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" sheetId="1" r:id="rId4"/>
    <sheet state="visible" name="2019-formatoFecha" sheetId="2" r:id="rId5"/>
    <sheet state="visible" name="2022" sheetId="3" r:id="rId6"/>
  </sheets>
  <definedNames/>
  <calcPr/>
  <extLst>
    <ext uri="GoogleSheetsCustomDataVersion1">
      <go:sheetsCustomData xmlns:go="http://customooxmlschemas.google.com/" r:id="rId7" roundtripDataSignature="AMtx7mhxdpSYiLBf9eDbBI5cwt3uB8VsCg=="/>
    </ext>
  </extLst>
</workbook>
</file>

<file path=xl/sharedStrings.xml><?xml version="1.0" encoding="utf-8"?>
<sst xmlns="http://schemas.openxmlformats.org/spreadsheetml/2006/main" count="809" uniqueCount="412">
  <si>
    <t>prestamos</t>
  </si>
  <si>
    <t>devoluciones</t>
  </si>
  <si>
    <t>f_pres</t>
  </si>
  <si>
    <t>cnt</t>
  </si>
  <si>
    <t>f_devol</t>
  </si>
  <si>
    <t>fecha a texto</t>
  </si>
  <si>
    <t>20190107</t>
  </si>
  <si>
    <t>20190108</t>
  </si>
  <si>
    <t>20190109</t>
  </si>
  <si>
    <t>20190110</t>
  </si>
  <si>
    <t>20190111</t>
  </si>
  <si>
    <t>20190114</t>
  </si>
  <si>
    <t>20190115</t>
  </si>
  <si>
    <t>20190116</t>
  </si>
  <si>
    <t>20190117</t>
  </si>
  <si>
    <t>20190118</t>
  </si>
  <si>
    <t>20190121</t>
  </si>
  <si>
    <t>20190122</t>
  </si>
  <si>
    <t>20190123</t>
  </si>
  <si>
    <t>20190124</t>
  </si>
  <si>
    <t>20190125</t>
  </si>
  <si>
    <t>20190128</t>
  </si>
  <si>
    <t>20190129</t>
  </si>
  <si>
    <t>20190130</t>
  </si>
  <si>
    <t>20190131</t>
  </si>
  <si>
    <t>20190201</t>
  </si>
  <si>
    <t>20190202</t>
  </si>
  <si>
    <t>20190205</t>
  </si>
  <si>
    <t>20190206</t>
  </si>
  <si>
    <t>20190207</t>
  </si>
  <si>
    <t>20190208</t>
  </si>
  <si>
    <t>20190209</t>
  </si>
  <si>
    <t>20190211</t>
  </si>
  <si>
    <t>20190212</t>
  </si>
  <si>
    <t>20190213</t>
  </si>
  <si>
    <t>20190214</t>
  </si>
  <si>
    <t>20190215</t>
  </si>
  <si>
    <t>20190216</t>
  </si>
  <si>
    <t>20190218</t>
  </si>
  <si>
    <t>20190219</t>
  </si>
  <si>
    <t>20190220</t>
  </si>
  <si>
    <t>20190221</t>
  </si>
  <si>
    <t>20190222</t>
  </si>
  <si>
    <t>20190223</t>
  </si>
  <si>
    <t>20190225</t>
  </si>
  <si>
    <t>20190226</t>
  </si>
  <si>
    <t>20190227</t>
  </si>
  <si>
    <t>20190228</t>
  </si>
  <si>
    <t>20190301</t>
  </si>
  <si>
    <t>20190302</t>
  </si>
  <si>
    <t>20190304</t>
  </si>
  <si>
    <t>20190305</t>
  </si>
  <si>
    <t>20190306</t>
  </si>
  <si>
    <t>20190307</t>
  </si>
  <si>
    <t>20190309</t>
  </si>
  <si>
    <t>20190311</t>
  </si>
  <si>
    <t>20190312</t>
  </si>
  <si>
    <t>20190313</t>
  </si>
  <si>
    <t>20190314</t>
  </si>
  <si>
    <t>20190315</t>
  </si>
  <si>
    <t>20190316</t>
  </si>
  <si>
    <t>20190319</t>
  </si>
  <si>
    <t>20190320</t>
  </si>
  <si>
    <t>20190321</t>
  </si>
  <si>
    <t>20190322</t>
  </si>
  <si>
    <t>20190323</t>
  </si>
  <si>
    <t>20190325</t>
  </si>
  <si>
    <t>20190326</t>
  </si>
  <si>
    <t>20190327</t>
  </si>
  <si>
    <t>20190328</t>
  </si>
  <si>
    <t>20190329</t>
  </si>
  <si>
    <t>20190330</t>
  </si>
  <si>
    <t>20190401</t>
  </si>
  <si>
    <t>20190402</t>
  </si>
  <si>
    <t>20190403</t>
  </si>
  <si>
    <t>20190404</t>
  </si>
  <si>
    <t>20190405</t>
  </si>
  <si>
    <t>20190406</t>
  </si>
  <si>
    <t>20190408</t>
  </si>
  <si>
    <t>20190409</t>
  </si>
  <si>
    <t>20190410</t>
  </si>
  <si>
    <t>20190411</t>
  </si>
  <si>
    <t>20190412</t>
  </si>
  <si>
    <t>20190413</t>
  </si>
  <si>
    <t>20190422</t>
  </si>
  <si>
    <t>20190423</t>
  </si>
  <si>
    <t>20190424</t>
  </si>
  <si>
    <t>20190425</t>
  </si>
  <si>
    <t>20190426</t>
  </si>
  <si>
    <t>20190427</t>
  </si>
  <si>
    <t>20190429</t>
  </si>
  <si>
    <t>20190430</t>
  </si>
  <si>
    <t>20190502</t>
  </si>
  <si>
    <t>20190503</t>
  </si>
  <si>
    <t>20190504</t>
  </si>
  <si>
    <t>20190506</t>
  </si>
  <si>
    <t>20190507</t>
  </si>
  <si>
    <t>20190508</t>
  </si>
  <si>
    <t>20190509</t>
  </si>
  <si>
    <t>20190513</t>
  </si>
  <si>
    <t>20190514</t>
  </si>
  <si>
    <t>20190520</t>
  </si>
  <si>
    <t>20190521</t>
  </si>
  <si>
    <t>20190522</t>
  </si>
  <si>
    <t>20190523</t>
  </si>
  <si>
    <t>20190524</t>
  </si>
  <si>
    <t>20190525</t>
  </si>
  <si>
    <t>20190527</t>
  </si>
  <si>
    <t>20190528</t>
  </si>
  <si>
    <t>20190529</t>
  </si>
  <si>
    <t>20190530</t>
  </si>
  <si>
    <t>20190531</t>
  </si>
  <si>
    <t>20190601</t>
  </si>
  <si>
    <t>20190603</t>
  </si>
  <si>
    <t>20190604</t>
  </si>
  <si>
    <t>20190605</t>
  </si>
  <si>
    <t>20190606</t>
  </si>
  <si>
    <t>20190607</t>
  </si>
  <si>
    <t>20190608</t>
  </si>
  <si>
    <t>20190610</t>
  </si>
  <si>
    <t>20190611</t>
  </si>
  <si>
    <t>20190612</t>
  </si>
  <si>
    <t>20190613</t>
  </si>
  <si>
    <t>20190614</t>
  </si>
  <si>
    <t>20190617</t>
  </si>
  <si>
    <t>20190618</t>
  </si>
  <si>
    <t>20190619</t>
  </si>
  <si>
    <t>20190620</t>
  </si>
  <si>
    <t>20190621</t>
  </si>
  <si>
    <t>20190624</t>
  </si>
  <si>
    <t>20190625</t>
  </si>
  <si>
    <t>20190626</t>
  </si>
  <si>
    <t>20190627</t>
  </si>
  <si>
    <t>20190722</t>
  </si>
  <si>
    <t>20190723</t>
  </si>
  <si>
    <t>20190724</t>
  </si>
  <si>
    <t>20190725</t>
  </si>
  <si>
    <t>20190726</t>
  </si>
  <si>
    <t>20190729</t>
  </si>
  <si>
    <t>20190730</t>
  </si>
  <si>
    <t>20190731</t>
  </si>
  <si>
    <t>20190801</t>
  </si>
  <si>
    <t>20190802</t>
  </si>
  <si>
    <t>20190805</t>
  </si>
  <si>
    <t>20190806</t>
  </si>
  <si>
    <t>20190807</t>
  </si>
  <si>
    <t>20190808</t>
  </si>
  <si>
    <t>20190809</t>
  </si>
  <si>
    <t>20190810</t>
  </si>
  <si>
    <t>20190812</t>
  </si>
  <si>
    <t>20190813</t>
  </si>
  <si>
    <t>20190814</t>
  </si>
  <si>
    <t>20190815</t>
  </si>
  <si>
    <t>20190816</t>
  </si>
  <si>
    <t>20190817</t>
  </si>
  <si>
    <t>20190819</t>
  </si>
  <si>
    <t>20190820</t>
  </si>
  <si>
    <t>20190821</t>
  </si>
  <si>
    <t>20190822</t>
  </si>
  <si>
    <t>20190823</t>
  </si>
  <si>
    <t>20190824</t>
  </si>
  <si>
    <t>20190826</t>
  </si>
  <si>
    <t>20190827</t>
  </si>
  <si>
    <t>20190828</t>
  </si>
  <si>
    <t>20190829</t>
  </si>
  <si>
    <t>20190902</t>
  </si>
  <si>
    <t>20190903</t>
  </si>
  <si>
    <t>20190904</t>
  </si>
  <si>
    <t>20190905</t>
  </si>
  <si>
    <t>20190906</t>
  </si>
  <si>
    <t>20190907</t>
  </si>
  <si>
    <t>20190909</t>
  </si>
  <si>
    <t>20190910</t>
  </si>
  <si>
    <t>20190911</t>
  </si>
  <si>
    <t>20190912</t>
  </si>
  <si>
    <t>20190913</t>
  </si>
  <si>
    <t>20190917</t>
  </si>
  <si>
    <t>20190918</t>
  </si>
  <si>
    <t>20190919</t>
  </si>
  <si>
    <t>20190920</t>
  </si>
  <si>
    <t>20190921</t>
  </si>
  <si>
    <t>20190923</t>
  </si>
  <si>
    <t>20190924</t>
  </si>
  <si>
    <t>20190925</t>
  </si>
  <si>
    <t>20190926</t>
  </si>
  <si>
    <t>20190928</t>
  </si>
  <si>
    <t>20190930</t>
  </si>
  <si>
    <t>20191001</t>
  </si>
  <si>
    <t>20191005</t>
  </si>
  <si>
    <t>20191007</t>
  </si>
  <si>
    <t>20191008</t>
  </si>
  <si>
    <t>20191009</t>
  </si>
  <si>
    <t>20191010</t>
  </si>
  <si>
    <t>20191011</t>
  </si>
  <si>
    <t>20191014</t>
  </si>
  <si>
    <t>20191015</t>
  </si>
  <si>
    <t>20191016</t>
  </si>
  <si>
    <t>20191017</t>
  </si>
  <si>
    <t>20191018</t>
  </si>
  <si>
    <t>20191019</t>
  </si>
  <si>
    <t>20191021</t>
  </si>
  <si>
    <t>20191022</t>
  </si>
  <si>
    <t>20191023</t>
  </si>
  <si>
    <t>20191024</t>
  </si>
  <si>
    <t>20191025</t>
  </si>
  <si>
    <t>20191026</t>
  </si>
  <si>
    <t>20191028</t>
  </si>
  <si>
    <t>20191029</t>
  </si>
  <si>
    <t>20191030</t>
  </si>
  <si>
    <t>20191031</t>
  </si>
  <si>
    <t>20191104</t>
  </si>
  <si>
    <t>20191105</t>
  </si>
  <si>
    <t>20191106</t>
  </si>
  <si>
    <t>20191107</t>
  </si>
  <si>
    <t>20191108</t>
  </si>
  <si>
    <t>20191109</t>
  </si>
  <si>
    <t>20191111</t>
  </si>
  <si>
    <t>20191112</t>
  </si>
  <si>
    <t>20191113</t>
  </si>
  <si>
    <t>20191114</t>
  </si>
  <si>
    <t>20191115</t>
  </si>
  <si>
    <t>20191119</t>
  </si>
  <si>
    <t>20191120</t>
  </si>
  <si>
    <t>20191121</t>
  </si>
  <si>
    <t>20191122</t>
  </si>
  <si>
    <t>20191123</t>
  </si>
  <si>
    <t>20191125</t>
  </si>
  <si>
    <t>20191126</t>
  </si>
  <si>
    <t>20191127</t>
  </si>
  <si>
    <t>20191128</t>
  </si>
  <si>
    <t>20191129</t>
  </si>
  <si>
    <t>20191130</t>
  </si>
  <si>
    <t>20191202</t>
  </si>
  <si>
    <t>20191203</t>
  </si>
  <si>
    <t>20191204</t>
  </si>
  <si>
    <t>20191205</t>
  </si>
  <si>
    <t>20191206</t>
  </si>
  <si>
    <t>20191207</t>
  </si>
  <si>
    <t>20191209</t>
  </si>
  <si>
    <t>20191211</t>
  </si>
  <si>
    <t>Fecha</t>
  </si>
  <si>
    <t>Prestamos</t>
  </si>
  <si>
    <t>Devoluciones</t>
  </si>
  <si>
    <t>cantidad</t>
  </si>
  <si>
    <t>20220118</t>
  </si>
  <si>
    <t>20220127</t>
  </si>
  <si>
    <t>20220128</t>
  </si>
  <si>
    <t>20220202</t>
  </si>
  <si>
    <t>20220214</t>
  </si>
  <si>
    <t>20220216</t>
  </si>
  <si>
    <t>20220215</t>
  </si>
  <si>
    <t>20220217</t>
  </si>
  <si>
    <t>20220218</t>
  </si>
  <si>
    <t>20220221</t>
  </si>
  <si>
    <t>20220222</t>
  </si>
  <si>
    <t>20220223</t>
  </si>
  <si>
    <t>20220224</t>
  </si>
  <si>
    <t>20220225</t>
  </si>
  <si>
    <t>20220228</t>
  </si>
  <si>
    <t>20220301</t>
  </si>
  <si>
    <t>20220302</t>
  </si>
  <si>
    <t>20220303</t>
  </si>
  <si>
    <t>20220304</t>
  </si>
  <si>
    <t>20220307</t>
  </si>
  <si>
    <t>20220309</t>
  </si>
  <si>
    <t>20220310</t>
  </si>
  <si>
    <t>20220311</t>
  </si>
  <si>
    <t>20220314</t>
  </si>
  <si>
    <t>20220315</t>
  </si>
  <si>
    <t>20220316</t>
  </si>
  <si>
    <t>20220317</t>
  </si>
  <si>
    <t>20220318</t>
  </si>
  <si>
    <t>20220322</t>
  </si>
  <si>
    <t>20220323</t>
  </si>
  <si>
    <t>20220324</t>
  </si>
  <si>
    <t>20220325</t>
  </si>
  <si>
    <t>20220328</t>
  </si>
  <si>
    <t>20220329</t>
  </si>
  <si>
    <t>20220330</t>
  </si>
  <si>
    <t>20220331</t>
  </si>
  <si>
    <t>20220401</t>
  </si>
  <si>
    <t>20220404</t>
  </si>
  <si>
    <t>20220405</t>
  </si>
  <si>
    <t>20220402</t>
  </si>
  <si>
    <t>20220406</t>
  </si>
  <si>
    <t>20220407</t>
  </si>
  <si>
    <t>20220408</t>
  </si>
  <si>
    <t>20220418</t>
  </si>
  <si>
    <t>20220419</t>
  </si>
  <si>
    <t>20220420</t>
  </si>
  <si>
    <t>20220421</t>
  </si>
  <si>
    <t>20220422</t>
  </si>
  <si>
    <t>20220425</t>
  </si>
  <si>
    <t>20220426</t>
  </si>
  <si>
    <t>20220427</t>
  </si>
  <si>
    <t>20220428</t>
  </si>
  <si>
    <t>20220429</t>
  </si>
  <si>
    <t>20220502</t>
  </si>
  <si>
    <t>20220503</t>
  </si>
  <si>
    <t>20220504</t>
  </si>
  <si>
    <t>20220505</t>
  </si>
  <si>
    <t>20220506</t>
  </si>
  <si>
    <t>20220509</t>
  </si>
  <si>
    <t>20220511</t>
  </si>
  <si>
    <t>20220512</t>
  </si>
  <si>
    <t>20220513</t>
  </si>
  <si>
    <t>20220516</t>
  </si>
  <si>
    <t>20220517</t>
  </si>
  <si>
    <t>20220518</t>
  </si>
  <si>
    <t>20220519</t>
  </si>
  <si>
    <t>20220520</t>
  </si>
  <si>
    <t>20220523</t>
  </si>
  <si>
    <t>20220524</t>
  </si>
  <si>
    <t>20220525</t>
  </si>
  <si>
    <t>20220526</t>
  </si>
  <si>
    <t>20220527</t>
  </si>
  <si>
    <t>20220530</t>
  </si>
  <si>
    <t>20220531</t>
  </si>
  <si>
    <t>20220601</t>
  </si>
  <si>
    <t>20220602</t>
  </si>
  <si>
    <t>20220603</t>
  </si>
  <si>
    <t>20220606</t>
  </si>
  <si>
    <t>20220607</t>
  </si>
  <si>
    <t>20220608</t>
  </si>
  <si>
    <t>20220609</t>
  </si>
  <si>
    <t>20220610</t>
  </si>
  <si>
    <t>20220613</t>
  </si>
  <si>
    <t>20220614</t>
  </si>
  <si>
    <t>20220615</t>
  </si>
  <si>
    <t>20220616</t>
  </si>
  <si>
    <t>20220617</t>
  </si>
  <si>
    <t>20220620</t>
  </si>
  <si>
    <t>20220621</t>
  </si>
  <si>
    <t>20220622</t>
  </si>
  <si>
    <t>20220623</t>
  </si>
  <si>
    <t>20220624</t>
  </si>
  <si>
    <t>20220627</t>
  </si>
  <si>
    <t>20220628</t>
  </si>
  <si>
    <t>20220629</t>
  </si>
  <si>
    <t>20220630</t>
  </si>
  <si>
    <t>20220701</t>
  </si>
  <si>
    <t>20220725</t>
  </si>
  <si>
    <t>20220726</t>
  </si>
  <si>
    <t>20220727</t>
  </si>
  <si>
    <t>20220728</t>
  </si>
  <si>
    <t>20220729</t>
  </si>
  <si>
    <t>20220801</t>
  </si>
  <si>
    <t>20220802</t>
  </si>
  <si>
    <t>20220803</t>
  </si>
  <si>
    <t>20220804</t>
  </si>
  <si>
    <t>20220805</t>
  </si>
  <si>
    <t>20220808</t>
  </si>
  <si>
    <t>20220809</t>
  </si>
  <si>
    <t>20220810</t>
  </si>
  <si>
    <t>20220811</t>
  </si>
  <si>
    <t>20220812</t>
  </si>
  <si>
    <t>20220815</t>
  </si>
  <si>
    <t>20220816</t>
  </si>
  <si>
    <t>20220817</t>
  </si>
  <si>
    <t>20220818</t>
  </si>
  <si>
    <t>20220819</t>
  </si>
  <si>
    <t>20220822</t>
  </si>
  <si>
    <t>20220823</t>
  </si>
  <si>
    <t>20220824</t>
  </si>
  <si>
    <t>20220825</t>
  </si>
  <si>
    <t>20220829</t>
  </si>
  <si>
    <t>20220830</t>
  </si>
  <si>
    <t>20220831</t>
  </si>
  <si>
    <t>20220901</t>
  </si>
  <si>
    <t>20220902</t>
  </si>
  <si>
    <t>20220905</t>
  </si>
  <si>
    <t>20220906</t>
  </si>
  <si>
    <t>20220907</t>
  </si>
  <si>
    <t>20220908</t>
  </si>
  <si>
    <t>20220909</t>
  </si>
  <si>
    <t>20220912</t>
  </si>
  <si>
    <t>20220913</t>
  </si>
  <si>
    <t>20220914</t>
  </si>
  <si>
    <t>20220919</t>
  </si>
  <si>
    <t>20220920</t>
  </si>
  <si>
    <t>20220921</t>
  </si>
  <si>
    <t>20220926</t>
  </si>
  <si>
    <t>20220927</t>
  </si>
  <si>
    <t>20221031</t>
  </si>
  <si>
    <t>20221103</t>
  </si>
  <si>
    <t>20221104</t>
  </si>
  <si>
    <t>20221107</t>
  </si>
  <si>
    <t>20221108</t>
  </si>
  <si>
    <t>20221109</t>
  </si>
  <si>
    <t>20221110</t>
  </si>
  <si>
    <t>20221111</t>
  </si>
  <si>
    <t>20221114</t>
  </si>
  <si>
    <t>20221115</t>
  </si>
  <si>
    <t>20221116</t>
  </si>
  <si>
    <t>20221117</t>
  </si>
  <si>
    <t>20221118</t>
  </si>
  <si>
    <t>20221122</t>
  </si>
  <si>
    <t>20221123</t>
  </si>
  <si>
    <t>20221124</t>
  </si>
  <si>
    <t>20221125</t>
  </si>
  <si>
    <t>20221128</t>
  </si>
  <si>
    <t>20221129</t>
  </si>
  <si>
    <t>20221130</t>
  </si>
  <si>
    <t>20221201</t>
  </si>
  <si>
    <t>20221202</t>
  </si>
  <si>
    <t>20221205</t>
  </si>
  <si>
    <t>20221206</t>
  </si>
  <si>
    <t>20221207</t>
  </si>
  <si>
    <t>20221208</t>
  </si>
  <si>
    <t>20221209</t>
  </si>
  <si>
    <t>20221213</t>
  </si>
  <si>
    <t>20221215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</si>
</sst>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0" fillId="0" fontId="2" numFmtId="0" xfId="0" applyFont="1"/>
    <xf borderId="1" fillId="0" fontId="2" numFmtId="0" xfId="0" applyBorder="1" applyFont="1"/>
    <xf borderId="0" fillId="0" fontId="1" numFmtId="0" xfId="0" applyAlignment="1" applyFont="1">
      <alignment readingOrder="0"/>
    </xf>
    <xf borderId="0" fillId="0" fontId="1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5" width="12.86"/>
    <col customWidth="1" min="6" max="8" width="10.71"/>
    <col customWidth="1" min="9" max="9" width="7.71"/>
    <col customWidth="1" min="10" max="10" width="5.71"/>
    <col customWidth="1" min="11" max="11" width="8.0"/>
    <col customWidth="1" min="12" max="26" width="10.71"/>
  </cols>
  <sheetData>
    <row r="1">
      <c r="B1" s="1" t="s">
        <v>0</v>
      </c>
      <c r="E1" s="1" t="s">
        <v>1</v>
      </c>
      <c r="F1" s="2"/>
    </row>
    <row r="2">
      <c r="B2" s="3" t="s">
        <v>2</v>
      </c>
      <c r="C2" s="3" t="s">
        <v>3</v>
      </c>
      <c r="E2" s="3" t="s">
        <v>4</v>
      </c>
      <c r="F2" s="4" t="s">
        <v>3</v>
      </c>
      <c r="H2" s="5" t="s">
        <v>5</v>
      </c>
    </row>
    <row r="3">
      <c r="B3" s="3" t="s">
        <v>6</v>
      </c>
      <c r="C3" s="3">
        <v>109.0</v>
      </c>
      <c r="E3" s="3" t="s">
        <v>7</v>
      </c>
      <c r="F3" s="4">
        <v>3.0</v>
      </c>
      <c r="G3" s="1" t="b">
        <f t="shared" ref="G3:G237" si="1">B4=E3</f>
        <v>1</v>
      </c>
      <c r="H3" s="1" t="str">
        <f>IFERROR(__xludf.DUMMYFUNCTION("TO_TEXT(B3)"),"20190107")</f>
        <v>20190107</v>
      </c>
      <c r="I3" s="1" t="str">
        <f t="shared" ref="I3:I237" si="2">LEFTB(H3,4)</f>
        <v>2019</v>
      </c>
      <c r="J3" s="1" t="str">
        <f t="shared" ref="J3:J237" si="3">MIDB(H3,5,2)</f>
        <v>01</v>
      </c>
      <c r="K3" s="1" t="str">
        <f t="shared" ref="K3:K237" si="4">RIGHTB(H3,2)</f>
        <v>07</v>
      </c>
      <c r="L3" s="1" t="str">
        <f t="shared" ref="L3:L237" si="5">CONCATENATE(I3,"-",J3,"-",K3)</f>
        <v>2019-01-07</v>
      </c>
      <c r="M3" s="6">
        <f t="shared" ref="M3:M237" si="6">DATE(I3,J3,K3)</f>
        <v>43472</v>
      </c>
    </row>
    <row r="4">
      <c r="B4" s="3" t="s">
        <v>7</v>
      </c>
      <c r="C4" s="3">
        <v>100.0</v>
      </c>
      <c r="E4" s="3" t="s">
        <v>8</v>
      </c>
      <c r="F4" s="4">
        <v>14.0</v>
      </c>
      <c r="G4" s="1" t="b">
        <f t="shared" si="1"/>
        <v>1</v>
      </c>
      <c r="H4" s="1" t="str">
        <f>IFERROR(__xludf.DUMMYFUNCTION("TO_TEXT(B4)"),"20190108")</f>
        <v>20190108</v>
      </c>
      <c r="I4" s="1" t="str">
        <f t="shared" si="2"/>
        <v>2019</v>
      </c>
      <c r="J4" s="1" t="str">
        <f t="shared" si="3"/>
        <v>01</v>
      </c>
      <c r="K4" s="1" t="str">
        <f t="shared" si="4"/>
        <v>08</v>
      </c>
      <c r="L4" s="1" t="str">
        <f t="shared" si="5"/>
        <v>2019-01-08</v>
      </c>
      <c r="M4" s="6">
        <f t="shared" si="6"/>
        <v>43473</v>
      </c>
    </row>
    <row r="5">
      <c r="B5" s="3" t="s">
        <v>8</v>
      </c>
      <c r="C5" s="3">
        <v>58.0</v>
      </c>
      <c r="E5" s="3" t="s">
        <v>9</v>
      </c>
      <c r="F5" s="4">
        <v>16.0</v>
      </c>
      <c r="G5" s="1" t="b">
        <f t="shared" si="1"/>
        <v>1</v>
      </c>
      <c r="H5" s="1" t="str">
        <f>IFERROR(__xludf.DUMMYFUNCTION("TO_TEXT(B5)"),"20190109")</f>
        <v>20190109</v>
      </c>
      <c r="I5" s="1" t="str">
        <f t="shared" si="2"/>
        <v>2019</v>
      </c>
      <c r="J5" s="1" t="str">
        <f t="shared" si="3"/>
        <v>01</v>
      </c>
      <c r="K5" s="1" t="str">
        <f t="shared" si="4"/>
        <v>09</v>
      </c>
      <c r="L5" s="1" t="str">
        <f t="shared" si="5"/>
        <v>2019-01-09</v>
      </c>
      <c r="M5" s="6">
        <f t="shared" si="6"/>
        <v>43474</v>
      </c>
    </row>
    <row r="6">
      <c r="B6" s="3" t="s">
        <v>9</v>
      </c>
      <c r="C6" s="3">
        <v>64.0</v>
      </c>
      <c r="E6" s="3" t="s">
        <v>10</v>
      </c>
      <c r="F6" s="4">
        <v>22.0</v>
      </c>
      <c r="G6" s="1" t="b">
        <f t="shared" si="1"/>
        <v>1</v>
      </c>
      <c r="H6" s="1" t="str">
        <f>IFERROR(__xludf.DUMMYFUNCTION("TO_TEXT(B6)"),"20190110")</f>
        <v>20190110</v>
      </c>
      <c r="I6" s="1" t="str">
        <f t="shared" si="2"/>
        <v>2019</v>
      </c>
      <c r="J6" s="1" t="str">
        <f t="shared" si="3"/>
        <v>01</v>
      </c>
      <c r="K6" s="1" t="str">
        <f t="shared" si="4"/>
        <v>10</v>
      </c>
      <c r="L6" s="1" t="str">
        <f t="shared" si="5"/>
        <v>2019-01-10</v>
      </c>
      <c r="M6" s="6">
        <f t="shared" si="6"/>
        <v>43475</v>
      </c>
    </row>
    <row r="7">
      <c r="B7" s="3" t="s">
        <v>10</v>
      </c>
      <c r="C7" s="3">
        <v>47.0</v>
      </c>
      <c r="E7" s="3" t="s">
        <v>11</v>
      </c>
      <c r="F7" s="4">
        <v>23.0</v>
      </c>
      <c r="G7" s="1" t="b">
        <f t="shared" si="1"/>
        <v>1</v>
      </c>
      <c r="H7" s="1" t="str">
        <f>IFERROR(__xludf.DUMMYFUNCTION("TO_TEXT(B7)"),"20190111")</f>
        <v>20190111</v>
      </c>
      <c r="I7" s="1" t="str">
        <f t="shared" si="2"/>
        <v>2019</v>
      </c>
      <c r="J7" s="1" t="str">
        <f t="shared" si="3"/>
        <v>01</v>
      </c>
      <c r="K7" s="1" t="str">
        <f t="shared" si="4"/>
        <v>11</v>
      </c>
      <c r="L7" s="1" t="str">
        <f t="shared" si="5"/>
        <v>2019-01-11</v>
      </c>
      <c r="M7" s="6">
        <f t="shared" si="6"/>
        <v>43476</v>
      </c>
    </row>
    <row r="8">
      <c r="B8" s="3" t="s">
        <v>11</v>
      </c>
      <c r="C8" s="3">
        <v>64.0</v>
      </c>
      <c r="E8" s="3" t="s">
        <v>12</v>
      </c>
      <c r="F8" s="4">
        <v>13.0</v>
      </c>
      <c r="G8" s="1" t="b">
        <f t="shared" si="1"/>
        <v>1</v>
      </c>
      <c r="H8" s="1" t="str">
        <f>IFERROR(__xludf.DUMMYFUNCTION("TO_TEXT(B8)"),"20190114")</f>
        <v>20190114</v>
      </c>
      <c r="I8" s="1" t="str">
        <f t="shared" si="2"/>
        <v>2019</v>
      </c>
      <c r="J8" s="1" t="str">
        <f t="shared" si="3"/>
        <v>01</v>
      </c>
      <c r="K8" s="1" t="str">
        <f t="shared" si="4"/>
        <v>14</v>
      </c>
      <c r="L8" s="1" t="str">
        <f t="shared" si="5"/>
        <v>2019-01-14</v>
      </c>
      <c r="M8" s="6">
        <f t="shared" si="6"/>
        <v>43479</v>
      </c>
    </row>
    <row r="9">
      <c r="B9" s="3" t="s">
        <v>12</v>
      </c>
      <c r="C9" s="3">
        <v>44.0</v>
      </c>
      <c r="E9" s="3" t="s">
        <v>13</v>
      </c>
      <c r="F9" s="4">
        <v>18.0</v>
      </c>
      <c r="G9" s="1" t="b">
        <f t="shared" si="1"/>
        <v>1</v>
      </c>
      <c r="H9" s="1" t="str">
        <f>IFERROR(__xludf.DUMMYFUNCTION("TO_TEXT(B9)"),"20190115")</f>
        <v>20190115</v>
      </c>
      <c r="I9" s="1" t="str">
        <f t="shared" si="2"/>
        <v>2019</v>
      </c>
      <c r="J9" s="1" t="str">
        <f t="shared" si="3"/>
        <v>01</v>
      </c>
      <c r="K9" s="1" t="str">
        <f t="shared" si="4"/>
        <v>15</v>
      </c>
      <c r="L9" s="1" t="str">
        <f t="shared" si="5"/>
        <v>2019-01-15</v>
      </c>
      <c r="M9" s="6">
        <f t="shared" si="6"/>
        <v>43480</v>
      </c>
    </row>
    <row r="10">
      <c r="B10" s="3" t="s">
        <v>13</v>
      </c>
      <c r="C10" s="3">
        <v>35.0</v>
      </c>
      <c r="E10" s="3" t="s">
        <v>14</v>
      </c>
      <c r="F10" s="4">
        <v>28.0</v>
      </c>
      <c r="G10" s="1" t="b">
        <f t="shared" si="1"/>
        <v>1</v>
      </c>
      <c r="H10" s="1" t="str">
        <f>IFERROR(__xludf.DUMMYFUNCTION("TO_TEXT(B10)"),"20190116")</f>
        <v>20190116</v>
      </c>
      <c r="I10" s="1" t="str">
        <f t="shared" si="2"/>
        <v>2019</v>
      </c>
      <c r="J10" s="1" t="str">
        <f t="shared" si="3"/>
        <v>01</v>
      </c>
      <c r="K10" s="1" t="str">
        <f t="shared" si="4"/>
        <v>16</v>
      </c>
      <c r="L10" s="1" t="str">
        <f t="shared" si="5"/>
        <v>2019-01-16</v>
      </c>
      <c r="M10" s="6">
        <f t="shared" si="6"/>
        <v>43481</v>
      </c>
    </row>
    <row r="11">
      <c r="B11" s="3" t="s">
        <v>14</v>
      </c>
      <c r="C11" s="3">
        <v>41.0</v>
      </c>
      <c r="E11" s="3" t="s">
        <v>15</v>
      </c>
      <c r="F11" s="4">
        <v>14.0</v>
      </c>
      <c r="G11" s="1" t="b">
        <f t="shared" si="1"/>
        <v>1</v>
      </c>
      <c r="H11" s="1" t="str">
        <f>IFERROR(__xludf.DUMMYFUNCTION("TO_TEXT(B11)"),"20190117")</f>
        <v>20190117</v>
      </c>
      <c r="I11" s="1" t="str">
        <f t="shared" si="2"/>
        <v>2019</v>
      </c>
      <c r="J11" s="1" t="str">
        <f t="shared" si="3"/>
        <v>01</v>
      </c>
      <c r="K11" s="1" t="str">
        <f t="shared" si="4"/>
        <v>17</v>
      </c>
      <c r="L11" s="1" t="str">
        <f t="shared" si="5"/>
        <v>2019-01-17</v>
      </c>
      <c r="M11" s="6">
        <f t="shared" si="6"/>
        <v>43482</v>
      </c>
    </row>
    <row r="12">
      <c r="B12" s="3" t="s">
        <v>15</v>
      </c>
      <c r="C12" s="3">
        <v>60.0</v>
      </c>
      <c r="E12" s="3" t="s">
        <v>16</v>
      </c>
      <c r="F12" s="4">
        <v>20.0</v>
      </c>
      <c r="G12" s="1" t="b">
        <f t="shared" si="1"/>
        <v>1</v>
      </c>
      <c r="H12" s="1" t="str">
        <f>IFERROR(__xludf.DUMMYFUNCTION("TO_TEXT(B12)"),"20190118")</f>
        <v>20190118</v>
      </c>
      <c r="I12" s="1" t="str">
        <f t="shared" si="2"/>
        <v>2019</v>
      </c>
      <c r="J12" s="1" t="str">
        <f t="shared" si="3"/>
        <v>01</v>
      </c>
      <c r="K12" s="1" t="str">
        <f t="shared" si="4"/>
        <v>18</v>
      </c>
      <c r="L12" s="1" t="str">
        <f t="shared" si="5"/>
        <v>2019-01-18</v>
      </c>
      <c r="M12" s="6">
        <f t="shared" si="6"/>
        <v>43483</v>
      </c>
    </row>
    <row r="13">
      <c r="B13" s="3" t="s">
        <v>16</v>
      </c>
      <c r="C13" s="3">
        <v>70.0</v>
      </c>
      <c r="E13" s="3" t="s">
        <v>17</v>
      </c>
      <c r="F13" s="4">
        <v>17.0</v>
      </c>
      <c r="G13" s="1" t="b">
        <f t="shared" si="1"/>
        <v>1</v>
      </c>
      <c r="H13" s="1" t="str">
        <f>IFERROR(__xludf.DUMMYFUNCTION("TO_TEXT(B13)"),"20190121")</f>
        <v>20190121</v>
      </c>
      <c r="I13" s="1" t="str">
        <f t="shared" si="2"/>
        <v>2019</v>
      </c>
      <c r="J13" s="1" t="str">
        <f t="shared" si="3"/>
        <v>01</v>
      </c>
      <c r="K13" s="1" t="str">
        <f t="shared" si="4"/>
        <v>21</v>
      </c>
      <c r="L13" s="1" t="str">
        <f t="shared" si="5"/>
        <v>2019-01-21</v>
      </c>
      <c r="M13" s="6">
        <f t="shared" si="6"/>
        <v>43486</v>
      </c>
    </row>
    <row r="14">
      <c r="B14" s="3" t="s">
        <v>17</v>
      </c>
      <c r="C14" s="3">
        <v>44.0</v>
      </c>
      <c r="E14" s="3" t="s">
        <v>18</v>
      </c>
      <c r="F14" s="4">
        <v>21.0</v>
      </c>
      <c r="G14" s="1" t="b">
        <f t="shared" si="1"/>
        <v>1</v>
      </c>
      <c r="H14" s="1" t="str">
        <f>IFERROR(__xludf.DUMMYFUNCTION("TO_TEXT(B14)"),"20190122")</f>
        <v>20190122</v>
      </c>
      <c r="I14" s="1" t="str">
        <f t="shared" si="2"/>
        <v>2019</v>
      </c>
      <c r="J14" s="1" t="str">
        <f t="shared" si="3"/>
        <v>01</v>
      </c>
      <c r="K14" s="1" t="str">
        <f t="shared" si="4"/>
        <v>22</v>
      </c>
      <c r="L14" s="1" t="str">
        <f t="shared" si="5"/>
        <v>2019-01-22</v>
      </c>
      <c r="M14" s="6">
        <f t="shared" si="6"/>
        <v>43487</v>
      </c>
    </row>
    <row r="15">
      <c r="B15" s="3" t="s">
        <v>18</v>
      </c>
      <c r="C15" s="3">
        <v>35.0</v>
      </c>
      <c r="E15" s="3" t="s">
        <v>19</v>
      </c>
      <c r="F15" s="4">
        <v>6.0</v>
      </c>
      <c r="G15" s="1" t="b">
        <f t="shared" si="1"/>
        <v>1</v>
      </c>
      <c r="H15" s="1" t="str">
        <f>IFERROR(__xludf.DUMMYFUNCTION("TO_TEXT(B15)"),"20190123")</f>
        <v>20190123</v>
      </c>
      <c r="I15" s="1" t="str">
        <f t="shared" si="2"/>
        <v>2019</v>
      </c>
      <c r="J15" s="1" t="str">
        <f t="shared" si="3"/>
        <v>01</v>
      </c>
      <c r="K15" s="1" t="str">
        <f t="shared" si="4"/>
        <v>23</v>
      </c>
      <c r="L15" s="1" t="str">
        <f t="shared" si="5"/>
        <v>2019-01-23</v>
      </c>
      <c r="M15" s="6">
        <f t="shared" si="6"/>
        <v>43488</v>
      </c>
    </row>
    <row r="16">
      <c r="B16" s="3" t="s">
        <v>19</v>
      </c>
      <c r="C16" s="3">
        <v>38.0</v>
      </c>
      <c r="E16" s="3" t="s">
        <v>20</v>
      </c>
      <c r="F16" s="4">
        <v>23.0</v>
      </c>
      <c r="G16" s="1" t="b">
        <f t="shared" si="1"/>
        <v>1</v>
      </c>
      <c r="H16" s="1" t="str">
        <f>IFERROR(__xludf.DUMMYFUNCTION("TO_TEXT(B16)"),"20190124")</f>
        <v>20190124</v>
      </c>
      <c r="I16" s="1" t="str">
        <f t="shared" si="2"/>
        <v>2019</v>
      </c>
      <c r="J16" s="1" t="str">
        <f t="shared" si="3"/>
        <v>01</v>
      </c>
      <c r="K16" s="1" t="str">
        <f t="shared" si="4"/>
        <v>24</v>
      </c>
      <c r="L16" s="1" t="str">
        <f t="shared" si="5"/>
        <v>2019-01-24</v>
      </c>
      <c r="M16" s="6">
        <f t="shared" si="6"/>
        <v>43489</v>
      </c>
    </row>
    <row r="17">
      <c r="B17" s="3" t="s">
        <v>20</v>
      </c>
      <c r="C17" s="3">
        <v>50.0</v>
      </c>
      <c r="E17" s="3" t="s">
        <v>21</v>
      </c>
      <c r="F17" s="4">
        <v>117.0</v>
      </c>
      <c r="G17" s="1" t="b">
        <f t="shared" si="1"/>
        <v>1</v>
      </c>
      <c r="H17" s="1" t="str">
        <f>IFERROR(__xludf.DUMMYFUNCTION("TO_TEXT(B17)"),"20190125")</f>
        <v>20190125</v>
      </c>
      <c r="I17" s="1" t="str">
        <f t="shared" si="2"/>
        <v>2019</v>
      </c>
      <c r="J17" s="1" t="str">
        <f t="shared" si="3"/>
        <v>01</v>
      </c>
      <c r="K17" s="1" t="str">
        <f t="shared" si="4"/>
        <v>25</v>
      </c>
      <c r="L17" s="1" t="str">
        <f t="shared" si="5"/>
        <v>2019-01-25</v>
      </c>
      <c r="M17" s="6">
        <f t="shared" si="6"/>
        <v>43490</v>
      </c>
    </row>
    <row r="18">
      <c r="B18" s="3" t="s">
        <v>21</v>
      </c>
      <c r="C18" s="3">
        <v>396.0</v>
      </c>
      <c r="E18" s="3" t="s">
        <v>22</v>
      </c>
      <c r="F18" s="4">
        <v>75.0</v>
      </c>
      <c r="G18" s="1" t="b">
        <f t="shared" si="1"/>
        <v>1</v>
      </c>
      <c r="H18" s="1" t="str">
        <f>IFERROR(__xludf.DUMMYFUNCTION("TO_TEXT(B18)"),"20190128")</f>
        <v>20190128</v>
      </c>
      <c r="I18" s="1" t="str">
        <f t="shared" si="2"/>
        <v>2019</v>
      </c>
      <c r="J18" s="1" t="str">
        <f t="shared" si="3"/>
        <v>01</v>
      </c>
      <c r="K18" s="1" t="str">
        <f t="shared" si="4"/>
        <v>28</v>
      </c>
      <c r="L18" s="1" t="str">
        <f t="shared" si="5"/>
        <v>2019-01-28</v>
      </c>
      <c r="M18" s="6">
        <f t="shared" si="6"/>
        <v>43493</v>
      </c>
    </row>
    <row r="19">
      <c r="B19" s="3" t="s">
        <v>22</v>
      </c>
      <c r="C19" s="3">
        <v>424.0</v>
      </c>
      <c r="E19" s="3" t="s">
        <v>23</v>
      </c>
      <c r="F19" s="4">
        <v>118.0</v>
      </c>
      <c r="G19" s="1" t="b">
        <f t="shared" si="1"/>
        <v>1</v>
      </c>
      <c r="H19" s="1" t="str">
        <f>IFERROR(__xludf.DUMMYFUNCTION("TO_TEXT(B19)"),"20190129")</f>
        <v>20190129</v>
      </c>
      <c r="I19" s="1" t="str">
        <f t="shared" si="2"/>
        <v>2019</v>
      </c>
      <c r="J19" s="1" t="str">
        <f t="shared" si="3"/>
        <v>01</v>
      </c>
      <c r="K19" s="1" t="str">
        <f t="shared" si="4"/>
        <v>29</v>
      </c>
      <c r="L19" s="1" t="str">
        <f t="shared" si="5"/>
        <v>2019-01-29</v>
      </c>
      <c r="M19" s="6">
        <f t="shared" si="6"/>
        <v>43494</v>
      </c>
    </row>
    <row r="20">
      <c r="B20" s="3" t="s">
        <v>23</v>
      </c>
      <c r="C20" s="3">
        <v>353.0</v>
      </c>
      <c r="E20" s="3" t="s">
        <v>24</v>
      </c>
      <c r="F20" s="4">
        <v>96.0</v>
      </c>
      <c r="G20" s="1" t="b">
        <f t="shared" si="1"/>
        <v>1</v>
      </c>
      <c r="H20" s="1" t="str">
        <f>IFERROR(__xludf.DUMMYFUNCTION("TO_TEXT(B20)"),"20190130")</f>
        <v>20190130</v>
      </c>
      <c r="I20" s="1" t="str">
        <f t="shared" si="2"/>
        <v>2019</v>
      </c>
      <c r="J20" s="1" t="str">
        <f t="shared" si="3"/>
        <v>01</v>
      </c>
      <c r="K20" s="1" t="str">
        <f t="shared" si="4"/>
        <v>30</v>
      </c>
      <c r="L20" s="1" t="str">
        <f t="shared" si="5"/>
        <v>2019-01-30</v>
      </c>
      <c r="M20" s="6">
        <f t="shared" si="6"/>
        <v>43495</v>
      </c>
    </row>
    <row r="21" ht="15.75" customHeight="1">
      <c r="B21" s="3" t="s">
        <v>24</v>
      </c>
      <c r="C21" s="3">
        <v>340.0</v>
      </c>
      <c r="E21" s="3" t="s">
        <v>25</v>
      </c>
      <c r="F21" s="4">
        <v>93.0</v>
      </c>
      <c r="G21" s="1" t="b">
        <f t="shared" si="1"/>
        <v>1</v>
      </c>
      <c r="H21" s="1" t="str">
        <f>IFERROR(__xludf.DUMMYFUNCTION("TO_TEXT(B21)"),"20190131")</f>
        <v>20190131</v>
      </c>
      <c r="I21" s="1" t="str">
        <f t="shared" si="2"/>
        <v>2019</v>
      </c>
      <c r="J21" s="1" t="str">
        <f t="shared" si="3"/>
        <v>01</v>
      </c>
      <c r="K21" s="1" t="str">
        <f t="shared" si="4"/>
        <v>31</v>
      </c>
      <c r="L21" s="1" t="str">
        <f t="shared" si="5"/>
        <v>2019-01-31</v>
      </c>
      <c r="M21" s="6">
        <f t="shared" si="6"/>
        <v>43496</v>
      </c>
    </row>
    <row r="22" ht="15.75" customHeight="1">
      <c r="B22" s="3" t="s">
        <v>25</v>
      </c>
      <c r="C22" s="3">
        <v>337.0</v>
      </c>
      <c r="E22" s="3" t="s">
        <v>26</v>
      </c>
      <c r="F22" s="4">
        <v>17.0</v>
      </c>
      <c r="G22" s="1" t="b">
        <f t="shared" si="1"/>
        <v>1</v>
      </c>
      <c r="H22" s="1" t="str">
        <f>IFERROR(__xludf.DUMMYFUNCTION("TO_TEXT(B22)"),"20190201")</f>
        <v>20190201</v>
      </c>
      <c r="I22" s="1" t="str">
        <f t="shared" si="2"/>
        <v>2019</v>
      </c>
      <c r="J22" s="1" t="str">
        <f t="shared" si="3"/>
        <v>02</v>
      </c>
      <c r="K22" s="1" t="str">
        <f t="shared" si="4"/>
        <v>01</v>
      </c>
      <c r="L22" s="1" t="str">
        <f t="shared" si="5"/>
        <v>2019-02-01</v>
      </c>
      <c r="M22" s="6">
        <f t="shared" si="6"/>
        <v>43497</v>
      </c>
    </row>
    <row r="23" ht="15.75" customHeight="1">
      <c r="B23" s="3" t="s">
        <v>26</v>
      </c>
      <c r="C23" s="3">
        <v>123.0</v>
      </c>
      <c r="E23" s="3" t="s">
        <v>27</v>
      </c>
      <c r="F23" s="4">
        <v>314.0</v>
      </c>
      <c r="G23" s="1" t="b">
        <f t="shared" si="1"/>
        <v>1</v>
      </c>
      <c r="H23" s="1" t="str">
        <f>IFERROR(__xludf.DUMMYFUNCTION("TO_TEXT(B23)"),"20190202")</f>
        <v>20190202</v>
      </c>
      <c r="I23" s="1" t="str">
        <f t="shared" si="2"/>
        <v>2019</v>
      </c>
      <c r="J23" s="1" t="str">
        <f t="shared" si="3"/>
        <v>02</v>
      </c>
      <c r="K23" s="1" t="str">
        <f t="shared" si="4"/>
        <v>02</v>
      </c>
      <c r="L23" s="1" t="str">
        <f t="shared" si="5"/>
        <v>2019-02-02</v>
      </c>
      <c r="M23" s="6">
        <f t="shared" si="6"/>
        <v>43498</v>
      </c>
    </row>
    <row r="24" ht="15.75" customHeight="1">
      <c r="B24" s="3" t="s">
        <v>27</v>
      </c>
      <c r="C24" s="3">
        <v>327.0</v>
      </c>
      <c r="E24" s="3" t="s">
        <v>28</v>
      </c>
      <c r="F24" s="4">
        <v>220.0</v>
      </c>
      <c r="G24" s="1" t="b">
        <f t="shared" si="1"/>
        <v>1</v>
      </c>
      <c r="H24" s="1" t="str">
        <f>IFERROR(__xludf.DUMMYFUNCTION("TO_TEXT(B24)"),"20190205")</f>
        <v>20190205</v>
      </c>
      <c r="I24" s="1" t="str">
        <f t="shared" si="2"/>
        <v>2019</v>
      </c>
      <c r="J24" s="1" t="str">
        <f t="shared" si="3"/>
        <v>02</v>
      </c>
      <c r="K24" s="1" t="str">
        <f t="shared" si="4"/>
        <v>05</v>
      </c>
      <c r="L24" s="1" t="str">
        <f t="shared" si="5"/>
        <v>2019-02-05</v>
      </c>
      <c r="M24" s="6">
        <f t="shared" si="6"/>
        <v>43501</v>
      </c>
    </row>
    <row r="25" ht="15.75" customHeight="1">
      <c r="B25" s="3" t="s">
        <v>28</v>
      </c>
      <c r="C25" s="3">
        <v>347.0</v>
      </c>
      <c r="E25" s="3" t="s">
        <v>29</v>
      </c>
      <c r="F25" s="4">
        <v>237.0</v>
      </c>
      <c r="G25" s="1" t="b">
        <f t="shared" si="1"/>
        <v>1</v>
      </c>
      <c r="H25" s="1" t="str">
        <f>IFERROR(__xludf.DUMMYFUNCTION("TO_TEXT(B25)"),"20190206")</f>
        <v>20190206</v>
      </c>
      <c r="I25" s="1" t="str">
        <f t="shared" si="2"/>
        <v>2019</v>
      </c>
      <c r="J25" s="1" t="str">
        <f t="shared" si="3"/>
        <v>02</v>
      </c>
      <c r="K25" s="1" t="str">
        <f t="shared" si="4"/>
        <v>06</v>
      </c>
      <c r="L25" s="1" t="str">
        <f t="shared" si="5"/>
        <v>2019-02-06</v>
      </c>
      <c r="M25" s="6">
        <f t="shared" si="6"/>
        <v>43502</v>
      </c>
    </row>
    <row r="26" ht="15.75" customHeight="1">
      <c r="B26" s="3" t="s">
        <v>29</v>
      </c>
      <c r="C26" s="3">
        <v>349.0</v>
      </c>
      <c r="E26" s="3" t="s">
        <v>30</v>
      </c>
      <c r="F26" s="4">
        <v>202.0</v>
      </c>
      <c r="G26" s="1" t="b">
        <f t="shared" si="1"/>
        <v>1</v>
      </c>
      <c r="H26" s="1" t="str">
        <f>IFERROR(__xludf.DUMMYFUNCTION("TO_TEXT(B26)"),"20190207")</f>
        <v>20190207</v>
      </c>
      <c r="I26" s="1" t="str">
        <f t="shared" si="2"/>
        <v>2019</v>
      </c>
      <c r="J26" s="1" t="str">
        <f t="shared" si="3"/>
        <v>02</v>
      </c>
      <c r="K26" s="1" t="str">
        <f t="shared" si="4"/>
        <v>07</v>
      </c>
      <c r="L26" s="1" t="str">
        <f t="shared" si="5"/>
        <v>2019-02-07</v>
      </c>
      <c r="M26" s="6">
        <f t="shared" si="6"/>
        <v>43503</v>
      </c>
    </row>
    <row r="27" ht="15.75" customHeight="1">
      <c r="B27" s="3" t="s">
        <v>30</v>
      </c>
      <c r="C27" s="3">
        <v>343.0</v>
      </c>
      <c r="E27" s="3" t="s">
        <v>31</v>
      </c>
      <c r="F27" s="4">
        <v>27.0</v>
      </c>
      <c r="G27" s="1" t="b">
        <f t="shared" si="1"/>
        <v>1</v>
      </c>
      <c r="H27" s="1" t="str">
        <f>IFERROR(__xludf.DUMMYFUNCTION("TO_TEXT(B27)"),"20190208")</f>
        <v>20190208</v>
      </c>
      <c r="I27" s="1" t="str">
        <f t="shared" si="2"/>
        <v>2019</v>
      </c>
      <c r="J27" s="1" t="str">
        <f t="shared" si="3"/>
        <v>02</v>
      </c>
      <c r="K27" s="1" t="str">
        <f t="shared" si="4"/>
        <v>08</v>
      </c>
      <c r="L27" s="1" t="str">
        <f t="shared" si="5"/>
        <v>2019-02-08</v>
      </c>
      <c r="M27" s="6">
        <f t="shared" si="6"/>
        <v>43504</v>
      </c>
    </row>
    <row r="28" ht="15.75" customHeight="1">
      <c r="B28" s="3" t="s">
        <v>31</v>
      </c>
      <c r="C28" s="3">
        <v>85.0</v>
      </c>
      <c r="E28" s="3" t="s">
        <v>32</v>
      </c>
      <c r="F28" s="4">
        <v>252.0</v>
      </c>
      <c r="G28" s="1" t="b">
        <f t="shared" si="1"/>
        <v>1</v>
      </c>
      <c r="H28" s="1" t="str">
        <f>IFERROR(__xludf.DUMMYFUNCTION("TO_TEXT(B28)"),"20190209")</f>
        <v>20190209</v>
      </c>
      <c r="I28" s="1" t="str">
        <f t="shared" si="2"/>
        <v>2019</v>
      </c>
      <c r="J28" s="1" t="str">
        <f t="shared" si="3"/>
        <v>02</v>
      </c>
      <c r="K28" s="1" t="str">
        <f t="shared" si="4"/>
        <v>09</v>
      </c>
      <c r="L28" s="1" t="str">
        <f t="shared" si="5"/>
        <v>2019-02-09</v>
      </c>
      <c r="M28" s="6">
        <f t="shared" si="6"/>
        <v>43505</v>
      </c>
    </row>
    <row r="29" ht="15.75" customHeight="1">
      <c r="B29" s="3" t="s">
        <v>32</v>
      </c>
      <c r="C29" s="3">
        <v>296.0</v>
      </c>
      <c r="E29" s="3" t="s">
        <v>33</v>
      </c>
      <c r="F29" s="4">
        <v>296.0</v>
      </c>
      <c r="G29" s="1" t="b">
        <f t="shared" si="1"/>
        <v>1</v>
      </c>
      <c r="H29" s="1" t="str">
        <f>IFERROR(__xludf.DUMMYFUNCTION("TO_TEXT(B29)"),"20190211")</f>
        <v>20190211</v>
      </c>
      <c r="I29" s="1" t="str">
        <f t="shared" si="2"/>
        <v>2019</v>
      </c>
      <c r="J29" s="1" t="str">
        <f t="shared" si="3"/>
        <v>02</v>
      </c>
      <c r="K29" s="1" t="str">
        <f t="shared" si="4"/>
        <v>11</v>
      </c>
      <c r="L29" s="1" t="str">
        <f t="shared" si="5"/>
        <v>2019-02-11</v>
      </c>
      <c r="M29" s="6">
        <f t="shared" si="6"/>
        <v>43507</v>
      </c>
    </row>
    <row r="30" ht="15.75" customHeight="1">
      <c r="B30" s="3" t="s">
        <v>33</v>
      </c>
      <c r="C30" s="3">
        <v>359.0</v>
      </c>
      <c r="E30" s="3" t="s">
        <v>34</v>
      </c>
      <c r="F30" s="4">
        <v>229.0</v>
      </c>
      <c r="G30" s="1" t="b">
        <f t="shared" si="1"/>
        <v>1</v>
      </c>
      <c r="H30" s="1" t="str">
        <f>IFERROR(__xludf.DUMMYFUNCTION("TO_TEXT(B30)"),"20190212")</f>
        <v>20190212</v>
      </c>
      <c r="I30" s="1" t="str">
        <f t="shared" si="2"/>
        <v>2019</v>
      </c>
      <c r="J30" s="1" t="str">
        <f t="shared" si="3"/>
        <v>02</v>
      </c>
      <c r="K30" s="1" t="str">
        <f t="shared" si="4"/>
        <v>12</v>
      </c>
      <c r="L30" s="1" t="str">
        <f t="shared" si="5"/>
        <v>2019-02-12</v>
      </c>
      <c r="M30" s="6">
        <f t="shared" si="6"/>
        <v>43508</v>
      </c>
    </row>
    <row r="31" ht="15.75" customHeight="1">
      <c r="B31" s="3" t="s">
        <v>34</v>
      </c>
      <c r="C31" s="3">
        <v>343.0</v>
      </c>
      <c r="E31" s="3" t="s">
        <v>35</v>
      </c>
      <c r="F31" s="4">
        <v>227.0</v>
      </c>
      <c r="G31" s="1" t="b">
        <f t="shared" si="1"/>
        <v>1</v>
      </c>
      <c r="H31" s="1" t="str">
        <f>IFERROR(__xludf.DUMMYFUNCTION("TO_TEXT(B31)"),"20190213")</f>
        <v>20190213</v>
      </c>
      <c r="I31" s="1" t="str">
        <f t="shared" si="2"/>
        <v>2019</v>
      </c>
      <c r="J31" s="1" t="str">
        <f t="shared" si="3"/>
        <v>02</v>
      </c>
      <c r="K31" s="1" t="str">
        <f t="shared" si="4"/>
        <v>13</v>
      </c>
      <c r="L31" s="1" t="str">
        <f t="shared" si="5"/>
        <v>2019-02-13</v>
      </c>
      <c r="M31" s="6">
        <f t="shared" si="6"/>
        <v>43509</v>
      </c>
    </row>
    <row r="32" ht="15.75" customHeight="1">
      <c r="B32" s="3" t="s">
        <v>35</v>
      </c>
      <c r="C32" s="3">
        <v>276.0</v>
      </c>
      <c r="E32" s="3" t="s">
        <v>36</v>
      </c>
      <c r="F32" s="4">
        <v>215.0</v>
      </c>
      <c r="G32" s="1" t="b">
        <f t="shared" si="1"/>
        <v>1</v>
      </c>
      <c r="H32" s="1" t="str">
        <f>IFERROR(__xludf.DUMMYFUNCTION("TO_TEXT(B32)"),"20190214")</f>
        <v>20190214</v>
      </c>
      <c r="I32" s="1" t="str">
        <f t="shared" si="2"/>
        <v>2019</v>
      </c>
      <c r="J32" s="1" t="str">
        <f t="shared" si="3"/>
        <v>02</v>
      </c>
      <c r="K32" s="1" t="str">
        <f t="shared" si="4"/>
        <v>14</v>
      </c>
      <c r="L32" s="1" t="str">
        <f t="shared" si="5"/>
        <v>2019-02-14</v>
      </c>
      <c r="M32" s="6">
        <f t="shared" si="6"/>
        <v>43510</v>
      </c>
    </row>
    <row r="33" ht="15.75" customHeight="1">
      <c r="B33" s="3" t="s">
        <v>36</v>
      </c>
      <c r="C33" s="3">
        <v>285.0</v>
      </c>
      <c r="E33" s="3" t="s">
        <v>37</v>
      </c>
      <c r="F33" s="4">
        <v>45.0</v>
      </c>
      <c r="G33" s="1" t="b">
        <f t="shared" si="1"/>
        <v>1</v>
      </c>
      <c r="H33" s="1" t="str">
        <f>IFERROR(__xludf.DUMMYFUNCTION("TO_TEXT(B33)"),"20190215")</f>
        <v>20190215</v>
      </c>
      <c r="I33" s="1" t="str">
        <f t="shared" si="2"/>
        <v>2019</v>
      </c>
      <c r="J33" s="1" t="str">
        <f t="shared" si="3"/>
        <v>02</v>
      </c>
      <c r="K33" s="1" t="str">
        <f t="shared" si="4"/>
        <v>15</v>
      </c>
      <c r="L33" s="1" t="str">
        <f t="shared" si="5"/>
        <v>2019-02-15</v>
      </c>
      <c r="M33" s="6">
        <f t="shared" si="6"/>
        <v>43511</v>
      </c>
    </row>
    <row r="34" ht="15.75" customHeight="1">
      <c r="B34" s="3" t="s">
        <v>37</v>
      </c>
      <c r="C34" s="3">
        <v>72.0</v>
      </c>
      <c r="E34" s="3" t="s">
        <v>38</v>
      </c>
      <c r="F34" s="4">
        <v>355.0</v>
      </c>
      <c r="G34" s="1" t="b">
        <f t="shared" si="1"/>
        <v>1</v>
      </c>
      <c r="H34" s="1" t="str">
        <f>IFERROR(__xludf.DUMMYFUNCTION("TO_TEXT(B34)"),"20190216")</f>
        <v>20190216</v>
      </c>
      <c r="I34" s="1" t="str">
        <f t="shared" si="2"/>
        <v>2019</v>
      </c>
      <c r="J34" s="1" t="str">
        <f t="shared" si="3"/>
        <v>02</v>
      </c>
      <c r="K34" s="1" t="str">
        <f t="shared" si="4"/>
        <v>16</v>
      </c>
      <c r="L34" s="1" t="str">
        <f t="shared" si="5"/>
        <v>2019-02-16</v>
      </c>
      <c r="M34" s="6">
        <f t="shared" si="6"/>
        <v>43512</v>
      </c>
    </row>
    <row r="35" ht="15.75" customHeight="1">
      <c r="B35" s="3" t="s">
        <v>38</v>
      </c>
      <c r="C35" s="3">
        <v>314.0</v>
      </c>
      <c r="E35" s="3" t="s">
        <v>39</v>
      </c>
      <c r="F35" s="4">
        <v>338.0</v>
      </c>
      <c r="G35" s="1" t="b">
        <f t="shared" si="1"/>
        <v>1</v>
      </c>
      <c r="H35" s="1" t="str">
        <f>IFERROR(__xludf.DUMMYFUNCTION("TO_TEXT(B35)"),"20190218")</f>
        <v>20190218</v>
      </c>
      <c r="I35" s="1" t="str">
        <f t="shared" si="2"/>
        <v>2019</v>
      </c>
      <c r="J35" s="1" t="str">
        <f t="shared" si="3"/>
        <v>02</v>
      </c>
      <c r="K35" s="1" t="str">
        <f t="shared" si="4"/>
        <v>18</v>
      </c>
      <c r="L35" s="1" t="str">
        <f t="shared" si="5"/>
        <v>2019-02-18</v>
      </c>
      <c r="M35" s="6">
        <f t="shared" si="6"/>
        <v>43514</v>
      </c>
    </row>
    <row r="36" ht="15.75" customHeight="1">
      <c r="B36" s="3" t="s">
        <v>39</v>
      </c>
      <c r="C36" s="3">
        <v>383.0</v>
      </c>
      <c r="E36" s="3" t="s">
        <v>40</v>
      </c>
      <c r="F36" s="4">
        <v>324.0</v>
      </c>
      <c r="G36" s="1" t="b">
        <f t="shared" si="1"/>
        <v>1</v>
      </c>
      <c r="H36" s="1" t="str">
        <f>IFERROR(__xludf.DUMMYFUNCTION("TO_TEXT(B36)"),"20190219")</f>
        <v>20190219</v>
      </c>
      <c r="I36" s="1" t="str">
        <f t="shared" si="2"/>
        <v>2019</v>
      </c>
      <c r="J36" s="1" t="str">
        <f t="shared" si="3"/>
        <v>02</v>
      </c>
      <c r="K36" s="1" t="str">
        <f t="shared" si="4"/>
        <v>19</v>
      </c>
      <c r="L36" s="1" t="str">
        <f t="shared" si="5"/>
        <v>2019-02-19</v>
      </c>
      <c r="M36" s="6">
        <f t="shared" si="6"/>
        <v>43515</v>
      </c>
    </row>
    <row r="37" ht="15.75" customHeight="1">
      <c r="B37" s="3" t="s">
        <v>40</v>
      </c>
      <c r="C37" s="3">
        <v>320.0</v>
      </c>
      <c r="E37" s="3" t="s">
        <v>41</v>
      </c>
      <c r="F37" s="4">
        <v>294.0</v>
      </c>
      <c r="G37" s="1" t="b">
        <f t="shared" si="1"/>
        <v>1</v>
      </c>
      <c r="H37" s="1" t="str">
        <f>IFERROR(__xludf.DUMMYFUNCTION("TO_TEXT(B37)"),"20190220")</f>
        <v>20190220</v>
      </c>
      <c r="I37" s="1" t="str">
        <f t="shared" si="2"/>
        <v>2019</v>
      </c>
      <c r="J37" s="1" t="str">
        <f t="shared" si="3"/>
        <v>02</v>
      </c>
      <c r="K37" s="1" t="str">
        <f t="shared" si="4"/>
        <v>20</v>
      </c>
      <c r="L37" s="1" t="str">
        <f t="shared" si="5"/>
        <v>2019-02-20</v>
      </c>
      <c r="M37" s="6">
        <f t="shared" si="6"/>
        <v>43516</v>
      </c>
    </row>
    <row r="38" ht="15.75" customHeight="1">
      <c r="B38" s="3" t="s">
        <v>41</v>
      </c>
      <c r="C38" s="3">
        <v>297.0</v>
      </c>
      <c r="E38" s="3" t="s">
        <v>42</v>
      </c>
      <c r="F38" s="4">
        <v>231.0</v>
      </c>
      <c r="G38" s="1" t="b">
        <f t="shared" si="1"/>
        <v>1</v>
      </c>
      <c r="H38" s="1" t="str">
        <f>IFERROR(__xludf.DUMMYFUNCTION("TO_TEXT(B38)"),"20190221")</f>
        <v>20190221</v>
      </c>
      <c r="I38" s="1" t="str">
        <f t="shared" si="2"/>
        <v>2019</v>
      </c>
      <c r="J38" s="1" t="str">
        <f t="shared" si="3"/>
        <v>02</v>
      </c>
      <c r="K38" s="1" t="str">
        <f t="shared" si="4"/>
        <v>21</v>
      </c>
      <c r="L38" s="1" t="str">
        <f t="shared" si="5"/>
        <v>2019-02-21</v>
      </c>
      <c r="M38" s="6">
        <f t="shared" si="6"/>
        <v>43517</v>
      </c>
    </row>
    <row r="39" ht="15.75" customHeight="1">
      <c r="B39" s="3" t="s">
        <v>42</v>
      </c>
      <c r="C39" s="3">
        <v>351.0</v>
      </c>
      <c r="E39" s="3" t="s">
        <v>43</v>
      </c>
      <c r="F39" s="4">
        <v>43.0</v>
      </c>
      <c r="G39" s="1" t="b">
        <f t="shared" si="1"/>
        <v>1</v>
      </c>
      <c r="H39" s="1" t="str">
        <f>IFERROR(__xludf.DUMMYFUNCTION("TO_TEXT(B39)"),"20190222")</f>
        <v>20190222</v>
      </c>
      <c r="I39" s="1" t="str">
        <f t="shared" si="2"/>
        <v>2019</v>
      </c>
      <c r="J39" s="1" t="str">
        <f t="shared" si="3"/>
        <v>02</v>
      </c>
      <c r="K39" s="1" t="str">
        <f t="shared" si="4"/>
        <v>22</v>
      </c>
      <c r="L39" s="1" t="str">
        <f t="shared" si="5"/>
        <v>2019-02-22</v>
      </c>
      <c r="M39" s="6">
        <f t="shared" si="6"/>
        <v>43518</v>
      </c>
    </row>
    <row r="40" ht="15.75" customHeight="1">
      <c r="B40" s="3" t="s">
        <v>43</v>
      </c>
      <c r="C40" s="3">
        <v>59.0</v>
      </c>
      <c r="E40" s="3" t="s">
        <v>44</v>
      </c>
      <c r="F40" s="4">
        <v>348.0</v>
      </c>
      <c r="G40" s="1" t="b">
        <f t="shared" si="1"/>
        <v>1</v>
      </c>
      <c r="H40" s="1" t="str">
        <f>IFERROR(__xludf.DUMMYFUNCTION("TO_TEXT(B40)"),"20190223")</f>
        <v>20190223</v>
      </c>
      <c r="I40" s="1" t="str">
        <f t="shared" si="2"/>
        <v>2019</v>
      </c>
      <c r="J40" s="1" t="str">
        <f t="shared" si="3"/>
        <v>02</v>
      </c>
      <c r="K40" s="1" t="str">
        <f t="shared" si="4"/>
        <v>23</v>
      </c>
      <c r="L40" s="1" t="str">
        <f t="shared" si="5"/>
        <v>2019-02-23</v>
      </c>
      <c r="M40" s="6">
        <f t="shared" si="6"/>
        <v>43519</v>
      </c>
    </row>
    <row r="41" ht="15.75" customHeight="1">
      <c r="B41" s="3" t="s">
        <v>44</v>
      </c>
      <c r="C41" s="3">
        <v>335.0</v>
      </c>
      <c r="E41" s="3" t="s">
        <v>45</v>
      </c>
      <c r="F41" s="4">
        <v>316.0</v>
      </c>
      <c r="G41" s="1" t="b">
        <f t="shared" si="1"/>
        <v>1</v>
      </c>
      <c r="H41" s="1" t="str">
        <f>IFERROR(__xludf.DUMMYFUNCTION("TO_TEXT(B41)"),"20190225")</f>
        <v>20190225</v>
      </c>
      <c r="I41" s="1" t="str">
        <f t="shared" si="2"/>
        <v>2019</v>
      </c>
      <c r="J41" s="1" t="str">
        <f t="shared" si="3"/>
        <v>02</v>
      </c>
      <c r="K41" s="1" t="str">
        <f t="shared" si="4"/>
        <v>25</v>
      </c>
      <c r="L41" s="1" t="str">
        <f t="shared" si="5"/>
        <v>2019-02-25</v>
      </c>
      <c r="M41" s="6">
        <f t="shared" si="6"/>
        <v>43521</v>
      </c>
    </row>
    <row r="42" ht="15.75" customHeight="1">
      <c r="B42" s="3" t="s">
        <v>45</v>
      </c>
      <c r="C42" s="3">
        <v>359.0</v>
      </c>
      <c r="E42" s="3" t="s">
        <v>46</v>
      </c>
      <c r="F42" s="4">
        <v>299.0</v>
      </c>
      <c r="G42" s="1" t="b">
        <f t="shared" si="1"/>
        <v>1</v>
      </c>
      <c r="H42" s="1" t="str">
        <f>IFERROR(__xludf.DUMMYFUNCTION("TO_TEXT(B42)"),"20190226")</f>
        <v>20190226</v>
      </c>
      <c r="I42" s="1" t="str">
        <f t="shared" si="2"/>
        <v>2019</v>
      </c>
      <c r="J42" s="1" t="str">
        <f t="shared" si="3"/>
        <v>02</v>
      </c>
      <c r="K42" s="1" t="str">
        <f t="shared" si="4"/>
        <v>26</v>
      </c>
      <c r="L42" s="1" t="str">
        <f t="shared" si="5"/>
        <v>2019-02-26</v>
      </c>
      <c r="M42" s="6">
        <f t="shared" si="6"/>
        <v>43522</v>
      </c>
    </row>
    <row r="43" ht="15.75" customHeight="1">
      <c r="B43" s="3" t="s">
        <v>46</v>
      </c>
      <c r="C43" s="3">
        <v>332.0</v>
      </c>
      <c r="E43" s="3" t="s">
        <v>47</v>
      </c>
      <c r="F43" s="4">
        <v>296.0</v>
      </c>
      <c r="G43" s="1" t="b">
        <f t="shared" si="1"/>
        <v>1</v>
      </c>
      <c r="H43" s="1" t="str">
        <f>IFERROR(__xludf.DUMMYFUNCTION("TO_TEXT(B43)"),"20190227")</f>
        <v>20190227</v>
      </c>
      <c r="I43" s="1" t="str">
        <f t="shared" si="2"/>
        <v>2019</v>
      </c>
      <c r="J43" s="1" t="str">
        <f t="shared" si="3"/>
        <v>02</v>
      </c>
      <c r="K43" s="1" t="str">
        <f t="shared" si="4"/>
        <v>27</v>
      </c>
      <c r="L43" s="1" t="str">
        <f t="shared" si="5"/>
        <v>2019-02-27</v>
      </c>
      <c r="M43" s="6">
        <f t="shared" si="6"/>
        <v>43523</v>
      </c>
    </row>
    <row r="44" ht="15.75" customHeight="1">
      <c r="B44" s="3" t="s">
        <v>47</v>
      </c>
      <c r="C44" s="3">
        <v>364.0</v>
      </c>
      <c r="E44" s="3" t="s">
        <v>48</v>
      </c>
      <c r="F44" s="4">
        <v>233.0</v>
      </c>
      <c r="G44" s="1" t="b">
        <f t="shared" si="1"/>
        <v>1</v>
      </c>
      <c r="H44" s="1" t="str">
        <f>IFERROR(__xludf.DUMMYFUNCTION("TO_TEXT(B44)"),"20190228")</f>
        <v>20190228</v>
      </c>
      <c r="I44" s="1" t="str">
        <f t="shared" si="2"/>
        <v>2019</v>
      </c>
      <c r="J44" s="1" t="str">
        <f t="shared" si="3"/>
        <v>02</v>
      </c>
      <c r="K44" s="1" t="str">
        <f t="shared" si="4"/>
        <v>28</v>
      </c>
      <c r="L44" s="1" t="str">
        <f t="shared" si="5"/>
        <v>2019-02-28</v>
      </c>
      <c r="M44" s="6">
        <f t="shared" si="6"/>
        <v>43524</v>
      </c>
    </row>
    <row r="45" ht="15.75" customHeight="1">
      <c r="B45" s="3" t="s">
        <v>48</v>
      </c>
      <c r="C45" s="3">
        <v>340.0</v>
      </c>
      <c r="E45" s="3" t="s">
        <v>49</v>
      </c>
      <c r="F45" s="4">
        <v>64.0</v>
      </c>
      <c r="G45" s="1" t="b">
        <f t="shared" si="1"/>
        <v>1</v>
      </c>
      <c r="H45" s="1" t="str">
        <f>IFERROR(__xludf.DUMMYFUNCTION("TO_TEXT(B45)"),"20190301")</f>
        <v>20190301</v>
      </c>
      <c r="I45" s="1" t="str">
        <f t="shared" si="2"/>
        <v>2019</v>
      </c>
      <c r="J45" s="1" t="str">
        <f t="shared" si="3"/>
        <v>03</v>
      </c>
      <c r="K45" s="1" t="str">
        <f t="shared" si="4"/>
        <v>01</v>
      </c>
      <c r="L45" s="1" t="str">
        <f t="shared" si="5"/>
        <v>2019-03-01</v>
      </c>
      <c r="M45" s="6">
        <f t="shared" si="6"/>
        <v>43525</v>
      </c>
    </row>
    <row r="46" ht="15.75" customHeight="1">
      <c r="B46" s="3" t="s">
        <v>49</v>
      </c>
      <c r="C46" s="3">
        <v>75.0</v>
      </c>
      <c r="E46" s="3" t="s">
        <v>50</v>
      </c>
      <c r="F46" s="4">
        <v>378.0</v>
      </c>
      <c r="G46" s="1" t="b">
        <f t="shared" si="1"/>
        <v>1</v>
      </c>
      <c r="H46" s="1" t="str">
        <f>IFERROR(__xludf.DUMMYFUNCTION("TO_TEXT(B46)"),"20190302")</f>
        <v>20190302</v>
      </c>
      <c r="I46" s="1" t="str">
        <f t="shared" si="2"/>
        <v>2019</v>
      </c>
      <c r="J46" s="1" t="str">
        <f t="shared" si="3"/>
        <v>03</v>
      </c>
      <c r="K46" s="1" t="str">
        <f t="shared" si="4"/>
        <v>02</v>
      </c>
      <c r="L46" s="1" t="str">
        <f t="shared" si="5"/>
        <v>2019-03-02</v>
      </c>
      <c r="M46" s="6">
        <f t="shared" si="6"/>
        <v>43526</v>
      </c>
    </row>
    <row r="47" ht="15.75" customHeight="1">
      <c r="B47" s="3" t="s">
        <v>50</v>
      </c>
      <c r="C47" s="3">
        <v>358.0</v>
      </c>
      <c r="E47" s="3" t="s">
        <v>51</v>
      </c>
      <c r="F47" s="4">
        <v>391.0</v>
      </c>
      <c r="G47" s="1" t="b">
        <f t="shared" si="1"/>
        <v>1</v>
      </c>
      <c r="H47" s="1" t="str">
        <f>IFERROR(__xludf.DUMMYFUNCTION("TO_TEXT(B47)"),"20190304")</f>
        <v>20190304</v>
      </c>
      <c r="I47" s="1" t="str">
        <f t="shared" si="2"/>
        <v>2019</v>
      </c>
      <c r="J47" s="1" t="str">
        <f t="shared" si="3"/>
        <v>03</v>
      </c>
      <c r="K47" s="1" t="str">
        <f t="shared" si="4"/>
        <v>04</v>
      </c>
      <c r="L47" s="1" t="str">
        <f t="shared" si="5"/>
        <v>2019-03-04</v>
      </c>
      <c r="M47" s="6">
        <f t="shared" si="6"/>
        <v>43528</v>
      </c>
    </row>
    <row r="48" ht="15.75" customHeight="1">
      <c r="B48" s="3" t="s">
        <v>51</v>
      </c>
      <c r="C48" s="3">
        <v>270.0</v>
      </c>
      <c r="E48" s="3" t="s">
        <v>52</v>
      </c>
      <c r="F48" s="4">
        <v>367.0</v>
      </c>
      <c r="G48" s="1" t="b">
        <f t="shared" si="1"/>
        <v>1</v>
      </c>
      <c r="H48" s="1" t="str">
        <f>IFERROR(__xludf.DUMMYFUNCTION("TO_TEXT(B48)"),"20190305")</f>
        <v>20190305</v>
      </c>
      <c r="I48" s="1" t="str">
        <f t="shared" si="2"/>
        <v>2019</v>
      </c>
      <c r="J48" s="1" t="str">
        <f t="shared" si="3"/>
        <v>03</v>
      </c>
      <c r="K48" s="1" t="str">
        <f t="shared" si="4"/>
        <v>05</v>
      </c>
      <c r="L48" s="1" t="str">
        <f t="shared" si="5"/>
        <v>2019-03-05</v>
      </c>
      <c r="M48" s="6">
        <f t="shared" si="6"/>
        <v>43529</v>
      </c>
    </row>
    <row r="49" ht="15.75" customHeight="1">
      <c r="B49" s="3" t="s">
        <v>52</v>
      </c>
      <c r="C49" s="3">
        <v>295.0</v>
      </c>
      <c r="E49" s="3" t="s">
        <v>53</v>
      </c>
      <c r="F49" s="4">
        <v>315.0</v>
      </c>
      <c r="G49" s="1" t="b">
        <f t="shared" si="1"/>
        <v>1</v>
      </c>
      <c r="H49" s="1" t="str">
        <f>IFERROR(__xludf.DUMMYFUNCTION("TO_TEXT(B49)"),"20190306")</f>
        <v>20190306</v>
      </c>
      <c r="I49" s="1" t="str">
        <f t="shared" si="2"/>
        <v>2019</v>
      </c>
      <c r="J49" s="1" t="str">
        <f t="shared" si="3"/>
        <v>03</v>
      </c>
      <c r="K49" s="1" t="str">
        <f t="shared" si="4"/>
        <v>06</v>
      </c>
      <c r="L49" s="1" t="str">
        <f t="shared" si="5"/>
        <v>2019-03-06</v>
      </c>
      <c r="M49" s="6">
        <f t="shared" si="6"/>
        <v>43530</v>
      </c>
    </row>
    <row r="50" ht="15.75" customHeight="1">
      <c r="B50" s="3" t="s">
        <v>53</v>
      </c>
      <c r="C50" s="3">
        <v>326.0</v>
      </c>
      <c r="E50" s="3" t="s">
        <v>54</v>
      </c>
      <c r="F50" s="4">
        <v>135.0</v>
      </c>
      <c r="G50" s="1" t="b">
        <f t="shared" si="1"/>
        <v>1</v>
      </c>
      <c r="H50" s="1" t="str">
        <f>IFERROR(__xludf.DUMMYFUNCTION("TO_TEXT(B50)"),"20190307")</f>
        <v>20190307</v>
      </c>
      <c r="I50" s="1" t="str">
        <f t="shared" si="2"/>
        <v>2019</v>
      </c>
      <c r="J50" s="1" t="str">
        <f t="shared" si="3"/>
        <v>03</v>
      </c>
      <c r="K50" s="1" t="str">
        <f t="shared" si="4"/>
        <v>07</v>
      </c>
      <c r="L50" s="1" t="str">
        <f t="shared" si="5"/>
        <v>2019-03-07</v>
      </c>
      <c r="M50" s="6">
        <f t="shared" si="6"/>
        <v>43531</v>
      </c>
    </row>
    <row r="51" ht="15.75" customHeight="1">
      <c r="B51" s="3" t="s">
        <v>54</v>
      </c>
      <c r="C51" s="3">
        <v>74.0</v>
      </c>
      <c r="E51" s="3" t="s">
        <v>55</v>
      </c>
      <c r="F51" s="4">
        <v>720.0</v>
      </c>
      <c r="G51" s="1" t="b">
        <f t="shared" si="1"/>
        <v>1</v>
      </c>
      <c r="H51" s="1" t="str">
        <f>IFERROR(__xludf.DUMMYFUNCTION("TO_TEXT(B51)"),"20190309")</f>
        <v>20190309</v>
      </c>
      <c r="I51" s="1" t="str">
        <f t="shared" si="2"/>
        <v>2019</v>
      </c>
      <c r="J51" s="1" t="str">
        <f t="shared" si="3"/>
        <v>03</v>
      </c>
      <c r="K51" s="1" t="str">
        <f t="shared" si="4"/>
        <v>09</v>
      </c>
      <c r="L51" s="1" t="str">
        <f t="shared" si="5"/>
        <v>2019-03-09</v>
      </c>
      <c r="M51" s="6">
        <f t="shared" si="6"/>
        <v>43533</v>
      </c>
    </row>
    <row r="52" ht="15.75" customHeight="1">
      <c r="B52" s="3" t="s">
        <v>55</v>
      </c>
      <c r="C52" s="3">
        <v>322.0</v>
      </c>
      <c r="E52" s="3" t="s">
        <v>56</v>
      </c>
      <c r="F52" s="4">
        <v>318.0</v>
      </c>
      <c r="G52" s="1" t="b">
        <f t="shared" si="1"/>
        <v>1</v>
      </c>
      <c r="H52" s="1" t="str">
        <f>IFERROR(__xludf.DUMMYFUNCTION("TO_TEXT(B52)"),"20190311")</f>
        <v>20190311</v>
      </c>
      <c r="I52" s="1" t="str">
        <f t="shared" si="2"/>
        <v>2019</v>
      </c>
      <c r="J52" s="1" t="str">
        <f t="shared" si="3"/>
        <v>03</v>
      </c>
      <c r="K52" s="1" t="str">
        <f t="shared" si="4"/>
        <v>11</v>
      </c>
      <c r="L52" s="1" t="str">
        <f t="shared" si="5"/>
        <v>2019-03-11</v>
      </c>
      <c r="M52" s="6">
        <f t="shared" si="6"/>
        <v>43535</v>
      </c>
    </row>
    <row r="53" ht="15.75" customHeight="1">
      <c r="B53" s="3" t="s">
        <v>56</v>
      </c>
      <c r="C53" s="3">
        <v>286.0</v>
      </c>
      <c r="E53" s="3" t="s">
        <v>57</v>
      </c>
      <c r="F53" s="4">
        <v>237.0</v>
      </c>
      <c r="G53" s="1" t="b">
        <f t="shared" si="1"/>
        <v>1</v>
      </c>
      <c r="H53" s="1" t="str">
        <f>IFERROR(__xludf.DUMMYFUNCTION("TO_TEXT(B53)"),"20190312")</f>
        <v>20190312</v>
      </c>
      <c r="I53" s="1" t="str">
        <f t="shared" si="2"/>
        <v>2019</v>
      </c>
      <c r="J53" s="1" t="str">
        <f t="shared" si="3"/>
        <v>03</v>
      </c>
      <c r="K53" s="1" t="str">
        <f t="shared" si="4"/>
        <v>12</v>
      </c>
      <c r="L53" s="1" t="str">
        <f t="shared" si="5"/>
        <v>2019-03-12</v>
      </c>
      <c r="M53" s="6">
        <f t="shared" si="6"/>
        <v>43536</v>
      </c>
    </row>
    <row r="54" ht="15.75" customHeight="1">
      <c r="B54" s="3" t="s">
        <v>57</v>
      </c>
      <c r="C54" s="3">
        <v>313.0</v>
      </c>
      <c r="E54" s="3" t="s">
        <v>58</v>
      </c>
      <c r="F54" s="4">
        <v>212.0</v>
      </c>
      <c r="G54" s="1" t="b">
        <f t="shared" si="1"/>
        <v>1</v>
      </c>
      <c r="H54" s="1" t="str">
        <f>IFERROR(__xludf.DUMMYFUNCTION("TO_TEXT(B54)"),"20190313")</f>
        <v>20190313</v>
      </c>
      <c r="I54" s="1" t="str">
        <f t="shared" si="2"/>
        <v>2019</v>
      </c>
      <c r="J54" s="1" t="str">
        <f t="shared" si="3"/>
        <v>03</v>
      </c>
      <c r="K54" s="1" t="str">
        <f t="shared" si="4"/>
        <v>13</v>
      </c>
      <c r="L54" s="1" t="str">
        <f t="shared" si="5"/>
        <v>2019-03-13</v>
      </c>
      <c r="M54" s="6">
        <f t="shared" si="6"/>
        <v>43537</v>
      </c>
    </row>
    <row r="55" ht="15.75" customHeight="1">
      <c r="B55" s="3" t="s">
        <v>58</v>
      </c>
      <c r="C55" s="3">
        <v>332.0</v>
      </c>
      <c r="E55" s="3" t="s">
        <v>59</v>
      </c>
      <c r="F55" s="4">
        <v>140.0</v>
      </c>
      <c r="G55" s="1" t="b">
        <f t="shared" si="1"/>
        <v>1</v>
      </c>
      <c r="H55" s="1" t="str">
        <f>IFERROR(__xludf.DUMMYFUNCTION("TO_TEXT(B55)"),"20190314")</f>
        <v>20190314</v>
      </c>
      <c r="I55" s="1" t="str">
        <f t="shared" si="2"/>
        <v>2019</v>
      </c>
      <c r="J55" s="1" t="str">
        <f t="shared" si="3"/>
        <v>03</v>
      </c>
      <c r="K55" s="1" t="str">
        <f t="shared" si="4"/>
        <v>14</v>
      </c>
      <c r="L55" s="1" t="str">
        <f t="shared" si="5"/>
        <v>2019-03-14</v>
      </c>
      <c r="M55" s="6">
        <f t="shared" si="6"/>
        <v>43538</v>
      </c>
    </row>
    <row r="56" ht="15.75" customHeight="1">
      <c r="B56" s="3" t="s">
        <v>59</v>
      </c>
      <c r="C56" s="3">
        <v>367.0</v>
      </c>
      <c r="E56" s="3" t="s">
        <v>60</v>
      </c>
      <c r="F56" s="4">
        <v>35.0</v>
      </c>
      <c r="G56" s="1" t="b">
        <f t="shared" si="1"/>
        <v>1</v>
      </c>
      <c r="H56" s="1" t="str">
        <f>IFERROR(__xludf.DUMMYFUNCTION("TO_TEXT(B56)"),"20190315")</f>
        <v>20190315</v>
      </c>
      <c r="I56" s="1" t="str">
        <f t="shared" si="2"/>
        <v>2019</v>
      </c>
      <c r="J56" s="1" t="str">
        <f t="shared" si="3"/>
        <v>03</v>
      </c>
      <c r="K56" s="1" t="str">
        <f t="shared" si="4"/>
        <v>15</v>
      </c>
      <c r="L56" s="1" t="str">
        <f t="shared" si="5"/>
        <v>2019-03-15</v>
      </c>
      <c r="M56" s="6">
        <f t="shared" si="6"/>
        <v>43539</v>
      </c>
    </row>
    <row r="57" ht="15.75" customHeight="1">
      <c r="B57" s="3" t="s">
        <v>60</v>
      </c>
      <c r="C57" s="3">
        <v>59.0</v>
      </c>
      <c r="E57" s="3" t="s">
        <v>61</v>
      </c>
      <c r="F57" s="4">
        <v>333.0</v>
      </c>
      <c r="G57" s="1" t="b">
        <f t="shared" si="1"/>
        <v>1</v>
      </c>
      <c r="H57" s="1" t="str">
        <f>IFERROR(__xludf.DUMMYFUNCTION("TO_TEXT(B57)"),"20190316")</f>
        <v>20190316</v>
      </c>
      <c r="I57" s="1" t="str">
        <f t="shared" si="2"/>
        <v>2019</v>
      </c>
      <c r="J57" s="1" t="str">
        <f t="shared" si="3"/>
        <v>03</v>
      </c>
      <c r="K57" s="1" t="str">
        <f t="shared" si="4"/>
        <v>16</v>
      </c>
      <c r="L57" s="1" t="str">
        <f t="shared" si="5"/>
        <v>2019-03-16</v>
      </c>
      <c r="M57" s="6">
        <f t="shared" si="6"/>
        <v>43540</v>
      </c>
    </row>
    <row r="58" ht="15.75" customHeight="1">
      <c r="B58" s="3" t="s">
        <v>61</v>
      </c>
      <c r="C58" s="3">
        <v>336.0</v>
      </c>
      <c r="E58" s="3" t="s">
        <v>62</v>
      </c>
      <c r="F58" s="4">
        <v>262.0</v>
      </c>
      <c r="G58" s="1" t="b">
        <f t="shared" si="1"/>
        <v>1</v>
      </c>
      <c r="H58" s="1" t="str">
        <f>IFERROR(__xludf.DUMMYFUNCTION("TO_TEXT(B58)"),"20190319")</f>
        <v>20190319</v>
      </c>
      <c r="I58" s="1" t="str">
        <f t="shared" si="2"/>
        <v>2019</v>
      </c>
      <c r="J58" s="1" t="str">
        <f t="shared" si="3"/>
        <v>03</v>
      </c>
      <c r="K58" s="1" t="str">
        <f t="shared" si="4"/>
        <v>19</v>
      </c>
      <c r="L58" s="1" t="str">
        <f t="shared" si="5"/>
        <v>2019-03-19</v>
      </c>
      <c r="M58" s="6">
        <f t="shared" si="6"/>
        <v>43543</v>
      </c>
    </row>
    <row r="59" ht="15.75" customHeight="1">
      <c r="B59" s="3" t="s">
        <v>62</v>
      </c>
      <c r="C59" s="3">
        <v>326.0</v>
      </c>
      <c r="E59" s="3" t="s">
        <v>63</v>
      </c>
      <c r="F59" s="4">
        <v>277.0</v>
      </c>
      <c r="G59" s="1" t="b">
        <f t="shared" si="1"/>
        <v>1</v>
      </c>
      <c r="H59" s="1" t="str">
        <f>IFERROR(__xludf.DUMMYFUNCTION("TO_TEXT(B59)"),"20190320")</f>
        <v>20190320</v>
      </c>
      <c r="I59" s="1" t="str">
        <f t="shared" si="2"/>
        <v>2019</v>
      </c>
      <c r="J59" s="1" t="str">
        <f t="shared" si="3"/>
        <v>03</v>
      </c>
      <c r="K59" s="1" t="str">
        <f t="shared" si="4"/>
        <v>20</v>
      </c>
      <c r="L59" s="1" t="str">
        <f t="shared" si="5"/>
        <v>2019-03-20</v>
      </c>
      <c r="M59" s="6">
        <f t="shared" si="6"/>
        <v>43544</v>
      </c>
    </row>
    <row r="60" ht="15.75" customHeight="1">
      <c r="B60" s="3" t="s">
        <v>63</v>
      </c>
      <c r="C60" s="3">
        <v>396.0</v>
      </c>
      <c r="E60" s="3" t="s">
        <v>64</v>
      </c>
      <c r="F60" s="4">
        <v>218.0</v>
      </c>
      <c r="G60" s="1" t="b">
        <f t="shared" si="1"/>
        <v>1</v>
      </c>
      <c r="H60" s="1" t="str">
        <f>IFERROR(__xludf.DUMMYFUNCTION("TO_TEXT(B60)"),"20190321")</f>
        <v>20190321</v>
      </c>
      <c r="I60" s="1" t="str">
        <f t="shared" si="2"/>
        <v>2019</v>
      </c>
      <c r="J60" s="1" t="str">
        <f t="shared" si="3"/>
        <v>03</v>
      </c>
      <c r="K60" s="1" t="str">
        <f t="shared" si="4"/>
        <v>21</v>
      </c>
      <c r="L60" s="1" t="str">
        <f t="shared" si="5"/>
        <v>2019-03-21</v>
      </c>
      <c r="M60" s="6">
        <f t="shared" si="6"/>
        <v>43545</v>
      </c>
    </row>
    <row r="61" ht="15.75" customHeight="1">
      <c r="B61" s="3" t="s">
        <v>64</v>
      </c>
      <c r="C61" s="3">
        <v>345.0</v>
      </c>
      <c r="E61" s="3" t="s">
        <v>65</v>
      </c>
      <c r="F61" s="4">
        <v>80.0</v>
      </c>
      <c r="G61" s="1" t="b">
        <f t="shared" si="1"/>
        <v>1</v>
      </c>
      <c r="H61" s="1" t="str">
        <f>IFERROR(__xludf.DUMMYFUNCTION("TO_TEXT(B61)"),"20190322")</f>
        <v>20190322</v>
      </c>
      <c r="I61" s="1" t="str">
        <f t="shared" si="2"/>
        <v>2019</v>
      </c>
      <c r="J61" s="1" t="str">
        <f t="shared" si="3"/>
        <v>03</v>
      </c>
      <c r="K61" s="1" t="str">
        <f t="shared" si="4"/>
        <v>22</v>
      </c>
      <c r="L61" s="1" t="str">
        <f t="shared" si="5"/>
        <v>2019-03-22</v>
      </c>
      <c r="M61" s="6">
        <f t="shared" si="6"/>
        <v>43546</v>
      </c>
    </row>
    <row r="62" ht="15.75" customHeight="1">
      <c r="B62" s="3" t="s">
        <v>65</v>
      </c>
      <c r="C62" s="3">
        <v>83.0</v>
      </c>
      <c r="E62" s="3" t="s">
        <v>66</v>
      </c>
      <c r="F62" s="4">
        <v>300.0</v>
      </c>
      <c r="G62" s="1" t="b">
        <f t="shared" si="1"/>
        <v>1</v>
      </c>
      <c r="H62" s="1" t="str">
        <f>IFERROR(__xludf.DUMMYFUNCTION("TO_TEXT(B62)"),"20190323")</f>
        <v>20190323</v>
      </c>
      <c r="I62" s="1" t="str">
        <f t="shared" si="2"/>
        <v>2019</v>
      </c>
      <c r="J62" s="1" t="str">
        <f t="shared" si="3"/>
        <v>03</v>
      </c>
      <c r="K62" s="1" t="str">
        <f t="shared" si="4"/>
        <v>23</v>
      </c>
      <c r="L62" s="1" t="str">
        <f t="shared" si="5"/>
        <v>2019-03-23</v>
      </c>
      <c r="M62" s="6">
        <f t="shared" si="6"/>
        <v>43547</v>
      </c>
    </row>
    <row r="63" ht="15.75" customHeight="1">
      <c r="B63" s="3" t="s">
        <v>66</v>
      </c>
      <c r="C63" s="3">
        <v>329.0</v>
      </c>
      <c r="E63" s="3" t="s">
        <v>67</v>
      </c>
      <c r="F63" s="4">
        <v>298.0</v>
      </c>
      <c r="G63" s="1" t="b">
        <f t="shared" si="1"/>
        <v>1</v>
      </c>
      <c r="H63" s="1" t="str">
        <f>IFERROR(__xludf.DUMMYFUNCTION("TO_TEXT(B63)"),"20190325")</f>
        <v>20190325</v>
      </c>
      <c r="I63" s="1" t="str">
        <f t="shared" si="2"/>
        <v>2019</v>
      </c>
      <c r="J63" s="1" t="str">
        <f t="shared" si="3"/>
        <v>03</v>
      </c>
      <c r="K63" s="1" t="str">
        <f t="shared" si="4"/>
        <v>25</v>
      </c>
      <c r="L63" s="1" t="str">
        <f t="shared" si="5"/>
        <v>2019-03-25</v>
      </c>
      <c r="M63" s="6">
        <f t="shared" si="6"/>
        <v>43549</v>
      </c>
    </row>
    <row r="64" ht="15.75" customHeight="1">
      <c r="B64" s="3" t="s">
        <v>67</v>
      </c>
      <c r="C64" s="3">
        <v>310.0</v>
      </c>
      <c r="E64" s="3" t="s">
        <v>68</v>
      </c>
      <c r="F64" s="4">
        <v>269.0</v>
      </c>
      <c r="G64" s="1" t="b">
        <f t="shared" si="1"/>
        <v>1</v>
      </c>
      <c r="H64" s="1" t="str">
        <f>IFERROR(__xludf.DUMMYFUNCTION("TO_TEXT(B64)"),"20190326")</f>
        <v>20190326</v>
      </c>
      <c r="I64" s="1" t="str">
        <f t="shared" si="2"/>
        <v>2019</v>
      </c>
      <c r="J64" s="1" t="str">
        <f t="shared" si="3"/>
        <v>03</v>
      </c>
      <c r="K64" s="1" t="str">
        <f t="shared" si="4"/>
        <v>26</v>
      </c>
      <c r="L64" s="1" t="str">
        <f t="shared" si="5"/>
        <v>2019-03-26</v>
      </c>
      <c r="M64" s="6">
        <f t="shared" si="6"/>
        <v>43550</v>
      </c>
    </row>
    <row r="65" ht="15.75" customHeight="1">
      <c r="B65" s="3" t="s">
        <v>68</v>
      </c>
      <c r="C65" s="3">
        <v>272.0</v>
      </c>
      <c r="E65" s="3" t="s">
        <v>69</v>
      </c>
      <c r="F65" s="4">
        <v>265.0</v>
      </c>
      <c r="G65" s="1" t="b">
        <f t="shared" si="1"/>
        <v>1</v>
      </c>
      <c r="H65" s="1" t="str">
        <f>IFERROR(__xludf.DUMMYFUNCTION("TO_TEXT(B65)"),"20190327")</f>
        <v>20190327</v>
      </c>
      <c r="I65" s="1" t="str">
        <f t="shared" si="2"/>
        <v>2019</v>
      </c>
      <c r="J65" s="1" t="str">
        <f t="shared" si="3"/>
        <v>03</v>
      </c>
      <c r="K65" s="1" t="str">
        <f t="shared" si="4"/>
        <v>27</v>
      </c>
      <c r="L65" s="1" t="str">
        <f t="shared" si="5"/>
        <v>2019-03-27</v>
      </c>
      <c r="M65" s="6">
        <f t="shared" si="6"/>
        <v>43551</v>
      </c>
    </row>
    <row r="66" ht="15.75" customHeight="1">
      <c r="B66" s="3" t="s">
        <v>69</v>
      </c>
      <c r="C66" s="3">
        <v>314.0</v>
      </c>
      <c r="E66" s="3" t="s">
        <v>70</v>
      </c>
      <c r="F66" s="4">
        <v>216.0</v>
      </c>
      <c r="G66" s="1" t="b">
        <f t="shared" si="1"/>
        <v>1</v>
      </c>
      <c r="H66" s="1" t="str">
        <f>IFERROR(__xludf.DUMMYFUNCTION("TO_TEXT(B66)"),"20190328")</f>
        <v>20190328</v>
      </c>
      <c r="I66" s="1" t="str">
        <f t="shared" si="2"/>
        <v>2019</v>
      </c>
      <c r="J66" s="1" t="str">
        <f t="shared" si="3"/>
        <v>03</v>
      </c>
      <c r="K66" s="1" t="str">
        <f t="shared" si="4"/>
        <v>28</v>
      </c>
      <c r="L66" s="1" t="str">
        <f t="shared" si="5"/>
        <v>2019-03-28</v>
      </c>
      <c r="M66" s="6">
        <f t="shared" si="6"/>
        <v>43552</v>
      </c>
    </row>
    <row r="67" ht="15.75" customHeight="1">
      <c r="B67" s="3" t="s">
        <v>70</v>
      </c>
      <c r="C67" s="3">
        <v>282.0</v>
      </c>
      <c r="E67" s="3" t="s">
        <v>71</v>
      </c>
      <c r="F67" s="4">
        <v>57.0</v>
      </c>
      <c r="G67" s="1" t="b">
        <f t="shared" si="1"/>
        <v>1</v>
      </c>
      <c r="H67" s="1" t="str">
        <f>IFERROR(__xludf.DUMMYFUNCTION("TO_TEXT(B67)"),"20190329")</f>
        <v>20190329</v>
      </c>
      <c r="I67" s="1" t="str">
        <f t="shared" si="2"/>
        <v>2019</v>
      </c>
      <c r="J67" s="1" t="str">
        <f t="shared" si="3"/>
        <v>03</v>
      </c>
      <c r="K67" s="1" t="str">
        <f t="shared" si="4"/>
        <v>29</v>
      </c>
      <c r="L67" s="1" t="str">
        <f t="shared" si="5"/>
        <v>2019-03-29</v>
      </c>
      <c r="M67" s="6">
        <f t="shared" si="6"/>
        <v>43553</v>
      </c>
    </row>
    <row r="68" ht="15.75" customHeight="1">
      <c r="B68" s="3" t="s">
        <v>71</v>
      </c>
      <c r="C68" s="3">
        <v>60.0</v>
      </c>
      <c r="E68" s="3" t="s">
        <v>72</v>
      </c>
      <c r="F68" s="4">
        <v>324.0</v>
      </c>
      <c r="G68" s="1" t="b">
        <f t="shared" si="1"/>
        <v>1</v>
      </c>
      <c r="H68" s="1" t="str">
        <f>IFERROR(__xludf.DUMMYFUNCTION("TO_TEXT(B68)"),"20190330")</f>
        <v>20190330</v>
      </c>
      <c r="I68" s="1" t="str">
        <f t="shared" si="2"/>
        <v>2019</v>
      </c>
      <c r="J68" s="1" t="str">
        <f t="shared" si="3"/>
        <v>03</v>
      </c>
      <c r="K68" s="1" t="str">
        <f t="shared" si="4"/>
        <v>30</v>
      </c>
      <c r="L68" s="1" t="str">
        <f t="shared" si="5"/>
        <v>2019-03-30</v>
      </c>
      <c r="M68" s="6">
        <f t="shared" si="6"/>
        <v>43554</v>
      </c>
    </row>
    <row r="69" ht="15.75" customHeight="1">
      <c r="B69" s="3" t="s">
        <v>72</v>
      </c>
      <c r="C69" s="3">
        <v>286.0</v>
      </c>
      <c r="E69" s="3" t="s">
        <v>73</v>
      </c>
      <c r="F69" s="4">
        <v>306.0</v>
      </c>
      <c r="G69" s="1" t="b">
        <f t="shared" si="1"/>
        <v>1</v>
      </c>
      <c r="H69" s="1" t="str">
        <f>IFERROR(__xludf.DUMMYFUNCTION("TO_TEXT(B69)"),"20190401")</f>
        <v>20190401</v>
      </c>
      <c r="I69" s="1" t="str">
        <f t="shared" si="2"/>
        <v>2019</v>
      </c>
      <c r="J69" s="1" t="str">
        <f t="shared" si="3"/>
        <v>04</v>
      </c>
      <c r="K69" s="1" t="str">
        <f t="shared" si="4"/>
        <v>01</v>
      </c>
      <c r="L69" s="1" t="str">
        <f t="shared" si="5"/>
        <v>2019-04-01</v>
      </c>
      <c r="M69" s="6">
        <f t="shared" si="6"/>
        <v>43556</v>
      </c>
    </row>
    <row r="70" ht="15.75" customHeight="1">
      <c r="B70" s="3" t="s">
        <v>73</v>
      </c>
      <c r="C70" s="3">
        <v>269.0</v>
      </c>
      <c r="E70" s="3" t="s">
        <v>74</v>
      </c>
      <c r="F70" s="4">
        <v>253.0</v>
      </c>
      <c r="G70" s="1" t="b">
        <f t="shared" si="1"/>
        <v>1</v>
      </c>
      <c r="H70" s="1" t="str">
        <f>IFERROR(__xludf.DUMMYFUNCTION("TO_TEXT(B70)"),"20190402")</f>
        <v>20190402</v>
      </c>
      <c r="I70" s="1" t="str">
        <f t="shared" si="2"/>
        <v>2019</v>
      </c>
      <c r="J70" s="1" t="str">
        <f t="shared" si="3"/>
        <v>04</v>
      </c>
      <c r="K70" s="1" t="str">
        <f t="shared" si="4"/>
        <v>02</v>
      </c>
      <c r="L70" s="1" t="str">
        <f t="shared" si="5"/>
        <v>2019-04-02</v>
      </c>
      <c r="M70" s="6">
        <f t="shared" si="6"/>
        <v>43557</v>
      </c>
    </row>
    <row r="71" ht="15.75" customHeight="1">
      <c r="B71" s="3" t="s">
        <v>74</v>
      </c>
      <c r="C71" s="3">
        <v>260.0</v>
      </c>
      <c r="E71" s="3" t="s">
        <v>75</v>
      </c>
      <c r="F71" s="4">
        <v>232.0</v>
      </c>
      <c r="G71" s="1" t="b">
        <f t="shared" si="1"/>
        <v>1</v>
      </c>
      <c r="H71" s="1" t="str">
        <f>IFERROR(__xludf.DUMMYFUNCTION("TO_TEXT(B71)"),"20190403")</f>
        <v>20190403</v>
      </c>
      <c r="I71" s="1" t="str">
        <f t="shared" si="2"/>
        <v>2019</v>
      </c>
      <c r="J71" s="1" t="str">
        <f t="shared" si="3"/>
        <v>04</v>
      </c>
      <c r="K71" s="1" t="str">
        <f t="shared" si="4"/>
        <v>03</v>
      </c>
      <c r="L71" s="1" t="str">
        <f t="shared" si="5"/>
        <v>2019-04-03</v>
      </c>
      <c r="M71" s="6">
        <f t="shared" si="6"/>
        <v>43558</v>
      </c>
    </row>
    <row r="72" ht="15.75" customHeight="1">
      <c r="B72" s="3" t="s">
        <v>75</v>
      </c>
      <c r="C72" s="3">
        <v>315.0</v>
      </c>
      <c r="E72" s="3" t="s">
        <v>76</v>
      </c>
      <c r="F72" s="4">
        <v>247.0</v>
      </c>
      <c r="G72" s="1" t="b">
        <f t="shared" si="1"/>
        <v>1</v>
      </c>
      <c r="H72" s="1" t="str">
        <f>IFERROR(__xludf.DUMMYFUNCTION("TO_TEXT(B72)"),"20190404")</f>
        <v>20190404</v>
      </c>
      <c r="I72" s="1" t="str">
        <f t="shared" si="2"/>
        <v>2019</v>
      </c>
      <c r="J72" s="1" t="str">
        <f t="shared" si="3"/>
        <v>04</v>
      </c>
      <c r="K72" s="1" t="str">
        <f t="shared" si="4"/>
        <v>04</v>
      </c>
      <c r="L72" s="1" t="str">
        <f t="shared" si="5"/>
        <v>2019-04-04</v>
      </c>
      <c r="M72" s="6">
        <f t="shared" si="6"/>
        <v>43559</v>
      </c>
    </row>
    <row r="73" ht="15.75" customHeight="1">
      <c r="B73" s="3" t="s">
        <v>76</v>
      </c>
      <c r="C73" s="3">
        <v>314.0</v>
      </c>
      <c r="E73" s="3" t="s">
        <v>77</v>
      </c>
      <c r="F73" s="4">
        <v>90.0</v>
      </c>
      <c r="G73" s="1" t="b">
        <f t="shared" si="1"/>
        <v>1</v>
      </c>
      <c r="H73" s="1" t="str">
        <f>IFERROR(__xludf.DUMMYFUNCTION("TO_TEXT(B73)"),"20190405")</f>
        <v>20190405</v>
      </c>
      <c r="I73" s="1" t="str">
        <f t="shared" si="2"/>
        <v>2019</v>
      </c>
      <c r="J73" s="1" t="str">
        <f t="shared" si="3"/>
        <v>04</v>
      </c>
      <c r="K73" s="1" t="str">
        <f t="shared" si="4"/>
        <v>05</v>
      </c>
      <c r="L73" s="1" t="str">
        <f t="shared" si="5"/>
        <v>2019-04-05</v>
      </c>
      <c r="M73" s="6">
        <f t="shared" si="6"/>
        <v>43560</v>
      </c>
    </row>
    <row r="74" ht="15.75" customHeight="1">
      <c r="B74" s="3" t="s">
        <v>77</v>
      </c>
      <c r="C74" s="3">
        <v>68.0</v>
      </c>
      <c r="E74" s="3" t="s">
        <v>78</v>
      </c>
      <c r="F74" s="4">
        <v>370.0</v>
      </c>
      <c r="G74" s="1" t="b">
        <f t="shared" si="1"/>
        <v>1</v>
      </c>
      <c r="H74" s="1" t="str">
        <f>IFERROR(__xludf.DUMMYFUNCTION("TO_TEXT(B74)"),"20190406")</f>
        <v>20190406</v>
      </c>
      <c r="I74" s="1" t="str">
        <f t="shared" si="2"/>
        <v>2019</v>
      </c>
      <c r="J74" s="1" t="str">
        <f t="shared" si="3"/>
        <v>04</v>
      </c>
      <c r="K74" s="1" t="str">
        <f t="shared" si="4"/>
        <v>06</v>
      </c>
      <c r="L74" s="1" t="str">
        <f t="shared" si="5"/>
        <v>2019-04-06</v>
      </c>
      <c r="M74" s="6">
        <f t="shared" si="6"/>
        <v>43561</v>
      </c>
    </row>
    <row r="75" ht="15.75" customHeight="1">
      <c r="B75" s="3" t="s">
        <v>78</v>
      </c>
      <c r="C75" s="3">
        <v>297.0</v>
      </c>
      <c r="E75" s="3" t="s">
        <v>79</v>
      </c>
      <c r="F75" s="4">
        <v>312.0</v>
      </c>
      <c r="G75" s="1" t="b">
        <f t="shared" si="1"/>
        <v>1</v>
      </c>
      <c r="H75" s="1" t="str">
        <f>IFERROR(__xludf.DUMMYFUNCTION("TO_TEXT(B75)"),"20190408")</f>
        <v>20190408</v>
      </c>
      <c r="I75" s="1" t="str">
        <f t="shared" si="2"/>
        <v>2019</v>
      </c>
      <c r="J75" s="1" t="str">
        <f t="shared" si="3"/>
        <v>04</v>
      </c>
      <c r="K75" s="1" t="str">
        <f t="shared" si="4"/>
        <v>08</v>
      </c>
      <c r="L75" s="1" t="str">
        <f t="shared" si="5"/>
        <v>2019-04-08</v>
      </c>
      <c r="M75" s="6">
        <f t="shared" si="6"/>
        <v>43563</v>
      </c>
    </row>
    <row r="76" ht="15.75" customHeight="1">
      <c r="B76" s="3" t="s">
        <v>79</v>
      </c>
      <c r="C76" s="3">
        <v>360.0</v>
      </c>
      <c r="E76" s="3" t="s">
        <v>80</v>
      </c>
      <c r="F76" s="4">
        <v>310.0</v>
      </c>
      <c r="G76" s="1" t="b">
        <f t="shared" si="1"/>
        <v>1</v>
      </c>
      <c r="H76" s="1" t="str">
        <f>IFERROR(__xludf.DUMMYFUNCTION("TO_TEXT(B76)"),"20190409")</f>
        <v>20190409</v>
      </c>
      <c r="I76" s="1" t="str">
        <f t="shared" si="2"/>
        <v>2019</v>
      </c>
      <c r="J76" s="1" t="str">
        <f t="shared" si="3"/>
        <v>04</v>
      </c>
      <c r="K76" s="1" t="str">
        <f t="shared" si="4"/>
        <v>09</v>
      </c>
      <c r="L76" s="1" t="str">
        <f t="shared" si="5"/>
        <v>2019-04-09</v>
      </c>
      <c r="M76" s="6">
        <f t="shared" si="6"/>
        <v>43564</v>
      </c>
    </row>
    <row r="77" ht="15.75" customHeight="1">
      <c r="B77" s="3" t="s">
        <v>80</v>
      </c>
      <c r="C77" s="3">
        <v>313.0</v>
      </c>
      <c r="E77" s="3" t="s">
        <v>81</v>
      </c>
      <c r="F77" s="4">
        <v>337.0</v>
      </c>
      <c r="G77" s="1" t="b">
        <f t="shared" si="1"/>
        <v>1</v>
      </c>
      <c r="H77" s="1" t="str">
        <f>IFERROR(__xludf.DUMMYFUNCTION("TO_TEXT(B77)"),"20190410")</f>
        <v>20190410</v>
      </c>
      <c r="I77" s="1" t="str">
        <f t="shared" si="2"/>
        <v>2019</v>
      </c>
      <c r="J77" s="1" t="str">
        <f t="shared" si="3"/>
        <v>04</v>
      </c>
      <c r="K77" s="1" t="str">
        <f t="shared" si="4"/>
        <v>10</v>
      </c>
      <c r="L77" s="1" t="str">
        <f t="shared" si="5"/>
        <v>2019-04-10</v>
      </c>
      <c r="M77" s="6">
        <f t="shared" si="6"/>
        <v>43565</v>
      </c>
    </row>
    <row r="78" ht="15.75" customHeight="1">
      <c r="B78" s="3" t="s">
        <v>81</v>
      </c>
      <c r="C78" s="3">
        <v>390.0</v>
      </c>
      <c r="E78" s="3" t="s">
        <v>82</v>
      </c>
      <c r="F78" s="4">
        <v>251.0</v>
      </c>
      <c r="G78" s="1" t="b">
        <f t="shared" si="1"/>
        <v>1</v>
      </c>
      <c r="H78" s="1" t="str">
        <f>IFERROR(__xludf.DUMMYFUNCTION("TO_TEXT(B78)"),"20190411")</f>
        <v>20190411</v>
      </c>
      <c r="I78" s="1" t="str">
        <f t="shared" si="2"/>
        <v>2019</v>
      </c>
      <c r="J78" s="1" t="str">
        <f t="shared" si="3"/>
        <v>04</v>
      </c>
      <c r="K78" s="1" t="str">
        <f t="shared" si="4"/>
        <v>11</v>
      </c>
      <c r="L78" s="1" t="str">
        <f t="shared" si="5"/>
        <v>2019-04-11</v>
      </c>
      <c r="M78" s="6">
        <f t="shared" si="6"/>
        <v>43566</v>
      </c>
    </row>
    <row r="79" ht="15.75" customHeight="1">
      <c r="B79" s="3" t="s">
        <v>82</v>
      </c>
      <c r="C79" s="3">
        <v>459.0</v>
      </c>
      <c r="E79" s="3" t="s">
        <v>83</v>
      </c>
      <c r="F79" s="4">
        <v>58.0</v>
      </c>
      <c r="G79" s="1" t="b">
        <f t="shared" si="1"/>
        <v>1</v>
      </c>
      <c r="H79" s="1" t="str">
        <f>IFERROR(__xludf.DUMMYFUNCTION("TO_TEXT(B79)"),"20190412")</f>
        <v>20190412</v>
      </c>
      <c r="I79" s="1" t="str">
        <f t="shared" si="2"/>
        <v>2019</v>
      </c>
      <c r="J79" s="1" t="str">
        <f t="shared" si="3"/>
        <v>04</v>
      </c>
      <c r="K79" s="1" t="str">
        <f t="shared" si="4"/>
        <v>12</v>
      </c>
      <c r="L79" s="1" t="str">
        <f t="shared" si="5"/>
        <v>2019-04-12</v>
      </c>
      <c r="M79" s="6">
        <f t="shared" si="6"/>
        <v>43567</v>
      </c>
    </row>
    <row r="80" ht="15.75" customHeight="1">
      <c r="B80" s="3" t="s">
        <v>83</v>
      </c>
      <c r="C80" s="3">
        <v>88.0</v>
      </c>
      <c r="E80" s="3" t="s">
        <v>84</v>
      </c>
      <c r="F80" s="4">
        <v>492.0</v>
      </c>
      <c r="G80" s="1" t="b">
        <f t="shared" si="1"/>
        <v>1</v>
      </c>
      <c r="H80" s="1" t="str">
        <f>IFERROR(__xludf.DUMMYFUNCTION("TO_TEXT(B80)"),"20190413")</f>
        <v>20190413</v>
      </c>
      <c r="I80" s="1" t="str">
        <f t="shared" si="2"/>
        <v>2019</v>
      </c>
      <c r="J80" s="1" t="str">
        <f t="shared" si="3"/>
        <v>04</v>
      </c>
      <c r="K80" s="1" t="str">
        <f t="shared" si="4"/>
        <v>13</v>
      </c>
      <c r="L80" s="1" t="str">
        <f t="shared" si="5"/>
        <v>2019-04-13</v>
      </c>
      <c r="M80" s="6">
        <f t="shared" si="6"/>
        <v>43568</v>
      </c>
    </row>
    <row r="81" ht="15.75" customHeight="1">
      <c r="B81" s="3" t="s">
        <v>84</v>
      </c>
      <c r="C81" s="3">
        <v>255.0</v>
      </c>
      <c r="E81" s="3" t="s">
        <v>85</v>
      </c>
      <c r="F81" s="4">
        <v>326.0</v>
      </c>
      <c r="G81" s="1" t="b">
        <f t="shared" si="1"/>
        <v>1</v>
      </c>
      <c r="H81" s="1" t="str">
        <f>IFERROR(__xludf.DUMMYFUNCTION("TO_TEXT(B81)"),"20190422")</f>
        <v>20190422</v>
      </c>
      <c r="I81" s="1" t="str">
        <f t="shared" si="2"/>
        <v>2019</v>
      </c>
      <c r="J81" s="1" t="str">
        <f t="shared" si="3"/>
        <v>04</v>
      </c>
      <c r="K81" s="1" t="str">
        <f t="shared" si="4"/>
        <v>22</v>
      </c>
      <c r="L81" s="1" t="str">
        <f t="shared" si="5"/>
        <v>2019-04-22</v>
      </c>
      <c r="M81" s="6">
        <f t="shared" si="6"/>
        <v>43577</v>
      </c>
    </row>
    <row r="82" ht="15.75" customHeight="1">
      <c r="B82" s="3" t="s">
        <v>85</v>
      </c>
      <c r="C82" s="3">
        <v>262.0</v>
      </c>
      <c r="E82" s="3" t="s">
        <v>86</v>
      </c>
      <c r="F82" s="4">
        <v>267.0</v>
      </c>
      <c r="G82" s="1" t="b">
        <f t="shared" si="1"/>
        <v>1</v>
      </c>
      <c r="H82" s="1" t="str">
        <f>IFERROR(__xludf.DUMMYFUNCTION("TO_TEXT(B82)"),"20190423")</f>
        <v>20190423</v>
      </c>
      <c r="I82" s="1" t="str">
        <f t="shared" si="2"/>
        <v>2019</v>
      </c>
      <c r="J82" s="1" t="str">
        <f t="shared" si="3"/>
        <v>04</v>
      </c>
      <c r="K82" s="1" t="str">
        <f t="shared" si="4"/>
        <v>23</v>
      </c>
      <c r="L82" s="1" t="str">
        <f t="shared" si="5"/>
        <v>2019-04-23</v>
      </c>
      <c r="M82" s="6">
        <f t="shared" si="6"/>
        <v>43578</v>
      </c>
    </row>
    <row r="83" ht="15.75" customHeight="1">
      <c r="B83" s="3" t="s">
        <v>86</v>
      </c>
      <c r="C83" s="3">
        <v>284.0</v>
      </c>
      <c r="E83" s="3" t="s">
        <v>87</v>
      </c>
      <c r="F83" s="4">
        <v>273.0</v>
      </c>
      <c r="G83" s="1" t="b">
        <f t="shared" si="1"/>
        <v>1</v>
      </c>
      <c r="H83" s="1" t="str">
        <f>IFERROR(__xludf.DUMMYFUNCTION("TO_TEXT(B83)"),"20190424")</f>
        <v>20190424</v>
      </c>
      <c r="I83" s="1" t="str">
        <f t="shared" si="2"/>
        <v>2019</v>
      </c>
      <c r="J83" s="1" t="str">
        <f t="shared" si="3"/>
        <v>04</v>
      </c>
      <c r="K83" s="1" t="str">
        <f t="shared" si="4"/>
        <v>24</v>
      </c>
      <c r="L83" s="1" t="str">
        <f t="shared" si="5"/>
        <v>2019-04-24</v>
      </c>
      <c r="M83" s="6">
        <f t="shared" si="6"/>
        <v>43579</v>
      </c>
    </row>
    <row r="84" ht="15.75" customHeight="1">
      <c r="B84" s="3" t="s">
        <v>87</v>
      </c>
      <c r="C84" s="3">
        <v>237.0</v>
      </c>
      <c r="E84" s="3" t="s">
        <v>88</v>
      </c>
      <c r="F84" s="4">
        <v>221.0</v>
      </c>
      <c r="G84" s="1" t="b">
        <f t="shared" si="1"/>
        <v>1</v>
      </c>
      <c r="H84" s="1" t="str">
        <f>IFERROR(__xludf.DUMMYFUNCTION("TO_TEXT(B84)"),"20190425")</f>
        <v>20190425</v>
      </c>
      <c r="I84" s="1" t="str">
        <f t="shared" si="2"/>
        <v>2019</v>
      </c>
      <c r="J84" s="1" t="str">
        <f t="shared" si="3"/>
        <v>04</v>
      </c>
      <c r="K84" s="1" t="str">
        <f t="shared" si="4"/>
        <v>25</v>
      </c>
      <c r="L84" s="1" t="str">
        <f t="shared" si="5"/>
        <v>2019-04-25</v>
      </c>
      <c r="M84" s="6">
        <f t="shared" si="6"/>
        <v>43580</v>
      </c>
    </row>
    <row r="85" ht="15.75" customHeight="1">
      <c r="B85" s="3" t="s">
        <v>88</v>
      </c>
      <c r="C85" s="3">
        <v>250.0</v>
      </c>
      <c r="E85" s="3" t="s">
        <v>89</v>
      </c>
      <c r="F85" s="4">
        <v>71.0</v>
      </c>
      <c r="G85" s="1" t="b">
        <f t="shared" si="1"/>
        <v>1</v>
      </c>
      <c r="H85" s="1" t="str">
        <f>IFERROR(__xludf.DUMMYFUNCTION("TO_TEXT(B85)"),"20190426")</f>
        <v>20190426</v>
      </c>
      <c r="I85" s="1" t="str">
        <f t="shared" si="2"/>
        <v>2019</v>
      </c>
      <c r="J85" s="1" t="str">
        <f t="shared" si="3"/>
        <v>04</v>
      </c>
      <c r="K85" s="1" t="str">
        <f t="shared" si="4"/>
        <v>26</v>
      </c>
      <c r="L85" s="1" t="str">
        <f t="shared" si="5"/>
        <v>2019-04-26</v>
      </c>
      <c r="M85" s="6">
        <f t="shared" si="6"/>
        <v>43581</v>
      </c>
    </row>
    <row r="86" ht="15.75" customHeight="1">
      <c r="B86" s="3" t="s">
        <v>89</v>
      </c>
      <c r="C86" s="3">
        <v>40.0</v>
      </c>
      <c r="E86" s="3" t="s">
        <v>90</v>
      </c>
      <c r="F86" s="4">
        <v>339.0</v>
      </c>
      <c r="G86" s="1" t="b">
        <f t="shared" si="1"/>
        <v>1</v>
      </c>
      <c r="H86" s="1" t="str">
        <f>IFERROR(__xludf.DUMMYFUNCTION("TO_TEXT(B86)"),"20190427")</f>
        <v>20190427</v>
      </c>
      <c r="I86" s="1" t="str">
        <f t="shared" si="2"/>
        <v>2019</v>
      </c>
      <c r="J86" s="1" t="str">
        <f t="shared" si="3"/>
        <v>04</v>
      </c>
      <c r="K86" s="1" t="str">
        <f t="shared" si="4"/>
        <v>27</v>
      </c>
      <c r="L86" s="1" t="str">
        <f t="shared" si="5"/>
        <v>2019-04-27</v>
      </c>
      <c r="M86" s="6">
        <f t="shared" si="6"/>
        <v>43582</v>
      </c>
    </row>
    <row r="87" ht="15.75" customHeight="1">
      <c r="B87" s="3" t="s">
        <v>90</v>
      </c>
      <c r="C87" s="3">
        <v>272.0</v>
      </c>
      <c r="E87" s="3" t="s">
        <v>91</v>
      </c>
      <c r="F87" s="4">
        <v>280.0</v>
      </c>
      <c r="G87" s="1" t="b">
        <f t="shared" si="1"/>
        <v>1</v>
      </c>
      <c r="H87" s="1" t="str">
        <f>IFERROR(__xludf.DUMMYFUNCTION("TO_TEXT(B87)"),"20190429")</f>
        <v>20190429</v>
      </c>
      <c r="I87" s="1" t="str">
        <f t="shared" si="2"/>
        <v>2019</v>
      </c>
      <c r="J87" s="1" t="str">
        <f t="shared" si="3"/>
        <v>04</v>
      </c>
      <c r="K87" s="1" t="str">
        <f t="shared" si="4"/>
        <v>29</v>
      </c>
      <c r="L87" s="1" t="str">
        <f t="shared" si="5"/>
        <v>2019-04-29</v>
      </c>
      <c r="M87" s="6">
        <f t="shared" si="6"/>
        <v>43584</v>
      </c>
    </row>
    <row r="88" ht="15.75" customHeight="1">
      <c r="B88" s="3" t="s">
        <v>91</v>
      </c>
      <c r="C88" s="3">
        <v>313.0</v>
      </c>
      <c r="E88" s="3" t="s">
        <v>92</v>
      </c>
      <c r="F88" s="4">
        <v>328.0</v>
      </c>
      <c r="G88" s="1" t="b">
        <f t="shared" si="1"/>
        <v>1</v>
      </c>
      <c r="H88" s="1" t="str">
        <f>IFERROR(__xludf.DUMMYFUNCTION("TO_TEXT(B88)"),"20190430")</f>
        <v>20190430</v>
      </c>
      <c r="I88" s="1" t="str">
        <f t="shared" si="2"/>
        <v>2019</v>
      </c>
      <c r="J88" s="1" t="str">
        <f t="shared" si="3"/>
        <v>04</v>
      </c>
      <c r="K88" s="1" t="str">
        <f t="shared" si="4"/>
        <v>30</v>
      </c>
      <c r="L88" s="1" t="str">
        <f t="shared" si="5"/>
        <v>2019-04-30</v>
      </c>
      <c r="M88" s="6">
        <f t="shared" si="6"/>
        <v>43585</v>
      </c>
    </row>
    <row r="89" ht="15.75" customHeight="1">
      <c r="B89" s="3" t="s">
        <v>92</v>
      </c>
      <c r="C89" s="3">
        <v>343.0</v>
      </c>
      <c r="E89" s="3" t="s">
        <v>93</v>
      </c>
      <c r="F89" s="4">
        <v>238.0</v>
      </c>
      <c r="G89" s="1" t="b">
        <f t="shared" si="1"/>
        <v>1</v>
      </c>
      <c r="H89" s="1" t="str">
        <f>IFERROR(__xludf.DUMMYFUNCTION("TO_TEXT(B89)"),"20190502")</f>
        <v>20190502</v>
      </c>
      <c r="I89" s="1" t="str">
        <f t="shared" si="2"/>
        <v>2019</v>
      </c>
      <c r="J89" s="1" t="str">
        <f t="shared" si="3"/>
        <v>05</v>
      </c>
      <c r="K89" s="1" t="str">
        <f t="shared" si="4"/>
        <v>02</v>
      </c>
      <c r="L89" s="1" t="str">
        <f t="shared" si="5"/>
        <v>2019-05-02</v>
      </c>
      <c r="M89" s="6">
        <f t="shared" si="6"/>
        <v>43587</v>
      </c>
    </row>
    <row r="90" ht="15.75" customHeight="1">
      <c r="B90" s="3" t="s">
        <v>93</v>
      </c>
      <c r="C90" s="3">
        <v>301.0</v>
      </c>
      <c r="E90" s="3" t="s">
        <v>94</v>
      </c>
      <c r="F90" s="4">
        <v>52.0</v>
      </c>
      <c r="G90" s="1" t="b">
        <f t="shared" si="1"/>
        <v>1</v>
      </c>
      <c r="H90" s="1" t="str">
        <f>IFERROR(__xludf.DUMMYFUNCTION("TO_TEXT(B90)"),"20190503")</f>
        <v>20190503</v>
      </c>
      <c r="I90" s="1" t="str">
        <f t="shared" si="2"/>
        <v>2019</v>
      </c>
      <c r="J90" s="1" t="str">
        <f t="shared" si="3"/>
        <v>05</v>
      </c>
      <c r="K90" s="1" t="str">
        <f t="shared" si="4"/>
        <v>03</v>
      </c>
      <c r="L90" s="1" t="str">
        <f t="shared" si="5"/>
        <v>2019-05-03</v>
      </c>
      <c r="M90" s="6">
        <f t="shared" si="6"/>
        <v>43588</v>
      </c>
    </row>
    <row r="91" ht="15.75" customHeight="1">
      <c r="B91" s="3" t="s">
        <v>94</v>
      </c>
      <c r="C91" s="3">
        <v>60.0</v>
      </c>
      <c r="E91" s="3" t="s">
        <v>95</v>
      </c>
      <c r="F91" s="4">
        <v>358.0</v>
      </c>
      <c r="G91" s="1" t="b">
        <f t="shared" si="1"/>
        <v>1</v>
      </c>
      <c r="H91" s="1" t="str">
        <f>IFERROR(__xludf.DUMMYFUNCTION("TO_TEXT(B91)"),"20190504")</f>
        <v>20190504</v>
      </c>
      <c r="I91" s="1" t="str">
        <f t="shared" si="2"/>
        <v>2019</v>
      </c>
      <c r="J91" s="1" t="str">
        <f t="shared" si="3"/>
        <v>05</v>
      </c>
      <c r="K91" s="1" t="str">
        <f t="shared" si="4"/>
        <v>04</v>
      </c>
      <c r="L91" s="1" t="str">
        <f t="shared" si="5"/>
        <v>2019-05-04</v>
      </c>
      <c r="M91" s="6">
        <f t="shared" si="6"/>
        <v>43589</v>
      </c>
    </row>
    <row r="92" ht="15.75" customHeight="1">
      <c r="B92" s="3" t="s">
        <v>95</v>
      </c>
      <c r="C92" s="3">
        <v>292.0</v>
      </c>
      <c r="E92" s="3" t="s">
        <v>96</v>
      </c>
      <c r="F92" s="4">
        <v>316.0</v>
      </c>
      <c r="G92" s="1" t="b">
        <f t="shared" si="1"/>
        <v>1</v>
      </c>
      <c r="H92" s="1" t="str">
        <f>IFERROR(__xludf.DUMMYFUNCTION("TO_TEXT(B92)"),"20190506")</f>
        <v>20190506</v>
      </c>
      <c r="I92" s="1" t="str">
        <f t="shared" si="2"/>
        <v>2019</v>
      </c>
      <c r="J92" s="1" t="str">
        <f t="shared" si="3"/>
        <v>05</v>
      </c>
      <c r="K92" s="1" t="str">
        <f t="shared" si="4"/>
        <v>06</v>
      </c>
      <c r="L92" s="1" t="str">
        <f t="shared" si="5"/>
        <v>2019-05-06</v>
      </c>
      <c r="M92" s="6">
        <f t="shared" si="6"/>
        <v>43591</v>
      </c>
    </row>
    <row r="93" ht="15.75" customHeight="1">
      <c r="B93" s="3" t="s">
        <v>96</v>
      </c>
      <c r="C93" s="3">
        <v>254.0</v>
      </c>
      <c r="E93" s="3" t="s">
        <v>97</v>
      </c>
      <c r="F93" s="4">
        <v>205.0</v>
      </c>
      <c r="G93" s="1" t="b">
        <f t="shared" si="1"/>
        <v>1</v>
      </c>
      <c r="H93" s="1" t="str">
        <f>IFERROR(__xludf.DUMMYFUNCTION("TO_TEXT(B93)"),"20190507")</f>
        <v>20190507</v>
      </c>
      <c r="I93" s="1" t="str">
        <f t="shared" si="2"/>
        <v>2019</v>
      </c>
      <c r="J93" s="1" t="str">
        <f t="shared" si="3"/>
        <v>05</v>
      </c>
      <c r="K93" s="1" t="str">
        <f t="shared" si="4"/>
        <v>07</v>
      </c>
      <c r="L93" s="1" t="str">
        <f t="shared" si="5"/>
        <v>2019-05-07</v>
      </c>
      <c r="M93" s="6">
        <f t="shared" si="6"/>
        <v>43592</v>
      </c>
    </row>
    <row r="94" ht="15.75" customHeight="1">
      <c r="B94" s="3" t="s">
        <v>97</v>
      </c>
      <c r="C94" s="3">
        <v>279.0</v>
      </c>
      <c r="E94" s="3" t="s">
        <v>98</v>
      </c>
      <c r="F94" s="4">
        <v>251.0</v>
      </c>
      <c r="G94" s="1" t="b">
        <f t="shared" si="1"/>
        <v>1</v>
      </c>
      <c r="H94" s="1" t="str">
        <f>IFERROR(__xludf.DUMMYFUNCTION("TO_TEXT(B94)"),"20190508")</f>
        <v>20190508</v>
      </c>
      <c r="I94" s="1" t="str">
        <f t="shared" si="2"/>
        <v>2019</v>
      </c>
      <c r="J94" s="1" t="str">
        <f t="shared" si="3"/>
        <v>05</v>
      </c>
      <c r="K94" s="1" t="str">
        <f t="shared" si="4"/>
        <v>08</v>
      </c>
      <c r="L94" s="1" t="str">
        <f t="shared" si="5"/>
        <v>2019-05-08</v>
      </c>
      <c r="M94" s="6">
        <f t="shared" si="6"/>
        <v>43593</v>
      </c>
    </row>
    <row r="95" ht="15.75" customHeight="1">
      <c r="B95" s="3" t="s">
        <v>98</v>
      </c>
      <c r="C95" s="3">
        <v>387.0</v>
      </c>
      <c r="E95" s="3" t="s">
        <v>99</v>
      </c>
      <c r="F95" s="4">
        <v>476.0</v>
      </c>
      <c r="G95" s="1" t="b">
        <f t="shared" si="1"/>
        <v>1</v>
      </c>
      <c r="H95" s="1" t="str">
        <f>IFERROR(__xludf.DUMMYFUNCTION("TO_TEXT(B95)"),"20190509")</f>
        <v>20190509</v>
      </c>
      <c r="I95" s="1" t="str">
        <f t="shared" si="2"/>
        <v>2019</v>
      </c>
      <c r="J95" s="1" t="str">
        <f t="shared" si="3"/>
        <v>05</v>
      </c>
      <c r="K95" s="1" t="str">
        <f t="shared" si="4"/>
        <v>09</v>
      </c>
      <c r="L95" s="1" t="str">
        <f t="shared" si="5"/>
        <v>2019-05-09</v>
      </c>
      <c r="M95" s="6">
        <f t="shared" si="6"/>
        <v>43594</v>
      </c>
    </row>
    <row r="96" ht="15.75" customHeight="1">
      <c r="B96" s="3" t="s">
        <v>99</v>
      </c>
      <c r="C96" s="3">
        <v>337.0</v>
      </c>
      <c r="E96" s="3" t="s">
        <v>100</v>
      </c>
      <c r="F96" s="4">
        <v>303.0</v>
      </c>
      <c r="G96" s="1" t="b">
        <f t="shared" si="1"/>
        <v>1</v>
      </c>
      <c r="H96" s="1" t="str">
        <f>IFERROR(__xludf.DUMMYFUNCTION("TO_TEXT(B96)"),"20190513")</f>
        <v>20190513</v>
      </c>
      <c r="I96" s="1" t="str">
        <f t="shared" si="2"/>
        <v>2019</v>
      </c>
      <c r="J96" s="1" t="str">
        <f t="shared" si="3"/>
        <v>05</v>
      </c>
      <c r="K96" s="1" t="str">
        <f t="shared" si="4"/>
        <v>13</v>
      </c>
      <c r="L96" s="1" t="str">
        <f t="shared" si="5"/>
        <v>2019-05-13</v>
      </c>
      <c r="M96" s="6">
        <f t="shared" si="6"/>
        <v>43598</v>
      </c>
    </row>
    <row r="97" ht="15.75" customHeight="1">
      <c r="B97" s="3" t="s">
        <v>100</v>
      </c>
      <c r="C97" s="3">
        <v>345.0</v>
      </c>
      <c r="E97" s="3" t="s">
        <v>101</v>
      </c>
      <c r="F97" s="4">
        <v>693.0</v>
      </c>
      <c r="G97" s="1" t="b">
        <f t="shared" si="1"/>
        <v>1</v>
      </c>
      <c r="H97" s="1" t="str">
        <f>IFERROR(__xludf.DUMMYFUNCTION("TO_TEXT(B97)"),"20190514")</f>
        <v>20190514</v>
      </c>
      <c r="I97" s="1" t="str">
        <f t="shared" si="2"/>
        <v>2019</v>
      </c>
      <c r="J97" s="1" t="str">
        <f t="shared" si="3"/>
        <v>05</v>
      </c>
      <c r="K97" s="1" t="str">
        <f t="shared" si="4"/>
        <v>14</v>
      </c>
      <c r="L97" s="1" t="str">
        <f t="shared" si="5"/>
        <v>2019-05-14</v>
      </c>
      <c r="M97" s="6">
        <f t="shared" si="6"/>
        <v>43599</v>
      </c>
    </row>
    <row r="98" ht="15.75" customHeight="1">
      <c r="B98" s="3" t="s">
        <v>101</v>
      </c>
      <c r="C98" s="3">
        <v>407.0</v>
      </c>
      <c r="E98" s="3" t="s">
        <v>102</v>
      </c>
      <c r="F98" s="4">
        <v>351.0</v>
      </c>
      <c r="G98" s="1" t="b">
        <f t="shared" si="1"/>
        <v>1</v>
      </c>
      <c r="H98" s="1" t="str">
        <f>IFERROR(__xludf.DUMMYFUNCTION("TO_TEXT(B98)"),"20190520")</f>
        <v>20190520</v>
      </c>
      <c r="I98" s="1" t="str">
        <f t="shared" si="2"/>
        <v>2019</v>
      </c>
      <c r="J98" s="1" t="str">
        <f t="shared" si="3"/>
        <v>05</v>
      </c>
      <c r="K98" s="1" t="str">
        <f t="shared" si="4"/>
        <v>20</v>
      </c>
      <c r="L98" s="1" t="str">
        <f t="shared" si="5"/>
        <v>2019-05-20</v>
      </c>
      <c r="M98" s="6">
        <f t="shared" si="6"/>
        <v>43605</v>
      </c>
    </row>
    <row r="99" ht="15.75" customHeight="1">
      <c r="B99" s="3" t="s">
        <v>102</v>
      </c>
      <c r="C99" s="3">
        <v>300.0</v>
      </c>
      <c r="E99" s="3" t="s">
        <v>103</v>
      </c>
      <c r="F99" s="4">
        <v>230.0</v>
      </c>
      <c r="G99" s="1" t="b">
        <f t="shared" si="1"/>
        <v>1</v>
      </c>
      <c r="H99" s="1" t="str">
        <f>IFERROR(__xludf.DUMMYFUNCTION("TO_TEXT(B99)"),"20190521")</f>
        <v>20190521</v>
      </c>
      <c r="I99" s="1" t="str">
        <f t="shared" si="2"/>
        <v>2019</v>
      </c>
      <c r="J99" s="1" t="str">
        <f t="shared" si="3"/>
        <v>05</v>
      </c>
      <c r="K99" s="1" t="str">
        <f t="shared" si="4"/>
        <v>21</v>
      </c>
      <c r="L99" s="1" t="str">
        <f t="shared" si="5"/>
        <v>2019-05-21</v>
      </c>
      <c r="M99" s="6">
        <f t="shared" si="6"/>
        <v>43606</v>
      </c>
    </row>
    <row r="100" ht="15.75" customHeight="1">
      <c r="B100" s="3" t="s">
        <v>103</v>
      </c>
      <c r="C100" s="3">
        <v>242.0</v>
      </c>
      <c r="E100" s="3" t="s">
        <v>104</v>
      </c>
      <c r="F100" s="4">
        <v>321.0</v>
      </c>
      <c r="G100" s="1" t="b">
        <f t="shared" si="1"/>
        <v>1</v>
      </c>
      <c r="H100" s="1" t="str">
        <f>IFERROR(__xludf.DUMMYFUNCTION("TO_TEXT(B100)"),"20190522")</f>
        <v>20190522</v>
      </c>
      <c r="I100" s="1" t="str">
        <f t="shared" si="2"/>
        <v>2019</v>
      </c>
      <c r="J100" s="1" t="str">
        <f t="shared" si="3"/>
        <v>05</v>
      </c>
      <c r="K100" s="1" t="str">
        <f t="shared" si="4"/>
        <v>22</v>
      </c>
      <c r="L100" s="1" t="str">
        <f t="shared" si="5"/>
        <v>2019-05-22</v>
      </c>
      <c r="M100" s="6">
        <f t="shared" si="6"/>
        <v>43607</v>
      </c>
    </row>
    <row r="101" ht="15.75" customHeight="1">
      <c r="B101" s="3" t="s">
        <v>104</v>
      </c>
      <c r="C101" s="3">
        <v>250.0</v>
      </c>
      <c r="E101" s="3" t="s">
        <v>105</v>
      </c>
      <c r="F101" s="4">
        <v>224.0</v>
      </c>
      <c r="G101" s="1" t="b">
        <f t="shared" si="1"/>
        <v>1</v>
      </c>
      <c r="H101" s="1" t="str">
        <f>IFERROR(__xludf.DUMMYFUNCTION("TO_TEXT(B101)"),"20190523")</f>
        <v>20190523</v>
      </c>
      <c r="I101" s="1" t="str">
        <f t="shared" si="2"/>
        <v>2019</v>
      </c>
      <c r="J101" s="1" t="str">
        <f t="shared" si="3"/>
        <v>05</v>
      </c>
      <c r="K101" s="1" t="str">
        <f t="shared" si="4"/>
        <v>23</v>
      </c>
      <c r="L101" s="1" t="str">
        <f t="shared" si="5"/>
        <v>2019-05-23</v>
      </c>
      <c r="M101" s="6">
        <f t="shared" si="6"/>
        <v>43608</v>
      </c>
    </row>
    <row r="102" ht="15.75" customHeight="1">
      <c r="B102" s="3" t="s">
        <v>105</v>
      </c>
      <c r="C102" s="3">
        <v>279.0</v>
      </c>
      <c r="E102" s="3" t="s">
        <v>106</v>
      </c>
      <c r="F102" s="4">
        <v>40.0</v>
      </c>
      <c r="G102" s="1" t="b">
        <f t="shared" si="1"/>
        <v>1</v>
      </c>
      <c r="H102" s="1" t="str">
        <f>IFERROR(__xludf.DUMMYFUNCTION("TO_TEXT(B102)"),"20190524")</f>
        <v>20190524</v>
      </c>
      <c r="I102" s="1" t="str">
        <f t="shared" si="2"/>
        <v>2019</v>
      </c>
      <c r="J102" s="1" t="str">
        <f t="shared" si="3"/>
        <v>05</v>
      </c>
      <c r="K102" s="1" t="str">
        <f t="shared" si="4"/>
        <v>24</v>
      </c>
      <c r="L102" s="1" t="str">
        <f t="shared" si="5"/>
        <v>2019-05-24</v>
      </c>
      <c r="M102" s="6">
        <f t="shared" si="6"/>
        <v>43609</v>
      </c>
    </row>
    <row r="103" ht="15.75" customHeight="1">
      <c r="B103" s="3" t="s">
        <v>106</v>
      </c>
      <c r="C103" s="3">
        <v>44.0</v>
      </c>
      <c r="E103" s="3" t="s">
        <v>107</v>
      </c>
      <c r="F103" s="4">
        <v>384.0</v>
      </c>
      <c r="G103" s="1" t="b">
        <f t="shared" si="1"/>
        <v>1</v>
      </c>
      <c r="H103" s="1" t="str">
        <f>IFERROR(__xludf.DUMMYFUNCTION("TO_TEXT(B103)"),"20190525")</f>
        <v>20190525</v>
      </c>
      <c r="I103" s="1" t="str">
        <f t="shared" si="2"/>
        <v>2019</v>
      </c>
      <c r="J103" s="1" t="str">
        <f t="shared" si="3"/>
        <v>05</v>
      </c>
      <c r="K103" s="1" t="str">
        <f t="shared" si="4"/>
        <v>25</v>
      </c>
      <c r="L103" s="1" t="str">
        <f t="shared" si="5"/>
        <v>2019-05-25</v>
      </c>
      <c r="M103" s="6">
        <f t="shared" si="6"/>
        <v>43610</v>
      </c>
    </row>
    <row r="104" ht="15.75" customHeight="1">
      <c r="B104" s="3" t="s">
        <v>107</v>
      </c>
      <c r="C104" s="3">
        <v>243.0</v>
      </c>
      <c r="E104" s="3" t="s">
        <v>108</v>
      </c>
      <c r="F104" s="4">
        <v>275.0</v>
      </c>
      <c r="G104" s="1" t="b">
        <f t="shared" si="1"/>
        <v>1</v>
      </c>
      <c r="H104" s="1" t="str">
        <f>IFERROR(__xludf.DUMMYFUNCTION("TO_TEXT(B104)"),"20190527")</f>
        <v>20190527</v>
      </c>
      <c r="I104" s="1" t="str">
        <f t="shared" si="2"/>
        <v>2019</v>
      </c>
      <c r="J104" s="1" t="str">
        <f t="shared" si="3"/>
        <v>05</v>
      </c>
      <c r="K104" s="1" t="str">
        <f t="shared" si="4"/>
        <v>27</v>
      </c>
      <c r="L104" s="1" t="str">
        <f t="shared" si="5"/>
        <v>2019-05-27</v>
      </c>
      <c r="M104" s="6">
        <f t="shared" si="6"/>
        <v>43612</v>
      </c>
    </row>
    <row r="105" ht="15.75" customHeight="1">
      <c r="B105" s="3" t="s">
        <v>108</v>
      </c>
      <c r="C105" s="3">
        <v>186.0</v>
      </c>
      <c r="E105" s="3" t="s">
        <v>109</v>
      </c>
      <c r="F105" s="4">
        <v>281.0</v>
      </c>
      <c r="G105" s="1" t="b">
        <f t="shared" si="1"/>
        <v>1</v>
      </c>
      <c r="H105" s="1" t="str">
        <f>IFERROR(__xludf.DUMMYFUNCTION("TO_TEXT(B105)"),"20190528")</f>
        <v>20190528</v>
      </c>
      <c r="I105" s="1" t="str">
        <f t="shared" si="2"/>
        <v>2019</v>
      </c>
      <c r="J105" s="1" t="str">
        <f t="shared" si="3"/>
        <v>05</v>
      </c>
      <c r="K105" s="1" t="str">
        <f t="shared" si="4"/>
        <v>28</v>
      </c>
      <c r="L105" s="1" t="str">
        <f t="shared" si="5"/>
        <v>2019-05-28</v>
      </c>
      <c r="M105" s="6">
        <f t="shared" si="6"/>
        <v>43613</v>
      </c>
    </row>
    <row r="106" ht="15.75" customHeight="1">
      <c r="B106" s="3" t="s">
        <v>109</v>
      </c>
      <c r="C106" s="3">
        <v>188.0</v>
      </c>
      <c r="E106" s="3" t="s">
        <v>110</v>
      </c>
      <c r="F106" s="4">
        <v>199.0</v>
      </c>
      <c r="G106" s="1" t="b">
        <f t="shared" si="1"/>
        <v>1</v>
      </c>
      <c r="H106" s="1" t="str">
        <f>IFERROR(__xludf.DUMMYFUNCTION("TO_TEXT(B106)"),"20190529")</f>
        <v>20190529</v>
      </c>
      <c r="I106" s="1" t="str">
        <f t="shared" si="2"/>
        <v>2019</v>
      </c>
      <c r="J106" s="1" t="str">
        <f t="shared" si="3"/>
        <v>05</v>
      </c>
      <c r="K106" s="1" t="str">
        <f t="shared" si="4"/>
        <v>29</v>
      </c>
      <c r="L106" s="1" t="str">
        <f t="shared" si="5"/>
        <v>2019-05-29</v>
      </c>
      <c r="M106" s="6">
        <f t="shared" si="6"/>
        <v>43614</v>
      </c>
    </row>
    <row r="107" ht="15.75" customHeight="1">
      <c r="B107" s="3" t="s">
        <v>110</v>
      </c>
      <c r="C107" s="3">
        <v>131.0</v>
      </c>
      <c r="E107" s="3" t="s">
        <v>111</v>
      </c>
      <c r="F107" s="4">
        <v>212.0</v>
      </c>
      <c r="G107" s="1" t="b">
        <f t="shared" si="1"/>
        <v>1</v>
      </c>
      <c r="H107" s="1" t="str">
        <f>IFERROR(__xludf.DUMMYFUNCTION("TO_TEXT(B107)"),"20190530")</f>
        <v>20190530</v>
      </c>
      <c r="I107" s="1" t="str">
        <f t="shared" si="2"/>
        <v>2019</v>
      </c>
      <c r="J107" s="1" t="str">
        <f t="shared" si="3"/>
        <v>05</v>
      </c>
      <c r="K107" s="1" t="str">
        <f t="shared" si="4"/>
        <v>30</v>
      </c>
      <c r="L107" s="1" t="str">
        <f t="shared" si="5"/>
        <v>2019-05-30</v>
      </c>
      <c r="M107" s="6">
        <f t="shared" si="6"/>
        <v>43615</v>
      </c>
    </row>
    <row r="108" ht="15.75" customHeight="1">
      <c r="B108" s="3" t="s">
        <v>111</v>
      </c>
      <c r="C108" s="3">
        <v>159.0</v>
      </c>
      <c r="E108" s="3" t="s">
        <v>112</v>
      </c>
      <c r="F108" s="4">
        <v>53.0</v>
      </c>
      <c r="G108" s="1" t="b">
        <f t="shared" si="1"/>
        <v>1</v>
      </c>
      <c r="H108" s="1" t="str">
        <f>IFERROR(__xludf.DUMMYFUNCTION("TO_TEXT(B108)"),"20190531")</f>
        <v>20190531</v>
      </c>
      <c r="I108" s="1" t="str">
        <f t="shared" si="2"/>
        <v>2019</v>
      </c>
      <c r="J108" s="1" t="str">
        <f t="shared" si="3"/>
        <v>05</v>
      </c>
      <c r="K108" s="1" t="str">
        <f t="shared" si="4"/>
        <v>31</v>
      </c>
      <c r="L108" s="1" t="str">
        <f t="shared" si="5"/>
        <v>2019-05-31</v>
      </c>
      <c r="M108" s="6">
        <f t="shared" si="6"/>
        <v>43616</v>
      </c>
    </row>
    <row r="109" ht="15.75" customHeight="1">
      <c r="B109" s="3" t="s">
        <v>112</v>
      </c>
      <c r="C109" s="3">
        <v>25.0</v>
      </c>
      <c r="E109" s="3" t="s">
        <v>113</v>
      </c>
      <c r="F109" s="4">
        <v>197.0</v>
      </c>
      <c r="G109" s="1" t="b">
        <f t="shared" si="1"/>
        <v>1</v>
      </c>
      <c r="H109" s="1" t="str">
        <f>IFERROR(__xludf.DUMMYFUNCTION("TO_TEXT(B109)"),"20190601")</f>
        <v>20190601</v>
      </c>
      <c r="I109" s="1" t="str">
        <f t="shared" si="2"/>
        <v>2019</v>
      </c>
      <c r="J109" s="1" t="str">
        <f t="shared" si="3"/>
        <v>06</v>
      </c>
      <c r="K109" s="1" t="str">
        <f t="shared" si="4"/>
        <v>01</v>
      </c>
      <c r="L109" s="1" t="str">
        <f t="shared" si="5"/>
        <v>2019-06-01</v>
      </c>
      <c r="M109" s="6">
        <f t="shared" si="6"/>
        <v>43617</v>
      </c>
    </row>
    <row r="110" ht="15.75" customHeight="1">
      <c r="B110" s="3" t="s">
        <v>113</v>
      </c>
      <c r="C110" s="3">
        <v>104.0</v>
      </c>
      <c r="E110" s="3" t="s">
        <v>114</v>
      </c>
      <c r="F110" s="4">
        <v>183.0</v>
      </c>
      <c r="G110" s="1" t="b">
        <f t="shared" si="1"/>
        <v>1</v>
      </c>
      <c r="H110" s="1" t="str">
        <f>IFERROR(__xludf.DUMMYFUNCTION("TO_TEXT(B110)"),"20190603")</f>
        <v>20190603</v>
      </c>
      <c r="I110" s="1" t="str">
        <f t="shared" si="2"/>
        <v>2019</v>
      </c>
      <c r="J110" s="1" t="str">
        <f t="shared" si="3"/>
        <v>06</v>
      </c>
      <c r="K110" s="1" t="str">
        <f t="shared" si="4"/>
        <v>03</v>
      </c>
      <c r="L110" s="1" t="str">
        <f t="shared" si="5"/>
        <v>2019-06-03</v>
      </c>
      <c r="M110" s="6">
        <f t="shared" si="6"/>
        <v>43619</v>
      </c>
    </row>
    <row r="111" ht="15.75" customHeight="1">
      <c r="B111" s="3" t="s">
        <v>114</v>
      </c>
      <c r="C111" s="3">
        <v>116.0</v>
      </c>
      <c r="E111" s="3" t="s">
        <v>115</v>
      </c>
      <c r="F111" s="4">
        <v>161.0</v>
      </c>
      <c r="G111" s="1" t="b">
        <f t="shared" si="1"/>
        <v>1</v>
      </c>
      <c r="H111" s="1" t="str">
        <f>IFERROR(__xludf.DUMMYFUNCTION("TO_TEXT(B111)"),"20190604")</f>
        <v>20190604</v>
      </c>
      <c r="I111" s="1" t="str">
        <f t="shared" si="2"/>
        <v>2019</v>
      </c>
      <c r="J111" s="1" t="str">
        <f t="shared" si="3"/>
        <v>06</v>
      </c>
      <c r="K111" s="1" t="str">
        <f t="shared" si="4"/>
        <v>04</v>
      </c>
      <c r="L111" s="1" t="str">
        <f t="shared" si="5"/>
        <v>2019-06-04</v>
      </c>
      <c r="M111" s="6">
        <f t="shared" si="6"/>
        <v>43620</v>
      </c>
    </row>
    <row r="112" ht="15.75" customHeight="1">
      <c r="B112" s="3" t="s">
        <v>115</v>
      </c>
      <c r="C112" s="3">
        <v>88.0</v>
      </c>
      <c r="E112" s="3" t="s">
        <v>116</v>
      </c>
      <c r="F112" s="4">
        <v>138.0</v>
      </c>
      <c r="G112" s="1" t="b">
        <f t="shared" si="1"/>
        <v>1</v>
      </c>
      <c r="H112" s="1" t="str">
        <f>IFERROR(__xludf.DUMMYFUNCTION("TO_TEXT(B112)"),"20190605")</f>
        <v>20190605</v>
      </c>
      <c r="I112" s="1" t="str">
        <f t="shared" si="2"/>
        <v>2019</v>
      </c>
      <c r="J112" s="1" t="str">
        <f t="shared" si="3"/>
        <v>06</v>
      </c>
      <c r="K112" s="1" t="str">
        <f t="shared" si="4"/>
        <v>05</v>
      </c>
      <c r="L112" s="1" t="str">
        <f t="shared" si="5"/>
        <v>2019-06-05</v>
      </c>
      <c r="M112" s="6">
        <f t="shared" si="6"/>
        <v>43621</v>
      </c>
    </row>
    <row r="113" ht="15.75" customHeight="1">
      <c r="B113" s="3" t="s">
        <v>116</v>
      </c>
      <c r="C113" s="3">
        <v>97.0</v>
      </c>
      <c r="E113" s="3" t="s">
        <v>117</v>
      </c>
      <c r="F113" s="4">
        <v>105.0</v>
      </c>
      <c r="G113" s="1" t="b">
        <f t="shared" si="1"/>
        <v>1</v>
      </c>
      <c r="H113" s="1" t="str">
        <f>IFERROR(__xludf.DUMMYFUNCTION("TO_TEXT(B113)"),"20190606")</f>
        <v>20190606</v>
      </c>
      <c r="I113" s="1" t="str">
        <f t="shared" si="2"/>
        <v>2019</v>
      </c>
      <c r="J113" s="1" t="str">
        <f t="shared" si="3"/>
        <v>06</v>
      </c>
      <c r="K113" s="1" t="str">
        <f t="shared" si="4"/>
        <v>06</v>
      </c>
      <c r="L113" s="1" t="str">
        <f t="shared" si="5"/>
        <v>2019-06-06</v>
      </c>
      <c r="M113" s="6">
        <f t="shared" si="6"/>
        <v>43622</v>
      </c>
    </row>
    <row r="114" ht="15.75" customHeight="1">
      <c r="B114" s="3" t="s">
        <v>117</v>
      </c>
      <c r="C114" s="3">
        <v>86.0</v>
      </c>
      <c r="E114" s="3" t="s">
        <v>118</v>
      </c>
      <c r="F114" s="4">
        <v>27.0</v>
      </c>
      <c r="G114" s="1" t="b">
        <f t="shared" si="1"/>
        <v>1</v>
      </c>
      <c r="H114" s="1" t="str">
        <f>IFERROR(__xludf.DUMMYFUNCTION("TO_TEXT(B114)"),"20190607")</f>
        <v>20190607</v>
      </c>
      <c r="I114" s="1" t="str">
        <f t="shared" si="2"/>
        <v>2019</v>
      </c>
      <c r="J114" s="1" t="str">
        <f t="shared" si="3"/>
        <v>06</v>
      </c>
      <c r="K114" s="1" t="str">
        <f t="shared" si="4"/>
        <v>07</v>
      </c>
      <c r="L114" s="1" t="str">
        <f t="shared" si="5"/>
        <v>2019-06-07</v>
      </c>
      <c r="M114" s="6">
        <f t="shared" si="6"/>
        <v>43623</v>
      </c>
    </row>
    <row r="115" ht="15.75" customHeight="1">
      <c r="B115" s="3" t="s">
        <v>118</v>
      </c>
      <c r="C115" s="3">
        <v>16.0</v>
      </c>
      <c r="E115" s="3" t="s">
        <v>119</v>
      </c>
      <c r="F115" s="4">
        <v>109.0</v>
      </c>
      <c r="G115" s="1" t="b">
        <f t="shared" si="1"/>
        <v>1</v>
      </c>
      <c r="H115" s="1" t="str">
        <f>IFERROR(__xludf.DUMMYFUNCTION("TO_TEXT(B115)"),"20190608")</f>
        <v>20190608</v>
      </c>
      <c r="I115" s="1" t="str">
        <f t="shared" si="2"/>
        <v>2019</v>
      </c>
      <c r="J115" s="1" t="str">
        <f t="shared" si="3"/>
        <v>06</v>
      </c>
      <c r="K115" s="1" t="str">
        <f t="shared" si="4"/>
        <v>08</v>
      </c>
      <c r="L115" s="1" t="str">
        <f t="shared" si="5"/>
        <v>2019-06-08</v>
      </c>
      <c r="M115" s="6">
        <f t="shared" si="6"/>
        <v>43624</v>
      </c>
    </row>
    <row r="116" ht="15.75" customHeight="1">
      <c r="B116" s="3" t="s">
        <v>119</v>
      </c>
      <c r="C116" s="3">
        <v>95.0</v>
      </c>
      <c r="E116" s="3" t="s">
        <v>120</v>
      </c>
      <c r="F116" s="4">
        <v>73.0</v>
      </c>
      <c r="G116" s="1" t="b">
        <f t="shared" si="1"/>
        <v>1</v>
      </c>
      <c r="H116" s="1" t="str">
        <f>IFERROR(__xludf.DUMMYFUNCTION("TO_TEXT(B116)"),"20190610")</f>
        <v>20190610</v>
      </c>
      <c r="I116" s="1" t="str">
        <f t="shared" si="2"/>
        <v>2019</v>
      </c>
      <c r="J116" s="1" t="str">
        <f t="shared" si="3"/>
        <v>06</v>
      </c>
      <c r="K116" s="1" t="str">
        <f t="shared" si="4"/>
        <v>10</v>
      </c>
      <c r="L116" s="1" t="str">
        <f t="shared" si="5"/>
        <v>2019-06-10</v>
      </c>
      <c r="M116" s="6">
        <f t="shared" si="6"/>
        <v>43626</v>
      </c>
    </row>
    <row r="117" ht="15.75" customHeight="1">
      <c r="B117" s="3" t="s">
        <v>120</v>
      </c>
      <c r="C117" s="3">
        <v>52.0</v>
      </c>
      <c r="E117" s="3" t="s">
        <v>121</v>
      </c>
      <c r="F117" s="4">
        <v>60.0</v>
      </c>
      <c r="G117" s="1" t="b">
        <f t="shared" si="1"/>
        <v>1</v>
      </c>
      <c r="H117" s="1" t="str">
        <f>IFERROR(__xludf.DUMMYFUNCTION("TO_TEXT(B117)"),"20190611")</f>
        <v>20190611</v>
      </c>
      <c r="I117" s="1" t="str">
        <f t="shared" si="2"/>
        <v>2019</v>
      </c>
      <c r="J117" s="1" t="str">
        <f t="shared" si="3"/>
        <v>06</v>
      </c>
      <c r="K117" s="1" t="str">
        <f t="shared" si="4"/>
        <v>11</v>
      </c>
      <c r="L117" s="1" t="str">
        <f t="shared" si="5"/>
        <v>2019-06-11</v>
      </c>
      <c r="M117" s="6">
        <f t="shared" si="6"/>
        <v>43627</v>
      </c>
    </row>
    <row r="118" ht="15.75" customHeight="1">
      <c r="B118" s="3" t="s">
        <v>121</v>
      </c>
      <c r="C118" s="3">
        <v>63.0</v>
      </c>
      <c r="E118" s="3" t="s">
        <v>122</v>
      </c>
      <c r="F118" s="4">
        <v>63.0</v>
      </c>
      <c r="G118" s="1" t="b">
        <f t="shared" si="1"/>
        <v>1</v>
      </c>
      <c r="H118" s="1" t="str">
        <f>IFERROR(__xludf.DUMMYFUNCTION("TO_TEXT(B118)"),"20190612")</f>
        <v>20190612</v>
      </c>
      <c r="I118" s="1" t="str">
        <f t="shared" si="2"/>
        <v>2019</v>
      </c>
      <c r="J118" s="1" t="str">
        <f t="shared" si="3"/>
        <v>06</v>
      </c>
      <c r="K118" s="1" t="str">
        <f t="shared" si="4"/>
        <v>12</v>
      </c>
      <c r="L118" s="1" t="str">
        <f t="shared" si="5"/>
        <v>2019-06-12</v>
      </c>
      <c r="M118" s="6">
        <f t="shared" si="6"/>
        <v>43628</v>
      </c>
    </row>
    <row r="119" ht="15.75" customHeight="1">
      <c r="B119" s="3" t="s">
        <v>122</v>
      </c>
      <c r="C119" s="3">
        <v>93.0</v>
      </c>
      <c r="E119" s="3" t="s">
        <v>123</v>
      </c>
      <c r="F119" s="4">
        <v>53.0</v>
      </c>
      <c r="G119" s="1" t="b">
        <f t="shared" si="1"/>
        <v>1</v>
      </c>
      <c r="H119" s="1" t="str">
        <f>IFERROR(__xludf.DUMMYFUNCTION("TO_TEXT(B119)"),"20190613")</f>
        <v>20190613</v>
      </c>
      <c r="I119" s="1" t="str">
        <f t="shared" si="2"/>
        <v>2019</v>
      </c>
      <c r="J119" s="1" t="str">
        <f t="shared" si="3"/>
        <v>06</v>
      </c>
      <c r="K119" s="1" t="str">
        <f t="shared" si="4"/>
        <v>13</v>
      </c>
      <c r="L119" s="1" t="str">
        <f t="shared" si="5"/>
        <v>2019-06-13</v>
      </c>
      <c r="M119" s="6">
        <f t="shared" si="6"/>
        <v>43629</v>
      </c>
    </row>
    <row r="120" ht="15.75" customHeight="1">
      <c r="B120" s="3" t="s">
        <v>123</v>
      </c>
      <c r="C120" s="3">
        <v>68.0</v>
      </c>
      <c r="E120" s="3" t="s">
        <v>124</v>
      </c>
      <c r="F120" s="4">
        <v>124.0</v>
      </c>
      <c r="G120" s="1" t="b">
        <f t="shared" si="1"/>
        <v>1</v>
      </c>
      <c r="H120" s="1" t="str">
        <f>IFERROR(__xludf.DUMMYFUNCTION("TO_TEXT(B120)"),"20190614")</f>
        <v>20190614</v>
      </c>
      <c r="I120" s="1" t="str">
        <f t="shared" si="2"/>
        <v>2019</v>
      </c>
      <c r="J120" s="1" t="str">
        <f t="shared" si="3"/>
        <v>06</v>
      </c>
      <c r="K120" s="1" t="str">
        <f t="shared" si="4"/>
        <v>14</v>
      </c>
      <c r="L120" s="1" t="str">
        <f t="shared" si="5"/>
        <v>2019-06-14</v>
      </c>
      <c r="M120" s="6">
        <f t="shared" si="6"/>
        <v>43630</v>
      </c>
    </row>
    <row r="121" ht="15.75" customHeight="1">
      <c r="B121" s="3" t="s">
        <v>124</v>
      </c>
      <c r="C121" s="3">
        <v>102.0</v>
      </c>
      <c r="E121" s="3" t="s">
        <v>125</v>
      </c>
      <c r="F121" s="4">
        <v>65.0</v>
      </c>
      <c r="G121" s="1" t="b">
        <f t="shared" si="1"/>
        <v>1</v>
      </c>
      <c r="H121" s="1" t="str">
        <f>IFERROR(__xludf.DUMMYFUNCTION("TO_TEXT(B121)"),"20190617")</f>
        <v>20190617</v>
      </c>
      <c r="I121" s="1" t="str">
        <f t="shared" si="2"/>
        <v>2019</v>
      </c>
      <c r="J121" s="1" t="str">
        <f t="shared" si="3"/>
        <v>06</v>
      </c>
      <c r="K121" s="1" t="str">
        <f t="shared" si="4"/>
        <v>17</v>
      </c>
      <c r="L121" s="1" t="str">
        <f t="shared" si="5"/>
        <v>2019-06-17</v>
      </c>
      <c r="M121" s="6">
        <f t="shared" si="6"/>
        <v>43633</v>
      </c>
    </row>
    <row r="122" ht="15.75" customHeight="1">
      <c r="B122" s="3" t="s">
        <v>125</v>
      </c>
      <c r="C122" s="3">
        <v>106.0</v>
      </c>
      <c r="E122" s="3" t="s">
        <v>126</v>
      </c>
      <c r="F122" s="4">
        <v>72.0</v>
      </c>
      <c r="G122" s="1" t="b">
        <f t="shared" si="1"/>
        <v>1</v>
      </c>
      <c r="H122" s="1" t="str">
        <f>IFERROR(__xludf.DUMMYFUNCTION("TO_TEXT(B122)"),"20190618")</f>
        <v>20190618</v>
      </c>
      <c r="I122" s="1" t="str">
        <f t="shared" si="2"/>
        <v>2019</v>
      </c>
      <c r="J122" s="1" t="str">
        <f t="shared" si="3"/>
        <v>06</v>
      </c>
      <c r="K122" s="1" t="str">
        <f t="shared" si="4"/>
        <v>18</v>
      </c>
      <c r="L122" s="1" t="str">
        <f t="shared" si="5"/>
        <v>2019-06-18</v>
      </c>
      <c r="M122" s="6">
        <f t="shared" si="6"/>
        <v>43634</v>
      </c>
    </row>
    <row r="123" ht="15.75" customHeight="1">
      <c r="B123" s="3" t="s">
        <v>126</v>
      </c>
      <c r="C123" s="3">
        <v>82.0</v>
      </c>
      <c r="E123" s="3" t="s">
        <v>127</v>
      </c>
      <c r="F123" s="4">
        <v>40.0</v>
      </c>
      <c r="G123" s="1" t="b">
        <f t="shared" si="1"/>
        <v>1</v>
      </c>
      <c r="H123" s="1" t="str">
        <f>IFERROR(__xludf.DUMMYFUNCTION("TO_TEXT(B123)"),"20190619")</f>
        <v>20190619</v>
      </c>
      <c r="I123" s="1" t="str">
        <f t="shared" si="2"/>
        <v>2019</v>
      </c>
      <c r="J123" s="1" t="str">
        <f t="shared" si="3"/>
        <v>06</v>
      </c>
      <c r="K123" s="1" t="str">
        <f t="shared" si="4"/>
        <v>19</v>
      </c>
      <c r="L123" s="1" t="str">
        <f t="shared" si="5"/>
        <v>2019-06-19</v>
      </c>
      <c r="M123" s="6">
        <f t="shared" si="6"/>
        <v>43635</v>
      </c>
    </row>
    <row r="124" ht="15.75" customHeight="1">
      <c r="B124" s="3" t="s">
        <v>127</v>
      </c>
      <c r="C124" s="3">
        <v>42.0</v>
      </c>
      <c r="E124" s="3" t="s">
        <v>128</v>
      </c>
      <c r="F124" s="4">
        <v>62.0</v>
      </c>
      <c r="G124" s="1" t="b">
        <f t="shared" si="1"/>
        <v>1</v>
      </c>
      <c r="H124" s="1" t="str">
        <f>IFERROR(__xludf.DUMMYFUNCTION("TO_TEXT(B124)"),"20190620")</f>
        <v>20190620</v>
      </c>
      <c r="I124" s="1" t="str">
        <f t="shared" si="2"/>
        <v>2019</v>
      </c>
      <c r="J124" s="1" t="str">
        <f t="shared" si="3"/>
        <v>06</v>
      </c>
      <c r="K124" s="1" t="str">
        <f t="shared" si="4"/>
        <v>20</v>
      </c>
      <c r="L124" s="1" t="str">
        <f t="shared" si="5"/>
        <v>2019-06-20</v>
      </c>
      <c r="M124" s="6">
        <f t="shared" si="6"/>
        <v>43636</v>
      </c>
    </row>
    <row r="125" ht="15.75" customHeight="1">
      <c r="B125" s="3" t="s">
        <v>128</v>
      </c>
      <c r="C125" s="3">
        <v>75.0</v>
      </c>
      <c r="E125" s="3" t="s">
        <v>129</v>
      </c>
      <c r="F125" s="4">
        <v>122.0</v>
      </c>
      <c r="G125" s="1" t="b">
        <f t="shared" si="1"/>
        <v>1</v>
      </c>
      <c r="H125" s="1" t="str">
        <f>IFERROR(__xludf.DUMMYFUNCTION("TO_TEXT(B125)"),"20190621")</f>
        <v>20190621</v>
      </c>
      <c r="I125" s="1" t="str">
        <f t="shared" si="2"/>
        <v>2019</v>
      </c>
      <c r="J125" s="1" t="str">
        <f t="shared" si="3"/>
        <v>06</v>
      </c>
      <c r="K125" s="1" t="str">
        <f t="shared" si="4"/>
        <v>21</v>
      </c>
      <c r="L125" s="1" t="str">
        <f t="shared" si="5"/>
        <v>2019-06-21</v>
      </c>
      <c r="M125" s="6">
        <f t="shared" si="6"/>
        <v>43637</v>
      </c>
    </row>
    <row r="126" ht="15.75" customHeight="1">
      <c r="B126" s="3" t="s">
        <v>129</v>
      </c>
      <c r="C126" s="3">
        <v>80.0</v>
      </c>
      <c r="E126" s="3" t="s">
        <v>130</v>
      </c>
      <c r="F126" s="4">
        <v>112.0</v>
      </c>
      <c r="G126" s="1" t="b">
        <f t="shared" si="1"/>
        <v>1</v>
      </c>
      <c r="H126" s="1" t="str">
        <f>IFERROR(__xludf.DUMMYFUNCTION("TO_TEXT(B126)"),"20190624")</f>
        <v>20190624</v>
      </c>
      <c r="I126" s="1" t="str">
        <f t="shared" si="2"/>
        <v>2019</v>
      </c>
      <c r="J126" s="1" t="str">
        <f t="shared" si="3"/>
        <v>06</v>
      </c>
      <c r="K126" s="1" t="str">
        <f t="shared" si="4"/>
        <v>24</v>
      </c>
      <c r="L126" s="1" t="str">
        <f t="shared" si="5"/>
        <v>2019-06-24</v>
      </c>
      <c r="M126" s="6">
        <f t="shared" si="6"/>
        <v>43640</v>
      </c>
    </row>
    <row r="127" ht="15.75" customHeight="1">
      <c r="B127" s="3" t="s">
        <v>130</v>
      </c>
      <c r="C127" s="3">
        <v>82.0</v>
      </c>
      <c r="E127" s="3" t="s">
        <v>131</v>
      </c>
      <c r="F127" s="4">
        <v>132.0</v>
      </c>
      <c r="G127" s="1" t="b">
        <f t="shared" si="1"/>
        <v>1</v>
      </c>
      <c r="H127" s="1" t="str">
        <f>IFERROR(__xludf.DUMMYFUNCTION("TO_TEXT(B127)"),"20190625")</f>
        <v>20190625</v>
      </c>
      <c r="I127" s="1" t="str">
        <f t="shared" si="2"/>
        <v>2019</v>
      </c>
      <c r="J127" s="1" t="str">
        <f t="shared" si="3"/>
        <v>06</v>
      </c>
      <c r="K127" s="1" t="str">
        <f t="shared" si="4"/>
        <v>25</v>
      </c>
      <c r="L127" s="1" t="str">
        <f t="shared" si="5"/>
        <v>2019-06-25</v>
      </c>
      <c r="M127" s="6">
        <f t="shared" si="6"/>
        <v>43641</v>
      </c>
    </row>
    <row r="128" ht="15.75" customHeight="1">
      <c r="B128" s="3" t="s">
        <v>131</v>
      </c>
      <c r="C128" s="3">
        <v>109.0</v>
      </c>
      <c r="E128" s="3" t="s">
        <v>132</v>
      </c>
      <c r="F128" s="4">
        <v>127.0</v>
      </c>
      <c r="G128" s="1" t="b">
        <f t="shared" si="1"/>
        <v>1</v>
      </c>
      <c r="H128" s="1" t="str">
        <f>IFERROR(__xludf.DUMMYFUNCTION("TO_TEXT(B128)"),"20190626")</f>
        <v>20190626</v>
      </c>
      <c r="I128" s="1" t="str">
        <f t="shared" si="2"/>
        <v>2019</v>
      </c>
      <c r="J128" s="1" t="str">
        <f t="shared" si="3"/>
        <v>06</v>
      </c>
      <c r="K128" s="1" t="str">
        <f t="shared" si="4"/>
        <v>26</v>
      </c>
      <c r="L128" s="1" t="str">
        <f t="shared" si="5"/>
        <v>2019-06-26</v>
      </c>
      <c r="M128" s="6">
        <f t="shared" si="6"/>
        <v>43642</v>
      </c>
    </row>
    <row r="129" ht="15.75" customHeight="1">
      <c r="B129" s="3" t="s">
        <v>132</v>
      </c>
      <c r="C129" s="3">
        <v>148.0</v>
      </c>
      <c r="E129" s="3" t="s">
        <v>133</v>
      </c>
      <c r="F129" s="4">
        <v>101.0</v>
      </c>
      <c r="G129" s="1" t="b">
        <f t="shared" si="1"/>
        <v>1</v>
      </c>
      <c r="H129" s="1" t="str">
        <f>IFERROR(__xludf.DUMMYFUNCTION("TO_TEXT(B129)"),"20190627")</f>
        <v>20190627</v>
      </c>
      <c r="I129" s="1" t="str">
        <f t="shared" si="2"/>
        <v>2019</v>
      </c>
      <c r="J129" s="1" t="str">
        <f t="shared" si="3"/>
        <v>06</v>
      </c>
      <c r="K129" s="1" t="str">
        <f t="shared" si="4"/>
        <v>27</v>
      </c>
      <c r="L129" s="1" t="str">
        <f t="shared" si="5"/>
        <v>2019-06-27</v>
      </c>
      <c r="M129" s="6">
        <f t="shared" si="6"/>
        <v>43643</v>
      </c>
    </row>
    <row r="130" ht="15.75" customHeight="1">
      <c r="B130" s="3" t="s">
        <v>133</v>
      </c>
      <c r="C130" s="3">
        <v>33.0</v>
      </c>
      <c r="E130" s="3" t="s">
        <v>134</v>
      </c>
      <c r="F130" s="4">
        <v>65.0</v>
      </c>
      <c r="G130" s="1" t="b">
        <f t="shared" si="1"/>
        <v>1</v>
      </c>
      <c r="H130" s="1" t="str">
        <f>IFERROR(__xludf.DUMMYFUNCTION("TO_TEXT(B130)"),"20190722")</f>
        <v>20190722</v>
      </c>
      <c r="I130" s="1" t="str">
        <f t="shared" si="2"/>
        <v>2019</v>
      </c>
      <c r="J130" s="1" t="str">
        <f t="shared" si="3"/>
        <v>07</v>
      </c>
      <c r="K130" s="1" t="str">
        <f t="shared" si="4"/>
        <v>22</v>
      </c>
      <c r="L130" s="1" t="str">
        <f t="shared" si="5"/>
        <v>2019-07-22</v>
      </c>
      <c r="M130" s="6">
        <f t="shared" si="6"/>
        <v>43668</v>
      </c>
    </row>
    <row r="131" ht="15.75" customHeight="1">
      <c r="B131" s="3" t="s">
        <v>134</v>
      </c>
      <c r="C131" s="3">
        <v>35.0</v>
      </c>
      <c r="E131" s="3" t="s">
        <v>135</v>
      </c>
      <c r="F131" s="4">
        <v>70.0</v>
      </c>
      <c r="G131" s="1" t="b">
        <f t="shared" si="1"/>
        <v>1</v>
      </c>
      <c r="H131" s="1" t="str">
        <f>IFERROR(__xludf.DUMMYFUNCTION("TO_TEXT(B131)"),"20190723")</f>
        <v>20190723</v>
      </c>
      <c r="I131" s="1" t="str">
        <f t="shared" si="2"/>
        <v>2019</v>
      </c>
      <c r="J131" s="1" t="str">
        <f t="shared" si="3"/>
        <v>07</v>
      </c>
      <c r="K131" s="1" t="str">
        <f t="shared" si="4"/>
        <v>23</v>
      </c>
      <c r="L131" s="1" t="str">
        <f t="shared" si="5"/>
        <v>2019-07-23</v>
      </c>
      <c r="M131" s="6">
        <f t="shared" si="6"/>
        <v>43669</v>
      </c>
    </row>
    <row r="132" ht="15.75" customHeight="1">
      <c r="B132" s="3" t="s">
        <v>135</v>
      </c>
      <c r="C132" s="3">
        <v>43.0</v>
      </c>
      <c r="E132" s="3" t="s">
        <v>136</v>
      </c>
      <c r="F132" s="4">
        <v>78.0</v>
      </c>
      <c r="G132" s="1" t="b">
        <f t="shared" si="1"/>
        <v>1</v>
      </c>
      <c r="H132" s="1" t="str">
        <f>IFERROR(__xludf.DUMMYFUNCTION("TO_TEXT(B132)"),"20190724")</f>
        <v>20190724</v>
      </c>
      <c r="I132" s="1" t="str">
        <f t="shared" si="2"/>
        <v>2019</v>
      </c>
      <c r="J132" s="1" t="str">
        <f t="shared" si="3"/>
        <v>07</v>
      </c>
      <c r="K132" s="1" t="str">
        <f t="shared" si="4"/>
        <v>24</v>
      </c>
      <c r="L132" s="1" t="str">
        <f t="shared" si="5"/>
        <v>2019-07-24</v>
      </c>
      <c r="M132" s="6">
        <f t="shared" si="6"/>
        <v>43670</v>
      </c>
    </row>
    <row r="133" ht="15.75" customHeight="1">
      <c r="B133" s="3" t="s">
        <v>136</v>
      </c>
      <c r="C133" s="3">
        <v>27.0</v>
      </c>
      <c r="E133" s="3" t="s">
        <v>137</v>
      </c>
      <c r="F133" s="4">
        <v>41.0</v>
      </c>
      <c r="G133" s="1" t="b">
        <f t="shared" si="1"/>
        <v>1</v>
      </c>
      <c r="H133" s="1" t="str">
        <f>IFERROR(__xludf.DUMMYFUNCTION("TO_TEXT(B133)"),"20190725")</f>
        <v>20190725</v>
      </c>
      <c r="I133" s="1" t="str">
        <f t="shared" si="2"/>
        <v>2019</v>
      </c>
      <c r="J133" s="1" t="str">
        <f t="shared" si="3"/>
        <v>07</v>
      </c>
      <c r="K133" s="1" t="str">
        <f t="shared" si="4"/>
        <v>25</v>
      </c>
      <c r="L133" s="1" t="str">
        <f t="shared" si="5"/>
        <v>2019-07-25</v>
      </c>
      <c r="M133" s="6">
        <f t="shared" si="6"/>
        <v>43671</v>
      </c>
    </row>
    <row r="134" ht="15.75" customHeight="1">
      <c r="B134" s="3" t="s">
        <v>137</v>
      </c>
      <c r="C134" s="3">
        <v>34.0</v>
      </c>
      <c r="E134" s="3" t="s">
        <v>138</v>
      </c>
      <c r="F134" s="4">
        <v>36.0</v>
      </c>
      <c r="G134" s="1" t="b">
        <f t="shared" si="1"/>
        <v>1</v>
      </c>
      <c r="H134" s="1" t="str">
        <f>IFERROR(__xludf.DUMMYFUNCTION("TO_TEXT(B134)"),"20190726")</f>
        <v>20190726</v>
      </c>
      <c r="I134" s="1" t="str">
        <f t="shared" si="2"/>
        <v>2019</v>
      </c>
      <c r="J134" s="1" t="str">
        <f t="shared" si="3"/>
        <v>07</v>
      </c>
      <c r="K134" s="1" t="str">
        <f t="shared" si="4"/>
        <v>26</v>
      </c>
      <c r="L134" s="1" t="str">
        <f t="shared" si="5"/>
        <v>2019-07-26</v>
      </c>
      <c r="M134" s="6">
        <f t="shared" si="6"/>
        <v>43672</v>
      </c>
    </row>
    <row r="135" ht="15.75" customHeight="1">
      <c r="B135" s="3" t="s">
        <v>138</v>
      </c>
      <c r="C135" s="3">
        <v>26.0</v>
      </c>
      <c r="E135" s="3" t="s">
        <v>139</v>
      </c>
      <c r="F135" s="4">
        <v>24.0</v>
      </c>
      <c r="G135" s="1" t="b">
        <f t="shared" si="1"/>
        <v>1</v>
      </c>
      <c r="H135" s="1" t="str">
        <f>IFERROR(__xludf.DUMMYFUNCTION("TO_TEXT(B135)"),"20190729")</f>
        <v>20190729</v>
      </c>
      <c r="I135" s="1" t="str">
        <f t="shared" si="2"/>
        <v>2019</v>
      </c>
      <c r="J135" s="1" t="str">
        <f t="shared" si="3"/>
        <v>07</v>
      </c>
      <c r="K135" s="1" t="str">
        <f t="shared" si="4"/>
        <v>29</v>
      </c>
      <c r="L135" s="1" t="str">
        <f t="shared" si="5"/>
        <v>2019-07-29</v>
      </c>
      <c r="M135" s="6">
        <f t="shared" si="6"/>
        <v>43675</v>
      </c>
    </row>
    <row r="136" ht="15.75" customHeight="1">
      <c r="B136" s="3" t="s">
        <v>139</v>
      </c>
      <c r="C136" s="3">
        <v>23.0</v>
      </c>
      <c r="E136" s="3" t="s">
        <v>140</v>
      </c>
      <c r="F136" s="4">
        <v>39.0</v>
      </c>
      <c r="G136" s="1" t="b">
        <f t="shared" si="1"/>
        <v>1</v>
      </c>
      <c r="H136" s="1" t="str">
        <f>IFERROR(__xludf.DUMMYFUNCTION("TO_TEXT(B136)"),"20190730")</f>
        <v>20190730</v>
      </c>
      <c r="I136" s="1" t="str">
        <f t="shared" si="2"/>
        <v>2019</v>
      </c>
      <c r="J136" s="1" t="str">
        <f t="shared" si="3"/>
        <v>07</v>
      </c>
      <c r="K136" s="1" t="str">
        <f t="shared" si="4"/>
        <v>30</v>
      </c>
      <c r="L136" s="1" t="str">
        <f t="shared" si="5"/>
        <v>2019-07-30</v>
      </c>
      <c r="M136" s="6">
        <f t="shared" si="6"/>
        <v>43676</v>
      </c>
    </row>
    <row r="137" ht="15.75" customHeight="1">
      <c r="B137" s="3" t="s">
        <v>140</v>
      </c>
      <c r="C137" s="3">
        <v>20.0</v>
      </c>
      <c r="E137" s="3" t="s">
        <v>141</v>
      </c>
      <c r="F137" s="4">
        <v>22.0</v>
      </c>
      <c r="G137" s="1" t="b">
        <f t="shared" si="1"/>
        <v>1</v>
      </c>
      <c r="H137" s="1" t="str">
        <f>IFERROR(__xludf.DUMMYFUNCTION("TO_TEXT(B137)"),"20190731")</f>
        <v>20190731</v>
      </c>
      <c r="I137" s="1" t="str">
        <f t="shared" si="2"/>
        <v>2019</v>
      </c>
      <c r="J137" s="1" t="str">
        <f t="shared" si="3"/>
        <v>07</v>
      </c>
      <c r="K137" s="1" t="str">
        <f t="shared" si="4"/>
        <v>31</v>
      </c>
      <c r="L137" s="1" t="str">
        <f t="shared" si="5"/>
        <v>2019-07-31</v>
      </c>
      <c r="M137" s="6">
        <f t="shared" si="6"/>
        <v>43677</v>
      </c>
    </row>
    <row r="138" ht="15.75" customHeight="1">
      <c r="B138" s="3" t="s">
        <v>141</v>
      </c>
      <c r="C138" s="3">
        <v>14.0</v>
      </c>
      <c r="E138" s="3" t="s">
        <v>142</v>
      </c>
      <c r="F138" s="4">
        <v>35.0</v>
      </c>
      <c r="G138" s="1" t="b">
        <f t="shared" si="1"/>
        <v>1</v>
      </c>
      <c r="H138" s="1" t="str">
        <f>IFERROR(__xludf.DUMMYFUNCTION("TO_TEXT(B138)"),"20190801")</f>
        <v>20190801</v>
      </c>
      <c r="I138" s="1" t="str">
        <f t="shared" si="2"/>
        <v>2019</v>
      </c>
      <c r="J138" s="1" t="str">
        <f t="shared" si="3"/>
        <v>08</v>
      </c>
      <c r="K138" s="1" t="str">
        <f t="shared" si="4"/>
        <v>01</v>
      </c>
      <c r="L138" s="1" t="str">
        <f t="shared" si="5"/>
        <v>2019-08-01</v>
      </c>
      <c r="M138" s="6">
        <f t="shared" si="6"/>
        <v>43678</v>
      </c>
    </row>
    <row r="139" ht="15.75" customHeight="1">
      <c r="B139" s="3" t="s">
        <v>142</v>
      </c>
      <c r="C139" s="3">
        <v>27.0</v>
      </c>
      <c r="E139" s="3" t="s">
        <v>143</v>
      </c>
      <c r="F139" s="4">
        <v>146.0</v>
      </c>
      <c r="G139" s="1" t="b">
        <f t="shared" si="1"/>
        <v>1</v>
      </c>
      <c r="H139" s="1" t="str">
        <f>IFERROR(__xludf.DUMMYFUNCTION("TO_TEXT(B139)"),"20190802")</f>
        <v>20190802</v>
      </c>
      <c r="I139" s="1" t="str">
        <f t="shared" si="2"/>
        <v>2019</v>
      </c>
      <c r="J139" s="1" t="str">
        <f t="shared" si="3"/>
        <v>08</v>
      </c>
      <c r="K139" s="1" t="str">
        <f t="shared" si="4"/>
        <v>02</v>
      </c>
      <c r="L139" s="1" t="str">
        <f t="shared" si="5"/>
        <v>2019-08-02</v>
      </c>
      <c r="M139" s="6">
        <f t="shared" si="6"/>
        <v>43679</v>
      </c>
    </row>
    <row r="140" ht="15.75" customHeight="1">
      <c r="B140" s="3" t="s">
        <v>143</v>
      </c>
      <c r="C140" s="3">
        <v>189.0</v>
      </c>
      <c r="E140" s="3" t="s">
        <v>144</v>
      </c>
      <c r="F140" s="4">
        <v>67.0</v>
      </c>
      <c r="G140" s="1" t="b">
        <f t="shared" si="1"/>
        <v>1</v>
      </c>
      <c r="H140" s="1" t="str">
        <f>IFERROR(__xludf.DUMMYFUNCTION("TO_TEXT(B140)"),"20190805")</f>
        <v>20190805</v>
      </c>
      <c r="I140" s="1" t="str">
        <f t="shared" si="2"/>
        <v>2019</v>
      </c>
      <c r="J140" s="1" t="str">
        <f t="shared" si="3"/>
        <v>08</v>
      </c>
      <c r="K140" s="1" t="str">
        <f t="shared" si="4"/>
        <v>05</v>
      </c>
      <c r="L140" s="1" t="str">
        <f t="shared" si="5"/>
        <v>2019-08-05</v>
      </c>
      <c r="M140" s="6">
        <f t="shared" si="6"/>
        <v>43682</v>
      </c>
    </row>
    <row r="141" ht="15.75" customHeight="1">
      <c r="B141" s="3" t="s">
        <v>144</v>
      </c>
      <c r="C141" s="3">
        <v>267.0</v>
      </c>
      <c r="E141" s="3" t="s">
        <v>145</v>
      </c>
      <c r="F141" s="4">
        <v>67.0</v>
      </c>
      <c r="G141" s="1" t="b">
        <f t="shared" si="1"/>
        <v>1</v>
      </c>
      <c r="H141" s="1" t="str">
        <f>IFERROR(__xludf.DUMMYFUNCTION("TO_TEXT(B141)"),"20190806")</f>
        <v>20190806</v>
      </c>
      <c r="I141" s="1" t="str">
        <f t="shared" si="2"/>
        <v>2019</v>
      </c>
      <c r="J141" s="1" t="str">
        <f t="shared" si="3"/>
        <v>08</v>
      </c>
      <c r="K141" s="1" t="str">
        <f t="shared" si="4"/>
        <v>06</v>
      </c>
      <c r="L141" s="1" t="str">
        <f t="shared" si="5"/>
        <v>2019-08-06</v>
      </c>
      <c r="M141" s="6">
        <f t="shared" si="6"/>
        <v>43683</v>
      </c>
    </row>
    <row r="142" ht="15.75" customHeight="1">
      <c r="B142" s="3" t="s">
        <v>145</v>
      </c>
      <c r="C142" s="3">
        <v>241.0</v>
      </c>
      <c r="E142" s="3" t="s">
        <v>146</v>
      </c>
      <c r="F142" s="4">
        <v>111.0</v>
      </c>
      <c r="G142" s="1" t="b">
        <f t="shared" si="1"/>
        <v>1</v>
      </c>
      <c r="H142" s="1" t="str">
        <f>IFERROR(__xludf.DUMMYFUNCTION("TO_TEXT(B142)"),"20190807")</f>
        <v>20190807</v>
      </c>
      <c r="I142" s="1" t="str">
        <f t="shared" si="2"/>
        <v>2019</v>
      </c>
      <c r="J142" s="1" t="str">
        <f t="shared" si="3"/>
        <v>08</v>
      </c>
      <c r="K142" s="1" t="str">
        <f t="shared" si="4"/>
        <v>07</v>
      </c>
      <c r="L142" s="1" t="str">
        <f t="shared" si="5"/>
        <v>2019-08-07</v>
      </c>
      <c r="M142" s="6">
        <f t="shared" si="6"/>
        <v>43684</v>
      </c>
    </row>
    <row r="143" ht="15.75" customHeight="1">
      <c r="B143" s="3" t="s">
        <v>146</v>
      </c>
      <c r="C143" s="3">
        <v>271.0</v>
      </c>
      <c r="E143" s="3" t="s">
        <v>147</v>
      </c>
      <c r="F143" s="4">
        <v>48.0</v>
      </c>
      <c r="G143" s="1" t="b">
        <f t="shared" si="1"/>
        <v>1</v>
      </c>
      <c r="H143" s="1" t="str">
        <f>IFERROR(__xludf.DUMMYFUNCTION("TO_TEXT(B143)"),"20190808")</f>
        <v>20190808</v>
      </c>
      <c r="I143" s="1" t="str">
        <f t="shared" si="2"/>
        <v>2019</v>
      </c>
      <c r="J143" s="1" t="str">
        <f t="shared" si="3"/>
        <v>08</v>
      </c>
      <c r="K143" s="1" t="str">
        <f t="shared" si="4"/>
        <v>08</v>
      </c>
      <c r="L143" s="1" t="str">
        <f t="shared" si="5"/>
        <v>2019-08-08</v>
      </c>
      <c r="M143" s="6">
        <f t="shared" si="6"/>
        <v>43685</v>
      </c>
    </row>
    <row r="144" ht="15.75" customHeight="1">
      <c r="B144" s="3" t="s">
        <v>147</v>
      </c>
      <c r="C144" s="3">
        <v>220.0</v>
      </c>
      <c r="E144" s="3" t="s">
        <v>148</v>
      </c>
      <c r="F144" s="4">
        <v>13.0</v>
      </c>
      <c r="G144" s="1" t="b">
        <f t="shared" si="1"/>
        <v>1</v>
      </c>
      <c r="H144" s="1" t="str">
        <f>IFERROR(__xludf.DUMMYFUNCTION("TO_TEXT(B144)"),"20190809")</f>
        <v>20190809</v>
      </c>
      <c r="I144" s="1" t="str">
        <f t="shared" si="2"/>
        <v>2019</v>
      </c>
      <c r="J144" s="1" t="str">
        <f t="shared" si="3"/>
        <v>08</v>
      </c>
      <c r="K144" s="1" t="str">
        <f t="shared" si="4"/>
        <v>09</v>
      </c>
      <c r="L144" s="1" t="str">
        <f t="shared" si="5"/>
        <v>2019-08-09</v>
      </c>
      <c r="M144" s="6">
        <f t="shared" si="6"/>
        <v>43686</v>
      </c>
    </row>
    <row r="145" ht="15.75" customHeight="1">
      <c r="B145" s="3" t="s">
        <v>148</v>
      </c>
      <c r="C145" s="3">
        <v>100.0</v>
      </c>
      <c r="E145" s="3" t="s">
        <v>149</v>
      </c>
      <c r="F145" s="4">
        <v>153.0</v>
      </c>
      <c r="G145" s="1" t="b">
        <f t="shared" si="1"/>
        <v>1</v>
      </c>
      <c r="H145" s="1" t="str">
        <f>IFERROR(__xludf.DUMMYFUNCTION("TO_TEXT(B145)"),"20190810")</f>
        <v>20190810</v>
      </c>
      <c r="I145" s="1" t="str">
        <f t="shared" si="2"/>
        <v>2019</v>
      </c>
      <c r="J145" s="1" t="str">
        <f t="shared" si="3"/>
        <v>08</v>
      </c>
      <c r="K145" s="1" t="str">
        <f t="shared" si="4"/>
        <v>10</v>
      </c>
      <c r="L145" s="1" t="str">
        <f t="shared" si="5"/>
        <v>2019-08-10</v>
      </c>
      <c r="M145" s="6">
        <f t="shared" si="6"/>
        <v>43687</v>
      </c>
    </row>
    <row r="146" ht="15.75" customHeight="1">
      <c r="B146" s="3" t="s">
        <v>149</v>
      </c>
      <c r="C146" s="3">
        <v>229.0</v>
      </c>
      <c r="E146" s="3" t="s">
        <v>150</v>
      </c>
      <c r="F146" s="4">
        <v>167.0</v>
      </c>
      <c r="G146" s="1" t="b">
        <f t="shared" si="1"/>
        <v>1</v>
      </c>
      <c r="H146" s="1" t="str">
        <f>IFERROR(__xludf.DUMMYFUNCTION("TO_TEXT(B146)"),"20190812")</f>
        <v>20190812</v>
      </c>
      <c r="I146" s="1" t="str">
        <f t="shared" si="2"/>
        <v>2019</v>
      </c>
      <c r="J146" s="1" t="str">
        <f t="shared" si="3"/>
        <v>08</v>
      </c>
      <c r="K146" s="1" t="str">
        <f t="shared" si="4"/>
        <v>12</v>
      </c>
      <c r="L146" s="1" t="str">
        <f t="shared" si="5"/>
        <v>2019-08-12</v>
      </c>
      <c r="M146" s="6">
        <f t="shared" si="6"/>
        <v>43689</v>
      </c>
    </row>
    <row r="147" ht="15.75" customHeight="1">
      <c r="B147" s="3" t="s">
        <v>150</v>
      </c>
      <c r="C147" s="3">
        <v>223.0</v>
      </c>
      <c r="E147" s="3" t="s">
        <v>151</v>
      </c>
      <c r="F147" s="4">
        <v>155.0</v>
      </c>
      <c r="G147" s="1" t="b">
        <f t="shared" si="1"/>
        <v>1</v>
      </c>
      <c r="H147" s="1" t="str">
        <f>IFERROR(__xludf.DUMMYFUNCTION("TO_TEXT(B147)"),"20190813")</f>
        <v>20190813</v>
      </c>
      <c r="I147" s="1" t="str">
        <f t="shared" si="2"/>
        <v>2019</v>
      </c>
      <c r="J147" s="1" t="str">
        <f t="shared" si="3"/>
        <v>08</v>
      </c>
      <c r="K147" s="1" t="str">
        <f t="shared" si="4"/>
        <v>13</v>
      </c>
      <c r="L147" s="1" t="str">
        <f t="shared" si="5"/>
        <v>2019-08-13</v>
      </c>
      <c r="M147" s="6">
        <f t="shared" si="6"/>
        <v>43690</v>
      </c>
    </row>
    <row r="148" ht="15.75" customHeight="1">
      <c r="B148" s="3" t="s">
        <v>151</v>
      </c>
      <c r="C148" s="3">
        <v>180.0</v>
      </c>
      <c r="E148" s="3" t="s">
        <v>152</v>
      </c>
      <c r="F148" s="4">
        <v>129.0</v>
      </c>
      <c r="G148" s="1" t="b">
        <f t="shared" si="1"/>
        <v>1</v>
      </c>
      <c r="H148" s="1" t="str">
        <f>IFERROR(__xludf.DUMMYFUNCTION("TO_TEXT(B148)"),"20190814")</f>
        <v>20190814</v>
      </c>
      <c r="I148" s="1" t="str">
        <f t="shared" si="2"/>
        <v>2019</v>
      </c>
      <c r="J148" s="1" t="str">
        <f t="shared" si="3"/>
        <v>08</v>
      </c>
      <c r="K148" s="1" t="str">
        <f t="shared" si="4"/>
        <v>14</v>
      </c>
      <c r="L148" s="1" t="str">
        <f t="shared" si="5"/>
        <v>2019-08-14</v>
      </c>
      <c r="M148" s="6">
        <f t="shared" si="6"/>
        <v>43691</v>
      </c>
    </row>
    <row r="149" ht="15.75" customHeight="1">
      <c r="B149" s="3" t="s">
        <v>152</v>
      </c>
      <c r="C149" s="3">
        <v>240.0</v>
      </c>
      <c r="E149" s="3" t="s">
        <v>153</v>
      </c>
      <c r="F149" s="4">
        <v>119.0</v>
      </c>
      <c r="G149" s="1" t="b">
        <f t="shared" si="1"/>
        <v>1</v>
      </c>
      <c r="H149" s="1" t="str">
        <f>IFERROR(__xludf.DUMMYFUNCTION("TO_TEXT(B149)"),"20190815")</f>
        <v>20190815</v>
      </c>
      <c r="I149" s="1" t="str">
        <f t="shared" si="2"/>
        <v>2019</v>
      </c>
      <c r="J149" s="1" t="str">
        <f t="shared" si="3"/>
        <v>08</v>
      </c>
      <c r="K149" s="1" t="str">
        <f t="shared" si="4"/>
        <v>15</v>
      </c>
      <c r="L149" s="1" t="str">
        <f t="shared" si="5"/>
        <v>2019-08-15</v>
      </c>
      <c r="M149" s="6">
        <f t="shared" si="6"/>
        <v>43692</v>
      </c>
    </row>
    <row r="150" ht="15.75" customHeight="1">
      <c r="B150" s="3" t="s">
        <v>153</v>
      </c>
      <c r="C150" s="3">
        <v>196.0</v>
      </c>
      <c r="E150" s="3" t="s">
        <v>154</v>
      </c>
      <c r="F150" s="4">
        <v>11.0</v>
      </c>
      <c r="G150" s="1" t="b">
        <f t="shared" si="1"/>
        <v>1</v>
      </c>
      <c r="H150" s="1" t="str">
        <f>IFERROR(__xludf.DUMMYFUNCTION("TO_TEXT(B150)"),"20190816")</f>
        <v>20190816</v>
      </c>
      <c r="I150" s="1" t="str">
        <f t="shared" si="2"/>
        <v>2019</v>
      </c>
      <c r="J150" s="1" t="str">
        <f t="shared" si="3"/>
        <v>08</v>
      </c>
      <c r="K150" s="1" t="str">
        <f t="shared" si="4"/>
        <v>16</v>
      </c>
      <c r="L150" s="1" t="str">
        <f t="shared" si="5"/>
        <v>2019-08-16</v>
      </c>
      <c r="M150" s="6">
        <f t="shared" si="6"/>
        <v>43693</v>
      </c>
    </row>
    <row r="151" ht="15.75" customHeight="1">
      <c r="B151" s="3" t="s">
        <v>154</v>
      </c>
      <c r="C151" s="3">
        <v>73.0</v>
      </c>
      <c r="E151" s="3" t="s">
        <v>155</v>
      </c>
      <c r="F151" s="4">
        <v>254.0</v>
      </c>
      <c r="G151" s="1" t="b">
        <f t="shared" si="1"/>
        <v>1</v>
      </c>
      <c r="H151" s="1" t="str">
        <f>IFERROR(__xludf.DUMMYFUNCTION("TO_TEXT(B151)"),"20190817")</f>
        <v>20190817</v>
      </c>
      <c r="I151" s="1" t="str">
        <f t="shared" si="2"/>
        <v>2019</v>
      </c>
      <c r="J151" s="1" t="str">
        <f t="shared" si="3"/>
        <v>08</v>
      </c>
      <c r="K151" s="1" t="str">
        <f t="shared" si="4"/>
        <v>17</v>
      </c>
      <c r="L151" s="1" t="str">
        <f t="shared" si="5"/>
        <v>2019-08-17</v>
      </c>
      <c r="M151" s="6">
        <f t="shared" si="6"/>
        <v>43694</v>
      </c>
    </row>
    <row r="152" ht="15.75" customHeight="1">
      <c r="B152" s="3" t="s">
        <v>155</v>
      </c>
      <c r="C152" s="3">
        <v>204.0</v>
      </c>
      <c r="E152" s="3" t="s">
        <v>156</v>
      </c>
      <c r="F152" s="4">
        <v>173.0</v>
      </c>
      <c r="G152" s="1" t="b">
        <f t="shared" si="1"/>
        <v>1</v>
      </c>
      <c r="H152" s="1" t="str">
        <f>IFERROR(__xludf.DUMMYFUNCTION("TO_TEXT(B152)"),"20190819")</f>
        <v>20190819</v>
      </c>
      <c r="I152" s="1" t="str">
        <f t="shared" si="2"/>
        <v>2019</v>
      </c>
      <c r="J152" s="1" t="str">
        <f t="shared" si="3"/>
        <v>08</v>
      </c>
      <c r="K152" s="1" t="str">
        <f t="shared" si="4"/>
        <v>19</v>
      </c>
      <c r="L152" s="1" t="str">
        <f t="shared" si="5"/>
        <v>2019-08-19</v>
      </c>
      <c r="M152" s="6">
        <f t="shared" si="6"/>
        <v>43696</v>
      </c>
    </row>
    <row r="153" ht="15.75" customHeight="1">
      <c r="B153" s="3" t="s">
        <v>156</v>
      </c>
      <c r="C153" s="3">
        <v>243.0</v>
      </c>
      <c r="E153" s="3" t="s">
        <v>157</v>
      </c>
      <c r="F153" s="4">
        <v>165.0</v>
      </c>
      <c r="G153" s="1" t="b">
        <f t="shared" si="1"/>
        <v>1</v>
      </c>
      <c r="H153" s="1" t="str">
        <f>IFERROR(__xludf.DUMMYFUNCTION("TO_TEXT(B153)"),"20190820")</f>
        <v>20190820</v>
      </c>
      <c r="I153" s="1" t="str">
        <f t="shared" si="2"/>
        <v>2019</v>
      </c>
      <c r="J153" s="1" t="str">
        <f t="shared" si="3"/>
        <v>08</v>
      </c>
      <c r="K153" s="1" t="str">
        <f t="shared" si="4"/>
        <v>20</v>
      </c>
      <c r="L153" s="1" t="str">
        <f t="shared" si="5"/>
        <v>2019-08-20</v>
      </c>
      <c r="M153" s="6">
        <f t="shared" si="6"/>
        <v>43697</v>
      </c>
    </row>
    <row r="154" ht="15.75" customHeight="1">
      <c r="B154" s="3" t="s">
        <v>157</v>
      </c>
      <c r="C154" s="3">
        <v>252.0</v>
      </c>
      <c r="E154" s="3" t="s">
        <v>158</v>
      </c>
      <c r="F154" s="4">
        <v>183.0</v>
      </c>
      <c r="G154" s="1" t="b">
        <f t="shared" si="1"/>
        <v>1</v>
      </c>
      <c r="H154" s="1" t="str">
        <f>IFERROR(__xludf.DUMMYFUNCTION("TO_TEXT(B154)"),"20190821")</f>
        <v>20190821</v>
      </c>
      <c r="I154" s="1" t="str">
        <f t="shared" si="2"/>
        <v>2019</v>
      </c>
      <c r="J154" s="1" t="str">
        <f t="shared" si="3"/>
        <v>08</v>
      </c>
      <c r="K154" s="1" t="str">
        <f t="shared" si="4"/>
        <v>21</v>
      </c>
      <c r="L154" s="1" t="str">
        <f t="shared" si="5"/>
        <v>2019-08-21</v>
      </c>
      <c r="M154" s="6">
        <f t="shared" si="6"/>
        <v>43698</v>
      </c>
    </row>
    <row r="155" ht="15.75" customHeight="1">
      <c r="B155" s="3" t="s">
        <v>158</v>
      </c>
      <c r="C155" s="3">
        <v>329.0</v>
      </c>
      <c r="E155" s="3" t="s">
        <v>159</v>
      </c>
      <c r="F155" s="4">
        <v>123.0</v>
      </c>
      <c r="G155" s="1" t="b">
        <f t="shared" si="1"/>
        <v>1</v>
      </c>
      <c r="H155" s="1" t="str">
        <f>IFERROR(__xludf.DUMMYFUNCTION("TO_TEXT(B155)"),"20190822")</f>
        <v>20190822</v>
      </c>
      <c r="I155" s="1" t="str">
        <f t="shared" si="2"/>
        <v>2019</v>
      </c>
      <c r="J155" s="1" t="str">
        <f t="shared" si="3"/>
        <v>08</v>
      </c>
      <c r="K155" s="1" t="str">
        <f t="shared" si="4"/>
        <v>22</v>
      </c>
      <c r="L155" s="1" t="str">
        <f t="shared" si="5"/>
        <v>2019-08-22</v>
      </c>
      <c r="M155" s="6">
        <f t="shared" si="6"/>
        <v>43699</v>
      </c>
    </row>
    <row r="156" ht="15.75" customHeight="1">
      <c r="B156" s="3" t="s">
        <v>159</v>
      </c>
      <c r="C156" s="3">
        <v>349.0</v>
      </c>
      <c r="E156" s="3" t="s">
        <v>160</v>
      </c>
      <c r="F156" s="4">
        <v>35.0</v>
      </c>
      <c r="G156" s="1" t="b">
        <f t="shared" si="1"/>
        <v>1</v>
      </c>
      <c r="H156" s="1" t="str">
        <f>IFERROR(__xludf.DUMMYFUNCTION("TO_TEXT(B156)"),"20190823")</f>
        <v>20190823</v>
      </c>
      <c r="I156" s="1" t="str">
        <f t="shared" si="2"/>
        <v>2019</v>
      </c>
      <c r="J156" s="1" t="str">
        <f t="shared" si="3"/>
        <v>08</v>
      </c>
      <c r="K156" s="1" t="str">
        <f t="shared" si="4"/>
        <v>23</v>
      </c>
      <c r="L156" s="1" t="str">
        <f t="shared" si="5"/>
        <v>2019-08-23</v>
      </c>
      <c r="M156" s="6">
        <f t="shared" si="6"/>
        <v>43700</v>
      </c>
    </row>
    <row r="157" ht="15.75" customHeight="1">
      <c r="B157" s="3" t="s">
        <v>160</v>
      </c>
      <c r="C157" s="3">
        <v>81.0</v>
      </c>
      <c r="E157" s="3" t="s">
        <v>161</v>
      </c>
      <c r="F157" s="4">
        <v>276.0</v>
      </c>
      <c r="G157" s="1" t="b">
        <f t="shared" si="1"/>
        <v>1</v>
      </c>
      <c r="H157" s="1" t="str">
        <f>IFERROR(__xludf.DUMMYFUNCTION("TO_TEXT(B157)"),"20190824")</f>
        <v>20190824</v>
      </c>
      <c r="I157" s="1" t="str">
        <f t="shared" si="2"/>
        <v>2019</v>
      </c>
      <c r="J157" s="1" t="str">
        <f t="shared" si="3"/>
        <v>08</v>
      </c>
      <c r="K157" s="1" t="str">
        <f t="shared" si="4"/>
        <v>24</v>
      </c>
      <c r="L157" s="1" t="str">
        <f t="shared" si="5"/>
        <v>2019-08-24</v>
      </c>
      <c r="M157" s="6">
        <f t="shared" si="6"/>
        <v>43701</v>
      </c>
    </row>
    <row r="158" ht="15.75" customHeight="1">
      <c r="B158" s="3" t="s">
        <v>161</v>
      </c>
      <c r="C158" s="3">
        <v>279.0</v>
      </c>
      <c r="E158" s="3" t="s">
        <v>162</v>
      </c>
      <c r="F158" s="4">
        <v>276.0</v>
      </c>
      <c r="G158" s="1" t="b">
        <f t="shared" si="1"/>
        <v>1</v>
      </c>
      <c r="H158" s="1" t="str">
        <f>IFERROR(__xludf.DUMMYFUNCTION("TO_TEXT(B158)"),"20190826")</f>
        <v>20190826</v>
      </c>
      <c r="I158" s="1" t="str">
        <f t="shared" si="2"/>
        <v>2019</v>
      </c>
      <c r="J158" s="1" t="str">
        <f t="shared" si="3"/>
        <v>08</v>
      </c>
      <c r="K158" s="1" t="str">
        <f t="shared" si="4"/>
        <v>26</v>
      </c>
      <c r="L158" s="1" t="str">
        <f t="shared" si="5"/>
        <v>2019-08-26</v>
      </c>
      <c r="M158" s="6">
        <f t="shared" si="6"/>
        <v>43703</v>
      </c>
    </row>
    <row r="159" ht="15.75" customHeight="1">
      <c r="B159" s="3" t="s">
        <v>162</v>
      </c>
      <c r="C159" s="3">
        <v>293.0</v>
      </c>
      <c r="E159" s="3" t="s">
        <v>163</v>
      </c>
      <c r="F159" s="4">
        <v>218.0</v>
      </c>
      <c r="G159" s="1" t="b">
        <f t="shared" si="1"/>
        <v>1</v>
      </c>
      <c r="H159" s="1" t="str">
        <f>IFERROR(__xludf.DUMMYFUNCTION("TO_TEXT(B159)"),"20190827")</f>
        <v>20190827</v>
      </c>
      <c r="I159" s="1" t="str">
        <f t="shared" si="2"/>
        <v>2019</v>
      </c>
      <c r="J159" s="1" t="str">
        <f t="shared" si="3"/>
        <v>08</v>
      </c>
      <c r="K159" s="1" t="str">
        <f t="shared" si="4"/>
        <v>27</v>
      </c>
      <c r="L159" s="1" t="str">
        <f t="shared" si="5"/>
        <v>2019-08-27</v>
      </c>
      <c r="M159" s="6">
        <f t="shared" si="6"/>
        <v>43704</v>
      </c>
    </row>
    <row r="160" ht="15.75" customHeight="1">
      <c r="B160" s="3" t="s">
        <v>163</v>
      </c>
      <c r="C160" s="3">
        <v>335.0</v>
      </c>
      <c r="E160" s="3" t="s">
        <v>164</v>
      </c>
      <c r="F160" s="4">
        <v>245.0</v>
      </c>
      <c r="G160" s="1" t="b">
        <f t="shared" si="1"/>
        <v>1</v>
      </c>
      <c r="H160" s="1" t="str">
        <f>IFERROR(__xludf.DUMMYFUNCTION("TO_TEXT(B160)"),"20190828")</f>
        <v>20190828</v>
      </c>
      <c r="I160" s="1" t="str">
        <f t="shared" si="2"/>
        <v>2019</v>
      </c>
      <c r="J160" s="1" t="str">
        <f t="shared" si="3"/>
        <v>08</v>
      </c>
      <c r="K160" s="1" t="str">
        <f t="shared" si="4"/>
        <v>28</v>
      </c>
      <c r="L160" s="1" t="str">
        <f t="shared" si="5"/>
        <v>2019-08-28</v>
      </c>
      <c r="M160" s="6">
        <f t="shared" si="6"/>
        <v>43705</v>
      </c>
    </row>
    <row r="161" ht="15.75" customHeight="1">
      <c r="B161" s="3" t="s">
        <v>164</v>
      </c>
      <c r="C161" s="3">
        <v>396.0</v>
      </c>
      <c r="E161" s="3" t="s">
        <v>165</v>
      </c>
      <c r="F161" s="4">
        <v>462.0</v>
      </c>
      <c r="G161" s="1" t="b">
        <f t="shared" si="1"/>
        <v>1</v>
      </c>
      <c r="H161" s="1" t="str">
        <f>IFERROR(__xludf.DUMMYFUNCTION("TO_TEXT(B161)"),"20190829")</f>
        <v>20190829</v>
      </c>
      <c r="I161" s="1" t="str">
        <f t="shared" si="2"/>
        <v>2019</v>
      </c>
      <c r="J161" s="1" t="str">
        <f t="shared" si="3"/>
        <v>08</v>
      </c>
      <c r="K161" s="1" t="str">
        <f t="shared" si="4"/>
        <v>29</v>
      </c>
      <c r="L161" s="1" t="str">
        <f t="shared" si="5"/>
        <v>2019-08-29</v>
      </c>
      <c r="M161" s="6">
        <f t="shared" si="6"/>
        <v>43706</v>
      </c>
    </row>
    <row r="162" ht="15.75" customHeight="1">
      <c r="B162" s="3" t="s">
        <v>165</v>
      </c>
      <c r="C162" s="3">
        <v>417.0</v>
      </c>
      <c r="E162" s="3" t="s">
        <v>166</v>
      </c>
      <c r="F162" s="4">
        <v>297.0</v>
      </c>
      <c r="G162" s="1" t="b">
        <f t="shared" si="1"/>
        <v>1</v>
      </c>
      <c r="H162" s="1" t="str">
        <f>IFERROR(__xludf.DUMMYFUNCTION("TO_TEXT(B162)"),"20190902")</f>
        <v>20190902</v>
      </c>
      <c r="I162" s="1" t="str">
        <f t="shared" si="2"/>
        <v>2019</v>
      </c>
      <c r="J162" s="1" t="str">
        <f t="shared" si="3"/>
        <v>09</v>
      </c>
      <c r="K162" s="1" t="str">
        <f t="shared" si="4"/>
        <v>02</v>
      </c>
      <c r="L162" s="1" t="str">
        <f t="shared" si="5"/>
        <v>2019-09-02</v>
      </c>
      <c r="M162" s="6">
        <f t="shared" si="6"/>
        <v>43710</v>
      </c>
    </row>
    <row r="163" ht="15.75" customHeight="1">
      <c r="B163" s="3" t="s">
        <v>166</v>
      </c>
      <c r="C163" s="3">
        <v>312.0</v>
      </c>
      <c r="E163" s="3" t="s">
        <v>167</v>
      </c>
      <c r="F163" s="4">
        <v>299.0</v>
      </c>
      <c r="G163" s="1" t="b">
        <f t="shared" si="1"/>
        <v>1</v>
      </c>
      <c r="H163" s="1" t="str">
        <f>IFERROR(__xludf.DUMMYFUNCTION("TO_TEXT(B163)"),"20190903")</f>
        <v>20190903</v>
      </c>
      <c r="I163" s="1" t="str">
        <f t="shared" si="2"/>
        <v>2019</v>
      </c>
      <c r="J163" s="1" t="str">
        <f t="shared" si="3"/>
        <v>09</v>
      </c>
      <c r="K163" s="1" t="str">
        <f t="shared" si="4"/>
        <v>03</v>
      </c>
      <c r="L163" s="1" t="str">
        <f t="shared" si="5"/>
        <v>2019-09-03</v>
      </c>
      <c r="M163" s="6">
        <f t="shared" si="6"/>
        <v>43711</v>
      </c>
    </row>
    <row r="164" ht="15.75" customHeight="1">
      <c r="B164" s="3" t="s">
        <v>167</v>
      </c>
      <c r="C164" s="3">
        <v>340.0</v>
      </c>
      <c r="E164" s="3" t="s">
        <v>168</v>
      </c>
      <c r="F164" s="4">
        <v>296.0</v>
      </c>
      <c r="G164" s="1" t="b">
        <f t="shared" si="1"/>
        <v>1</v>
      </c>
      <c r="H164" s="1" t="str">
        <f>IFERROR(__xludf.DUMMYFUNCTION("TO_TEXT(B164)"),"20190904")</f>
        <v>20190904</v>
      </c>
      <c r="I164" s="1" t="str">
        <f t="shared" si="2"/>
        <v>2019</v>
      </c>
      <c r="J164" s="1" t="str">
        <f t="shared" si="3"/>
        <v>09</v>
      </c>
      <c r="K164" s="1" t="str">
        <f t="shared" si="4"/>
        <v>04</v>
      </c>
      <c r="L164" s="1" t="str">
        <f t="shared" si="5"/>
        <v>2019-09-04</v>
      </c>
      <c r="M164" s="6">
        <f t="shared" si="6"/>
        <v>43712</v>
      </c>
    </row>
    <row r="165" ht="15.75" customHeight="1">
      <c r="B165" s="3" t="s">
        <v>168</v>
      </c>
      <c r="C165" s="3">
        <v>419.0</v>
      </c>
      <c r="E165" s="3" t="s">
        <v>169</v>
      </c>
      <c r="F165" s="4">
        <v>173.0</v>
      </c>
      <c r="G165" s="1" t="b">
        <f t="shared" si="1"/>
        <v>1</v>
      </c>
      <c r="H165" s="1" t="str">
        <f>IFERROR(__xludf.DUMMYFUNCTION("TO_TEXT(B165)"),"20190905")</f>
        <v>20190905</v>
      </c>
      <c r="I165" s="1" t="str">
        <f t="shared" si="2"/>
        <v>2019</v>
      </c>
      <c r="J165" s="1" t="str">
        <f t="shared" si="3"/>
        <v>09</v>
      </c>
      <c r="K165" s="1" t="str">
        <f t="shared" si="4"/>
        <v>05</v>
      </c>
      <c r="L165" s="1" t="str">
        <f t="shared" si="5"/>
        <v>2019-09-05</v>
      </c>
      <c r="M165" s="6">
        <f t="shared" si="6"/>
        <v>43713</v>
      </c>
    </row>
    <row r="166" ht="15.75" customHeight="1">
      <c r="B166" s="3" t="s">
        <v>169</v>
      </c>
      <c r="C166" s="3">
        <v>412.0</v>
      </c>
      <c r="E166" s="3" t="s">
        <v>170</v>
      </c>
      <c r="F166" s="4">
        <v>41.0</v>
      </c>
      <c r="G166" s="1" t="b">
        <f t="shared" si="1"/>
        <v>1</v>
      </c>
      <c r="H166" s="1" t="str">
        <f>IFERROR(__xludf.DUMMYFUNCTION("TO_TEXT(B166)"),"20190906")</f>
        <v>20190906</v>
      </c>
      <c r="I166" s="1" t="str">
        <f t="shared" si="2"/>
        <v>2019</v>
      </c>
      <c r="J166" s="1" t="str">
        <f t="shared" si="3"/>
        <v>09</v>
      </c>
      <c r="K166" s="1" t="str">
        <f t="shared" si="4"/>
        <v>06</v>
      </c>
      <c r="L166" s="1" t="str">
        <f t="shared" si="5"/>
        <v>2019-09-06</v>
      </c>
      <c r="M166" s="6">
        <f t="shared" si="6"/>
        <v>43714</v>
      </c>
    </row>
    <row r="167" ht="15.75" customHeight="1">
      <c r="B167" s="3" t="s">
        <v>170</v>
      </c>
      <c r="C167" s="3">
        <v>75.0</v>
      </c>
      <c r="E167" s="3" t="s">
        <v>171</v>
      </c>
      <c r="F167" s="4">
        <v>354.0</v>
      </c>
      <c r="G167" s="1" t="b">
        <f t="shared" si="1"/>
        <v>1</v>
      </c>
      <c r="H167" s="1" t="str">
        <f>IFERROR(__xludf.DUMMYFUNCTION("TO_TEXT(B167)"),"20190907")</f>
        <v>20190907</v>
      </c>
      <c r="I167" s="1" t="str">
        <f t="shared" si="2"/>
        <v>2019</v>
      </c>
      <c r="J167" s="1" t="str">
        <f t="shared" si="3"/>
        <v>09</v>
      </c>
      <c r="K167" s="1" t="str">
        <f t="shared" si="4"/>
        <v>07</v>
      </c>
      <c r="L167" s="1" t="str">
        <f t="shared" si="5"/>
        <v>2019-09-07</v>
      </c>
      <c r="M167" s="6">
        <f t="shared" si="6"/>
        <v>43715</v>
      </c>
    </row>
    <row r="168" ht="15.75" customHeight="1">
      <c r="B168" s="3" t="s">
        <v>171</v>
      </c>
      <c r="C168" s="3">
        <v>342.0</v>
      </c>
      <c r="E168" s="3" t="s">
        <v>172</v>
      </c>
      <c r="F168" s="4">
        <v>314.0</v>
      </c>
      <c r="G168" s="1" t="b">
        <f t="shared" si="1"/>
        <v>1</v>
      </c>
      <c r="H168" s="1" t="str">
        <f>IFERROR(__xludf.DUMMYFUNCTION("TO_TEXT(B168)"),"20190909")</f>
        <v>20190909</v>
      </c>
      <c r="I168" s="1" t="str">
        <f t="shared" si="2"/>
        <v>2019</v>
      </c>
      <c r="J168" s="1" t="str">
        <f t="shared" si="3"/>
        <v>09</v>
      </c>
      <c r="K168" s="1" t="str">
        <f t="shared" si="4"/>
        <v>09</v>
      </c>
      <c r="L168" s="1" t="str">
        <f t="shared" si="5"/>
        <v>2019-09-09</v>
      </c>
      <c r="M168" s="6">
        <f t="shared" si="6"/>
        <v>43717</v>
      </c>
    </row>
    <row r="169" ht="15.75" customHeight="1">
      <c r="B169" s="3" t="s">
        <v>172</v>
      </c>
      <c r="C169" s="3">
        <v>347.0</v>
      </c>
      <c r="E169" s="3" t="s">
        <v>173</v>
      </c>
      <c r="F169" s="4">
        <v>273.0</v>
      </c>
      <c r="G169" s="1" t="b">
        <f t="shared" si="1"/>
        <v>1</v>
      </c>
      <c r="H169" s="1" t="str">
        <f>IFERROR(__xludf.DUMMYFUNCTION("TO_TEXT(B169)"),"20190910")</f>
        <v>20190910</v>
      </c>
      <c r="I169" s="1" t="str">
        <f t="shared" si="2"/>
        <v>2019</v>
      </c>
      <c r="J169" s="1" t="str">
        <f t="shared" si="3"/>
        <v>09</v>
      </c>
      <c r="K169" s="1" t="str">
        <f t="shared" si="4"/>
        <v>10</v>
      </c>
      <c r="L169" s="1" t="str">
        <f t="shared" si="5"/>
        <v>2019-09-10</v>
      </c>
      <c r="M169" s="6">
        <f t="shared" si="6"/>
        <v>43718</v>
      </c>
    </row>
    <row r="170" ht="15.75" customHeight="1">
      <c r="B170" s="3" t="s">
        <v>173</v>
      </c>
      <c r="C170" s="3">
        <v>288.0</v>
      </c>
      <c r="E170" s="3" t="s">
        <v>174</v>
      </c>
      <c r="F170" s="4">
        <v>284.0</v>
      </c>
      <c r="G170" s="1" t="b">
        <f t="shared" si="1"/>
        <v>1</v>
      </c>
      <c r="H170" s="1" t="str">
        <f>IFERROR(__xludf.DUMMYFUNCTION("TO_TEXT(B170)"),"20190911")</f>
        <v>20190911</v>
      </c>
      <c r="I170" s="1" t="str">
        <f t="shared" si="2"/>
        <v>2019</v>
      </c>
      <c r="J170" s="1" t="str">
        <f t="shared" si="3"/>
        <v>09</v>
      </c>
      <c r="K170" s="1" t="str">
        <f t="shared" si="4"/>
        <v>11</v>
      </c>
      <c r="L170" s="1" t="str">
        <f t="shared" si="5"/>
        <v>2019-09-11</v>
      </c>
      <c r="M170" s="6">
        <f t="shared" si="6"/>
        <v>43719</v>
      </c>
    </row>
    <row r="171" ht="15.75" customHeight="1">
      <c r="B171" s="3" t="s">
        <v>174</v>
      </c>
      <c r="C171" s="3">
        <v>266.0</v>
      </c>
      <c r="E171" s="3" t="s">
        <v>175</v>
      </c>
      <c r="F171" s="4">
        <v>287.0</v>
      </c>
      <c r="G171" s="1" t="b">
        <f t="shared" si="1"/>
        <v>1</v>
      </c>
      <c r="H171" s="1" t="str">
        <f>IFERROR(__xludf.DUMMYFUNCTION("TO_TEXT(B171)"),"20190912")</f>
        <v>20190912</v>
      </c>
      <c r="I171" s="1" t="str">
        <f t="shared" si="2"/>
        <v>2019</v>
      </c>
      <c r="J171" s="1" t="str">
        <f t="shared" si="3"/>
        <v>09</v>
      </c>
      <c r="K171" s="1" t="str">
        <f t="shared" si="4"/>
        <v>12</v>
      </c>
      <c r="L171" s="1" t="str">
        <f t="shared" si="5"/>
        <v>2019-09-12</v>
      </c>
      <c r="M171" s="6">
        <f t="shared" si="6"/>
        <v>43720</v>
      </c>
    </row>
    <row r="172" ht="15.75" customHeight="1">
      <c r="B172" s="3" t="s">
        <v>175</v>
      </c>
      <c r="C172" s="3">
        <v>406.0</v>
      </c>
      <c r="E172" s="3" t="s">
        <v>176</v>
      </c>
      <c r="F172" s="4">
        <v>692.0</v>
      </c>
      <c r="G172" s="1" t="b">
        <f t="shared" si="1"/>
        <v>1</v>
      </c>
      <c r="H172" s="1" t="str">
        <f>IFERROR(__xludf.DUMMYFUNCTION("TO_TEXT(B172)"),"20190913")</f>
        <v>20190913</v>
      </c>
      <c r="I172" s="1" t="str">
        <f t="shared" si="2"/>
        <v>2019</v>
      </c>
      <c r="J172" s="1" t="str">
        <f t="shared" si="3"/>
        <v>09</v>
      </c>
      <c r="K172" s="1" t="str">
        <f t="shared" si="4"/>
        <v>13</v>
      </c>
      <c r="L172" s="1" t="str">
        <f t="shared" si="5"/>
        <v>2019-09-13</v>
      </c>
      <c r="M172" s="6">
        <f t="shared" si="6"/>
        <v>43721</v>
      </c>
    </row>
    <row r="173" ht="15.75" customHeight="1">
      <c r="B173" s="3" t="s">
        <v>176</v>
      </c>
      <c r="C173" s="3">
        <v>441.0</v>
      </c>
      <c r="E173" s="3" t="s">
        <v>177</v>
      </c>
      <c r="F173" s="4">
        <v>312.0</v>
      </c>
      <c r="G173" s="1" t="b">
        <f t="shared" si="1"/>
        <v>1</v>
      </c>
      <c r="H173" s="1" t="str">
        <f>IFERROR(__xludf.DUMMYFUNCTION("TO_TEXT(B173)"),"20190917")</f>
        <v>20190917</v>
      </c>
      <c r="I173" s="1" t="str">
        <f t="shared" si="2"/>
        <v>2019</v>
      </c>
      <c r="J173" s="1" t="str">
        <f t="shared" si="3"/>
        <v>09</v>
      </c>
      <c r="K173" s="1" t="str">
        <f t="shared" si="4"/>
        <v>17</v>
      </c>
      <c r="L173" s="1" t="str">
        <f t="shared" si="5"/>
        <v>2019-09-17</v>
      </c>
      <c r="M173" s="6">
        <f t="shared" si="6"/>
        <v>43725</v>
      </c>
    </row>
    <row r="174" ht="15.75" customHeight="1">
      <c r="B174" s="3" t="s">
        <v>177</v>
      </c>
      <c r="C174" s="3">
        <v>335.0</v>
      </c>
      <c r="E174" s="3" t="s">
        <v>178</v>
      </c>
      <c r="F174" s="4">
        <v>292.0</v>
      </c>
      <c r="G174" s="1" t="b">
        <f t="shared" si="1"/>
        <v>1</v>
      </c>
      <c r="H174" s="1" t="str">
        <f>IFERROR(__xludf.DUMMYFUNCTION("TO_TEXT(B174)"),"20190918")</f>
        <v>20190918</v>
      </c>
      <c r="I174" s="1" t="str">
        <f t="shared" si="2"/>
        <v>2019</v>
      </c>
      <c r="J174" s="1" t="str">
        <f t="shared" si="3"/>
        <v>09</v>
      </c>
      <c r="K174" s="1" t="str">
        <f t="shared" si="4"/>
        <v>18</v>
      </c>
      <c r="L174" s="1" t="str">
        <f t="shared" si="5"/>
        <v>2019-09-18</v>
      </c>
      <c r="M174" s="6">
        <f t="shared" si="6"/>
        <v>43726</v>
      </c>
    </row>
    <row r="175" ht="15.75" customHeight="1">
      <c r="B175" s="3" t="s">
        <v>178</v>
      </c>
      <c r="C175" s="3">
        <v>298.0</v>
      </c>
      <c r="E175" s="3" t="s">
        <v>179</v>
      </c>
      <c r="F175" s="4">
        <v>279.0</v>
      </c>
      <c r="G175" s="1" t="b">
        <f t="shared" si="1"/>
        <v>1</v>
      </c>
      <c r="H175" s="1" t="str">
        <f>IFERROR(__xludf.DUMMYFUNCTION("TO_TEXT(B175)"),"20190919")</f>
        <v>20190919</v>
      </c>
      <c r="I175" s="1" t="str">
        <f t="shared" si="2"/>
        <v>2019</v>
      </c>
      <c r="J175" s="1" t="str">
        <f t="shared" si="3"/>
        <v>09</v>
      </c>
      <c r="K175" s="1" t="str">
        <f t="shared" si="4"/>
        <v>19</v>
      </c>
      <c r="L175" s="1" t="str">
        <f t="shared" si="5"/>
        <v>2019-09-19</v>
      </c>
      <c r="M175" s="6">
        <f t="shared" si="6"/>
        <v>43727</v>
      </c>
    </row>
    <row r="176" ht="15.75" customHeight="1">
      <c r="B176" s="3" t="s">
        <v>179</v>
      </c>
      <c r="C176" s="3">
        <v>351.0</v>
      </c>
      <c r="E176" s="3" t="s">
        <v>180</v>
      </c>
      <c r="F176" s="4">
        <v>52.0</v>
      </c>
      <c r="G176" s="1" t="b">
        <f t="shared" si="1"/>
        <v>1</v>
      </c>
      <c r="H176" s="1" t="str">
        <f>IFERROR(__xludf.DUMMYFUNCTION("TO_TEXT(B176)"),"20190920")</f>
        <v>20190920</v>
      </c>
      <c r="I176" s="1" t="str">
        <f t="shared" si="2"/>
        <v>2019</v>
      </c>
      <c r="J176" s="1" t="str">
        <f t="shared" si="3"/>
        <v>09</v>
      </c>
      <c r="K176" s="1" t="str">
        <f t="shared" si="4"/>
        <v>20</v>
      </c>
      <c r="L176" s="1" t="str">
        <f t="shared" si="5"/>
        <v>2019-09-20</v>
      </c>
      <c r="M176" s="6">
        <f t="shared" si="6"/>
        <v>43728</v>
      </c>
    </row>
    <row r="177" ht="15.75" customHeight="1">
      <c r="B177" s="3" t="s">
        <v>180</v>
      </c>
      <c r="C177" s="3">
        <v>88.0</v>
      </c>
      <c r="E177" s="3" t="s">
        <v>181</v>
      </c>
      <c r="F177" s="4">
        <v>292.0</v>
      </c>
      <c r="G177" s="1" t="b">
        <f t="shared" si="1"/>
        <v>1</v>
      </c>
      <c r="H177" s="1" t="str">
        <f>IFERROR(__xludf.DUMMYFUNCTION("TO_TEXT(B177)"),"20190921")</f>
        <v>20190921</v>
      </c>
      <c r="I177" s="1" t="str">
        <f t="shared" si="2"/>
        <v>2019</v>
      </c>
      <c r="J177" s="1" t="str">
        <f t="shared" si="3"/>
        <v>09</v>
      </c>
      <c r="K177" s="1" t="str">
        <f t="shared" si="4"/>
        <v>21</v>
      </c>
      <c r="L177" s="1" t="str">
        <f t="shared" si="5"/>
        <v>2019-09-21</v>
      </c>
      <c r="M177" s="6">
        <f t="shared" si="6"/>
        <v>43729</v>
      </c>
    </row>
    <row r="178" ht="15.75" customHeight="1">
      <c r="B178" s="3" t="s">
        <v>181</v>
      </c>
      <c r="C178" s="3">
        <v>332.0</v>
      </c>
      <c r="E178" s="3" t="s">
        <v>182</v>
      </c>
      <c r="F178" s="4">
        <v>318.0</v>
      </c>
      <c r="G178" s="1" t="b">
        <f t="shared" si="1"/>
        <v>1</v>
      </c>
      <c r="H178" s="1" t="str">
        <f>IFERROR(__xludf.DUMMYFUNCTION("TO_TEXT(B178)"),"20190923")</f>
        <v>20190923</v>
      </c>
      <c r="I178" s="1" t="str">
        <f t="shared" si="2"/>
        <v>2019</v>
      </c>
      <c r="J178" s="1" t="str">
        <f t="shared" si="3"/>
        <v>09</v>
      </c>
      <c r="K178" s="1" t="str">
        <f t="shared" si="4"/>
        <v>23</v>
      </c>
      <c r="L178" s="1" t="str">
        <f t="shared" si="5"/>
        <v>2019-09-23</v>
      </c>
      <c r="M178" s="6">
        <f t="shared" si="6"/>
        <v>43731</v>
      </c>
    </row>
    <row r="179" ht="15.75" customHeight="1">
      <c r="B179" s="3" t="s">
        <v>182</v>
      </c>
      <c r="C179" s="3">
        <v>371.0</v>
      </c>
      <c r="E179" s="3" t="s">
        <v>183</v>
      </c>
      <c r="F179" s="4">
        <v>286.0</v>
      </c>
      <c r="G179" s="1" t="b">
        <f t="shared" si="1"/>
        <v>1</v>
      </c>
      <c r="H179" s="1" t="str">
        <f>IFERROR(__xludf.DUMMYFUNCTION("TO_TEXT(B179)"),"20190924")</f>
        <v>20190924</v>
      </c>
      <c r="I179" s="1" t="str">
        <f t="shared" si="2"/>
        <v>2019</v>
      </c>
      <c r="J179" s="1" t="str">
        <f t="shared" si="3"/>
        <v>09</v>
      </c>
      <c r="K179" s="1" t="str">
        <f t="shared" si="4"/>
        <v>24</v>
      </c>
      <c r="L179" s="1" t="str">
        <f t="shared" si="5"/>
        <v>2019-09-24</v>
      </c>
      <c r="M179" s="6">
        <f t="shared" si="6"/>
        <v>43732</v>
      </c>
    </row>
    <row r="180" ht="15.75" customHeight="1">
      <c r="B180" s="3" t="s">
        <v>183</v>
      </c>
      <c r="C180" s="3">
        <v>293.0</v>
      </c>
      <c r="E180" s="3" t="s">
        <v>184</v>
      </c>
      <c r="F180" s="4">
        <v>99.0</v>
      </c>
      <c r="G180" s="1" t="b">
        <f t="shared" si="1"/>
        <v>1</v>
      </c>
      <c r="H180" s="1" t="str">
        <f>IFERROR(__xludf.DUMMYFUNCTION("TO_TEXT(B180)"),"20190925")</f>
        <v>20190925</v>
      </c>
      <c r="I180" s="1" t="str">
        <f t="shared" si="2"/>
        <v>2019</v>
      </c>
      <c r="J180" s="1" t="str">
        <f t="shared" si="3"/>
        <v>09</v>
      </c>
      <c r="K180" s="1" t="str">
        <f t="shared" si="4"/>
        <v>25</v>
      </c>
      <c r="L180" s="1" t="str">
        <f t="shared" si="5"/>
        <v>2019-09-25</v>
      </c>
      <c r="M180" s="6">
        <f t="shared" si="6"/>
        <v>43733</v>
      </c>
    </row>
    <row r="181" ht="15.75" customHeight="1">
      <c r="B181" s="3" t="s">
        <v>184</v>
      </c>
      <c r="C181" s="3">
        <v>101.0</v>
      </c>
      <c r="E181" s="3" t="s">
        <v>185</v>
      </c>
      <c r="F181" s="4">
        <v>67.0</v>
      </c>
      <c r="G181" s="1" t="b">
        <f t="shared" si="1"/>
        <v>1</v>
      </c>
      <c r="H181" s="1" t="str">
        <f>IFERROR(__xludf.DUMMYFUNCTION("TO_TEXT(B181)"),"20190926")</f>
        <v>20190926</v>
      </c>
      <c r="I181" s="1" t="str">
        <f t="shared" si="2"/>
        <v>2019</v>
      </c>
      <c r="J181" s="1" t="str">
        <f t="shared" si="3"/>
        <v>09</v>
      </c>
      <c r="K181" s="1" t="str">
        <f t="shared" si="4"/>
        <v>26</v>
      </c>
      <c r="L181" s="1" t="str">
        <f t="shared" si="5"/>
        <v>2019-09-26</v>
      </c>
      <c r="M181" s="6">
        <f t="shared" si="6"/>
        <v>43734</v>
      </c>
    </row>
    <row r="182" ht="15.75" customHeight="1">
      <c r="B182" s="3" t="s">
        <v>185</v>
      </c>
      <c r="C182" s="3">
        <v>37.0</v>
      </c>
      <c r="E182" s="3" t="s">
        <v>186</v>
      </c>
      <c r="F182" s="4">
        <v>555.0</v>
      </c>
      <c r="G182" s="1" t="b">
        <f t="shared" si="1"/>
        <v>1</v>
      </c>
      <c r="H182" s="1" t="str">
        <f>IFERROR(__xludf.DUMMYFUNCTION("TO_TEXT(B182)"),"20190928")</f>
        <v>20190928</v>
      </c>
      <c r="I182" s="1" t="str">
        <f t="shared" si="2"/>
        <v>2019</v>
      </c>
      <c r="J182" s="1" t="str">
        <f t="shared" si="3"/>
        <v>09</v>
      </c>
      <c r="K182" s="1" t="str">
        <f t="shared" si="4"/>
        <v>28</v>
      </c>
      <c r="L182" s="1" t="str">
        <f t="shared" si="5"/>
        <v>2019-09-28</v>
      </c>
      <c r="M182" s="6">
        <f t="shared" si="6"/>
        <v>43736</v>
      </c>
    </row>
    <row r="183" ht="15.75" customHeight="1">
      <c r="B183" s="3" t="s">
        <v>186</v>
      </c>
      <c r="C183" s="3">
        <v>415.0</v>
      </c>
      <c r="E183" s="3" t="s">
        <v>187</v>
      </c>
      <c r="F183" s="4">
        <v>319.0</v>
      </c>
      <c r="G183" s="1" t="b">
        <f t="shared" si="1"/>
        <v>1</v>
      </c>
      <c r="H183" s="1" t="str">
        <f>IFERROR(__xludf.DUMMYFUNCTION("TO_TEXT(B183)"),"20190930")</f>
        <v>20190930</v>
      </c>
      <c r="I183" s="1" t="str">
        <f t="shared" si="2"/>
        <v>2019</v>
      </c>
      <c r="J183" s="1" t="str">
        <f t="shared" si="3"/>
        <v>09</v>
      </c>
      <c r="K183" s="1" t="str">
        <f t="shared" si="4"/>
        <v>30</v>
      </c>
      <c r="L183" s="1" t="str">
        <f t="shared" si="5"/>
        <v>2019-09-30</v>
      </c>
      <c r="M183" s="6">
        <f t="shared" si="6"/>
        <v>43738</v>
      </c>
    </row>
    <row r="184" ht="15.75" customHeight="1">
      <c r="B184" s="3" t="s">
        <v>187</v>
      </c>
      <c r="C184" s="3">
        <v>371.0</v>
      </c>
      <c r="E184" s="3" t="s">
        <v>188</v>
      </c>
      <c r="F184" s="4">
        <v>118.0</v>
      </c>
      <c r="G184" s="1" t="b">
        <f t="shared" si="1"/>
        <v>1</v>
      </c>
      <c r="H184" s="1" t="str">
        <f>IFERROR(__xludf.DUMMYFUNCTION("TO_TEXT(B184)"),"20191001")</f>
        <v>20191001</v>
      </c>
      <c r="I184" s="1" t="str">
        <f t="shared" si="2"/>
        <v>2019</v>
      </c>
      <c r="J184" s="1" t="str">
        <f t="shared" si="3"/>
        <v>10</v>
      </c>
      <c r="K184" s="1" t="str">
        <f t="shared" si="4"/>
        <v>01</v>
      </c>
      <c r="L184" s="1" t="str">
        <f t="shared" si="5"/>
        <v>2019-10-01</v>
      </c>
      <c r="M184" s="6">
        <f t="shared" si="6"/>
        <v>43739</v>
      </c>
    </row>
    <row r="185" ht="15.75" customHeight="1">
      <c r="B185" s="3" t="s">
        <v>188</v>
      </c>
      <c r="C185" s="3">
        <v>90.0</v>
      </c>
      <c r="E185" s="3" t="s">
        <v>189</v>
      </c>
      <c r="F185" s="4">
        <v>572.0</v>
      </c>
      <c r="G185" s="1" t="b">
        <f t="shared" si="1"/>
        <v>1</v>
      </c>
      <c r="H185" s="1" t="str">
        <f>IFERROR(__xludf.DUMMYFUNCTION("TO_TEXT(B185)"),"20191005")</f>
        <v>20191005</v>
      </c>
      <c r="I185" s="1" t="str">
        <f t="shared" si="2"/>
        <v>2019</v>
      </c>
      <c r="J185" s="1" t="str">
        <f t="shared" si="3"/>
        <v>10</v>
      </c>
      <c r="K185" s="1" t="str">
        <f t="shared" si="4"/>
        <v>05</v>
      </c>
      <c r="L185" s="1" t="str">
        <f t="shared" si="5"/>
        <v>2019-10-05</v>
      </c>
      <c r="M185" s="6">
        <f t="shared" si="6"/>
        <v>43743</v>
      </c>
    </row>
    <row r="186" ht="15.75" customHeight="1">
      <c r="B186" s="3" t="s">
        <v>189</v>
      </c>
      <c r="C186" s="3">
        <v>456.0</v>
      </c>
      <c r="E186" s="3" t="s">
        <v>190</v>
      </c>
      <c r="F186" s="4">
        <v>359.0</v>
      </c>
      <c r="G186" s="1" t="b">
        <f t="shared" si="1"/>
        <v>1</v>
      </c>
      <c r="H186" s="1" t="str">
        <f>IFERROR(__xludf.DUMMYFUNCTION("TO_TEXT(B186)"),"20191007")</f>
        <v>20191007</v>
      </c>
      <c r="I186" s="1" t="str">
        <f t="shared" si="2"/>
        <v>2019</v>
      </c>
      <c r="J186" s="1" t="str">
        <f t="shared" si="3"/>
        <v>10</v>
      </c>
      <c r="K186" s="1" t="str">
        <f t="shared" si="4"/>
        <v>07</v>
      </c>
      <c r="L186" s="1" t="str">
        <f t="shared" si="5"/>
        <v>2019-10-07</v>
      </c>
      <c r="M186" s="6">
        <f t="shared" si="6"/>
        <v>43745</v>
      </c>
    </row>
    <row r="187" ht="15.75" customHeight="1">
      <c r="B187" s="3" t="s">
        <v>190</v>
      </c>
      <c r="C187" s="3">
        <v>397.0</v>
      </c>
      <c r="E187" s="3" t="s">
        <v>191</v>
      </c>
      <c r="F187" s="4">
        <v>248.0</v>
      </c>
      <c r="G187" s="1" t="b">
        <f t="shared" si="1"/>
        <v>1</v>
      </c>
      <c r="H187" s="1" t="str">
        <f>IFERROR(__xludf.DUMMYFUNCTION("TO_TEXT(B187)"),"20191008")</f>
        <v>20191008</v>
      </c>
      <c r="I187" s="1" t="str">
        <f t="shared" si="2"/>
        <v>2019</v>
      </c>
      <c r="J187" s="1" t="str">
        <f t="shared" si="3"/>
        <v>10</v>
      </c>
      <c r="K187" s="1" t="str">
        <f t="shared" si="4"/>
        <v>08</v>
      </c>
      <c r="L187" s="1" t="str">
        <f t="shared" si="5"/>
        <v>2019-10-08</v>
      </c>
      <c r="M187" s="6">
        <f t="shared" si="6"/>
        <v>43746</v>
      </c>
    </row>
    <row r="188" ht="15.75" customHeight="1">
      <c r="B188" s="3" t="s">
        <v>191</v>
      </c>
      <c r="C188" s="3">
        <v>311.0</v>
      </c>
      <c r="E188" s="3" t="s">
        <v>192</v>
      </c>
      <c r="F188" s="4">
        <v>204.0</v>
      </c>
      <c r="G188" s="1" t="b">
        <f t="shared" si="1"/>
        <v>1</v>
      </c>
      <c r="H188" s="1" t="str">
        <f>IFERROR(__xludf.DUMMYFUNCTION("TO_TEXT(B188)"),"20191009")</f>
        <v>20191009</v>
      </c>
      <c r="I188" s="1" t="str">
        <f t="shared" si="2"/>
        <v>2019</v>
      </c>
      <c r="J188" s="1" t="str">
        <f t="shared" si="3"/>
        <v>10</v>
      </c>
      <c r="K188" s="1" t="str">
        <f t="shared" si="4"/>
        <v>09</v>
      </c>
      <c r="L188" s="1" t="str">
        <f t="shared" si="5"/>
        <v>2019-10-09</v>
      </c>
      <c r="M188" s="6">
        <f t="shared" si="6"/>
        <v>43747</v>
      </c>
    </row>
    <row r="189" ht="15.75" customHeight="1">
      <c r="B189" s="3" t="s">
        <v>192</v>
      </c>
      <c r="C189" s="3">
        <v>382.0</v>
      </c>
      <c r="E189" s="3" t="s">
        <v>193</v>
      </c>
      <c r="F189" s="4">
        <v>134.0</v>
      </c>
      <c r="G189" s="1" t="b">
        <f t="shared" si="1"/>
        <v>1</v>
      </c>
      <c r="H189" s="1" t="str">
        <f>IFERROR(__xludf.DUMMYFUNCTION("TO_TEXT(B189)"),"20191010")</f>
        <v>20191010</v>
      </c>
      <c r="I189" s="1" t="str">
        <f t="shared" si="2"/>
        <v>2019</v>
      </c>
      <c r="J189" s="1" t="str">
        <f t="shared" si="3"/>
        <v>10</v>
      </c>
      <c r="K189" s="1" t="str">
        <f t="shared" si="4"/>
        <v>10</v>
      </c>
      <c r="L189" s="1" t="str">
        <f t="shared" si="5"/>
        <v>2019-10-10</v>
      </c>
      <c r="M189" s="6">
        <f t="shared" si="6"/>
        <v>43748</v>
      </c>
    </row>
    <row r="190" ht="15.75" customHeight="1">
      <c r="B190" s="3" t="s">
        <v>193</v>
      </c>
      <c r="C190" s="3">
        <v>270.0</v>
      </c>
      <c r="E190" s="3" t="s">
        <v>194</v>
      </c>
      <c r="F190" s="4">
        <v>444.0</v>
      </c>
      <c r="G190" s="1" t="b">
        <f t="shared" si="1"/>
        <v>1</v>
      </c>
      <c r="H190" s="1" t="str">
        <f>IFERROR(__xludf.DUMMYFUNCTION("TO_TEXT(B190)"),"20191011")</f>
        <v>20191011</v>
      </c>
      <c r="I190" s="1" t="str">
        <f t="shared" si="2"/>
        <v>2019</v>
      </c>
      <c r="J190" s="1" t="str">
        <f t="shared" si="3"/>
        <v>10</v>
      </c>
      <c r="K190" s="1" t="str">
        <f t="shared" si="4"/>
        <v>11</v>
      </c>
      <c r="L190" s="1" t="str">
        <f t="shared" si="5"/>
        <v>2019-10-11</v>
      </c>
      <c r="M190" s="6">
        <f t="shared" si="6"/>
        <v>43749</v>
      </c>
    </row>
    <row r="191" ht="15.75" customHeight="1">
      <c r="B191" s="3" t="s">
        <v>194</v>
      </c>
      <c r="C191" s="3">
        <v>349.0</v>
      </c>
      <c r="E191" s="3" t="s">
        <v>195</v>
      </c>
      <c r="F191" s="4">
        <v>368.0</v>
      </c>
      <c r="G191" s="1" t="b">
        <f t="shared" si="1"/>
        <v>1</v>
      </c>
      <c r="H191" s="1" t="str">
        <f>IFERROR(__xludf.DUMMYFUNCTION("TO_TEXT(B191)"),"20191014")</f>
        <v>20191014</v>
      </c>
      <c r="I191" s="1" t="str">
        <f t="shared" si="2"/>
        <v>2019</v>
      </c>
      <c r="J191" s="1" t="str">
        <f t="shared" si="3"/>
        <v>10</v>
      </c>
      <c r="K191" s="1" t="str">
        <f t="shared" si="4"/>
        <v>14</v>
      </c>
      <c r="L191" s="1" t="str">
        <f t="shared" si="5"/>
        <v>2019-10-14</v>
      </c>
      <c r="M191" s="6">
        <f t="shared" si="6"/>
        <v>43752</v>
      </c>
    </row>
    <row r="192" ht="15.75" customHeight="1">
      <c r="B192" s="3" t="s">
        <v>195</v>
      </c>
      <c r="C192" s="3">
        <v>350.0</v>
      </c>
      <c r="E192" s="3" t="s">
        <v>196</v>
      </c>
      <c r="F192" s="4">
        <v>222.0</v>
      </c>
      <c r="G192" s="1" t="b">
        <f t="shared" si="1"/>
        <v>1</v>
      </c>
      <c r="H192" s="1" t="str">
        <f>IFERROR(__xludf.DUMMYFUNCTION("TO_TEXT(B192)"),"20191015")</f>
        <v>20191015</v>
      </c>
      <c r="I192" s="1" t="str">
        <f t="shared" si="2"/>
        <v>2019</v>
      </c>
      <c r="J192" s="1" t="str">
        <f t="shared" si="3"/>
        <v>10</v>
      </c>
      <c r="K192" s="1" t="str">
        <f t="shared" si="4"/>
        <v>15</v>
      </c>
      <c r="L192" s="1" t="str">
        <f t="shared" si="5"/>
        <v>2019-10-15</v>
      </c>
      <c r="M192" s="6">
        <f t="shared" si="6"/>
        <v>43753</v>
      </c>
    </row>
    <row r="193" ht="15.75" customHeight="1">
      <c r="B193" s="3" t="s">
        <v>196</v>
      </c>
      <c r="C193" s="3">
        <v>279.0</v>
      </c>
      <c r="E193" s="3" t="s">
        <v>197</v>
      </c>
      <c r="F193" s="4">
        <v>224.0</v>
      </c>
      <c r="G193" s="1" t="b">
        <f t="shared" si="1"/>
        <v>1</v>
      </c>
      <c r="H193" s="1" t="str">
        <f>IFERROR(__xludf.DUMMYFUNCTION("TO_TEXT(B193)"),"20191016")</f>
        <v>20191016</v>
      </c>
      <c r="I193" s="1" t="str">
        <f t="shared" si="2"/>
        <v>2019</v>
      </c>
      <c r="J193" s="1" t="str">
        <f t="shared" si="3"/>
        <v>10</v>
      </c>
      <c r="K193" s="1" t="str">
        <f t="shared" si="4"/>
        <v>16</v>
      </c>
      <c r="L193" s="1" t="str">
        <f t="shared" si="5"/>
        <v>2019-10-16</v>
      </c>
      <c r="M193" s="6">
        <f t="shared" si="6"/>
        <v>43754</v>
      </c>
    </row>
    <row r="194" ht="15.75" customHeight="1">
      <c r="B194" s="3" t="s">
        <v>197</v>
      </c>
      <c r="C194" s="3">
        <v>259.0</v>
      </c>
      <c r="E194" s="3" t="s">
        <v>198</v>
      </c>
      <c r="F194" s="4">
        <v>209.0</v>
      </c>
      <c r="G194" s="1" t="b">
        <f t="shared" si="1"/>
        <v>1</v>
      </c>
      <c r="H194" s="1" t="str">
        <f>IFERROR(__xludf.DUMMYFUNCTION("TO_TEXT(B194)"),"20191017")</f>
        <v>20191017</v>
      </c>
      <c r="I194" s="1" t="str">
        <f t="shared" si="2"/>
        <v>2019</v>
      </c>
      <c r="J194" s="1" t="str">
        <f t="shared" si="3"/>
        <v>10</v>
      </c>
      <c r="K194" s="1" t="str">
        <f t="shared" si="4"/>
        <v>17</v>
      </c>
      <c r="L194" s="1" t="str">
        <f t="shared" si="5"/>
        <v>2019-10-17</v>
      </c>
      <c r="M194" s="6">
        <f t="shared" si="6"/>
        <v>43755</v>
      </c>
    </row>
    <row r="195" ht="15.75" customHeight="1">
      <c r="B195" s="3" t="s">
        <v>198</v>
      </c>
      <c r="C195" s="3">
        <v>269.0</v>
      </c>
      <c r="E195" s="3" t="s">
        <v>199</v>
      </c>
      <c r="F195" s="4">
        <v>49.0</v>
      </c>
      <c r="G195" s="1" t="b">
        <f t="shared" si="1"/>
        <v>1</v>
      </c>
      <c r="H195" s="1" t="str">
        <f>IFERROR(__xludf.DUMMYFUNCTION("TO_TEXT(B195)"),"20191018")</f>
        <v>20191018</v>
      </c>
      <c r="I195" s="1" t="str">
        <f t="shared" si="2"/>
        <v>2019</v>
      </c>
      <c r="J195" s="1" t="str">
        <f t="shared" si="3"/>
        <v>10</v>
      </c>
      <c r="K195" s="1" t="str">
        <f t="shared" si="4"/>
        <v>18</v>
      </c>
      <c r="L195" s="1" t="str">
        <f t="shared" si="5"/>
        <v>2019-10-18</v>
      </c>
      <c r="M195" s="6">
        <f t="shared" si="6"/>
        <v>43756</v>
      </c>
    </row>
    <row r="196" ht="15.75" customHeight="1">
      <c r="B196" s="3" t="s">
        <v>199</v>
      </c>
      <c r="C196" s="3">
        <v>58.0</v>
      </c>
      <c r="E196" s="3" t="s">
        <v>200</v>
      </c>
      <c r="F196" s="4">
        <v>425.0</v>
      </c>
      <c r="G196" s="1" t="b">
        <f t="shared" si="1"/>
        <v>1</v>
      </c>
      <c r="H196" s="1" t="str">
        <f>IFERROR(__xludf.DUMMYFUNCTION("TO_TEXT(B196)"),"20191019")</f>
        <v>20191019</v>
      </c>
      <c r="I196" s="1" t="str">
        <f t="shared" si="2"/>
        <v>2019</v>
      </c>
      <c r="J196" s="1" t="str">
        <f t="shared" si="3"/>
        <v>10</v>
      </c>
      <c r="K196" s="1" t="str">
        <f t="shared" si="4"/>
        <v>19</v>
      </c>
      <c r="L196" s="1" t="str">
        <f t="shared" si="5"/>
        <v>2019-10-19</v>
      </c>
      <c r="M196" s="6">
        <f t="shared" si="6"/>
        <v>43757</v>
      </c>
    </row>
    <row r="197" ht="15.75" customHeight="1">
      <c r="B197" s="3" t="s">
        <v>200</v>
      </c>
      <c r="C197" s="3">
        <v>396.0</v>
      </c>
      <c r="E197" s="3" t="s">
        <v>201</v>
      </c>
      <c r="F197" s="4">
        <v>301.0</v>
      </c>
      <c r="G197" s="1" t="b">
        <f t="shared" si="1"/>
        <v>1</v>
      </c>
      <c r="H197" s="1" t="str">
        <f>IFERROR(__xludf.DUMMYFUNCTION("TO_TEXT(B197)"),"20191021")</f>
        <v>20191021</v>
      </c>
      <c r="I197" s="1" t="str">
        <f t="shared" si="2"/>
        <v>2019</v>
      </c>
      <c r="J197" s="1" t="str">
        <f t="shared" si="3"/>
        <v>10</v>
      </c>
      <c r="K197" s="1" t="str">
        <f t="shared" si="4"/>
        <v>21</v>
      </c>
      <c r="L197" s="1" t="str">
        <f t="shared" si="5"/>
        <v>2019-10-21</v>
      </c>
      <c r="M197" s="6">
        <f t="shared" si="6"/>
        <v>43759</v>
      </c>
    </row>
    <row r="198" ht="15.75" customHeight="1">
      <c r="B198" s="3" t="s">
        <v>201</v>
      </c>
      <c r="C198" s="3">
        <v>267.0</v>
      </c>
      <c r="E198" s="3" t="s">
        <v>202</v>
      </c>
      <c r="F198" s="4">
        <v>236.0</v>
      </c>
      <c r="G198" s="1" t="b">
        <f t="shared" si="1"/>
        <v>1</v>
      </c>
      <c r="H198" s="1" t="str">
        <f>IFERROR(__xludf.DUMMYFUNCTION("TO_TEXT(B198)"),"20191022")</f>
        <v>20191022</v>
      </c>
      <c r="I198" s="1" t="str">
        <f t="shared" si="2"/>
        <v>2019</v>
      </c>
      <c r="J198" s="1" t="str">
        <f t="shared" si="3"/>
        <v>10</v>
      </c>
      <c r="K198" s="1" t="str">
        <f t="shared" si="4"/>
        <v>22</v>
      </c>
      <c r="L198" s="1" t="str">
        <f t="shared" si="5"/>
        <v>2019-10-22</v>
      </c>
      <c r="M198" s="6">
        <f t="shared" si="6"/>
        <v>43760</v>
      </c>
    </row>
    <row r="199" ht="15.75" customHeight="1">
      <c r="B199" s="3" t="s">
        <v>202</v>
      </c>
      <c r="C199" s="3">
        <v>246.0</v>
      </c>
      <c r="E199" s="3" t="s">
        <v>203</v>
      </c>
      <c r="F199" s="4">
        <v>247.0</v>
      </c>
      <c r="G199" s="1" t="b">
        <f t="shared" si="1"/>
        <v>1</v>
      </c>
      <c r="H199" s="1" t="str">
        <f>IFERROR(__xludf.DUMMYFUNCTION("TO_TEXT(B199)"),"20191023")</f>
        <v>20191023</v>
      </c>
      <c r="I199" s="1" t="str">
        <f t="shared" si="2"/>
        <v>2019</v>
      </c>
      <c r="J199" s="1" t="str">
        <f t="shared" si="3"/>
        <v>10</v>
      </c>
      <c r="K199" s="1" t="str">
        <f t="shared" si="4"/>
        <v>23</v>
      </c>
      <c r="L199" s="1" t="str">
        <f t="shared" si="5"/>
        <v>2019-10-23</v>
      </c>
      <c r="M199" s="6">
        <f t="shared" si="6"/>
        <v>43761</v>
      </c>
    </row>
    <row r="200" ht="15.75" customHeight="1">
      <c r="B200" s="3" t="s">
        <v>203</v>
      </c>
      <c r="C200" s="3">
        <v>275.0</v>
      </c>
      <c r="E200" s="3" t="s">
        <v>204</v>
      </c>
      <c r="F200" s="4">
        <v>184.0</v>
      </c>
      <c r="G200" s="1" t="b">
        <f t="shared" si="1"/>
        <v>1</v>
      </c>
      <c r="H200" s="1" t="str">
        <f>IFERROR(__xludf.DUMMYFUNCTION("TO_TEXT(B200)"),"20191024")</f>
        <v>20191024</v>
      </c>
      <c r="I200" s="1" t="str">
        <f t="shared" si="2"/>
        <v>2019</v>
      </c>
      <c r="J200" s="1" t="str">
        <f t="shared" si="3"/>
        <v>10</v>
      </c>
      <c r="K200" s="1" t="str">
        <f t="shared" si="4"/>
        <v>24</v>
      </c>
      <c r="L200" s="1" t="str">
        <f t="shared" si="5"/>
        <v>2019-10-24</v>
      </c>
      <c r="M200" s="6">
        <f t="shared" si="6"/>
        <v>43762</v>
      </c>
    </row>
    <row r="201" ht="15.75" customHeight="1">
      <c r="B201" s="3" t="s">
        <v>204</v>
      </c>
      <c r="C201" s="3">
        <v>320.0</v>
      </c>
      <c r="E201" s="3" t="s">
        <v>205</v>
      </c>
      <c r="F201" s="4">
        <v>41.0</v>
      </c>
      <c r="G201" s="1" t="b">
        <f t="shared" si="1"/>
        <v>1</v>
      </c>
      <c r="H201" s="1" t="str">
        <f>IFERROR(__xludf.DUMMYFUNCTION("TO_TEXT(B201)"),"20191025")</f>
        <v>20191025</v>
      </c>
      <c r="I201" s="1" t="str">
        <f t="shared" si="2"/>
        <v>2019</v>
      </c>
      <c r="J201" s="1" t="str">
        <f t="shared" si="3"/>
        <v>10</v>
      </c>
      <c r="K201" s="1" t="str">
        <f t="shared" si="4"/>
        <v>25</v>
      </c>
      <c r="L201" s="1" t="str">
        <f t="shared" si="5"/>
        <v>2019-10-25</v>
      </c>
      <c r="M201" s="6">
        <f t="shared" si="6"/>
        <v>43763</v>
      </c>
    </row>
    <row r="202" ht="15.75" customHeight="1">
      <c r="B202" s="3" t="s">
        <v>205</v>
      </c>
      <c r="C202" s="3">
        <v>64.0</v>
      </c>
      <c r="E202" s="3" t="s">
        <v>206</v>
      </c>
      <c r="F202" s="4">
        <v>379.0</v>
      </c>
      <c r="G202" s="1" t="b">
        <f t="shared" si="1"/>
        <v>1</v>
      </c>
      <c r="H202" s="1" t="str">
        <f>IFERROR(__xludf.DUMMYFUNCTION("TO_TEXT(B202)"),"20191026")</f>
        <v>20191026</v>
      </c>
      <c r="I202" s="1" t="str">
        <f t="shared" si="2"/>
        <v>2019</v>
      </c>
      <c r="J202" s="1" t="str">
        <f t="shared" si="3"/>
        <v>10</v>
      </c>
      <c r="K202" s="1" t="str">
        <f t="shared" si="4"/>
        <v>26</v>
      </c>
      <c r="L202" s="1" t="str">
        <f t="shared" si="5"/>
        <v>2019-10-26</v>
      </c>
      <c r="M202" s="6">
        <f t="shared" si="6"/>
        <v>43764</v>
      </c>
    </row>
    <row r="203" ht="15.75" customHeight="1">
      <c r="B203" s="3" t="s">
        <v>206</v>
      </c>
      <c r="C203" s="3">
        <v>314.0</v>
      </c>
      <c r="E203" s="3" t="s">
        <v>207</v>
      </c>
      <c r="F203" s="4">
        <v>308.0</v>
      </c>
      <c r="G203" s="1" t="b">
        <f t="shared" si="1"/>
        <v>1</v>
      </c>
      <c r="H203" s="1" t="str">
        <f>IFERROR(__xludf.DUMMYFUNCTION("TO_TEXT(B203)"),"20191028")</f>
        <v>20191028</v>
      </c>
      <c r="I203" s="1" t="str">
        <f t="shared" si="2"/>
        <v>2019</v>
      </c>
      <c r="J203" s="1" t="str">
        <f t="shared" si="3"/>
        <v>10</v>
      </c>
      <c r="K203" s="1" t="str">
        <f t="shared" si="4"/>
        <v>28</v>
      </c>
      <c r="L203" s="1" t="str">
        <f t="shared" si="5"/>
        <v>2019-10-28</v>
      </c>
      <c r="M203" s="6">
        <f t="shared" si="6"/>
        <v>43766</v>
      </c>
    </row>
    <row r="204" ht="15.75" customHeight="1">
      <c r="B204" s="3" t="s">
        <v>207</v>
      </c>
      <c r="C204" s="3">
        <v>306.0</v>
      </c>
      <c r="E204" s="3" t="s">
        <v>208</v>
      </c>
      <c r="F204" s="4">
        <v>246.0</v>
      </c>
      <c r="G204" s="1" t="b">
        <f t="shared" si="1"/>
        <v>1</v>
      </c>
      <c r="H204" s="1" t="str">
        <f>IFERROR(__xludf.DUMMYFUNCTION("TO_TEXT(B204)"),"20191029")</f>
        <v>20191029</v>
      </c>
      <c r="I204" s="1" t="str">
        <f t="shared" si="2"/>
        <v>2019</v>
      </c>
      <c r="J204" s="1" t="str">
        <f t="shared" si="3"/>
        <v>10</v>
      </c>
      <c r="K204" s="1" t="str">
        <f t="shared" si="4"/>
        <v>29</v>
      </c>
      <c r="L204" s="1" t="str">
        <f t="shared" si="5"/>
        <v>2019-10-29</v>
      </c>
      <c r="M204" s="6">
        <f t="shared" si="6"/>
        <v>43767</v>
      </c>
    </row>
    <row r="205" ht="15.75" customHeight="1">
      <c r="B205" s="3" t="s">
        <v>208</v>
      </c>
      <c r="C205" s="3">
        <v>280.0</v>
      </c>
      <c r="E205" s="3" t="s">
        <v>209</v>
      </c>
      <c r="F205" s="4">
        <v>264.0</v>
      </c>
      <c r="G205" s="1" t="b">
        <f t="shared" si="1"/>
        <v>1</v>
      </c>
      <c r="H205" s="1" t="str">
        <f>IFERROR(__xludf.DUMMYFUNCTION("TO_TEXT(B205)"),"20191030")</f>
        <v>20191030</v>
      </c>
      <c r="I205" s="1" t="str">
        <f t="shared" si="2"/>
        <v>2019</v>
      </c>
      <c r="J205" s="1" t="str">
        <f t="shared" si="3"/>
        <v>10</v>
      </c>
      <c r="K205" s="1" t="str">
        <f t="shared" si="4"/>
        <v>30</v>
      </c>
      <c r="L205" s="1" t="str">
        <f t="shared" si="5"/>
        <v>2019-10-30</v>
      </c>
      <c r="M205" s="6">
        <f t="shared" si="6"/>
        <v>43768</v>
      </c>
    </row>
    <row r="206" ht="15.75" customHeight="1">
      <c r="B206" s="3" t="s">
        <v>209</v>
      </c>
      <c r="C206" s="3">
        <v>346.0</v>
      </c>
      <c r="E206" s="3" t="s">
        <v>210</v>
      </c>
      <c r="F206" s="4">
        <v>486.0</v>
      </c>
      <c r="G206" s="1" t="b">
        <f t="shared" si="1"/>
        <v>1</v>
      </c>
      <c r="H206" s="1" t="str">
        <f>IFERROR(__xludf.DUMMYFUNCTION("TO_TEXT(B206)"),"20191031")</f>
        <v>20191031</v>
      </c>
      <c r="I206" s="1" t="str">
        <f t="shared" si="2"/>
        <v>2019</v>
      </c>
      <c r="J206" s="1" t="str">
        <f t="shared" si="3"/>
        <v>10</v>
      </c>
      <c r="K206" s="1" t="str">
        <f t="shared" si="4"/>
        <v>31</v>
      </c>
      <c r="L206" s="1" t="str">
        <f t="shared" si="5"/>
        <v>2019-10-31</v>
      </c>
      <c r="M206" s="6">
        <f t="shared" si="6"/>
        <v>43769</v>
      </c>
    </row>
    <row r="207" ht="15.75" customHeight="1">
      <c r="B207" s="3" t="s">
        <v>210</v>
      </c>
      <c r="C207" s="3">
        <v>373.0</v>
      </c>
      <c r="E207" s="3" t="s">
        <v>211</v>
      </c>
      <c r="F207" s="4">
        <v>298.0</v>
      </c>
      <c r="G207" s="1" t="b">
        <f t="shared" si="1"/>
        <v>1</v>
      </c>
      <c r="H207" s="1" t="str">
        <f>IFERROR(__xludf.DUMMYFUNCTION("TO_TEXT(B207)"),"20191104")</f>
        <v>20191104</v>
      </c>
      <c r="I207" s="1" t="str">
        <f t="shared" si="2"/>
        <v>2019</v>
      </c>
      <c r="J207" s="1" t="str">
        <f t="shared" si="3"/>
        <v>11</v>
      </c>
      <c r="K207" s="1" t="str">
        <f t="shared" si="4"/>
        <v>04</v>
      </c>
      <c r="L207" s="1" t="str">
        <f t="shared" si="5"/>
        <v>2019-11-04</v>
      </c>
      <c r="M207" s="6">
        <f t="shared" si="6"/>
        <v>43773</v>
      </c>
    </row>
    <row r="208" ht="15.75" customHeight="1">
      <c r="B208" s="3" t="s">
        <v>211</v>
      </c>
      <c r="C208" s="3">
        <v>366.0</v>
      </c>
      <c r="E208" s="3" t="s">
        <v>212</v>
      </c>
      <c r="F208" s="4">
        <v>313.0</v>
      </c>
      <c r="G208" s="1" t="b">
        <f t="shared" si="1"/>
        <v>1</v>
      </c>
      <c r="H208" s="1" t="str">
        <f>IFERROR(__xludf.DUMMYFUNCTION("TO_TEXT(B208)"),"20191105")</f>
        <v>20191105</v>
      </c>
      <c r="I208" s="1" t="str">
        <f t="shared" si="2"/>
        <v>2019</v>
      </c>
      <c r="J208" s="1" t="str">
        <f t="shared" si="3"/>
        <v>11</v>
      </c>
      <c r="K208" s="1" t="str">
        <f t="shared" si="4"/>
        <v>05</v>
      </c>
      <c r="L208" s="1" t="str">
        <f t="shared" si="5"/>
        <v>2019-11-05</v>
      </c>
      <c r="M208" s="6">
        <f t="shared" si="6"/>
        <v>43774</v>
      </c>
    </row>
    <row r="209" ht="15.75" customHeight="1">
      <c r="B209" s="3" t="s">
        <v>212</v>
      </c>
      <c r="C209" s="3">
        <v>324.0</v>
      </c>
      <c r="E209" s="3" t="s">
        <v>213</v>
      </c>
      <c r="F209" s="4">
        <v>299.0</v>
      </c>
      <c r="G209" s="1" t="b">
        <f t="shared" si="1"/>
        <v>1</v>
      </c>
      <c r="H209" s="1" t="str">
        <f>IFERROR(__xludf.DUMMYFUNCTION("TO_TEXT(B209)"),"20191106")</f>
        <v>20191106</v>
      </c>
      <c r="I209" s="1" t="str">
        <f t="shared" si="2"/>
        <v>2019</v>
      </c>
      <c r="J209" s="1" t="str">
        <f t="shared" si="3"/>
        <v>11</v>
      </c>
      <c r="K209" s="1" t="str">
        <f t="shared" si="4"/>
        <v>06</v>
      </c>
      <c r="L209" s="1" t="str">
        <f t="shared" si="5"/>
        <v>2019-11-06</v>
      </c>
      <c r="M209" s="6">
        <f t="shared" si="6"/>
        <v>43775</v>
      </c>
    </row>
    <row r="210" ht="15.75" customHeight="1">
      <c r="B210" s="3" t="s">
        <v>213</v>
      </c>
      <c r="C210" s="3">
        <v>322.0</v>
      </c>
      <c r="E210" s="3" t="s">
        <v>214</v>
      </c>
      <c r="F210" s="4">
        <v>179.0</v>
      </c>
      <c r="G210" s="1" t="b">
        <f t="shared" si="1"/>
        <v>1</v>
      </c>
      <c r="H210" s="1" t="str">
        <f>IFERROR(__xludf.DUMMYFUNCTION("TO_TEXT(B210)"),"20191107")</f>
        <v>20191107</v>
      </c>
      <c r="I210" s="1" t="str">
        <f t="shared" si="2"/>
        <v>2019</v>
      </c>
      <c r="J210" s="1" t="str">
        <f t="shared" si="3"/>
        <v>11</v>
      </c>
      <c r="K210" s="1" t="str">
        <f t="shared" si="4"/>
        <v>07</v>
      </c>
      <c r="L210" s="1" t="str">
        <f t="shared" si="5"/>
        <v>2019-11-07</v>
      </c>
      <c r="M210" s="6">
        <f t="shared" si="6"/>
        <v>43776</v>
      </c>
    </row>
    <row r="211" ht="15.75" customHeight="1">
      <c r="B211" s="3" t="s">
        <v>214</v>
      </c>
      <c r="C211" s="3">
        <v>330.0</v>
      </c>
      <c r="E211" s="3" t="s">
        <v>215</v>
      </c>
      <c r="F211" s="4">
        <v>52.0</v>
      </c>
      <c r="G211" s="1" t="b">
        <f t="shared" si="1"/>
        <v>1</v>
      </c>
      <c r="H211" s="1" t="str">
        <f>IFERROR(__xludf.DUMMYFUNCTION("TO_TEXT(B211)"),"20191108")</f>
        <v>20191108</v>
      </c>
      <c r="I211" s="1" t="str">
        <f t="shared" si="2"/>
        <v>2019</v>
      </c>
      <c r="J211" s="1" t="str">
        <f t="shared" si="3"/>
        <v>11</v>
      </c>
      <c r="K211" s="1" t="str">
        <f t="shared" si="4"/>
        <v>08</v>
      </c>
      <c r="L211" s="1" t="str">
        <f t="shared" si="5"/>
        <v>2019-11-08</v>
      </c>
      <c r="M211" s="6">
        <f t="shared" si="6"/>
        <v>43777</v>
      </c>
    </row>
    <row r="212" ht="15.75" customHeight="1">
      <c r="B212" s="3" t="s">
        <v>215</v>
      </c>
      <c r="C212" s="3">
        <v>58.0</v>
      </c>
      <c r="E212" s="3" t="s">
        <v>216</v>
      </c>
      <c r="F212" s="4">
        <v>410.0</v>
      </c>
      <c r="G212" s="1" t="b">
        <f t="shared" si="1"/>
        <v>1</v>
      </c>
      <c r="H212" s="1" t="str">
        <f>IFERROR(__xludf.DUMMYFUNCTION("TO_TEXT(B212)"),"20191109")</f>
        <v>20191109</v>
      </c>
      <c r="I212" s="1" t="str">
        <f t="shared" si="2"/>
        <v>2019</v>
      </c>
      <c r="J212" s="1" t="str">
        <f t="shared" si="3"/>
        <v>11</v>
      </c>
      <c r="K212" s="1" t="str">
        <f t="shared" si="4"/>
        <v>09</v>
      </c>
      <c r="L212" s="1" t="str">
        <f t="shared" si="5"/>
        <v>2019-11-09</v>
      </c>
      <c r="M212" s="6">
        <f t="shared" si="6"/>
        <v>43778</v>
      </c>
    </row>
    <row r="213" ht="15.75" customHeight="1">
      <c r="B213" s="3" t="s">
        <v>216</v>
      </c>
      <c r="C213" s="3">
        <v>297.0</v>
      </c>
      <c r="E213" s="3" t="s">
        <v>217</v>
      </c>
      <c r="F213" s="4">
        <v>322.0</v>
      </c>
      <c r="G213" s="1" t="b">
        <f t="shared" si="1"/>
        <v>1</v>
      </c>
      <c r="H213" s="1" t="str">
        <f>IFERROR(__xludf.DUMMYFUNCTION("TO_TEXT(B213)"),"20191111")</f>
        <v>20191111</v>
      </c>
      <c r="I213" s="1" t="str">
        <f t="shared" si="2"/>
        <v>2019</v>
      </c>
      <c r="J213" s="1" t="str">
        <f t="shared" si="3"/>
        <v>11</v>
      </c>
      <c r="K213" s="1" t="str">
        <f t="shared" si="4"/>
        <v>11</v>
      </c>
      <c r="L213" s="1" t="str">
        <f t="shared" si="5"/>
        <v>2019-11-11</v>
      </c>
      <c r="M213" s="6">
        <f t="shared" si="6"/>
        <v>43780</v>
      </c>
    </row>
    <row r="214" ht="15.75" customHeight="1">
      <c r="B214" s="3" t="s">
        <v>217</v>
      </c>
      <c r="C214" s="3">
        <v>302.0</v>
      </c>
      <c r="E214" s="3" t="s">
        <v>218</v>
      </c>
      <c r="F214" s="4">
        <v>286.0</v>
      </c>
      <c r="G214" s="1" t="b">
        <f t="shared" si="1"/>
        <v>1</v>
      </c>
      <c r="H214" s="1" t="str">
        <f>IFERROR(__xludf.DUMMYFUNCTION("TO_TEXT(B214)"),"20191112")</f>
        <v>20191112</v>
      </c>
      <c r="I214" s="1" t="str">
        <f t="shared" si="2"/>
        <v>2019</v>
      </c>
      <c r="J214" s="1" t="str">
        <f t="shared" si="3"/>
        <v>11</v>
      </c>
      <c r="K214" s="1" t="str">
        <f t="shared" si="4"/>
        <v>12</v>
      </c>
      <c r="L214" s="1" t="str">
        <f t="shared" si="5"/>
        <v>2019-11-12</v>
      </c>
      <c r="M214" s="6">
        <f t="shared" si="6"/>
        <v>43781</v>
      </c>
    </row>
    <row r="215" ht="15.75" customHeight="1">
      <c r="B215" s="3" t="s">
        <v>218</v>
      </c>
      <c r="C215" s="3">
        <v>261.0</v>
      </c>
      <c r="E215" s="3" t="s">
        <v>219</v>
      </c>
      <c r="F215" s="4">
        <v>292.0</v>
      </c>
      <c r="G215" s="1" t="b">
        <f t="shared" si="1"/>
        <v>1</v>
      </c>
      <c r="H215" s="1" t="str">
        <f>IFERROR(__xludf.DUMMYFUNCTION("TO_TEXT(B215)"),"20191113")</f>
        <v>20191113</v>
      </c>
      <c r="I215" s="1" t="str">
        <f t="shared" si="2"/>
        <v>2019</v>
      </c>
      <c r="J215" s="1" t="str">
        <f t="shared" si="3"/>
        <v>11</v>
      </c>
      <c r="K215" s="1" t="str">
        <f t="shared" si="4"/>
        <v>13</v>
      </c>
      <c r="L215" s="1" t="str">
        <f t="shared" si="5"/>
        <v>2019-11-13</v>
      </c>
      <c r="M215" s="6">
        <f t="shared" si="6"/>
        <v>43782</v>
      </c>
    </row>
    <row r="216" ht="15.75" customHeight="1">
      <c r="B216" s="3" t="s">
        <v>219</v>
      </c>
      <c r="C216" s="3">
        <v>324.0</v>
      </c>
      <c r="E216" s="3" t="s">
        <v>220</v>
      </c>
      <c r="F216" s="4">
        <v>173.0</v>
      </c>
      <c r="G216" s="1" t="b">
        <f t="shared" si="1"/>
        <v>1</v>
      </c>
      <c r="H216" s="1" t="str">
        <f>IFERROR(__xludf.DUMMYFUNCTION("TO_TEXT(B216)"),"20191114")</f>
        <v>20191114</v>
      </c>
      <c r="I216" s="1" t="str">
        <f t="shared" si="2"/>
        <v>2019</v>
      </c>
      <c r="J216" s="1" t="str">
        <f t="shared" si="3"/>
        <v>11</v>
      </c>
      <c r="K216" s="1" t="str">
        <f t="shared" si="4"/>
        <v>14</v>
      </c>
      <c r="L216" s="1" t="str">
        <f t="shared" si="5"/>
        <v>2019-11-14</v>
      </c>
      <c r="M216" s="6">
        <f t="shared" si="6"/>
        <v>43783</v>
      </c>
    </row>
    <row r="217" ht="15.75" customHeight="1">
      <c r="B217" s="3" t="s">
        <v>220</v>
      </c>
      <c r="C217" s="3">
        <v>281.0</v>
      </c>
      <c r="E217" s="3" t="s">
        <v>221</v>
      </c>
      <c r="F217" s="4">
        <v>551.0</v>
      </c>
      <c r="G217" s="1" t="b">
        <f t="shared" si="1"/>
        <v>1</v>
      </c>
      <c r="H217" s="1" t="str">
        <f>IFERROR(__xludf.DUMMYFUNCTION("TO_TEXT(B217)"),"20191115")</f>
        <v>20191115</v>
      </c>
      <c r="I217" s="1" t="str">
        <f t="shared" si="2"/>
        <v>2019</v>
      </c>
      <c r="J217" s="1" t="str">
        <f t="shared" si="3"/>
        <v>11</v>
      </c>
      <c r="K217" s="1" t="str">
        <f t="shared" si="4"/>
        <v>15</v>
      </c>
      <c r="L217" s="1" t="str">
        <f t="shared" si="5"/>
        <v>2019-11-15</v>
      </c>
      <c r="M217" s="6">
        <f t="shared" si="6"/>
        <v>43784</v>
      </c>
    </row>
    <row r="218" ht="15.75" customHeight="1">
      <c r="B218" s="3" t="s">
        <v>221</v>
      </c>
      <c r="C218" s="3">
        <v>321.0</v>
      </c>
      <c r="E218" s="3" t="s">
        <v>222</v>
      </c>
      <c r="F218" s="4">
        <v>398.0</v>
      </c>
      <c r="G218" s="1" t="b">
        <f t="shared" si="1"/>
        <v>1</v>
      </c>
      <c r="H218" s="1" t="str">
        <f>IFERROR(__xludf.DUMMYFUNCTION("TO_TEXT(B218)"),"20191119")</f>
        <v>20191119</v>
      </c>
      <c r="I218" s="1" t="str">
        <f t="shared" si="2"/>
        <v>2019</v>
      </c>
      <c r="J218" s="1" t="str">
        <f t="shared" si="3"/>
        <v>11</v>
      </c>
      <c r="K218" s="1" t="str">
        <f t="shared" si="4"/>
        <v>19</v>
      </c>
      <c r="L218" s="1" t="str">
        <f t="shared" si="5"/>
        <v>2019-11-19</v>
      </c>
      <c r="M218" s="6">
        <f t="shared" si="6"/>
        <v>43788</v>
      </c>
    </row>
    <row r="219" ht="15.75" customHeight="1">
      <c r="B219" s="3" t="s">
        <v>222</v>
      </c>
      <c r="C219" s="3">
        <v>332.0</v>
      </c>
      <c r="E219" s="3" t="s">
        <v>223</v>
      </c>
      <c r="F219" s="4">
        <v>388.0</v>
      </c>
      <c r="G219" s="1" t="b">
        <f t="shared" si="1"/>
        <v>1</v>
      </c>
      <c r="H219" s="1" t="str">
        <f>IFERROR(__xludf.DUMMYFUNCTION("TO_TEXT(B219)"),"20191120")</f>
        <v>20191120</v>
      </c>
      <c r="I219" s="1" t="str">
        <f t="shared" si="2"/>
        <v>2019</v>
      </c>
      <c r="J219" s="1" t="str">
        <f t="shared" si="3"/>
        <v>11</v>
      </c>
      <c r="K219" s="1" t="str">
        <f t="shared" si="4"/>
        <v>20</v>
      </c>
      <c r="L219" s="1" t="str">
        <f t="shared" si="5"/>
        <v>2019-11-20</v>
      </c>
      <c r="M219" s="6">
        <f t="shared" si="6"/>
        <v>43789</v>
      </c>
    </row>
    <row r="220" ht="15.75" customHeight="1">
      <c r="B220" s="3" t="s">
        <v>223</v>
      </c>
      <c r="C220" s="3">
        <v>272.0</v>
      </c>
      <c r="E220" s="3" t="s">
        <v>224</v>
      </c>
      <c r="F220" s="4">
        <v>241.0</v>
      </c>
      <c r="G220" s="1" t="b">
        <f t="shared" si="1"/>
        <v>1</v>
      </c>
      <c r="H220" s="1" t="str">
        <f>IFERROR(__xludf.DUMMYFUNCTION("TO_TEXT(B220)"),"20191121")</f>
        <v>20191121</v>
      </c>
      <c r="I220" s="1" t="str">
        <f t="shared" si="2"/>
        <v>2019</v>
      </c>
      <c r="J220" s="1" t="str">
        <f t="shared" si="3"/>
        <v>11</v>
      </c>
      <c r="K220" s="1" t="str">
        <f t="shared" si="4"/>
        <v>21</v>
      </c>
      <c r="L220" s="1" t="str">
        <f t="shared" si="5"/>
        <v>2019-11-21</v>
      </c>
      <c r="M220" s="6">
        <f t="shared" si="6"/>
        <v>43790</v>
      </c>
    </row>
    <row r="221" ht="15.75" customHeight="1">
      <c r="B221" s="3" t="s">
        <v>224</v>
      </c>
      <c r="C221" s="3">
        <v>225.0</v>
      </c>
      <c r="E221" s="3" t="s">
        <v>225</v>
      </c>
      <c r="F221" s="4">
        <v>38.0</v>
      </c>
      <c r="G221" s="1" t="b">
        <f t="shared" si="1"/>
        <v>1</v>
      </c>
      <c r="H221" s="1" t="str">
        <f>IFERROR(__xludf.DUMMYFUNCTION("TO_TEXT(B221)"),"20191122")</f>
        <v>20191122</v>
      </c>
      <c r="I221" s="1" t="str">
        <f t="shared" si="2"/>
        <v>2019</v>
      </c>
      <c r="J221" s="1" t="str">
        <f t="shared" si="3"/>
        <v>11</v>
      </c>
      <c r="K221" s="1" t="str">
        <f t="shared" si="4"/>
        <v>22</v>
      </c>
      <c r="L221" s="1" t="str">
        <f t="shared" si="5"/>
        <v>2019-11-22</v>
      </c>
      <c r="M221" s="6">
        <f t="shared" si="6"/>
        <v>43791</v>
      </c>
    </row>
    <row r="222" ht="15.75" customHeight="1">
      <c r="B222" s="3" t="s">
        <v>225</v>
      </c>
      <c r="C222" s="3">
        <v>78.0</v>
      </c>
      <c r="E222" s="3" t="s">
        <v>226</v>
      </c>
      <c r="F222" s="4">
        <v>340.0</v>
      </c>
      <c r="G222" s="1" t="b">
        <f t="shared" si="1"/>
        <v>1</v>
      </c>
      <c r="H222" s="1" t="str">
        <f>IFERROR(__xludf.DUMMYFUNCTION("TO_TEXT(B222)"),"20191123")</f>
        <v>20191123</v>
      </c>
      <c r="I222" s="1" t="str">
        <f t="shared" si="2"/>
        <v>2019</v>
      </c>
      <c r="J222" s="1" t="str">
        <f t="shared" si="3"/>
        <v>11</v>
      </c>
      <c r="K222" s="1" t="str">
        <f t="shared" si="4"/>
        <v>23</v>
      </c>
      <c r="L222" s="1" t="str">
        <f t="shared" si="5"/>
        <v>2019-11-23</v>
      </c>
      <c r="M222" s="6">
        <f t="shared" si="6"/>
        <v>43792</v>
      </c>
    </row>
    <row r="223" ht="15.75" customHeight="1">
      <c r="B223" s="3" t="s">
        <v>226</v>
      </c>
      <c r="C223" s="3">
        <v>259.0</v>
      </c>
      <c r="E223" s="3" t="s">
        <v>227</v>
      </c>
      <c r="F223" s="4">
        <v>314.0</v>
      </c>
      <c r="G223" s="1" t="b">
        <f t="shared" si="1"/>
        <v>1</v>
      </c>
      <c r="H223" s="1" t="str">
        <f>IFERROR(__xludf.DUMMYFUNCTION("TO_TEXT(B223)"),"20191125")</f>
        <v>20191125</v>
      </c>
      <c r="I223" s="1" t="str">
        <f t="shared" si="2"/>
        <v>2019</v>
      </c>
      <c r="J223" s="1" t="str">
        <f t="shared" si="3"/>
        <v>11</v>
      </c>
      <c r="K223" s="1" t="str">
        <f t="shared" si="4"/>
        <v>25</v>
      </c>
      <c r="L223" s="1" t="str">
        <f t="shared" si="5"/>
        <v>2019-11-25</v>
      </c>
      <c r="M223" s="6">
        <f t="shared" si="6"/>
        <v>43794</v>
      </c>
    </row>
    <row r="224" ht="15.75" customHeight="1">
      <c r="B224" s="3" t="s">
        <v>227</v>
      </c>
      <c r="C224" s="3">
        <v>201.0</v>
      </c>
      <c r="E224" s="3" t="s">
        <v>228</v>
      </c>
      <c r="F224" s="4">
        <v>272.0</v>
      </c>
      <c r="G224" s="1" t="b">
        <f t="shared" si="1"/>
        <v>1</v>
      </c>
      <c r="H224" s="1" t="str">
        <f>IFERROR(__xludf.DUMMYFUNCTION("TO_TEXT(B224)"),"20191126")</f>
        <v>20191126</v>
      </c>
      <c r="I224" s="1" t="str">
        <f t="shared" si="2"/>
        <v>2019</v>
      </c>
      <c r="J224" s="1" t="str">
        <f t="shared" si="3"/>
        <v>11</v>
      </c>
      <c r="K224" s="1" t="str">
        <f t="shared" si="4"/>
        <v>26</v>
      </c>
      <c r="L224" s="1" t="str">
        <f t="shared" si="5"/>
        <v>2019-11-26</v>
      </c>
      <c r="M224" s="6">
        <f t="shared" si="6"/>
        <v>43795</v>
      </c>
    </row>
    <row r="225" ht="15.75" customHeight="1">
      <c r="B225" s="3" t="s">
        <v>228</v>
      </c>
      <c r="C225" s="3">
        <v>146.0</v>
      </c>
      <c r="E225" s="3" t="s">
        <v>229</v>
      </c>
      <c r="F225" s="4">
        <v>232.0</v>
      </c>
      <c r="G225" s="1" t="b">
        <f t="shared" si="1"/>
        <v>1</v>
      </c>
      <c r="H225" s="1" t="str">
        <f>IFERROR(__xludf.DUMMYFUNCTION("TO_TEXT(B225)"),"20191127")</f>
        <v>20191127</v>
      </c>
      <c r="I225" s="1" t="str">
        <f t="shared" si="2"/>
        <v>2019</v>
      </c>
      <c r="J225" s="1" t="str">
        <f t="shared" si="3"/>
        <v>11</v>
      </c>
      <c r="K225" s="1" t="str">
        <f t="shared" si="4"/>
        <v>27</v>
      </c>
      <c r="L225" s="1" t="str">
        <f t="shared" si="5"/>
        <v>2019-11-27</v>
      </c>
      <c r="M225" s="6">
        <f t="shared" si="6"/>
        <v>43796</v>
      </c>
    </row>
    <row r="226" ht="15.75" customHeight="1">
      <c r="B226" s="3" t="s">
        <v>229</v>
      </c>
      <c r="C226" s="3">
        <v>137.0</v>
      </c>
      <c r="E226" s="3" t="s">
        <v>230</v>
      </c>
      <c r="F226" s="4">
        <v>236.0</v>
      </c>
      <c r="G226" s="1" t="b">
        <f t="shared" si="1"/>
        <v>1</v>
      </c>
      <c r="H226" s="1" t="str">
        <f>IFERROR(__xludf.DUMMYFUNCTION("TO_TEXT(B226)"),"20191128")</f>
        <v>20191128</v>
      </c>
      <c r="I226" s="1" t="str">
        <f t="shared" si="2"/>
        <v>2019</v>
      </c>
      <c r="J226" s="1" t="str">
        <f t="shared" si="3"/>
        <v>11</v>
      </c>
      <c r="K226" s="1" t="str">
        <f t="shared" si="4"/>
        <v>28</v>
      </c>
      <c r="L226" s="1" t="str">
        <f t="shared" si="5"/>
        <v>2019-11-28</v>
      </c>
      <c r="M226" s="6">
        <f t="shared" si="6"/>
        <v>43797</v>
      </c>
    </row>
    <row r="227" ht="15.75" customHeight="1">
      <c r="B227" s="3" t="s">
        <v>230</v>
      </c>
      <c r="C227" s="3">
        <v>124.0</v>
      </c>
      <c r="E227" s="3" t="s">
        <v>231</v>
      </c>
      <c r="F227" s="4">
        <v>47.0</v>
      </c>
      <c r="G227" s="1" t="b">
        <f t="shared" si="1"/>
        <v>1</v>
      </c>
      <c r="H227" s="1" t="str">
        <f>IFERROR(__xludf.DUMMYFUNCTION("TO_TEXT(B227)"),"20191129")</f>
        <v>20191129</v>
      </c>
      <c r="I227" s="1" t="str">
        <f t="shared" si="2"/>
        <v>2019</v>
      </c>
      <c r="J227" s="1" t="str">
        <f t="shared" si="3"/>
        <v>11</v>
      </c>
      <c r="K227" s="1" t="str">
        <f t="shared" si="4"/>
        <v>29</v>
      </c>
      <c r="L227" s="1" t="str">
        <f t="shared" si="5"/>
        <v>2019-11-29</v>
      </c>
      <c r="M227" s="6">
        <f t="shared" si="6"/>
        <v>43798</v>
      </c>
    </row>
    <row r="228" ht="15.75" customHeight="1">
      <c r="B228" s="3" t="s">
        <v>231</v>
      </c>
      <c r="C228" s="3">
        <v>17.0</v>
      </c>
      <c r="E228" s="3" t="s">
        <v>232</v>
      </c>
      <c r="F228" s="4">
        <v>251.0</v>
      </c>
      <c r="G228" s="1" t="b">
        <f t="shared" si="1"/>
        <v>1</v>
      </c>
      <c r="H228" s="1" t="str">
        <f>IFERROR(__xludf.DUMMYFUNCTION("TO_TEXT(B228)"),"20191130")</f>
        <v>20191130</v>
      </c>
      <c r="I228" s="1" t="str">
        <f t="shared" si="2"/>
        <v>2019</v>
      </c>
      <c r="J228" s="1" t="str">
        <f t="shared" si="3"/>
        <v>11</v>
      </c>
      <c r="K228" s="1" t="str">
        <f t="shared" si="4"/>
        <v>30</v>
      </c>
      <c r="L228" s="1" t="str">
        <f t="shared" si="5"/>
        <v>2019-11-30</v>
      </c>
      <c r="M228" s="6">
        <f t="shared" si="6"/>
        <v>43799</v>
      </c>
    </row>
    <row r="229" ht="15.75" customHeight="1">
      <c r="B229" s="3" t="s">
        <v>232</v>
      </c>
      <c r="C229" s="3">
        <v>141.0</v>
      </c>
      <c r="E229" s="3" t="s">
        <v>233</v>
      </c>
      <c r="F229" s="4">
        <v>177.0</v>
      </c>
      <c r="G229" s="1" t="b">
        <f t="shared" si="1"/>
        <v>1</v>
      </c>
      <c r="H229" s="1" t="str">
        <f>IFERROR(__xludf.DUMMYFUNCTION("TO_TEXT(B229)"),"20191202")</f>
        <v>20191202</v>
      </c>
      <c r="I229" s="1" t="str">
        <f t="shared" si="2"/>
        <v>2019</v>
      </c>
      <c r="J229" s="1" t="str">
        <f t="shared" si="3"/>
        <v>12</v>
      </c>
      <c r="K229" s="1" t="str">
        <f t="shared" si="4"/>
        <v>02</v>
      </c>
      <c r="L229" s="1" t="str">
        <f t="shared" si="5"/>
        <v>2019-12-02</v>
      </c>
      <c r="M229" s="6">
        <f t="shared" si="6"/>
        <v>43801</v>
      </c>
    </row>
    <row r="230" ht="15.75" customHeight="1">
      <c r="B230" s="3" t="s">
        <v>233</v>
      </c>
      <c r="C230" s="3">
        <v>129.0</v>
      </c>
      <c r="E230" s="3" t="s">
        <v>234</v>
      </c>
      <c r="F230" s="4">
        <v>203.0</v>
      </c>
      <c r="G230" s="1" t="b">
        <f t="shared" si="1"/>
        <v>1</v>
      </c>
      <c r="H230" s="1" t="str">
        <f>IFERROR(__xludf.DUMMYFUNCTION("TO_TEXT(B230)"),"20191203")</f>
        <v>20191203</v>
      </c>
      <c r="I230" s="1" t="str">
        <f t="shared" si="2"/>
        <v>2019</v>
      </c>
      <c r="J230" s="1" t="str">
        <f t="shared" si="3"/>
        <v>12</v>
      </c>
      <c r="K230" s="1" t="str">
        <f t="shared" si="4"/>
        <v>03</v>
      </c>
      <c r="L230" s="1" t="str">
        <f t="shared" si="5"/>
        <v>2019-12-03</v>
      </c>
      <c r="M230" s="6">
        <f t="shared" si="6"/>
        <v>43802</v>
      </c>
    </row>
    <row r="231" ht="15.75" customHeight="1">
      <c r="B231" s="3" t="s">
        <v>234</v>
      </c>
      <c r="C231" s="3">
        <v>159.0</v>
      </c>
      <c r="E231" s="3" t="s">
        <v>235</v>
      </c>
      <c r="F231" s="4">
        <v>129.0</v>
      </c>
      <c r="G231" s="1" t="b">
        <f t="shared" si="1"/>
        <v>1</v>
      </c>
      <c r="H231" s="1" t="str">
        <f>IFERROR(__xludf.DUMMYFUNCTION("TO_TEXT(B231)"),"20191204")</f>
        <v>20191204</v>
      </c>
      <c r="I231" s="1" t="str">
        <f t="shared" si="2"/>
        <v>2019</v>
      </c>
      <c r="J231" s="1" t="str">
        <f t="shared" si="3"/>
        <v>12</v>
      </c>
      <c r="K231" s="1" t="str">
        <f t="shared" si="4"/>
        <v>04</v>
      </c>
      <c r="L231" s="1" t="str">
        <f t="shared" si="5"/>
        <v>2019-12-04</v>
      </c>
      <c r="M231" s="6">
        <f t="shared" si="6"/>
        <v>43803</v>
      </c>
    </row>
    <row r="232" ht="15.75" customHeight="1">
      <c r="B232" s="3" t="s">
        <v>235</v>
      </c>
      <c r="C232" s="3">
        <v>121.0</v>
      </c>
      <c r="E232" s="3" t="s">
        <v>236</v>
      </c>
      <c r="F232" s="4">
        <v>164.0</v>
      </c>
      <c r="G232" s="1" t="b">
        <f t="shared" si="1"/>
        <v>1</v>
      </c>
      <c r="H232" s="1" t="str">
        <f>IFERROR(__xludf.DUMMYFUNCTION("TO_TEXT(B232)"),"20191205")</f>
        <v>20191205</v>
      </c>
      <c r="I232" s="1" t="str">
        <f t="shared" si="2"/>
        <v>2019</v>
      </c>
      <c r="J232" s="1" t="str">
        <f t="shared" si="3"/>
        <v>12</v>
      </c>
      <c r="K232" s="1" t="str">
        <f t="shared" si="4"/>
        <v>05</v>
      </c>
      <c r="L232" s="1" t="str">
        <f t="shared" si="5"/>
        <v>2019-12-05</v>
      </c>
      <c r="M232" s="6">
        <f t="shared" si="6"/>
        <v>43804</v>
      </c>
    </row>
    <row r="233" ht="15.75" customHeight="1">
      <c r="B233" s="3" t="s">
        <v>236</v>
      </c>
      <c r="C233" s="3">
        <v>160.0</v>
      </c>
      <c r="E233" s="3" t="s">
        <v>237</v>
      </c>
      <c r="F233" s="4">
        <v>16.0</v>
      </c>
      <c r="G233" s="1" t="b">
        <f t="shared" si="1"/>
        <v>1</v>
      </c>
      <c r="H233" s="1" t="str">
        <f>IFERROR(__xludf.DUMMYFUNCTION("TO_TEXT(B233)"),"20191206")</f>
        <v>20191206</v>
      </c>
      <c r="I233" s="1" t="str">
        <f t="shared" si="2"/>
        <v>2019</v>
      </c>
      <c r="J233" s="1" t="str">
        <f t="shared" si="3"/>
        <v>12</v>
      </c>
      <c r="K233" s="1" t="str">
        <f t="shared" si="4"/>
        <v>06</v>
      </c>
      <c r="L233" s="1" t="str">
        <f t="shared" si="5"/>
        <v>2019-12-06</v>
      </c>
      <c r="M233" s="6">
        <f t="shared" si="6"/>
        <v>43805</v>
      </c>
    </row>
    <row r="234" ht="15.75" customHeight="1">
      <c r="B234" s="3" t="s">
        <v>237</v>
      </c>
      <c r="C234" s="3">
        <v>10.0</v>
      </c>
      <c r="E234" s="3" t="s">
        <v>238</v>
      </c>
      <c r="F234" s="4">
        <v>96.0</v>
      </c>
      <c r="G234" s="1" t="b">
        <f t="shared" si="1"/>
        <v>1</v>
      </c>
      <c r="H234" s="1" t="str">
        <f>IFERROR(__xludf.DUMMYFUNCTION("TO_TEXT(B234)"),"20191207")</f>
        <v>20191207</v>
      </c>
      <c r="I234" s="1" t="str">
        <f t="shared" si="2"/>
        <v>2019</v>
      </c>
      <c r="J234" s="1" t="str">
        <f t="shared" si="3"/>
        <v>12</v>
      </c>
      <c r="K234" s="1" t="str">
        <f t="shared" si="4"/>
        <v>07</v>
      </c>
      <c r="L234" s="1" t="str">
        <f t="shared" si="5"/>
        <v>2019-12-07</v>
      </c>
      <c r="M234" s="6">
        <f t="shared" si="6"/>
        <v>43806</v>
      </c>
    </row>
    <row r="235" ht="15.75" customHeight="1">
      <c r="B235" s="3" t="s">
        <v>238</v>
      </c>
      <c r="C235" s="3">
        <v>119.0</v>
      </c>
      <c r="E235" s="3" t="s">
        <v>239</v>
      </c>
      <c r="F235" s="4">
        <v>47.0</v>
      </c>
      <c r="G235" s="1" t="b">
        <f t="shared" si="1"/>
        <v>1</v>
      </c>
      <c r="H235" s="1" t="str">
        <f>IFERROR(__xludf.DUMMYFUNCTION("TO_TEXT(B235)"),"20191209")</f>
        <v>20191209</v>
      </c>
      <c r="I235" s="1" t="str">
        <f t="shared" si="2"/>
        <v>2019</v>
      </c>
      <c r="J235" s="1" t="str">
        <f t="shared" si="3"/>
        <v>12</v>
      </c>
      <c r="K235" s="1" t="str">
        <f t="shared" si="4"/>
        <v>09</v>
      </c>
      <c r="L235" s="1" t="str">
        <f t="shared" si="5"/>
        <v>2019-12-09</v>
      </c>
      <c r="M235" s="6">
        <f t="shared" si="6"/>
        <v>43808</v>
      </c>
    </row>
    <row r="236" ht="15.75" customHeight="1">
      <c r="B236" s="3" t="s">
        <v>239</v>
      </c>
      <c r="C236" s="3">
        <v>51.0</v>
      </c>
      <c r="F236" s="2"/>
      <c r="G236" s="1" t="b">
        <f t="shared" si="1"/>
        <v>1</v>
      </c>
      <c r="H236" s="1" t="str">
        <f>IFERROR(__xludf.DUMMYFUNCTION("TO_TEXT(B236)"),"20191211")</f>
        <v>20191211</v>
      </c>
      <c r="I236" s="1" t="str">
        <f t="shared" si="2"/>
        <v>2019</v>
      </c>
      <c r="J236" s="1" t="str">
        <f t="shared" si="3"/>
        <v>12</v>
      </c>
      <c r="K236" s="1" t="str">
        <f t="shared" si="4"/>
        <v>11</v>
      </c>
      <c r="L236" s="1" t="str">
        <f t="shared" si="5"/>
        <v>2019-12-11</v>
      </c>
      <c r="M236" s="6">
        <f t="shared" si="6"/>
        <v>43810</v>
      </c>
    </row>
    <row r="237" ht="15.75" customHeight="1">
      <c r="F237" s="2"/>
      <c r="G237" s="1" t="b">
        <f t="shared" si="1"/>
        <v>1</v>
      </c>
      <c r="H237" s="1" t="str">
        <f>IFERROR(__xludf.DUMMYFUNCTION("TO_TEXT(B237)"),"")</f>
        <v/>
      </c>
      <c r="I237" s="1" t="str">
        <f t="shared" si="2"/>
        <v/>
      </c>
      <c r="J237" s="1" t="str">
        <f t="shared" si="3"/>
        <v/>
      </c>
      <c r="K237" s="1" t="str">
        <f t="shared" si="4"/>
        <v/>
      </c>
      <c r="L237" s="1" t="str">
        <f t="shared" si="5"/>
        <v>--</v>
      </c>
      <c r="M237" s="6" t="str">
        <f t="shared" si="6"/>
        <v>#NUM!</v>
      </c>
    </row>
    <row r="238" ht="15.75" customHeight="1">
      <c r="F238" s="2"/>
      <c r="H238" s="1" t="str">
        <f>IFERROR(__xludf.DUMMYFUNCTION("TO_TEXT(B238)"),"")</f>
        <v/>
      </c>
    </row>
    <row r="239" ht="15.75" customHeight="1">
      <c r="F239" s="2"/>
      <c r="H239" s="1" t="str">
        <f>IFERROR(__xludf.DUMMYFUNCTION("TO_TEXT(B239)"),"")</f>
        <v/>
      </c>
    </row>
    <row r="240" ht="15.75" customHeight="1">
      <c r="F240" s="2"/>
      <c r="H240" s="1" t="str">
        <f>IFERROR(__xludf.DUMMYFUNCTION("TO_TEXT(B240)"),"")</f>
        <v/>
      </c>
    </row>
    <row r="241" ht="15.75" customHeight="1">
      <c r="F241" s="2"/>
    </row>
    <row r="242" ht="15.75" customHeight="1">
      <c r="F242" s="2"/>
    </row>
    <row r="243" ht="15.75" customHeight="1">
      <c r="F243" s="2"/>
    </row>
    <row r="244" ht="15.75" customHeight="1">
      <c r="F244" s="2"/>
    </row>
    <row r="245" ht="15.75" customHeight="1">
      <c r="F245" s="2"/>
    </row>
    <row r="246" ht="15.75" customHeight="1">
      <c r="F246" s="2"/>
    </row>
    <row r="247" ht="15.75" customHeight="1">
      <c r="F247" s="2"/>
    </row>
    <row r="248" ht="15.75" customHeight="1">
      <c r="F248" s="2"/>
    </row>
    <row r="249" ht="15.75" customHeight="1">
      <c r="F249" s="2"/>
    </row>
    <row r="250" ht="15.75" customHeight="1">
      <c r="F250" s="2"/>
    </row>
    <row r="251" ht="15.75" customHeight="1">
      <c r="F251" s="2"/>
    </row>
    <row r="252" ht="15.75" customHeight="1">
      <c r="F252" s="2"/>
    </row>
    <row r="253" ht="15.75" customHeight="1">
      <c r="F253" s="2"/>
    </row>
    <row r="254" ht="15.75" customHeight="1">
      <c r="F254" s="2"/>
    </row>
    <row r="255" ht="15.75" customHeight="1">
      <c r="F255" s="2"/>
    </row>
    <row r="256" ht="15.75" customHeight="1">
      <c r="F256" s="2"/>
    </row>
    <row r="257" ht="15.75" customHeight="1">
      <c r="F257" s="2"/>
    </row>
    <row r="258" ht="15.75" customHeight="1">
      <c r="F258" s="2"/>
    </row>
    <row r="259" ht="15.75" customHeight="1">
      <c r="F259" s="2"/>
    </row>
    <row r="260" ht="15.75" customHeight="1">
      <c r="F260" s="2"/>
    </row>
    <row r="261" ht="15.75" customHeight="1">
      <c r="F261" s="2"/>
    </row>
    <row r="262" ht="15.75" customHeight="1">
      <c r="F262" s="2"/>
    </row>
    <row r="263" ht="15.75" customHeight="1">
      <c r="F263" s="2"/>
    </row>
    <row r="264" ht="15.75" customHeight="1">
      <c r="F264" s="2"/>
    </row>
    <row r="265" ht="15.75" customHeight="1">
      <c r="F265" s="2"/>
    </row>
    <row r="266" ht="15.75" customHeight="1">
      <c r="F266" s="2"/>
    </row>
    <row r="267" ht="15.75" customHeight="1">
      <c r="F267" s="2"/>
    </row>
    <row r="268" ht="15.75" customHeight="1">
      <c r="F268" s="2"/>
    </row>
    <row r="269" ht="15.75" customHeight="1">
      <c r="F269" s="2"/>
    </row>
    <row r="270" ht="15.75" customHeight="1">
      <c r="F270" s="2"/>
    </row>
    <row r="271" ht="15.75" customHeight="1">
      <c r="F271" s="2"/>
    </row>
    <row r="272" ht="15.75" customHeight="1">
      <c r="F272" s="2"/>
    </row>
    <row r="273" ht="15.75" customHeight="1">
      <c r="F273" s="2"/>
    </row>
    <row r="274" ht="15.75" customHeight="1">
      <c r="F274" s="2"/>
    </row>
    <row r="275" ht="15.75" customHeight="1">
      <c r="F275" s="2"/>
    </row>
    <row r="276" ht="15.75" customHeight="1">
      <c r="F276" s="2"/>
    </row>
    <row r="277" ht="15.75" customHeight="1">
      <c r="F277" s="2"/>
    </row>
    <row r="278" ht="15.75" customHeight="1">
      <c r="F278" s="2"/>
    </row>
    <row r="279" ht="15.75" customHeight="1">
      <c r="F279" s="2"/>
    </row>
    <row r="280" ht="15.75" customHeight="1">
      <c r="F280" s="2"/>
    </row>
    <row r="281" ht="15.75" customHeight="1">
      <c r="F281" s="2"/>
    </row>
    <row r="282" ht="15.75" customHeight="1">
      <c r="F282" s="2"/>
    </row>
    <row r="283" ht="15.75" customHeight="1">
      <c r="F283" s="2"/>
    </row>
    <row r="284" ht="15.75" customHeight="1">
      <c r="F284" s="2"/>
    </row>
    <row r="285" ht="15.75" customHeight="1">
      <c r="F285" s="2"/>
    </row>
    <row r="286" ht="15.75" customHeight="1">
      <c r="F286" s="2"/>
    </row>
    <row r="287" ht="15.75" customHeight="1">
      <c r="F287" s="2"/>
    </row>
    <row r="288" ht="15.75" customHeight="1">
      <c r="F288" s="2"/>
    </row>
    <row r="289" ht="15.75" customHeight="1">
      <c r="F289" s="2"/>
    </row>
    <row r="290" ht="15.75" customHeight="1">
      <c r="F290" s="2"/>
    </row>
    <row r="291" ht="15.75" customHeight="1">
      <c r="F291" s="2"/>
    </row>
    <row r="292" ht="15.75" customHeight="1">
      <c r="F292" s="2"/>
    </row>
    <row r="293" ht="15.75" customHeight="1">
      <c r="F293" s="2"/>
    </row>
    <row r="294" ht="15.75" customHeight="1">
      <c r="F294" s="2"/>
    </row>
    <row r="295" ht="15.75" customHeight="1">
      <c r="F295" s="2"/>
    </row>
    <row r="296" ht="15.75" customHeight="1">
      <c r="F296" s="2"/>
    </row>
    <row r="297" ht="15.75" customHeight="1">
      <c r="F297" s="2"/>
    </row>
    <row r="298" ht="15.75" customHeight="1">
      <c r="F298" s="2"/>
    </row>
    <row r="299" ht="15.75" customHeight="1">
      <c r="F299" s="2"/>
    </row>
    <row r="300" ht="15.75" customHeight="1">
      <c r="F300" s="2"/>
    </row>
    <row r="301" ht="15.75" customHeight="1">
      <c r="F301" s="2"/>
    </row>
    <row r="302" ht="15.75" customHeight="1">
      <c r="F302" s="2"/>
    </row>
    <row r="303" ht="15.75" customHeight="1">
      <c r="F303" s="2"/>
    </row>
    <row r="304" ht="15.75" customHeight="1">
      <c r="F304" s="2"/>
    </row>
    <row r="305" ht="15.75" customHeight="1">
      <c r="F305" s="2"/>
    </row>
    <row r="306" ht="15.75" customHeight="1">
      <c r="F306" s="2"/>
    </row>
    <row r="307" ht="15.75" customHeight="1">
      <c r="F307" s="2"/>
    </row>
    <row r="308" ht="15.75" customHeight="1">
      <c r="F308" s="2"/>
    </row>
    <row r="309" ht="15.75" customHeight="1">
      <c r="F309" s="2"/>
    </row>
    <row r="310" ht="15.75" customHeight="1">
      <c r="F310" s="2"/>
    </row>
    <row r="311" ht="15.75" customHeight="1">
      <c r="F311" s="2"/>
    </row>
    <row r="312" ht="15.75" customHeight="1">
      <c r="F312" s="2"/>
    </row>
    <row r="313" ht="15.75" customHeight="1">
      <c r="F313" s="2"/>
    </row>
    <row r="314" ht="15.75" customHeight="1">
      <c r="F314" s="2"/>
    </row>
    <row r="315" ht="15.75" customHeight="1">
      <c r="F315" s="2"/>
    </row>
    <row r="316" ht="15.75" customHeight="1">
      <c r="F316" s="2"/>
    </row>
    <row r="317" ht="15.75" customHeight="1">
      <c r="F317" s="2"/>
    </row>
    <row r="318" ht="15.75" customHeight="1">
      <c r="F318" s="2"/>
    </row>
    <row r="319" ht="15.75" customHeight="1">
      <c r="F319" s="2"/>
    </row>
    <row r="320" ht="15.75" customHeight="1">
      <c r="F320" s="2"/>
    </row>
    <row r="321" ht="15.75" customHeight="1">
      <c r="F321" s="2"/>
    </row>
    <row r="322" ht="15.75" customHeight="1">
      <c r="F322" s="2"/>
    </row>
    <row r="323" ht="15.75" customHeight="1">
      <c r="F323" s="2"/>
    </row>
    <row r="324" ht="15.75" customHeight="1">
      <c r="F324" s="2"/>
    </row>
    <row r="325" ht="15.75" customHeight="1">
      <c r="F325" s="2"/>
    </row>
    <row r="326" ht="15.75" customHeight="1">
      <c r="F326" s="2"/>
    </row>
    <row r="327" ht="15.75" customHeight="1">
      <c r="F327" s="2"/>
    </row>
    <row r="328" ht="15.75" customHeight="1">
      <c r="F328" s="2"/>
    </row>
    <row r="329" ht="15.75" customHeight="1">
      <c r="F329" s="2"/>
    </row>
    <row r="330" ht="15.75" customHeight="1">
      <c r="F330" s="2"/>
    </row>
    <row r="331" ht="15.75" customHeight="1">
      <c r="F331" s="2"/>
    </row>
    <row r="332" ht="15.75" customHeight="1">
      <c r="F332" s="2"/>
    </row>
    <row r="333" ht="15.75" customHeight="1">
      <c r="F333" s="2"/>
    </row>
    <row r="334" ht="15.75" customHeight="1">
      <c r="F334" s="2"/>
    </row>
    <row r="335" ht="15.75" customHeight="1">
      <c r="F335" s="2"/>
    </row>
    <row r="336" ht="15.75" customHeight="1">
      <c r="F336" s="2"/>
    </row>
    <row r="337" ht="15.75" customHeight="1">
      <c r="F337" s="2"/>
    </row>
    <row r="338" ht="15.75" customHeight="1">
      <c r="F338" s="2"/>
    </row>
    <row r="339" ht="15.75" customHeight="1">
      <c r="F339" s="2"/>
    </row>
    <row r="340" ht="15.75" customHeight="1">
      <c r="F340" s="2"/>
    </row>
    <row r="341" ht="15.75" customHeight="1">
      <c r="F341" s="2"/>
    </row>
    <row r="342" ht="15.75" customHeight="1">
      <c r="F342" s="2"/>
    </row>
    <row r="343" ht="15.75" customHeight="1">
      <c r="F343" s="2"/>
    </row>
    <row r="344" ht="15.75" customHeight="1">
      <c r="F344" s="2"/>
    </row>
    <row r="345" ht="15.75" customHeight="1">
      <c r="F345" s="2"/>
    </row>
    <row r="346" ht="15.75" customHeight="1">
      <c r="F346" s="2"/>
    </row>
    <row r="347" ht="15.75" customHeight="1">
      <c r="F347" s="2"/>
    </row>
    <row r="348" ht="15.75" customHeight="1">
      <c r="F348" s="2"/>
    </row>
    <row r="349" ht="15.75" customHeight="1">
      <c r="F349" s="2"/>
    </row>
    <row r="350" ht="15.75" customHeight="1">
      <c r="F350" s="2"/>
    </row>
    <row r="351" ht="15.75" customHeight="1">
      <c r="F351" s="2"/>
    </row>
    <row r="352" ht="15.75" customHeight="1">
      <c r="F352" s="2"/>
    </row>
    <row r="353" ht="15.75" customHeight="1">
      <c r="F353" s="2"/>
    </row>
    <row r="354" ht="15.75" customHeight="1">
      <c r="F354" s="2"/>
    </row>
    <row r="355" ht="15.75" customHeight="1">
      <c r="F355" s="2"/>
    </row>
    <row r="356" ht="15.75" customHeight="1">
      <c r="F356" s="2"/>
    </row>
    <row r="357" ht="15.75" customHeight="1">
      <c r="F357" s="2"/>
    </row>
    <row r="358" ht="15.75" customHeight="1">
      <c r="F358" s="2"/>
    </row>
    <row r="359" ht="15.75" customHeight="1">
      <c r="F359" s="2"/>
    </row>
    <row r="360" ht="15.75" customHeight="1">
      <c r="F360" s="2"/>
    </row>
    <row r="361" ht="15.75" customHeight="1">
      <c r="F361" s="2"/>
    </row>
    <row r="362" ht="15.75" customHeight="1">
      <c r="F362" s="2"/>
    </row>
    <row r="363" ht="15.75" customHeight="1">
      <c r="F363" s="2"/>
    </row>
    <row r="364" ht="15.75" customHeight="1">
      <c r="F364" s="2"/>
    </row>
    <row r="365" ht="15.75" customHeight="1">
      <c r="F365" s="2"/>
    </row>
    <row r="366" ht="15.75" customHeight="1">
      <c r="F366" s="2"/>
    </row>
    <row r="367" ht="15.75" customHeight="1">
      <c r="F367" s="2"/>
    </row>
    <row r="368" ht="15.75" customHeight="1">
      <c r="F368" s="2"/>
    </row>
    <row r="369" ht="15.75" customHeight="1">
      <c r="F369" s="2"/>
    </row>
    <row r="370" ht="15.75" customHeight="1">
      <c r="F370" s="2"/>
    </row>
    <row r="371" ht="15.75" customHeight="1">
      <c r="F371" s="2"/>
    </row>
    <row r="372" ht="15.75" customHeight="1">
      <c r="F372" s="2"/>
    </row>
    <row r="373" ht="15.75" customHeight="1">
      <c r="F373" s="2"/>
    </row>
    <row r="374" ht="15.75" customHeight="1">
      <c r="F374" s="2"/>
    </row>
    <row r="375" ht="15.75" customHeight="1">
      <c r="F375" s="2"/>
    </row>
    <row r="376" ht="15.75" customHeight="1">
      <c r="F376" s="2"/>
    </row>
    <row r="377" ht="15.75" customHeight="1">
      <c r="F377" s="2"/>
    </row>
    <row r="378" ht="15.75" customHeight="1">
      <c r="F378" s="2"/>
    </row>
    <row r="379" ht="15.75" customHeight="1">
      <c r="F379" s="2"/>
    </row>
    <row r="380" ht="15.75" customHeight="1">
      <c r="F380" s="2"/>
    </row>
    <row r="381" ht="15.75" customHeight="1">
      <c r="F381" s="2"/>
    </row>
    <row r="382" ht="15.75" customHeight="1">
      <c r="F382" s="2"/>
    </row>
    <row r="383" ht="15.75" customHeight="1">
      <c r="F383" s="2"/>
    </row>
    <row r="384" ht="15.75" customHeight="1">
      <c r="F384" s="2"/>
    </row>
    <row r="385" ht="15.75" customHeight="1">
      <c r="F385" s="2"/>
    </row>
    <row r="386" ht="15.75" customHeight="1">
      <c r="F386" s="2"/>
    </row>
    <row r="387" ht="15.75" customHeight="1">
      <c r="F387" s="2"/>
    </row>
    <row r="388" ht="15.75" customHeight="1">
      <c r="F388" s="2"/>
    </row>
    <row r="389" ht="15.75" customHeight="1">
      <c r="F389" s="2"/>
    </row>
    <row r="390" ht="15.75" customHeight="1">
      <c r="F390" s="2"/>
    </row>
    <row r="391" ht="15.75" customHeight="1">
      <c r="F391" s="2"/>
    </row>
    <row r="392" ht="15.75" customHeight="1">
      <c r="F392" s="2"/>
    </row>
    <row r="393" ht="15.75" customHeight="1">
      <c r="F393" s="2"/>
    </row>
    <row r="394" ht="15.75" customHeight="1">
      <c r="F394" s="2"/>
    </row>
    <row r="395" ht="15.75" customHeight="1">
      <c r="F395" s="2"/>
    </row>
    <row r="396" ht="15.75" customHeight="1">
      <c r="F396" s="2"/>
    </row>
    <row r="397" ht="15.75" customHeight="1">
      <c r="F397" s="2"/>
    </row>
    <row r="398" ht="15.75" customHeight="1">
      <c r="F398" s="2"/>
    </row>
    <row r="399" ht="15.75" customHeight="1">
      <c r="F399" s="2"/>
    </row>
    <row r="400" ht="15.75" customHeight="1">
      <c r="F400" s="2"/>
    </row>
    <row r="401" ht="15.75" customHeight="1">
      <c r="F401" s="2"/>
    </row>
    <row r="402" ht="15.75" customHeight="1">
      <c r="F402" s="2"/>
    </row>
    <row r="403" ht="15.75" customHeight="1">
      <c r="F403" s="2"/>
    </row>
    <row r="404" ht="15.75" customHeight="1">
      <c r="F404" s="2"/>
    </row>
    <row r="405" ht="15.75" customHeight="1">
      <c r="F405" s="2"/>
    </row>
    <row r="406" ht="15.75" customHeight="1">
      <c r="F406" s="2"/>
    </row>
    <row r="407" ht="15.75" customHeight="1">
      <c r="F407" s="2"/>
    </row>
    <row r="408" ht="15.75" customHeight="1">
      <c r="F408" s="2"/>
    </row>
    <row r="409" ht="15.75" customHeight="1">
      <c r="F409" s="2"/>
    </row>
    <row r="410" ht="15.75" customHeight="1">
      <c r="F410" s="2"/>
    </row>
    <row r="411" ht="15.75" customHeight="1">
      <c r="F411" s="2"/>
    </row>
    <row r="412" ht="15.75" customHeight="1">
      <c r="F412" s="2"/>
    </row>
    <row r="413" ht="15.75" customHeight="1">
      <c r="F413" s="2"/>
    </row>
    <row r="414" ht="15.75" customHeight="1">
      <c r="F414" s="2"/>
    </row>
    <row r="415" ht="15.75" customHeight="1">
      <c r="F415" s="2"/>
    </row>
    <row r="416" ht="15.75" customHeight="1">
      <c r="F416" s="2"/>
    </row>
    <row r="417" ht="15.75" customHeight="1">
      <c r="F417" s="2"/>
    </row>
    <row r="418" ht="15.75" customHeight="1">
      <c r="F418" s="2"/>
    </row>
    <row r="419" ht="15.75" customHeight="1">
      <c r="F419" s="2"/>
    </row>
    <row r="420" ht="15.75" customHeight="1">
      <c r="F420" s="2"/>
    </row>
    <row r="421" ht="15.75" customHeight="1">
      <c r="F421" s="2"/>
    </row>
    <row r="422" ht="15.75" customHeight="1">
      <c r="F422" s="2"/>
    </row>
    <row r="423" ht="15.75" customHeight="1">
      <c r="F423" s="2"/>
    </row>
    <row r="424" ht="15.75" customHeight="1">
      <c r="F424" s="2"/>
    </row>
    <row r="425" ht="15.75" customHeight="1">
      <c r="F425" s="2"/>
    </row>
    <row r="426" ht="15.75" customHeight="1">
      <c r="F426" s="2"/>
    </row>
    <row r="427" ht="15.75" customHeight="1">
      <c r="F427" s="2"/>
    </row>
    <row r="428" ht="15.75" customHeight="1">
      <c r="F428" s="2"/>
    </row>
    <row r="429" ht="15.75" customHeight="1">
      <c r="F429" s="2"/>
    </row>
    <row r="430" ht="15.75" customHeight="1">
      <c r="F430" s="2"/>
    </row>
    <row r="431" ht="15.75" customHeight="1">
      <c r="F431" s="2"/>
    </row>
    <row r="432" ht="15.75" customHeight="1">
      <c r="F432" s="2"/>
    </row>
    <row r="433" ht="15.75" customHeight="1">
      <c r="F433" s="2"/>
    </row>
    <row r="434" ht="15.75" customHeight="1">
      <c r="F434" s="2"/>
    </row>
    <row r="435" ht="15.75" customHeight="1">
      <c r="F435" s="2"/>
    </row>
    <row r="436" ht="15.75" customHeight="1">
      <c r="F436" s="2"/>
    </row>
    <row r="437" ht="15.75" customHeight="1">
      <c r="F437" s="2"/>
    </row>
    <row r="438" ht="15.75" customHeight="1">
      <c r="F438" s="2"/>
    </row>
    <row r="439" ht="15.75" customHeight="1">
      <c r="F439" s="2"/>
    </row>
    <row r="440" ht="15.75" customHeight="1">
      <c r="F440" s="2"/>
    </row>
    <row r="441" ht="15.75" customHeight="1">
      <c r="F441" s="2"/>
    </row>
    <row r="442" ht="15.75" customHeight="1">
      <c r="F442" s="2"/>
    </row>
    <row r="443" ht="15.75" customHeight="1">
      <c r="F443" s="2"/>
    </row>
    <row r="444" ht="15.75" customHeight="1">
      <c r="F444" s="2"/>
    </row>
    <row r="445" ht="15.75" customHeight="1">
      <c r="F445" s="2"/>
    </row>
    <row r="446" ht="15.75" customHeight="1">
      <c r="F446" s="2"/>
    </row>
    <row r="447" ht="15.75" customHeight="1">
      <c r="F447" s="2"/>
    </row>
    <row r="448" ht="15.75" customHeight="1">
      <c r="F448" s="2"/>
    </row>
    <row r="449" ht="15.75" customHeight="1">
      <c r="F449" s="2"/>
    </row>
    <row r="450" ht="15.75" customHeight="1">
      <c r="F450" s="2"/>
    </row>
    <row r="451" ht="15.75" customHeight="1">
      <c r="F451" s="2"/>
    </row>
    <row r="452" ht="15.75" customHeight="1">
      <c r="F452" s="2"/>
    </row>
    <row r="453" ht="15.75" customHeight="1">
      <c r="F453" s="2"/>
    </row>
    <row r="454" ht="15.75" customHeight="1">
      <c r="F454" s="2"/>
    </row>
    <row r="455" ht="15.75" customHeight="1">
      <c r="F455" s="2"/>
    </row>
    <row r="456" ht="15.75" customHeight="1">
      <c r="F456" s="2"/>
    </row>
    <row r="457" ht="15.75" customHeight="1">
      <c r="F457" s="2"/>
    </row>
    <row r="458" ht="15.75" customHeight="1">
      <c r="F458" s="2"/>
    </row>
    <row r="459" ht="15.75" customHeight="1">
      <c r="F459" s="2"/>
    </row>
    <row r="460" ht="15.75" customHeight="1">
      <c r="F460" s="2"/>
    </row>
    <row r="461" ht="15.75" customHeight="1">
      <c r="F461" s="2"/>
    </row>
    <row r="462" ht="15.75" customHeight="1">
      <c r="F462" s="2"/>
    </row>
    <row r="463" ht="15.75" customHeight="1">
      <c r="F463" s="2"/>
    </row>
    <row r="464" ht="15.75" customHeight="1">
      <c r="F464" s="2"/>
    </row>
    <row r="465" ht="15.75" customHeight="1">
      <c r="F465" s="2"/>
    </row>
    <row r="466" ht="15.75" customHeight="1">
      <c r="F466" s="2"/>
    </row>
    <row r="467" ht="15.75" customHeight="1">
      <c r="F467" s="2"/>
    </row>
    <row r="468" ht="15.75" customHeight="1">
      <c r="F468" s="2"/>
    </row>
    <row r="469" ht="15.75" customHeight="1">
      <c r="F469" s="2"/>
    </row>
    <row r="470" ht="15.75" customHeight="1">
      <c r="F470" s="2"/>
    </row>
    <row r="471" ht="15.75" customHeight="1">
      <c r="F471" s="2"/>
    </row>
    <row r="472" ht="15.75" customHeight="1">
      <c r="F472" s="2"/>
    </row>
    <row r="473" ht="15.75" customHeight="1">
      <c r="F473" s="2"/>
    </row>
    <row r="474" ht="15.75" customHeight="1">
      <c r="F474" s="2"/>
    </row>
    <row r="475" ht="15.75" customHeight="1">
      <c r="F475" s="2"/>
    </row>
    <row r="476" ht="15.75" customHeight="1">
      <c r="F476" s="2"/>
    </row>
    <row r="477" ht="15.75" customHeight="1">
      <c r="F477" s="2"/>
    </row>
    <row r="478" ht="15.75" customHeight="1">
      <c r="F478" s="2"/>
    </row>
    <row r="479" ht="15.75" customHeight="1">
      <c r="F479" s="2"/>
    </row>
    <row r="480" ht="15.75" customHeight="1">
      <c r="F480" s="2"/>
    </row>
    <row r="481" ht="15.75" customHeight="1">
      <c r="F481" s="2"/>
    </row>
    <row r="482" ht="15.75" customHeight="1">
      <c r="F482" s="2"/>
    </row>
    <row r="483" ht="15.75" customHeight="1">
      <c r="F483" s="2"/>
    </row>
    <row r="484" ht="15.75" customHeight="1">
      <c r="F484" s="2"/>
    </row>
    <row r="485" ht="15.75" customHeight="1">
      <c r="F485" s="2"/>
    </row>
    <row r="486" ht="15.75" customHeight="1">
      <c r="F486" s="2"/>
    </row>
    <row r="487" ht="15.75" customHeight="1">
      <c r="F487" s="2"/>
    </row>
    <row r="488" ht="15.75" customHeight="1">
      <c r="F488" s="2"/>
    </row>
    <row r="489" ht="15.75" customHeight="1">
      <c r="F489" s="2"/>
    </row>
    <row r="490" ht="15.75" customHeight="1">
      <c r="F490" s="2"/>
    </row>
    <row r="491" ht="15.75" customHeight="1">
      <c r="F491" s="2"/>
    </row>
    <row r="492" ht="15.75" customHeight="1">
      <c r="F492" s="2"/>
    </row>
    <row r="493" ht="15.75" customHeight="1">
      <c r="F493" s="2"/>
    </row>
    <row r="494" ht="15.75" customHeight="1">
      <c r="F494" s="2"/>
    </row>
    <row r="495" ht="15.75" customHeight="1">
      <c r="F495" s="2"/>
    </row>
    <row r="496" ht="15.75" customHeight="1">
      <c r="F496" s="2"/>
    </row>
    <row r="497" ht="15.75" customHeight="1">
      <c r="F497" s="2"/>
    </row>
    <row r="498" ht="15.75" customHeight="1">
      <c r="F498" s="2"/>
    </row>
    <row r="499" ht="15.75" customHeight="1">
      <c r="F499" s="2"/>
    </row>
    <row r="500" ht="15.75" customHeight="1">
      <c r="F500" s="2"/>
    </row>
    <row r="501" ht="15.75" customHeight="1">
      <c r="F501" s="2"/>
    </row>
    <row r="502" ht="15.75" customHeight="1">
      <c r="F502" s="2"/>
    </row>
    <row r="503" ht="15.75" customHeight="1">
      <c r="F503" s="2"/>
    </row>
    <row r="504" ht="15.75" customHeight="1">
      <c r="F504" s="2"/>
    </row>
    <row r="505" ht="15.75" customHeight="1">
      <c r="F505" s="2"/>
    </row>
    <row r="506" ht="15.75" customHeight="1">
      <c r="F506" s="2"/>
    </row>
    <row r="507" ht="15.75" customHeight="1">
      <c r="F507" s="2"/>
    </row>
    <row r="508" ht="15.75" customHeight="1">
      <c r="F508" s="2"/>
    </row>
    <row r="509" ht="15.75" customHeight="1">
      <c r="F509" s="2"/>
    </row>
    <row r="510" ht="15.75" customHeight="1">
      <c r="F510" s="2"/>
    </row>
    <row r="511" ht="15.75" customHeight="1">
      <c r="F511" s="2"/>
    </row>
    <row r="512" ht="15.75" customHeight="1">
      <c r="F512" s="2"/>
    </row>
    <row r="513" ht="15.75" customHeight="1">
      <c r="F513" s="2"/>
    </row>
    <row r="514" ht="15.75" customHeight="1">
      <c r="F514" s="2"/>
    </row>
    <row r="515" ht="15.75" customHeight="1">
      <c r="F515" s="2"/>
    </row>
    <row r="516" ht="15.75" customHeight="1">
      <c r="F516" s="2"/>
    </row>
    <row r="517" ht="15.75" customHeight="1">
      <c r="F517" s="2"/>
    </row>
    <row r="518" ht="15.75" customHeight="1">
      <c r="F518" s="2"/>
    </row>
    <row r="519" ht="15.75" customHeight="1">
      <c r="F519" s="2"/>
    </row>
    <row r="520" ht="15.75" customHeight="1">
      <c r="F520" s="2"/>
    </row>
    <row r="521" ht="15.75" customHeight="1">
      <c r="F521" s="2"/>
    </row>
    <row r="522" ht="15.75" customHeight="1">
      <c r="F522" s="2"/>
    </row>
    <row r="523" ht="15.75" customHeight="1">
      <c r="F523" s="2"/>
    </row>
    <row r="524" ht="15.75" customHeight="1">
      <c r="F524" s="2"/>
    </row>
    <row r="525" ht="15.75" customHeight="1">
      <c r="F525" s="2"/>
    </row>
    <row r="526" ht="15.75" customHeight="1">
      <c r="F526" s="2"/>
    </row>
    <row r="527" ht="15.75" customHeight="1">
      <c r="F527" s="2"/>
    </row>
    <row r="528" ht="15.75" customHeight="1">
      <c r="F528" s="2"/>
    </row>
    <row r="529" ht="15.75" customHeight="1">
      <c r="F529" s="2"/>
    </row>
    <row r="530" ht="15.75" customHeight="1">
      <c r="F530" s="2"/>
    </row>
    <row r="531" ht="15.75" customHeight="1">
      <c r="F531" s="2"/>
    </row>
    <row r="532" ht="15.75" customHeight="1">
      <c r="F532" s="2"/>
    </row>
    <row r="533" ht="15.75" customHeight="1">
      <c r="F533" s="2"/>
    </row>
    <row r="534" ht="15.75" customHeight="1">
      <c r="F534" s="2"/>
    </row>
    <row r="535" ht="15.75" customHeight="1">
      <c r="F535" s="2"/>
    </row>
    <row r="536" ht="15.75" customHeight="1">
      <c r="F536" s="2"/>
    </row>
    <row r="537" ht="15.75" customHeight="1">
      <c r="F537" s="2"/>
    </row>
    <row r="538" ht="15.75" customHeight="1">
      <c r="F538" s="2"/>
    </row>
    <row r="539" ht="15.75" customHeight="1">
      <c r="F539" s="2"/>
    </row>
    <row r="540" ht="15.75" customHeight="1">
      <c r="F540" s="2"/>
    </row>
    <row r="541" ht="15.75" customHeight="1">
      <c r="F541" s="2"/>
    </row>
    <row r="542" ht="15.75" customHeight="1">
      <c r="F542" s="2"/>
    </row>
    <row r="543" ht="15.75" customHeight="1">
      <c r="F543" s="2"/>
    </row>
    <row r="544" ht="15.75" customHeight="1">
      <c r="F544" s="2"/>
    </row>
    <row r="545" ht="15.75" customHeight="1">
      <c r="F545" s="2"/>
    </row>
    <row r="546" ht="15.75" customHeight="1">
      <c r="F546" s="2"/>
    </row>
    <row r="547" ht="15.75" customHeight="1">
      <c r="F547" s="2"/>
    </row>
    <row r="548" ht="15.75" customHeight="1">
      <c r="F548" s="2"/>
    </row>
    <row r="549" ht="15.75" customHeight="1">
      <c r="F549" s="2"/>
    </row>
    <row r="550" ht="15.75" customHeight="1">
      <c r="F550" s="2"/>
    </row>
    <row r="551" ht="15.75" customHeight="1">
      <c r="F551" s="2"/>
    </row>
    <row r="552" ht="15.75" customHeight="1">
      <c r="F552" s="2"/>
    </row>
    <row r="553" ht="15.75" customHeight="1">
      <c r="F553" s="2"/>
    </row>
    <row r="554" ht="15.75" customHeight="1">
      <c r="F554" s="2"/>
    </row>
    <row r="555" ht="15.75" customHeight="1">
      <c r="F555" s="2"/>
    </row>
    <row r="556" ht="15.75" customHeight="1">
      <c r="F556" s="2"/>
    </row>
    <row r="557" ht="15.75" customHeight="1">
      <c r="F557" s="2"/>
    </row>
    <row r="558" ht="15.75" customHeight="1">
      <c r="F558" s="2"/>
    </row>
    <row r="559" ht="15.75" customHeight="1">
      <c r="F559" s="2"/>
    </row>
    <row r="560" ht="15.75" customHeight="1">
      <c r="F560" s="2"/>
    </row>
    <row r="561" ht="15.75" customHeight="1">
      <c r="F561" s="2"/>
    </row>
    <row r="562" ht="15.75" customHeight="1">
      <c r="F562" s="2"/>
    </row>
    <row r="563" ht="15.75" customHeight="1">
      <c r="F563" s="2"/>
    </row>
    <row r="564" ht="15.75" customHeight="1">
      <c r="F564" s="2"/>
    </row>
    <row r="565" ht="15.75" customHeight="1">
      <c r="F565" s="2"/>
    </row>
    <row r="566" ht="15.75" customHeight="1">
      <c r="F566" s="2"/>
    </row>
    <row r="567" ht="15.75" customHeight="1">
      <c r="F567" s="2"/>
    </row>
    <row r="568" ht="15.75" customHeight="1">
      <c r="F568" s="2"/>
    </row>
    <row r="569" ht="15.75" customHeight="1">
      <c r="F569" s="2"/>
    </row>
    <row r="570" ht="15.75" customHeight="1">
      <c r="F570" s="2"/>
    </row>
    <row r="571" ht="15.75" customHeight="1">
      <c r="F571" s="2"/>
    </row>
    <row r="572" ht="15.75" customHeight="1">
      <c r="F572" s="2"/>
    </row>
    <row r="573" ht="15.75" customHeight="1">
      <c r="F573" s="2"/>
    </row>
    <row r="574" ht="15.75" customHeight="1">
      <c r="F574" s="2"/>
    </row>
    <row r="575" ht="15.75" customHeight="1">
      <c r="F575" s="2"/>
    </row>
    <row r="576" ht="15.75" customHeight="1">
      <c r="F576" s="2"/>
    </row>
    <row r="577" ht="15.75" customHeight="1">
      <c r="F577" s="2"/>
    </row>
    <row r="578" ht="15.75" customHeight="1">
      <c r="F578" s="2"/>
    </row>
    <row r="579" ht="15.75" customHeight="1">
      <c r="F579" s="2"/>
    </row>
    <row r="580" ht="15.75" customHeight="1">
      <c r="F580" s="2"/>
    </row>
    <row r="581" ht="15.75" customHeight="1">
      <c r="F581" s="2"/>
    </row>
    <row r="582" ht="15.75" customHeight="1">
      <c r="F582" s="2"/>
    </row>
    <row r="583" ht="15.75" customHeight="1">
      <c r="F583" s="2"/>
    </row>
    <row r="584" ht="15.75" customHeight="1">
      <c r="F584" s="2"/>
    </row>
    <row r="585" ht="15.75" customHeight="1">
      <c r="F585" s="2"/>
    </row>
    <row r="586" ht="15.75" customHeight="1">
      <c r="F586" s="2"/>
    </row>
    <row r="587" ht="15.75" customHeight="1">
      <c r="F587" s="2"/>
    </row>
    <row r="588" ht="15.75" customHeight="1">
      <c r="F588" s="2"/>
    </row>
    <row r="589" ht="15.75" customHeight="1">
      <c r="F589" s="2"/>
    </row>
    <row r="590" ht="15.75" customHeight="1">
      <c r="F590" s="2"/>
    </row>
    <row r="591" ht="15.75" customHeight="1">
      <c r="F591" s="2"/>
    </row>
    <row r="592" ht="15.75" customHeight="1">
      <c r="F592" s="2"/>
    </row>
    <row r="593" ht="15.75" customHeight="1">
      <c r="F593" s="2"/>
    </row>
    <row r="594" ht="15.75" customHeight="1">
      <c r="F594" s="2"/>
    </row>
    <row r="595" ht="15.75" customHeight="1">
      <c r="F595" s="2"/>
    </row>
    <row r="596" ht="15.75" customHeight="1">
      <c r="F596" s="2"/>
    </row>
    <row r="597" ht="15.75" customHeight="1">
      <c r="F597" s="2"/>
    </row>
    <row r="598" ht="15.75" customHeight="1">
      <c r="F598" s="2"/>
    </row>
    <row r="599" ht="15.75" customHeight="1">
      <c r="F599" s="2"/>
    </row>
    <row r="600" ht="15.75" customHeight="1">
      <c r="F600" s="2"/>
    </row>
    <row r="601" ht="15.75" customHeight="1">
      <c r="F601" s="2"/>
    </row>
    <row r="602" ht="15.75" customHeight="1">
      <c r="F602" s="2"/>
    </row>
    <row r="603" ht="15.75" customHeight="1">
      <c r="F603" s="2"/>
    </row>
    <row r="604" ht="15.75" customHeight="1">
      <c r="F604" s="2"/>
    </row>
    <row r="605" ht="15.75" customHeight="1">
      <c r="F605" s="2"/>
    </row>
    <row r="606" ht="15.75" customHeight="1">
      <c r="F606" s="2"/>
    </row>
    <row r="607" ht="15.75" customHeight="1">
      <c r="F607" s="2"/>
    </row>
    <row r="608" ht="15.75" customHeight="1">
      <c r="F608" s="2"/>
    </row>
    <row r="609" ht="15.75" customHeight="1">
      <c r="F609" s="2"/>
    </row>
    <row r="610" ht="15.75" customHeight="1">
      <c r="F610" s="2"/>
    </row>
    <row r="611" ht="15.75" customHeight="1">
      <c r="F611" s="2"/>
    </row>
    <row r="612" ht="15.75" customHeight="1">
      <c r="F612" s="2"/>
    </row>
    <row r="613" ht="15.75" customHeight="1">
      <c r="F613" s="2"/>
    </row>
    <row r="614" ht="15.75" customHeight="1">
      <c r="F614" s="2"/>
    </row>
    <row r="615" ht="15.75" customHeight="1">
      <c r="F615" s="2"/>
    </row>
    <row r="616" ht="15.75" customHeight="1">
      <c r="F616" s="2"/>
    </row>
    <row r="617" ht="15.75" customHeight="1">
      <c r="F617" s="2"/>
    </row>
    <row r="618" ht="15.75" customHeight="1">
      <c r="F618" s="2"/>
    </row>
    <row r="619" ht="15.75" customHeight="1">
      <c r="F619" s="2"/>
    </row>
    <row r="620" ht="15.75" customHeight="1">
      <c r="F620" s="2"/>
    </row>
    <row r="621" ht="15.75" customHeight="1">
      <c r="F621" s="2"/>
    </row>
    <row r="622" ht="15.75" customHeight="1">
      <c r="F622" s="2"/>
    </row>
    <row r="623" ht="15.75" customHeight="1">
      <c r="F623" s="2"/>
    </row>
    <row r="624" ht="15.75" customHeight="1">
      <c r="F624" s="2"/>
    </row>
    <row r="625" ht="15.75" customHeight="1">
      <c r="F625" s="2"/>
    </row>
    <row r="626" ht="15.75" customHeight="1">
      <c r="F626" s="2"/>
    </row>
    <row r="627" ht="15.75" customHeight="1">
      <c r="F627" s="2"/>
    </row>
    <row r="628" ht="15.75" customHeight="1">
      <c r="F628" s="2"/>
    </row>
    <row r="629" ht="15.75" customHeight="1">
      <c r="F629" s="2"/>
    </row>
    <row r="630" ht="15.75" customHeight="1">
      <c r="F630" s="2"/>
    </row>
    <row r="631" ht="15.75" customHeight="1">
      <c r="F631" s="2"/>
    </row>
    <row r="632" ht="15.75" customHeight="1">
      <c r="F632" s="2"/>
    </row>
    <row r="633" ht="15.75" customHeight="1">
      <c r="F633" s="2"/>
    </row>
    <row r="634" ht="15.75" customHeight="1">
      <c r="F634" s="2"/>
    </row>
    <row r="635" ht="15.75" customHeight="1">
      <c r="F635" s="2"/>
    </row>
    <row r="636" ht="15.75" customHeight="1">
      <c r="F636" s="2"/>
    </row>
    <row r="637" ht="15.75" customHeight="1">
      <c r="F637" s="2"/>
    </row>
    <row r="638" ht="15.75" customHeight="1">
      <c r="F638" s="2"/>
    </row>
    <row r="639" ht="15.75" customHeight="1">
      <c r="F639" s="2"/>
    </row>
    <row r="640" ht="15.75" customHeight="1">
      <c r="F640" s="2"/>
    </row>
    <row r="641" ht="15.75" customHeight="1">
      <c r="F641" s="2"/>
    </row>
    <row r="642" ht="15.75" customHeight="1">
      <c r="F642" s="2"/>
    </row>
    <row r="643" ht="15.75" customHeight="1">
      <c r="F643" s="2"/>
    </row>
    <row r="644" ht="15.75" customHeight="1">
      <c r="F644" s="2"/>
    </row>
    <row r="645" ht="15.75" customHeight="1">
      <c r="F645" s="2"/>
    </row>
    <row r="646" ht="15.75" customHeight="1">
      <c r="F646" s="2"/>
    </row>
    <row r="647" ht="15.75" customHeight="1">
      <c r="F647" s="2"/>
    </row>
    <row r="648" ht="15.75" customHeight="1">
      <c r="F648" s="2"/>
    </row>
    <row r="649" ht="15.75" customHeight="1">
      <c r="F649" s="2"/>
    </row>
    <row r="650" ht="15.75" customHeight="1">
      <c r="F650" s="2"/>
    </row>
    <row r="651" ht="15.75" customHeight="1">
      <c r="F651" s="2"/>
    </row>
    <row r="652" ht="15.75" customHeight="1">
      <c r="F652" s="2"/>
    </row>
    <row r="653" ht="15.75" customHeight="1">
      <c r="F653" s="2"/>
    </row>
    <row r="654" ht="15.75" customHeight="1">
      <c r="F654" s="2"/>
    </row>
    <row r="655" ht="15.75" customHeight="1">
      <c r="F655" s="2"/>
    </row>
    <row r="656" ht="15.75" customHeight="1">
      <c r="F656" s="2"/>
    </row>
    <row r="657" ht="15.75" customHeight="1">
      <c r="F657" s="2"/>
    </row>
    <row r="658" ht="15.75" customHeight="1">
      <c r="F658" s="2"/>
    </row>
    <row r="659" ht="15.75" customHeight="1">
      <c r="F659" s="2"/>
    </row>
    <row r="660" ht="15.75" customHeight="1">
      <c r="F660" s="2"/>
    </row>
    <row r="661" ht="15.75" customHeight="1">
      <c r="F661" s="2"/>
    </row>
    <row r="662" ht="15.75" customHeight="1">
      <c r="F662" s="2"/>
    </row>
    <row r="663" ht="15.75" customHeight="1">
      <c r="F663" s="2"/>
    </row>
    <row r="664" ht="15.75" customHeight="1">
      <c r="F664" s="2"/>
    </row>
    <row r="665" ht="15.75" customHeight="1">
      <c r="F665" s="2"/>
    </row>
    <row r="666" ht="15.75" customHeight="1">
      <c r="F666" s="2"/>
    </row>
    <row r="667" ht="15.75" customHeight="1">
      <c r="F667" s="2"/>
    </row>
    <row r="668" ht="15.75" customHeight="1">
      <c r="F668" s="2"/>
    </row>
    <row r="669" ht="15.75" customHeight="1">
      <c r="F669" s="2"/>
    </row>
    <row r="670" ht="15.75" customHeight="1">
      <c r="F670" s="2"/>
    </row>
    <row r="671" ht="15.75" customHeight="1">
      <c r="F671" s="2"/>
    </row>
    <row r="672" ht="15.75" customHeight="1">
      <c r="F672" s="2"/>
    </row>
    <row r="673" ht="15.75" customHeight="1">
      <c r="F673" s="2"/>
    </row>
    <row r="674" ht="15.75" customHeight="1">
      <c r="F674" s="2"/>
    </row>
    <row r="675" ht="15.75" customHeight="1">
      <c r="F675" s="2"/>
    </row>
    <row r="676" ht="15.75" customHeight="1">
      <c r="F676" s="2"/>
    </row>
    <row r="677" ht="15.75" customHeight="1">
      <c r="F677" s="2"/>
    </row>
    <row r="678" ht="15.75" customHeight="1">
      <c r="F678" s="2"/>
    </row>
    <row r="679" ht="15.75" customHeight="1">
      <c r="F679" s="2"/>
    </row>
    <row r="680" ht="15.75" customHeight="1">
      <c r="F680" s="2"/>
    </row>
    <row r="681" ht="15.75" customHeight="1">
      <c r="F681" s="2"/>
    </row>
    <row r="682" ht="15.75" customHeight="1">
      <c r="F682" s="2"/>
    </row>
    <row r="683" ht="15.75" customHeight="1">
      <c r="F683" s="2"/>
    </row>
    <row r="684" ht="15.75" customHeight="1">
      <c r="F684" s="2"/>
    </row>
    <row r="685" ht="15.75" customHeight="1">
      <c r="F685" s="2"/>
    </row>
    <row r="686" ht="15.75" customHeight="1">
      <c r="F686" s="2"/>
    </row>
    <row r="687" ht="15.75" customHeight="1">
      <c r="F687" s="2"/>
    </row>
    <row r="688" ht="15.75" customHeight="1">
      <c r="F688" s="2"/>
    </row>
    <row r="689" ht="15.75" customHeight="1">
      <c r="F689" s="2"/>
    </row>
    <row r="690" ht="15.75" customHeight="1">
      <c r="F690" s="2"/>
    </row>
    <row r="691" ht="15.75" customHeight="1">
      <c r="F691" s="2"/>
    </row>
    <row r="692" ht="15.75" customHeight="1">
      <c r="F692" s="2"/>
    </row>
    <row r="693" ht="15.75" customHeight="1">
      <c r="F693" s="2"/>
    </row>
    <row r="694" ht="15.75" customHeight="1">
      <c r="F694" s="2"/>
    </row>
    <row r="695" ht="15.75" customHeight="1">
      <c r="F695" s="2"/>
    </row>
    <row r="696" ht="15.75" customHeight="1">
      <c r="F696" s="2"/>
    </row>
    <row r="697" ht="15.75" customHeight="1">
      <c r="F697" s="2"/>
    </row>
    <row r="698" ht="15.75" customHeight="1">
      <c r="F698" s="2"/>
    </row>
    <row r="699" ht="15.75" customHeight="1">
      <c r="F699" s="2"/>
    </row>
    <row r="700" ht="15.75" customHeight="1">
      <c r="F700" s="2"/>
    </row>
    <row r="701" ht="15.75" customHeight="1">
      <c r="F701" s="2"/>
    </row>
    <row r="702" ht="15.75" customHeight="1">
      <c r="F702" s="2"/>
    </row>
    <row r="703" ht="15.75" customHeight="1">
      <c r="F703" s="2"/>
    </row>
    <row r="704" ht="15.75" customHeight="1">
      <c r="F704" s="2"/>
    </row>
    <row r="705" ht="15.75" customHeight="1">
      <c r="F705" s="2"/>
    </row>
    <row r="706" ht="15.75" customHeight="1">
      <c r="F706" s="2"/>
    </row>
    <row r="707" ht="15.75" customHeight="1">
      <c r="F707" s="2"/>
    </row>
    <row r="708" ht="15.75" customHeight="1">
      <c r="F708" s="2"/>
    </row>
    <row r="709" ht="15.75" customHeight="1">
      <c r="F709" s="2"/>
    </row>
    <row r="710" ht="15.75" customHeight="1">
      <c r="F710" s="2"/>
    </row>
    <row r="711" ht="15.75" customHeight="1">
      <c r="F711" s="2"/>
    </row>
    <row r="712" ht="15.75" customHeight="1">
      <c r="F712" s="2"/>
    </row>
    <row r="713" ht="15.75" customHeight="1">
      <c r="F713" s="2"/>
    </row>
    <row r="714" ht="15.75" customHeight="1">
      <c r="F714" s="2"/>
    </row>
    <row r="715" ht="15.75" customHeight="1">
      <c r="F715" s="2"/>
    </row>
    <row r="716" ht="15.75" customHeight="1">
      <c r="F716" s="2"/>
    </row>
    <row r="717" ht="15.75" customHeight="1">
      <c r="F717" s="2"/>
    </row>
    <row r="718" ht="15.75" customHeight="1">
      <c r="F718" s="2"/>
    </row>
    <row r="719" ht="15.75" customHeight="1">
      <c r="F719" s="2"/>
    </row>
    <row r="720" ht="15.75" customHeight="1">
      <c r="F720" s="2"/>
    </row>
    <row r="721" ht="15.75" customHeight="1">
      <c r="F721" s="2"/>
    </row>
    <row r="722" ht="15.75" customHeight="1">
      <c r="F722" s="2"/>
    </row>
    <row r="723" ht="15.75" customHeight="1">
      <c r="F723" s="2"/>
    </row>
    <row r="724" ht="15.75" customHeight="1">
      <c r="F724" s="2"/>
    </row>
    <row r="725" ht="15.75" customHeight="1">
      <c r="F725" s="2"/>
    </row>
    <row r="726" ht="15.75" customHeight="1">
      <c r="F726" s="2"/>
    </row>
    <row r="727" ht="15.75" customHeight="1">
      <c r="F727" s="2"/>
    </row>
    <row r="728" ht="15.75" customHeight="1">
      <c r="F728" s="2"/>
    </row>
    <row r="729" ht="15.75" customHeight="1">
      <c r="F729" s="2"/>
    </row>
    <row r="730" ht="15.75" customHeight="1">
      <c r="F730" s="2"/>
    </row>
    <row r="731" ht="15.75" customHeight="1">
      <c r="F731" s="2"/>
    </row>
    <row r="732" ht="15.75" customHeight="1">
      <c r="F732" s="2"/>
    </row>
    <row r="733" ht="15.75" customHeight="1">
      <c r="F733" s="2"/>
    </row>
    <row r="734" ht="15.75" customHeight="1">
      <c r="F734" s="2"/>
    </row>
    <row r="735" ht="15.75" customHeight="1">
      <c r="F735" s="2"/>
    </row>
    <row r="736" ht="15.75" customHeight="1">
      <c r="F736" s="2"/>
    </row>
    <row r="737" ht="15.75" customHeight="1">
      <c r="F737" s="2"/>
    </row>
    <row r="738" ht="15.75" customHeight="1">
      <c r="F738" s="2"/>
    </row>
    <row r="739" ht="15.75" customHeight="1">
      <c r="F739" s="2"/>
    </row>
    <row r="740" ht="15.75" customHeight="1">
      <c r="F740" s="2"/>
    </row>
    <row r="741" ht="15.75" customHeight="1">
      <c r="F741" s="2"/>
    </row>
    <row r="742" ht="15.75" customHeight="1">
      <c r="F742" s="2"/>
    </row>
    <row r="743" ht="15.75" customHeight="1">
      <c r="F743" s="2"/>
    </row>
    <row r="744" ht="15.75" customHeight="1">
      <c r="F744" s="2"/>
    </row>
    <row r="745" ht="15.75" customHeight="1">
      <c r="F745" s="2"/>
    </row>
    <row r="746" ht="15.75" customHeight="1">
      <c r="F746" s="2"/>
    </row>
    <row r="747" ht="15.75" customHeight="1">
      <c r="F747" s="2"/>
    </row>
    <row r="748" ht="15.75" customHeight="1">
      <c r="F748" s="2"/>
    </row>
    <row r="749" ht="15.75" customHeight="1">
      <c r="F749" s="2"/>
    </row>
    <row r="750" ht="15.75" customHeight="1">
      <c r="F750" s="2"/>
    </row>
    <row r="751" ht="15.75" customHeight="1">
      <c r="F751" s="2"/>
    </row>
    <row r="752" ht="15.75" customHeight="1">
      <c r="F752" s="2"/>
    </row>
    <row r="753" ht="15.75" customHeight="1">
      <c r="F753" s="2"/>
    </row>
    <row r="754" ht="15.75" customHeight="1">
      <c r="F754" s="2"/>
    </row>
    <row r="755" ht="15.75" customHeight="1">
      <c r="F755" s="2"/>
    </row>
    <row r="756" ht="15.75" customHeight="1">
      <c r="F756" s="2"/>
    </row>
    <row r="757" ht="15.75" customHeight="1">
      <c r="F757" s="2"/>
    </row>
    <row r="758" ht="15.75" customHeight="1">
      <c r="F758" s="2"/>
    </row>
    <row r="759" ht="15.75" customHeight="1">
      <c r="F759" s="2"/>
    </row>
    <row r="760" ht="15.75" customHeight="1">
      <c r="F760" s="2"/>
    </row>
    <row r="761" ht="15.75" customHeight="1">
      <c r="F761" s="2"/>
    </row>
    <row r="762" ht="15.75" customHeight="1">
      <c r="F762" s="2"/>
    </row>
    <row r="763" ht="15.75" customHeight="1">
      <c r="F763" s="2"/>
    </row>
    <row r="764" ht="15.75" customHeight="1">
      <c r="F764" s="2"/>
    </row>
    <row r="765" ht="15.75" customHeight="1">
      <c r="F765" s="2"/>
    </row>
    <row r="766" ht="15.75" customHeight="1">
      <c r="F766" s="2"/>
    </row>
    <row r="767" ht="15.75" customHeight="1">
      <c r="F767" s="2"/>
    </row>
    <row r="768" ht="15.75" customHeight="1">
      <c r="F768" s="2"/>
    </row>
    <row r="769" ht="15.75" customHeight="1">
      <c r="F769" s="2"/>
    </row>
    <row r="770" ht="15.75" customHeight="1">
      <c r="F770" s="2"/>
    </row>
    <row r="771" ht="15.75" customHeight="1">
      <c r="F771" s="2"/>
    </row>
    <row r="772" ht="15.75" customHeight="1">
      <c r="F772" s="2"/>
    </row>
    <row r="773" ht="15.75" customHeight="1">
      <c r="F773" s="2"/>
    </row>
    <row r="774" ht="15.75" customHeight="1">
      <c r="F774" s="2"/>
    </row>
    <row r="775" ht="15.75" customHeight="1">
      <c r="F775" s="2"/>
    </row>
    <row r="776" ht="15.75" customHeight="1">
      <c r="F776" s="2"/>
    </row>
    <row r="777" ht="15.75" customHeight="1">
      <c r="F777" s="2"/>
    </row>
    <row r="778" ht="15.75" customHeight="1">
      <c r="F778" s="2"/>
    </row>
    <row r="779" ht="15.75" customHeight="1">
      <c r="F779" s="2"/>
    </row>
    <row r="780" ht="15.75" customHeight="1">
      <c r="F780" s="2"/>
    </row>
    <row r="781" ht="15.75" customHeight="1">
      <c r="F781" s="2"/>
    </row>
    <row r="782" ht="15.75" customHeight="1">
      <c r="F782" s="2"/>
    </row>
    <row r="783" ht="15.75" customHeight="1">
      <c r="F783" s="2"/>
    </row>
    <row r="784" ht="15.75" customHeight="1">
      <c r="F784" s="2"/>
    </row>
    <row r="785" ht="15.75" customHeight="1">
      <c r="F785" s="2"/>
    </row>
    <row r="786" ht="15.75" customHeight="1">
      <c r="F786" s="2"/>
    </row>
    <row r="787" ht="15.75" customHeight="1">
      <c r="F787" s="2"/>
    </row>
    <row r="788" ht="15.75" customHeight="1">
      <c r="F788" s="2"/>
    </row>
    <row r="789" ht="15.75" customHeight="1">
      <c r="F789" s="2"/>
    </row>
    <row r="790" ht="15.75" customHeight="1">
      <c r="F790" s="2"/>
    </row>
    <row r="791" ht="15.75" customHeight="1">
      <c r="F791" s="2"/>
    </row>
    <row r="792" ht="15.75" customHeight="1">
      <c r="F792" s="2"/>
    </row>
    <row r="793" ht="15.75" customHeight="1">
      <c r="F793" s="2"/>
    </row>
    <row r="794" ht="15.75" customHeight="1">
      <c r="F794" s="2"/>
    </row>
    <row r="795" ht="15.75" customHeight="1">
      <c r="F795" s="2"/>
    </row>
    <row r="796" ht="15.75" customHeight="1">
      <c r="F796" s="2"/>
    </row>
    <row r="797" ht="15.75" customHeight="1">
      <c r="F797" s="2"/>
    </row>
    <row r="798" ht="15.75" customHeight="1">
      <c r="F798" s="2"/>
    </row>
    <row r="799" ht="15.75" customHeight="1">
      <c r="F799" s="2"/>
    </row>
    <row r="800" ht="15.75" customHeight="1">
      <c r="F800" s="2"/>
    </row>
    <row r="801" ht="15.75" customHeight="1">
      <c r="F801" s="2"/>
    </row>
    <row r="802" ht="15.75" customHeight="1">
      <c r="F802" s="2"/>
    </row>
    <row r="803" ht="15.75" customHeight="1">
      <c r="F803" s="2"/>
    </row>
    <row r="804" ht="15.75" customHeight="1">
      <c r="F804" s="2"/>
    </row>
    <row r="805" ht="15.75" customHeight="1">
      <c r="F805" s="2"/>
    </row>
    <row r="806" ht="15.75" customHeight="1">
      <c r="F806" s="2"/>
    </row>
    <row r="807" ht="15.75" customHeight="1">
      <c r="F807" s="2"/>
    </row>
    <row r="808" ht="15.75" customHeight="1">
      <c r="F808" s="2"/>
    </row>
    <row r="809" ht="15.75" customHeight="1">
      <c r="F809" s="2"/>
    </row>
    <row r="810" ht="15.75" customHeight="1">
      <c r="F810" s="2"/>
    </row>
    <row r="811" ht="15.75" customHeight="1">
      <c r="F811" s="2"/>
    </row>
    <row r="812" ht="15.75" customHeight="1">
      <c r="F812" s="2"/>
    </row>
    <row r="813" ht="15.75" customHeight="1">
      <c r="F813" s="2"/>
    </row>
    <row r="814" ht="15.75" customHeight="1">
      <c r="F814" s="2"/>
    </row>
    <row r="815" ht="15.75" customHeight="1">
      <c r="F815" s="2"/>
    </row>
    <row r="816" ht="15.75" customHeight="1">
      <c r="F816" s="2"/>
    </row>
    <row r="817" ht="15.75" customHeight="1">
      <c r="F817" s="2"/>
    </row>
    <row r="818" ht="15.75" customHeight="1">
      <c r="F818" s="2"/>
    </row>
    <row r="819" ht="15.75" customHeight="1">
      <c r="F819" s="2"/>
    </row>
    <row r="820" ht="15.75" customHeight="1">
      <c r="F820" s="2"/>
    </row>
    <row r="821" ht="15.75" customHeight="1">
      <c r="F821" s="2"/>
    </row>
    <row r="822" ht="15.75" customHeight="1">
      <c r="F822" s="2"/>
    </row>
    <row r="823" ht="15.75" customHeight="1">
      <c r="F823" s="2"/>
    </row>
    <row r="824" ht="15.75" customHeight="1">
      <c r="F824" s="2"/>
    </row>
    <row r="825" ht="15.75" customHeight="1">
      <c r="F825" s="2"/>
    </row>
    <row r="826" ht="15.75" customHeight="1">
      <c r="F826" s="2"/>
    </row>
    <row r="827" ht="15.75" customHeight="1">
      <c r="F827" s="2"/>
    </row>
    <row r="828" ht="15.75" customHeight="1">
      <c r="F828" s="2"/>
    </row>
    <row r="829" ht="15.75" customHeight="1">
      <c r="F829" s="2"/>
    </row>
    <row r="830" ht="15.75" customHeight="1">
      <c r="F830" s="2"/>
    </row>
    <row r="831" ht="15.75" customHeight="1">
      <c r="F831" s="2"/>
    </row>
    <row r="832" ht="15.75" customHeight="1">
      <c r="F832" s="2"/>
    </row>
    <row r="833" ht="15.75" customHeight="1">
      <c r="F833" s="2"/>
    </row>
    <row r="834" ht="15.75" customHeight="1">
      <c r="F834" s="2"/>
    </row>
    <row r="835" ht="15.75" customHeight="1">
      <c r="F835" s="2"/>
    </row>
    <row r="836" ht="15.75" customHeight="1">
      <c r="F836" s="2"/>
    </row>
    <row r="837" ht="15.75" customHeight="1">
      <c r="F837" s="2"/>
    </row>
    <row r="838" ht="15.75" customHeight="1">
      <c r="F838" s="2"/>
    </row>
    <row r="839" ht="15.75" customHeight="1">
      <c r="F839" s="2"/>
    </row>
    <row r="840" ht="15.75" customHeight="1">
      <c r="F840" s="2"/>
    </row>
    <row r="841" ht="15.75" customHeight="1">
      <c r="F841" s="2"/>
    </row>
    <row r="842" ht="15.75" customHeight="1">
      <c r="F842" s="2"/>
    </row>
    <row r="843" ht="15.75" customHeight="1">
      <c r="F843" s="2"/>
    </row>
    <row r="844" ht="15.75" customHeight="1">
      <c r="F844" s="2"/>
    </row>
    <row r="845" ht="15.75" customHeight="1">
      <c r="F845" s="2"/>
    </row>
    <row r="846" ht="15.75" customHeight="1">
      <c r="F846" s="2"/>
    </row>
    <row r="847" ht="15.75" customHeight="1">
      <c r="F847" s="2"/>
    </row>
    <row r="848" ht="15.75" customHeight="1">
      <c r="F848" s="2"/>
    </row>
    <row r="849" ht="15.75" customHeight="1">
      <c r="F849" s="2"/>
    </row>
    <row r="850" ht="15.75" customHeight="1">
      <c r="F850" s="2"/>
    </row>
    <row r="851" ht="15.75" customHeight="1">
      <c r="F851" s="2"/>
    </row>
    <row r="852" ht="15.75" customHeight="1">
      <c r="F852" s="2"/>
    </row>
    <row r="853" ht="15.75" customHeight="1">
      <c r="F853" s="2"/>
    </row>
    <row r="854" ht="15.75" customHeight="1">
      <c r="F854" s="2"/>
    </row>
    <row r="855" ht="15.75" customHeight="1">
      <c r="F855" s="2"/>
    </row>
    <row r="856" ht="15.75" customHeight="1">
      <c r="F856" s="2"/>
    </row>
    <row r="857" ht="15.75" customHeight="1">
      <c r="F857" s="2"/>
    </row>
    <row r="858" ht="15.75" customHeight="1">
      <c r="F858" s="2"/>
    </row>
    <row r="859" ht="15.75" customHeight="1">
      <c r="F859" s="2"/>
    </row>
    <row r="860" ht="15.75" customHeight="1">
      <c r="F860" s="2"/>
    </row>
    <row r="861" ht="15.75" customHeight="1">
      <c r="F861" s="2"/>
    </row>
    <row r="862" ht="15.75" customHeight="1">
      <c r="F862" s="2"/>
    </row>
    <row r="863" ht="15.75" customHeight="1">
      <c r="F863" s="2"/>
    </row>
    <row r="864" ht="15.75" customHeight="1">
      <c r="F864" s="2"/>
    </row>
    <row r="865" ht="15.75" customHeight="1">
      <c r="F865" s="2"/>
    </row>
    <row r="866" ht="15.75" customHeight="1">
      <c r="F866" s="2"/>
    </row>
    <row r="867" ht="15.75" customHeight="1">
      <c r="F867" s="2"/>
    </row>
    <row r="868" ht="15.75" customHeight="1">
      <c r="F868" s="2"/>
    </row>
    <row r="869" ht="15.75" customHeight="1">
      <c r="F869" s="2"/>
    </row>
    <row r="870" ht="15.75" customHeight="1">
      <c r="F870" s="2"/>
    </row>
    <row r="871" ht="15.75" customHeight="1">
      <c r="F871" s="2"/>
    </row>
    <row r="872" ht="15.75" customHeight="1">
      <c r="F872" s="2"/>
    </row>
    <row r="873" ht="15.75" customHeight="1">
      <c r="F873" s="2"/>
    </row>
    <row r="874" ht="15.75" customHeight="1">
      <c r="F874" s="2"/>
    </row>
    <row r="875" ht="15.75" customHeight="1">
      <c r="F875" s="2"/>
    </row>
    <row r="876" ht="15.75" customHeight="1">
      <c r="F876" s="2"/>
    </row>
    <row r="877" ht="15.75" customHeight="1">
      <c r="F877" s="2"/>
    </row>
    <row r="878" ht="15.75" customHeight="1">
      <c r="F878" s="2"/>
    </row>
    <row r="879" ht="15.75" customHeight="1">
      <c r="F879" s="2"/>
    </row>
    <row r="880" ht="15.75" customHeight="1">
      <c r="F880" s="2"/>
    </row>
    <row r="881" ht="15.75" customHeight="1">
      <c r="F881" s="2"/>
    </row>
    <row r="882" ht="15.75" customHeight="1">
      <c r="F882" s="2"/>
    </row>
    <row r="883" ht="15.75" customHeight="1">
      <c r="F883" s="2"/>
    </row>
    <row r="884" ht="15.75" customHeight="1">
      <c r="F884" s="2"/>
    </row>
    <row r="885" ht="15.75" customHeight="1">
      <c r="F885" s="2"/>
    </row>
    <row r="886" ht="15.75" customHeight="1">
      <c r="F886" s="2"/>
    </row>
    <row r="887" ht="15.75" customHeight="1">
      <c r="F887" s="2"/>
    </row>
    <row r="888" ht="15.75" customHeight="1">
      <c r="F888" s="2"/>
    </row>
    <row r="889" ht="15.75" customHeight="1">
      <c r="F889" s="2"/>
    </row>
    <row r="890" ht="15.75" customHeight="1">
      <c r="F890" s="2"/>
    </row>
    <row r="891" ht="15.75" customHeight="1">
      <c r="F891" s="2"/>
    </row>
    <row r="892" ht="15.75" customHeight="1">
      <c r="F892" s="2"/>
    </row>
    <row r="893" ht="15.75" customHeight="1">
      <c r="F893" s="2"/>
    </row>
    <row r="894" ht="15.75" customHeight="1">
      <c r="F894" s="2"/>
    </row>
    <row r="895" ht="15.75" customHeight="1">
      <c r="F895" s="2"/>
    </row>
    <row r="896" ht="15.75" customHeight="1">
      <c r="F896" s="2"/>
    </row>
    <row r="897" ht="15.75" customHeight="1">
      <c r="F897" s="2"/>
    </row>
    <row r="898" ht="15.75" customHeight="1">
      <c r="F898" s="2"/>
    </row>
    <row r="899" ht="15.75" customHeight="1">
      <c r="F899" s="2"/>
    </row>
    <row r="900" ht="15.75" customHeight="1">
      <c r="F900" s="2"/>
    </row>
    <row r="901" ht="15.75" customHeight="1">
      <c r="F901" s="2"/>
    </row>
    <row r="902" ht="15.75" customHeight="1">
      <c r="F902" s="2"/>
    </row>
    <row r="903" ht="15.75" customHeight="1">
      <c r="F903" s="2"/>
    </row>
    <row r="904" ht="15.75" customHeight="1">
      <c r="F904" s="2"/>
    </row>
    <row r="905" ht="15.75" customHeight="1">
      <c r="F905" s="2"/>
    </row>
    <row r="906" ht="15.75" customHeight="1">
      <c r="F906" s="2"/>
    </row>
    <row r="907" ht="15.75" customHeight="1">
      <c r="F907" s="2"/>
    </row>
    <row r="908" ht="15.75" customHeight="1">
      <c r="F908" s="2"/>
    </row>
    <row r="909" ht="15.75" customHeight="1">
      <c r="F909" s="2"/>
    </row>
    <row r="910" ht="15.75" customHeight="1">
      <c r="F910" s="2"/>
    </row>
    <row r="911" ht="15.75" customHeight="1">
      <c r="F911" s="2"/>
    </row>
    <row r="912" ht="15.75" customHeight="1">
      <c r="F912" s="2"/>
    </row>
    <row r="913" ht="15.75" customHeight="1">
      <c r="F913" s="2"/>
    </row>
    <row r="914" ht="15.75" customHeight="1">
      <c r="F914" s="2"/>
    </row>
    <row r="915" ht="15.75" customHeight="1">
      <c r="F915" s="2"/>
    </row>
    <row r="916" ht="15.75" customHeight="1">
      <c r="F916" s="2"/>
    </row>
    <row r="917" ht="15.75" customHeight="1">
      <c r="F917" s="2"/>
    </row>
    <row r="918" ht="15.75" customHeight="1">
      <c r="F918" s="2"/>
    </row>
    <row r="919" ht="15.75" customHeight="1">
      <c r="F919" s="2"/>
    </row>
    <row r="920" ht="15.75" customHeight="1">
      <c r="F920" s="2"/>
    </row>
    <row r="921" ht="15.75" customHeight="1">
      <c r="F921" s="2"/>
    </row>
    <row r="922" ht="15.75" customHeight="1">
      <c r="F922" s="2"/>
    </row>
    <row r="923" ht="15.75" customHeight="1">
      <c r="F923" s="2"/>
    </row>
    <row r="924" ht="15.75" customHeight="1">
      <c r="F924" s="2"/>
    </row>
    <row r="925" ht="15.75" customHeight="1">
      <c r="F925" s="2"/>
    </row>
    <row r="926" ht="15.75" customHeight="1">
      <c r="F926" s="2"/>
    </row>
    <row r="927" ht="15.75" customHeight="1">
      <c r="F927" s="2"/>
    </row>
    <row r="928" ht="15.75" customHeight="1">
      <c r="F928" s="2"/>
    </row>
    <row r="929" ht="15.75" customHeight="1">
      <c r="F929" s="2"/>
    </row>
    <row r="930" ht="15.75" customHeight="1">
      <c r="F930" s="2"/>
    </row>
    <row r="931" ht="15.75" customHeight="1">
      <c r="F931" s="2"/>
    </row>
    <row r="932" ht="15.75" customHeight="1">
      <c r="F932" s="2"/>
    </row>
    <row r="933" ht="15.75" customHeight="1">
      <c r="F933" s="2"/>
    </row>
    <row r="934" ht="15.75" customHeight="1">
      <c r="F934" s="2"/>
    </row>
    <row r="935" ht="15.75" customHeight="1">
      <c r="F935" s="2"/>
    </row>
    <row r="936" ht="15.75" customHeight="1">
      <c r="F936" s="2"/>
    </row>
    <row r="937" ht="15.75" customHeight="1">
      <c r="F937" s="2"/>
    </row>
    <row r="938" ht="15.75" customHeight="1">
      <c r="F938" s="2"/>
    </row>
    <row r="939" ht="15.75" customHeight="1">
      <c r="F939" s="2"/>
    </row>
    <row r="940" ht="15.75" customHeight="1">
      <c r="F940" s="2"/>
    </row>
    <row r="941" ht="15.75" customHeight="1">
      <c r="F941" s="2"/>
    </row>
    <row r="942" ht="15.75" customHeight="1">
      <c r="F942" s="2"/>
    </row>
    <row r="943" ht="15.75" customHeight="1">
      <c r="F943" s="2"/>
    </row>
    <row r="944" ht="15.75" customHeight="1">
      <c r="F944" s="2"/>
    </row>
    <row r="945" ht="15.75" customHeight="1">
      <c r="F945" s="2"/>
    </row>
    <row r="946" ht="15.75" customHeight="1">
      <c r="F946" s="2"/>
    </row>
    <row r="947" ht="15.75" customHeight="1">
      <c r="F947" s="2"/>
    </row>
    <row r="948" ht="15.75" customHeight="1">
      <c r="F948" s="2"/>
    </row>
    <row r="949" ht="15.75" customHeight="1">
      <c r="F949" s="2"/>
    </row>
    <row r="950" ht="15.75" customHeight="1">
      <c r="F950" s="2"/>
    </row>
    <row r="951" ht="15.75" customHeight="1">
      <c r="F951" s="2"/>
    </row>
    <row r="952" ht="15.75" customHeight="1">
      <c r="F952" s="2"/>
    </row>
    <row r="953" ht="15.75" customHeight="1">
      <c r="F953" s="2"/>
    </row>
    <row r="954" ht="15.75" customHeight="1">
      <c r="F954" s="2"/>
    </row>
    <row r="955" ht="15.75" customHeight="1">
      <c r="F955" s="2"/>
    </row>
    <row r="956" ht="15.75" customHeight="1">
      <c r="F956" s="2"/>
    </row>
    <row r="957" ht="15.75" customHeight="1">
      <c r="F957" s="2"/>
    </row>
    <row r="958" ht="15.75" customHeight="1">
      <c r="F958" s="2"/>
    </row>
    <row r="959" ht="15.75" customHeight="1">
      <c r="F959" s="2"/>
    </row>
    <row r="960" ht="15.75" customHeight="1">
      <c r="F960" s="2"/>
    </row>
    <row r="961" ht="15.75" customHeight="1">
      <c r="F961" s="2"/>
    </row>
    <row r="962" ht="15.75" customHeight="1">
      <c r="F962" s="2"/>
    </row>
    <row r="963" ht="15.75" customHeight="1">
      <c r="F963" s="2"/>
    </row>
    <row r="964" ht="15.75" customHeight="1">
      <c r="F964" s="2"/>
    </row>
    <row r="965" ht="15.75" customHeight="1">
      <c r="F965" s="2"/>
    </row>
    <row r="966" ht="15.75" customHeight="1">
      <c r="F966" s="2"/>
    </row>
    <row r="967" ht="15.75" customHeight="1">
      <c r="F967" s="2"/>
    </row>
    <row r="968" ht="15.75" customHeight="1">
      <c r="F968" s="2"/>
    </row>
    <row r="969" ht="15.75" customHeight="1">
      <c r="F969" s="2"/>
    </row>
    <row r="970" ht="15.75" customHeight="1">
      <c r="F970" s="2"/>
    </row>
    <row r="971" ht="15.75" customHeight="1">
      <c r="F971" s="2"/>
    </row>
    <row r="972" ht="15.75" customHeight="1">
      <c r="F972" s="2"/>
    </row>
    <row r="973" ht="15.75" customHeight="1">
      <c r="F973" s="2"/>
    </row>
    <row r="974" ht="15.75" customHeight="1">
      <c r="F974" s="2"/>
    </row>
    <row r="975" ht="15.75" customHeight="1">
      <c r="F975" s="2"/>
    </row>
    <row r="976" ht="15.75" customHeight="1">
      <c r="F976" s="2"/>
    </row>
    <row r="977" ht="15.75" customHeight="1">
      <c r="F977" s="2"/>
    </row>
    <row r="978" ht="15.75" customHeight="1">
      <c r="F978" s="2"/>
    </row>
    <row r="979" ht="15.75" customHeight="1">
      <c r="F979" s="2"/>
    </row>
    <row r="980" ht="15.75" customHeight="1">
      <c r="F980" s="2"/>
    </row>
    <row r="981" ht="15.75" customHeight="1">
      <c r="F981" s="2"/>
    </row>
    <row r="982" ht="15.75" customHeight="1">
      <c r="F982" s="2"/>
    </row>
    <row r="983" ht="15.75" customHeight="1">
      <c r="F983" s="2"/>
    </row>
    <row r="984" ht="15.75" customHeight="1">
      <c r="F984" s="2"/>
    </row>
    <row r="985" ht="15.75" customHeight="1">
      <c r="F985" s="2"/>
    </row>
    <row r="986" ht="15.75" customHeight="1">
      <c r="F986" s="2"/>
    </row>
    <row r="987" ht="15.75" customHeight="1">
      <c r="F987" s="2"/>
    </row>
    <row r="988" ht="15.75" customHeight="1">
      <c r="F988" s="2"/>
    </row>
    <row r="989" ht="15.75" customHeight="1">
      <c r="F989" s="2"/>
    </row>
    <row r="990" ht="15.75" customHeight="1">
      <c r="F990" s="2"/>
    </row>
    <row r="991" ht="15.75" customHeight="1">
      <c r="F991" s="2"/>
    </row>
    <row r="992" ht="15.75" customHeight="1">
      <c r="F992" s="2"/>
    </row>
    <row r="993" ht="15.75" customHeight="1">
      <c r="F993" s="2"/>
    </row>
    <row r="994" ht="15.75" customHeight="1">
      <c r="F994" s="2"/>
    </row>
    <row r="995" ht="15.75" customHeight="1">
      <c r="F995" s="2"/>
    </row>
    <row r="996" ht="15.75" customHeight="1">
      <c r="F996" s="2"/>
    </row>
    <row r="997" ht="15.75" customHeight="1">
      <c r="F997" s="2"/>
    </row>
    <row r="998" ht="15.75" customHeight="1">
      <c r="F998" s="2"/>
    </row>
    <row r="999" ht="15.75" customHeight="1">
      <c r="F999" s="2"/>
    </row>
    <row r="1000" ht="15.75" customHeight="1">
      <c r="F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" t="s">
        <v>240</v>
      </c>
      <c r="B1" s="5" t="s">
        <v>241</v>
      </c>
      <c r="C1" s="5" t="s">
        <v>242</v>
      </c>
    </row>
    <row r="2">
      <c r="A2" s="6">
        <f>'2019'!M3</f>
        <v>43472</v>
      </c>
      <c r="B2" s="1">
        <f>'2019'!C3</f>
        <v>109</v>
      </c>
    </row>
    <row r="3">
      <c r="A3" s="6">
        <f>'2019'!M4</f>
        <v>43473</v>
      </c>
      <c r="B3" s="1">
        <f>'2019'!C4</f>
        <v>100</v>
      </c>
      <c r="C3" s="1">
        <f>'2019'!F3</f>
        <v>3</v>
      </c>
    </row>
    <row r="4">
      <c r="A4" s="6">
        <f>'2019'!M5</f>
        <v>43474</v>
      </c>
      <c r="B4" s="1">
        <f>'2019'!C5</f>
        <v>58</v>
      </c>
      <c r="C4" s="1">
        <f>'2019'!F4</f>
        <v>14</v>
      </c>
    </row>
    <row r="5">
      <c r="A5" s="6">
        <f>'2019'!M6</f>
        <v>43475</v>
      </c>
      <c r="B5" s="1">
        <f>'2019'!C6</f>
        <v>64</v>
      </c>
      <c r="C5" s="1">
        <f>'2019'!F5</f>
        <v>16</v>
      </c>
    </row>
    <row r="6">
      <c r="A6" s="6">
        <f>'2019'!M7</f>
        <v>43476</v>
      </c>
      <c r="B6" s="1">
        <f>'2019'!C7</f>
        <v>47</v>
      </c>
      <c r="C6" s="1">
        <f>'2019'!F6</f>
        <v>22</v>
      </c>
    </row>
    <row r="7">
      <c r="A7" s="6">
        <f>'2019'!M8</f>
        <v>43479</v>
      </c>
      <c r="B7" s="1">
        <f>'2019'!C8</f>
        <v>64</v>
      </c>
      <c r="C7" s="1">
        <f>'2019'!F7</f>
        <v>23</v>
      </c>
    </row>
    <row r="8">
      <c r="A8" s="6">
        <f>'2019'!M9</f>
        <v>43480</v>
      </c>
      <c r="B8" s="1">
        <f>'2019'!C9</f>
        <v>44</v>
      </c>
      <c r="C8" s="1">
        <f>'2019'!F8</f>
        <v>13</v>
      </c>
    </row>
    <row r="9">
      <c r="A9" s="6">
        <f>'2019'!M10</f>
        <v>43481</v>
      </c>
      <c r="B9" s="1">
        <f>'2019'!C10</f>
        <v>35</v>
      </c>
      <c r="C9" s="1">
        <f>'2019'!F9</f>
        <v>18</v>
      </c>
    </row>
    <row r="10">
      <c r="A10" s="6">
        <f>'2019'!M11</f>
        <v>43482</v>
      </c>
      <c r="B10" s="1">
        <f>'2019'!C11</f>
        <v>41</v>
      </c>
      <c r="C10" s="1">
        <f>'2019'!F10</f>
        <v>28</v>
      </c>
    </row>
    <row r="11">
      <c r="A11" s="6">
        <f>'2019'!M12</f>
        <v>43483</v>
      </c>
      <c r="B11" s="1">
        <f>'2019'!C12</f>
        <v>60</v>
      </c>
      <c r="C11" s="1">
        <f>'2019'!F11</f>
        <v>14</v>
      </c>
    </row>
    <row r="12">
      <c r="A12" s="6">
        <f>'2019'!M13</f>
        <v>43486</v>
      </c>
      <c r="B12" s="1">
        <f>'2019'!C13</f>
        <v>70</v>
      </c>
      <c r="C12" s="1">
        <f>'2019'!F12</f>
        <v>20</v>
      </c>
    </row>
    <row r="13">
      <c r="A13" s="6">
        <f>'2019'!M14</f>
        <v>43487</v>
      </c>
      <c r="B13" s="1">
        <f>'2019'!C14</f>
        <v>44</v>
      </c>
      <c r="C13" s="1">
        <f>'2019'!F13</f>
        <v>17</v>
      </c>
    </row>
    <row r="14">
      <c r="A14" s="6">
        <f>'2019'!M15</f>
        <v>43488</v>
      </c>
      <c r="B14" s="1">
        <f>'2019'!C15</f>
        <v>35</v>
      </c>
      <c r="C14" s="1">
        <f>'2019'!F14</f>
        <v>21</v>
      </c>
    </row>
    <row r="15">
      <c r="A15" s="6">
        <f>'2019'!M16</f>
        <v>43489</v>
      </c>
      <c r="B15" s="1">
        <f>'2019'!C16</f>
        <v>38</v>
      </c>
      <c r="C15" s="1">
        <f>'2019'!F15</f>
        <v>6</v>
      </c>
    </row>
    <row r="16">
      <c r="A16" s="6">
        <f>'2019'!M17</f>
        <v>43490</v>
      </c>
      <c r="B16" s="1">
        <f>'2019'!C17</f>
        <v>50</v>
      </c>
      <c r="C16" s="1">
        <f>'2019'!F16</f>
        <v>23</v>
      </c>
    </row>
    <row r="17">
      <c r="A17" s="6">
        <f>'2019'!M18</f>
        <v>43493</v>
      </c>
      <c r="B17" s="1">
        <f>'2019'!C18</f>
        <v>396</v>
      </c>
      <c r="C17" s="1">
        <f>'2019'!F17</f>
        <v>117</v>
      </c>
    </row>
    <row r="18">
      <c r="A18" s="6">
        <f>'2019'!M19</f>
        <v>43494</v>
      </c>
      <c r="B18" s="1">
        <f>'2019'!C19</f>
        <v>424</v>
      </c>
      <c r="C18" s="1">
        <f>'2019'!F18</f>
        <v>75</v>
      </c>
    </row>
    <row r="19">
      <c r="A19" s="6">
        <f>'2019'!M20</f>
        <v>43495</v>
      </c>
      <c r="B19" s="1">
        <f>'2019'!C20</f>
        <v>353</v>
      </c>
      <c r="C19" s="1">
        <f>'2019'!F19</f>
        <v>118</v>
      </c>
    </row>
    <row r="20">
      <c r="A20" s="6">
        <f>'2019'!M21</f>
        <v>43496</v>
      </c>
      <c r="B20" s="1">
        <f>'2019'!C21</f>
        <v>340</v>
      </c>
      <c r="C20" s="1">
        <f>'2019'!F20</f>
        <v>96</v>
      </c>
    </row>
    <row r="21">
      <c r="A21" s="6">
        <f>'2019'!M22</f>
        <v>43497</v>
      </c>
      <c r="B21" s="1">
        <f>'2019'!C22</f>
        <v>337</v>
      </c>
      <c r="C21" s="1">
        <f>'2019'!F21</f>
        <v>93</v>
      </c>
    </row>
    <row r="22">
      <c r="A22" s="6">
        <f>'2019'!M23</f>
        <v>43498</v>
      </c>
      <c r="B22" s="1">
        <f>'2019'!C23</f>
        <v>123</v>
      </c>
      <c r="C22" s="1">
        <f>'2019'!F22</f>
        <v>17</v>
      </c>
    </row>
    <row r="23">
      <c r="A23" s="6">
        <f>'2019'!M24</f>
        <v>43501</v>
      </c>
      <c r="B23" s="1">
        <f>'2019'!C24</f>
        <v>327</v>
      </c>
      <c r="C23" s="1">
        <f>'2019'!F23</f>
        <v>314</v>
      </c>
    </row>
    <row r="24">
      <c r="A24" s="6">
        <f>'2019'!M25</f>
        <v>43502</v>
      </c>
      <c r="B24" s="1">
        <f>'2019'!C25</f>
        <v>347</v>
      </c>
      <c r="C24" s="1">
        <f>'2019'!F24</f>
        <v>220</v>
      </c>
    </row>
    <row r="25">
      <c r="A25" s="6">
        <f>'2019'!M26</f>
        <v>43503</v>
      </c>
      <c r="B25" s="1">
        <f>'2019'!C26</f>
        <v>349</v>
      </c>
      <c r="C25" s="1">
        <f>'2019'!F25</f>
        <v>237</v>
      </c>
    </row>
    <row r="26">
      <c r="A26" s="6">
        <f>'2019'!M27</f>
        <v>43504</v>
      </c>
      <c r="B26" s="1">
        <f>'2019'!C27</f>
        <v>343</v>
      </c>
      <c r="C26" s="1">
        <f>'2019'!F26</f>
        <v>202</v>
      </c>
    </row>
    <row r="27">
      <c r="A27" s="6">
        <f>'2019'!M28</f>
        <v>43505</v>
      </c>
      <c r="B27" s="1">
        <f>'2019'!C28</f>
        <v>85</v>
      </c>
      <c r="C27" s="1">
        <f>'2019'!F27</f>
        <v>27</v>
      </c>
    </row>
    <row r="28">
      <c r="A28" s="6">
        <f>'2019'!M29</f>
        <v>43507</v>
      </c>
      <c r="B28" s="1">
        <f>'2019'!C29</f>
        <v>296</v>
      </c>
      <c r="C28" s="1">
        <f>'2019'!F28</f>
        <v>252</v>
      </c>
    </row>
    <row r="29">
      <c r="A29" s="6">
        <f>'2019'!M30</f>
        <v>43508</v>
      </c>
      <c r="B29" s="1">
        <f>'2019'!C30</f>
        <v>359</v>
      </c>
      <c r="C29" s="1">
        <f>'2019'!F29</f>
        <v>296</v>
      </c>
    </row>
    <row r="30">
      <c r="A30" s="6">
        <f>'2019'!M31</f>
        <v>43509</v>
      </c>
      <c r="B30" s="1">
        <f>'2019'!C31</f>
        <v>343</v>
      </c>
      <c r="C30" s="1">
        <f>'2019'!F30</f>
        <v>229</v>
      </c>
    </row>
    <row r="31">
      <c r="A31" s="6">
        <f>'2019'!M32</f>
        <v>43510</v>
      </c>
      <c r="B31" s="1">
        <f>'2019'!C32</f>
        <v>276</v>
      </c>
      <c r="C31" s="1">
        <f>'2019'!F31</f>
        <v>227</v>
      </c>
    </row>
    <row r="32">
      <c r="A32" s="6">
        <f>'2019'!M33</f>
        <v>43511</v>
      </c>
      <c r="B32" s="1">
        <f>'2019'!C33</f>
        <v>285</v>
      </c>
      <c r="C32" s="1">
        <f>'2019'!F32</f>
        <v>215</v>
      </c>
    </row>
    <row r="33">
      <c r="A33" s="6">
        <f>'2019'!M34</f>
        <v>43512</v>
      </c>
      <c r="B33" s="1">
        <f>'2019'!C34</f>
        <v>72</v>
      </c>
      <c r="C33" s="1">
        <f>'2019'!F33</f>
        <v>45</v>
      </c>
    </row>
    <row r="34">
      <c r="A34" s="6">
        <f>'2019'!M35</f>
        <v>43514</v>
      </c>
      <c r="B34" s="1">
        <f>'2019'!C35</f>
        <v>314</v>
      </c>
      <c r="C34" s="1">
        <f>'2019'!F34</f>
        <v>355</v>
      </c>
    </row>
    <row r="35">
      <c r="A35" s="6">
        <f>'2019'!M36</f>
        <v>43515</v>
      </c>
      <c r="B35" s="1">
        <f>'2019'!C36</f>
        <v>383</v>
      </c>
      <c r="C35" s="1">
        <f>'2019'!F35</f>
        <v>338</v>
      </c>
    </row>
    <row r="36">
      <c r="A36" s="6">
        <f>'2019'!M37</f>
        <v>43516</v>
      </c>
      <c r="B36" s="1">
        <f>'2019'!C37</f>
        <v>320</v>
      </c>
      <c r="C36" s="1">
        <f>'2019'!F36</f>
        <v>324</v>
      </c>
    </row>
    <row r="37">
      <c r="A37" s="6">
        <f>'2019'!M38</f>
        <v>43517</v>
      </c>
      <c r="B37" s="1">
        <f>'2019'!C38</f>
        <v>297</v>
      </c>
      <c r="C37" s="1">
        <f>'2019'!F37</f>
        <v>294</v>
      </c>
    </row>
    <row r="38">
      <c r="A38" s="6">
        <f>'2019'!M39</f>
        <v>43518</v>
      </c>
      <c r="B38" s="1">
        <f>'2019'!C39</f>
        <v>351</v>
      </c>
      <c r="C38" s="1">
        <f>'2019'!F38</f>
        <v>231</v>
      </c>
    </row>
    <row r="39">
      <c r="A39" s="6">
        <f>'2019'!M40</f>
        <v>43519</v>
      </c>
      <c r="B39" s="1">
        <f>'2019'!C40</f>
        <v>59</v>
      </c>
      <c r="C39" s="1">
        <f>'2019'!F39</f>
        <v>43</v>
      </c>
    </row>
    <row r="40">
      <c r="A40" s="6">
        <f>'2019'!M41</f>
        <v>43521</v>
      </c>
      <c r="B40" s="1">
        <f>'2019'!C41</f>
        <v>335</v>
      </c>
      <c r="C40" s="1">
        <f>'2019'!F40</f>
        <v>348</v>
      </c>
    </row>
    <row r="41">
      <c r="A41" s="6">
        <f>'2019'!M42</f>
        <v>43522</v>
      </c>
      <c r="B41" s="1">
        <f>'2019'!C42</f>
        <v>359</v>
      </c>
      <c r="C41" s="1">
        <f>'2019'!F41</f>
        <v>316</v>
      </c>
    </row>
    <row r="42">
      <c r="A42" s="6">
        <f>'2019'!M43</f>
        <v>43523</v>
      </c>
      <c r="B42" s="1">
        <f>'2019'!C43</f>
        <v>332</v>
      </c>
      <c r="C42" s="1">
        <f>'2019'!F42</f>
        <v>299</v>
      </c>
    </row>
    <row r="43">
      <c r="A43" s="6">
        <f>'2019'!M44</f>
        <v>43524</v>
      </c>
      <c r="B43" s="1">
        <f>'2019'!C44</f>
        <v>364</v>
      </c>
      <c r="C43" s="1">
        <f>'2019'!F43</f>
        <v>296</v>
      </c>
    </row>
    <row r="44">
      <c r="A44" s="6">
        <f>'2019'!M45</f>
        <v>43525</v>
      </c>
      <c r="B44" s="1">
        <f>'2019'!C45</f>
        <v>340</v>
      </c>
      <c r="C44" s="1">
        <f>'2019'!F44</f>
        <v>233</v>
      </c>
    </row>
    <row r="45">
      <c r="A45" s="6">
        <f>'2019'!M46</f>
        <v>43526</v>
      </c>
      <c r="B45" s="1">
        <f>'2019'!C46</f>
        <v>75</v>
      </c>
      <c r="C45" s="1">
        <f>'2019'!F45</f>
        <v>64</v>
      </c>
    </row>
    <row r="46">
      <c r="A46" s="6">
        <f>'2019'!M47</f>
        <v>43528</v>
      </c>
      <c r="B46" s="1">
        <f>'2019'!C47</f>
        <v>358</v>
      </c>
      <c r="C46" s="1">
        <f>'2019'!F46</f>
        <v>378</v>
      </c>
    </row>
    <row r="47">
      <c r="A47" s="6">
        <f>'2019'!M48</f>
        <v>43529</v>
      </c>
      <c r="B47" s="1">
        <f>'2019'!C48</f>
        <v>270</v>
      </c>
      <c r="C47" s="1">
        <f>'2019'!F47</f>
        <v>391</v>
      </c>
    </row>
    <row r="48">
      <c r="A48" s="6">
        <f>'2019'!M49</f>
        <v>43530</v>
      </c>
      <c r="B48" s="1">
        <f>'2019'!C49</f>
        <v>295</v>
      </c>
      <c r="C48" s="1">
        <f>'2019'!F48</f>
        <v>367</v>
      </c>
    </row>
    <row r="49">
      <c r="A49" s="6">
        <f>'2019'!M50</f>
        <v>43531</v>
      </c>
      <c r="B49" s="1">
        <f>'2019'!C50</f>
        <v>326</v>
      </c>
      <c r="C49" s="1">
        <f>'2019'!F49</f>
        <v>315</v>
      </c>
    </row>
    <row r="50">
      <c r="A50" s="6">
        <f>'2019'!M51</f>
        <v>43533</v>
      </c>
      <c r="B50" s="1">
        <f>'2019'!C51</f>
        <v>74</v>
      </c>
      <c r="C50" s="1">
        <f>'2019'!F50</f>
        <v>135</v>
      </c>
    </row>
    <row r="51">
      <c r="A51" s="6">
        <f>'2019'!M52</f>
        <v>43535</v>
      </c>
      <c r="B51" s="1">
        <f>'2019'!C52</f>
        <v>322</v>
      </c>
      <c r="C51" s="1">
        <f>'2019'!F51</f>
        <v>720</v>
      </c>
    </row>
    <row r="52">
      <c r="A52" s="6">
        <f>'2019'!M53</f>
        <v>43536</v>
      </c>
      <c r="B52" s="1">
        <f>'2019'!C53</f>
        <v>286</v>
      </c>
      <c r="C52" s="1">
        <f>'2019'!F52</f>
        <v>318</v>
      </c>
    </row>
    <row r="53">
      <c r="A53" s="6">
        <f>'2019'!M54</f>
        <v>43537</v>
      </c>
      <c r="B53" s="1">
        <f>'2019'!C54</f>
        <v>313</v>
      </c>
      <c r="C53" s="1">
        <f>'2019'!F53</f>
        <v>237</v>
      </c>
    </row>
    <row r="54">
      <c r="A54" s="6">
        <f>'2019'!M55</f>
        <v>43538</v>
      </c>
      <c r="B54" s="1">
        <f>'2019'!C55</f>
        <v>332</v>
      </c>
      <c r="C54" s="1">
        <f>'2019'!F54</f>
        <v>212</v>
      </c>
    </row>
    <row r="55">
      <c r="A55" s="6">
        <f>'2019'!M56</f>
        <v>43539</v>
      </c>
      <c r="B55" s="1">
        <f>'2019'!C56</f>
        <v>367</v>
      </c>
      <c r="C55" s="1">
        <f>'2019'!F55</f>
        <v>140</v>
      </c>
    </row>
    <row r="56">
      <c r="A56" s="6">
        <f>'2019'!M57</f>
        <v>43540</v>
      </c>
      <c r="B56" s="1">
        <f>'2019'!C57</f>
        <v>59</v>
      </c>
      <c r="C56" s="1">
        <f>'2019'!F56</f>
        <v>35</v>
      </c>
    </row>
    <row r="57">
      <c r="A57" s="6">
        <f>'2019'!M58</f>
        <v>43543</v>
      </c>
      <c r="B57" s="1">
        <f>'2019'!C58</f>
        <v>336</v>
      </c>
      <c r="C57" s="1">
        <f>'2019'!F57</f>
        <v>333</v>
      </c>
    </row>
    <row r="58">
      <c r="A58" s="6">
        <f>'2019'!M59</f>
        <v>43544</v>
      </c>
      <c r="B58" s="1">
        <f>'2019'!C59</f>
        <v>326</v>
      </c>
      <c r="C58" s="1">
        <f>'2019'!F58</f>
        <v>262</v>
      </c>
    </row>
    <row r="59">
      <c r="A59" s="6">
        <f>'2019'!M60</f>
        <v>43545</v>
      </c>
      <c r="B59" s="1">
        <f>'2019'!C60</f>
        <v>396</v>
      </c>
      <c r="C59" s="1">
        <f>'2019'!F59</f>
        <v>277</v>
      </c>
    </row>
    <row r="60">
      <c r="A60" s="6">
        <f>'2019'!M61</f>
        <v>43546</v>
      </c>
      <c r="B60" s="1">
        <f>'2019'!C61</f>
        <v>345</v>
      </c>
      <c r="C60" s="1">
        <f>'2019'!F60</f>
        <v>218</v>
      </c>
    </row>
    <row r="61">
      <c r="A61" s="6">
        <f>'2019'!M62</f>
        <v>43547</v>
      </c>
      <c r="B61" s="1">
        <f>'2019'!C62</f>
        <v>83</v>
      </c>
      <c r="C61" s="1">
        <f>'2019'!F61</f>
        <v>80</v>
      </c>
    </row>
    <row r="62">
      <c r="A62" s="6">
        <f>'2019'!M63</f>
        <v>43549</v>
      </c>
      <c r="B62" s="1">
        <f>'2019'!C63</f>
        <v>329</v>
      </c>
      <c r="C62" s="1">
        <f>'2019'!F62</f>
        <v>300</v>
      </c>
    </row>
    <row r="63">
      <c r="A63" s="6">
        <f>'2019'!M64</f>
        <v>43550</v>
      </c>
      <c r="B63" s="1">
        <f>'2019'!C64</f>
        <v>310</v>
      </c>
      <c r="C63" s="1">
        <f>'2019'!F63</f>
        <v>298</v>
      </c>
    </row>
    <row r="64">
      <c r="A64" s="6">
        <f>'2019'!M65</f>
        <v>43551</v>
      </c>
      <c r="B64" s="1">
        <f>'2019'!C65</f>
        <v>272</v>
      </c>
      <c r="C64" s="1">
        <f>'2019'!F64</f>
        <v>269</v>
      </c>
    </row>
    <row r="65">
      <c r="A65" s="6">
        <f>'2019'!M66</f>
        <v>43552</v>
      </c>
      <c r="B65" s="1">
        <f>'2019'!C66</f>
        <v>314</v>
      </c>
      <c r="C65" s="1">
        <f>'2019'!F65</f>
        <v>265</v>
      </c>
    </row>
    <row r="66">
      <c r="A66" s="6">
        <f>'2019'!M67</f>
        <v>43553</v>
      </c>
      <c r="B66" s="1">
        <f>'2019'!C67</f>
        <v>282</v>
      </c>
      <c r="C66" s="1">
        <f>'2019'!F66</f>
        <v>216</v>
      </c>
    </row>
    <row r="67">
      <c r="A67" s="6">
        <f>'2019'!M68</f>
        <v>43554</v>
      </c>
      <c r="B67" s="1">
        <f>'2019'!C68</f>
        <v>60</v>
      </c>
      <c r="C67" s="1">
        <f>'2019'!F67</f>
        <v>57</v>
      </c>
    </row>
    <row r="68">
      <c r="A68" s="6">
        <f>'2019'!M69</f>
        <v>43556</v>
      </c>
      <c r="B68" s="1">
        <f>'2019'!C69</f>
        <v>286</v>
      </c>
      <c r="C68" s="1">
        <f>'2019'!F68</f>
        <v>324</v>
      </c>
    </row>
    <row r="69">
      <c r="A69" s="6">
        <f>'2019'!M70</f>
        <v>43557</v>
      </c>
      <c r="B69" s="1">
        <f>'2019'!C70</f>
        <v>269</v>
      </c>
      <c r="C69" s="1">
        <f>'2019'!F69</f>
        <v>306</v>
      </c>
    </row>
    <row r="70">
      <c r="A70" s="6">
        <f>'2019'!M71</f>
        <v>43558</v>
      </c>
      <c r="B70" s="1">
        <f>'2019'!C71</f>
        <v>260</v>
      </c>
      <c r="C70" s="1">
        <f>'2019'!F70</f>
        <v>253</v>
      </c>
    </row>
    <row r="71">
      <c r="A71" s="6">
        <f>'2019'!M72</f>
        <v>43559</v>
      </c>
      <c r="B71" s="1">
        <f>'2019'!C72</f>
        <v>315</v>
      </c>
      <c r="C71" s="1">
        <f>'2019'!F71</f>
        <v>232</v>
      </c>
    </row>
    <row r="72">
      <c r="A72" s="6">
        <f>'2019'!M73</f>
        <v>43560</v>
      </c>
      <c r="B72" s="1">
        <f>'2019'!C73</f>
        <v>314</v>
      </c>
      <c r="C72" s="1">
        <f>'2019'!F72</f>
        <v>247</v>
      </c>
    </row>
    <row r="73">
      <c r="A73" s="6">
        <f>'2019'!M74</f>
        <v>43561</v>
      </c>
      <c r="B73" s="1">
        <f>'2019'!C74</f>
        <v>68</v>
      </c>
      <c r="C73" s="1">
        <f>'2019'!F73</f>
        <v>90</v>
      </c>
    </row>
    <row r="74">
      <c r="A74" s="6">
        <f>'2019'!M75</f>
        <v>43563</v>
      </c>
      <c r="B74" s="1">
        <f>'2019'!C75</f>
        <v>297</v>
      </c>
      <c r="C74" s="1">
        <f>'2019'!F74</f>
        <v>370</v>
      </c>
    </row>
    <row r="75">
      <c r="A75" s="6">
        <f>'2019'!M76</f>
        <v>43564</v>
      </c>
      <c r="B75" s="1">
        <f>'2019'!C76</f>
        <v>360</v>
      </c>
      <c r="C75" s="1">
        <f>'2019'!F75</f>
        <v>312</v>
      </c>
    </row>
    <row r="76">
      <c r="A76" s="6">
        <f>'2019'!M77</f>
        <v>43565</v>
      </c>
      <c r="B76" s="1">
        <f>'2019'!C77</f>
        <v>313</v>
      </c>
      <c r="C76" s="1">
        <f>'2019'!F76</f>
        <v>310</v>
      </c>
    </row>
    <row r="77">
      <c r="A77" s="6">
        <f>'2019'!M78</f>
        <v>43566</v>
      </c>
      <c r="B77" s="1">
        <f>'2019'!C78</f>
        <v>390</v>
      </c>
      <c r="C77" s="1">
        <f>'2019'!F77</f>
        <v>337</v>
      </c>
    </row>
    <row r="78">
      <c r="A78" s="6">
        <f>'2019'!M79</f>
        <v>43567</v>
      </c>
      <c r="B78" s="1">
        <f>'2019'!C79</f>
        <v>459</v>
      </c>
      <c r="C78" s="1">
        <f>'2019'!F78</f>
        <v>251</v>
      </c>
    </row>
    <row r="79">
      <c r="A79" s="6">
        <f>'2019'!M80</f>
        <v>43568</v>
      </c>
      <c r="B79" s="1">
        <f>'2019'!C80</f>
        <v>88</v>
      </c>
      <c r="C79" s="1">
        <f>'2019'!F79</f>
        <v>58</v>
      </c>
    </row>
    <row r="80">
      <c r="A80" s="6">
        <f>'2019'!M81</f>
        <v>43577</v>
      </c>
      <c r="B80" s="1">
        <f>'2019'!C81</f>
        <v>255</v>
      </c>
      <c r="C80" s="1">
        <f>'2019'!F80</f>
        <v>492</v>
      </c>
    </row>
    <row r="81">
      <c r="A81" s="6">
        <f>'2019'!M82</f>
        <v>43578</v>
      </c>
      <c r="B81" s="1">
        <f>'2019'!C82</f>
        <v>262</v>
      </c>
      <c r="C81" s="1">
        <f>'2019'!F81</f>
        <v>326</v>
      </c>
    </row>
    <row r="82">
      <c r="A82" s="6">
        <f>'2019'!M83</f>
        <v>43579</v>
      </c>
      <c r="B82" s="1">
        <f>'2019'!C83</f>
        <v>284</v>
      </c>
      <c r="C82" s="1">
        <f>'2019'!F82</f>
        <v>267</v>
      </c>
    </row>
    <row r="83">
      <c r="A83" s="6">
        <f>'2019'!M84</f>
        <v>43580</v>
      </c>
      <c r="B83" s="1">
        <f>'2019'!C84</f>
        <v>237</v>
      </c>
      <c r="C83" s="1">
        <f>'2019'!F83</f>
        <v>273</v>
      </c>
    </row>
    <row r="84">
      <c r="A84" s="6">
        <f>'2019'!M85</f>
        <v>43581</v>
      </c>
      <c r="B84" s="1">
        <f>'2019'!C85</f>
        <v>250</v>
      </c>
      <c r="C84" s="1">
        <f>'2019'!F84</f>
        <v>221</v>
      </c>
    </row>
    <row r="85">
      <c r="A85" s="6">
        <f>'2019'!M86</f>
        <v>43582</v>
      </c>
      <c r="B85" s="1">
        <f>'2019'!C86</f>
        <v>40</v>
      </c>
      <c r="C85" s="1">
        <f>'2019'!F85</f>
        <v>71</v>
      </c>
    </row>
    <row r="86">
      <c r="A86" s="6">
        <f>'2019'!M87</f>
        <v>43584</v>
      </c>
      <c r="B86" s="1">
        <f>'2019'!C87</f>
        <v>272</v>
      </c>
      <c r="C86" s="1">
        <f>'2019'!F86</f>
        <v>339</v>
      </c>
    </row>
    <row r="87">
      <c r="A87" s="6">
        <f>'2019'!M88</f>
        <v>43585</v>
      </c>
      <c r="B87" s="1">
        <f>'2019'!C88</f>
        <v>313</v>
      </c>
      <c r="C87" s="1">
        <f>'2019'!F87</f>
        <v>280</v>
      </c>
    </row>
    <row r="88">
      <c r="A88" s="6">
        <f>'2019'!M89</f>
        <v>43587</v>
      </c>
      <c r="B88" s="1">
        <f>'2019'!C89</f>
        <v>343</v>
      </c>
      <c r="C88" s="1">
        <f>'2019'!F88</f>
        <v>328</v>
      </c>
    </row>
    <row r="89">
      <c r="A89" s="6">
        <f>'2019'!M90</f>
        <v>43588</v>
      </c>
      <c r="B89" s="1">
        <f>'2019'!C90</f>
        <v>301</v>
      </c>
      <c r="C89" s="1">
        <f>'2019'!F89</f>
        <v>238</v>
      </c>
    </row>
    <row r="90">
      <c r="A90" s="6">
        <f>'2019'!M91</f>
        <v>43589</v>
      </c>
      <c r="B90" s="1">
        <f>'2019'!C91</f>
        <v>60</v>
      </c>
      <c r="C90" s="1">
        <f>'2019'!F90</f>
        <v>52</v>
      </c>
    </row>
    <row r="91">
      <c r="A91" s="6">
        <f>'2019'!M92</f>
        <v>43591</v>
      </c>
      <c r="B91" s="1">
        <f>'2019'!C92</f>
        <v>292</v>
      </c>
      <c r="C91" s="1">
        <f>'2019'!F91</f>
        <v>358</v>
      </c>
    </row>
    <row r="92">
      <c r="A92" s="6">
        <f>'2019'!M93</f>
        <v>43592</v>
      </c>
      <c r="B92" s="1">
        <f>'2019'!C93</f>
        <v>254</v>
      </c>
      <c r="C92" s="1">
        <f>'2019'!F92</f>
        <v>316</v>
      </c>
    </row>
    <row r="93">
      <c r="A93" s="6">
        <f>'2019'!M94</f>
        <v>43593</v>
      </c>
      <c r="B93" s="1">
        <f>'2019'!C94</f>
        <v>279</v>
      </c>
      <c r="C93" s="1">
        <f>'2019'!F93</f>
        <v>205</v>
      </c>
    </row>
    <row r="94">
      <c r="A94" s="6">
        <f>'2019'!M95</f>
        <v>43594</v>
      </c>
      <c r="B94" s="1">
        <f>'2019'!C95</f>
        <v>387</v>
      </c>
      <c r="C94" s="1">
        <f>'2019'!F94</f>
        <v>251</v>
      </c>
    </row>
    <row r="95">
      <c r="A95" s="6">
        <f>'2019'!M96</f>
        <v>43598</v>
      </c>
      <c r="B95" s="1">
        <f>'2019'!C96</f>
        <v>337</v>
      </c>
      <c r="C95" s="1">
        <f>'2019'!F95</f>
        <v>476</v>
      </c>
    </row>
    <row r="96">
      <c r="A96" s="6">
        <f>'2019'!M97</f>
        <v>43599</v>
      </c>
      <c r="B96" s="1">
        <f>'2019'!C97</f>
        <v>345</v>
      </c>
      <c r="C96" s="1">
        <f>'2019'!F96</f>
        <v>303</v>
      </c>
    </row>
    <row r="97">
      <c r="A97" s="6">
        <f>'2019'!M98</f>
        <v>43605</v>
      </c>
      <c r="B97" s="1">
        <f>'2019'!C98</f>
        <v>407</v>
      </c>
      <c r="C97" s="1">
        <f>'2019'!F97</f>
        <v>693</v>
      </c>
    </row>
    <row r="98">
      <c r="A98" s="6">
        <f>'2019'!M99</f>
        <v>43606</v>
      </c>
      <c r="B98" s="1">
        <f>'2019'!C99</f>
        <v>300</v>
      </c>
      <c r="C98" s="1">
        <f>'2019'!F98</f>
        <v>351</v>
      </c>
    </row>
    <row r="99">
      <c r="A99" s="6">
        <f>'2019'!M100</f>
        <v>43607</v>
      </c>
      <c r="B99" s="1">
        <f>'2019'!C100</f>
        <v>242</v>
      </c>
      <c r="C99" s="1">
        <f>'2019'!F99</f>
        <v>230</v>
      </c>
    </row>
    <row r="100">
      <c r="A100" s="6">
        <f>'2019'!M101</f>
        <v>43608</v>
      </c>
      <c r="B100" s="1">
        <f>'2019'!C101</f>
        <v>250</v>
      </c>
      <c r="C100" s="1">
        <f>'2019'!F100</f>
        <v>321</v>
      </c>
    </row>
    <row r="101">
      <c r="A101" s="6">
        <f>'2019'!M102</f>
        <v>43609</v>
      </c>
      <c r="B101" s="1">
        <f>'2019'!C102</f>
        <v>279</v>
      </c>
      <c r="C101" s="1">
        <f>'2019'!F101</f>
        <v>224</v>
      </c>
    </row>
    <row r="102">
      <c r="A102" s="6">
        <f>'2019'!M103</f>
        <v>43610</v>
      </c>
      <c r="B102" s="1">
        <f>'2019'!C103</f>
        <v>44</v>
      </c>
      <c r="C102" s="1">
        <f>'2019'!F102</f>
        <v>40</v>
      </c>
    </row>
    <row r="103">
      <c r="A103" s="6">
        <f>'2019'!M104</f>
        <v>43612</v>
      </c>
      <c r="B103" s="1">
        <f>'2019'!C104</f>
        <v>243</v>
      </c>
      <c r="C103" s="1">
        <f>'2019'!F103</f>
        <v>384</v>
      </c>
    </row>
    <row r="104">
      <c r="A104" s="6">
        <f>'2019'!M105</f>
        <v>43613</v>
      </c>
      <c r="B104" s="1">
        <f>'2019'!C105</f>
        <v>186</v>
      </c>
      <c r="C104" s="1">
        <f>'2019'!F104</f>
        <v>275</v>
      </c>
    </row>
    <row r="105">
      <c r="A105" s="6">
        <f>'2019'!M106</f>
        <v>43614</v>
      </c>
      <c r="B105" s="1">
        <f>'2019'!C106</f>
        <v>188</v>
      </c>
      <c r="C105" s="1">
        <f>'2019'!F105</f>
        <v>281</v>
      </c>
    </row>
    <row r="106">
      <c r="A106" s="6">
        <f>'2019'!M107</f>
        <v>43615</v>
      </c>
      <c r="B106" s="1">
        <f>'2019'!C107</f>
        <v>131</v>
      </c>
      <c r="C106" s="1">
        <f>'2019'!F106</f>
        <v>199</v>
      </c>
    </row>
    <row r="107">
      <c r="A107" s="6">
        <f>'2019'!M108</f>
        <v>43616</v>
      </c>
      <c r="B107" s="1">
        <f>'2019'!C108</f>
        <v>159</v>
      </c>
      <c r="C107" s="1">
        <f>'2019'!F107</f>
        <v>212</v>
      </c>
    </row>
    <row r="108">
      <c r="A108" s="6">
        <f>'2019'!M109</f>
        <v>43617</v>
      </c>
      <c r="B108" s="1">
        <f>'2019'!C109</f>
        <v>25</v>
      </c>
      <c r="C108" s="1">
        <f>'2019'!F108</f>
        <v>53</v>
      </c>
    </row>
    <row r="109">
      <c r="A109" s="6">
        <f>'2019'!M110</f>
        <v>43619</v>
      </c>
      <c r="B109" s="1">
        <f>'2019'!C110</f>
        <v>104</v>
      </c>
      <c r="C109" s="1">
        <f>'2019'!F109</f>
        <v>197</v>
      </c>
    </row>
    <row r="110">
      <c r="A110" s="6">
        <f>'2019'!M111</f>
        <v>43620</v>
      </c>
      <c r="B110" s="1">
        <f>'2019'!C111</f>
        <v>116</v>
      </c>
      <c r="C110" s="1">
        <f>'2019'!F110</f>
        <v>183</v>
      </c>
    </row>
    <row r="111">
      <c r="A111" s="6">
        <f>'2019'!M112</f>
        <v>43621</v>
      </c>
      <c r="B111" s="1">
        <f>'2019'!C112</f>
        <v>88</v>
      </c>
      <c r="C111" s="1">
        <f>'2019'!F111</f>
        <v>161</v>
      </c>
    </row>
    <row r="112">
      <c r="A112" s="6">
        <f>'2019'!M113</f>
        <v>43622</v>
      </c>
      <c r="B112" s="1">
        <f>'2019'!C113</f>
        <v>97</v>
      </c>
      <c r="C112" s="1">
        <f>'2019'!F112</f>
        <v>138</v>
      </c>
    </row>
    <row r="113">
      <c r="A113" s="6">
        <f>'2019'!M114</f>
        <v>43623</v>
      </c>
      <c r="B113" s="1">
        <f>'2019'!C114</f>
        <v>86</v>
      </c>
      <c r="C113" s="1">
        <f>'2019'!F113</f>
        <v>105</v>
      </c>
    </row>
    <row r="114">
      <c r="A114" s="6">
        <f>'2019'!M115</f>
        <v>43624</v>
      </c>
      <c r="B114" s="1">
        <f>'2019'!C115</f>
        <v>16</v>
      </c>
      <c r="C114" s="1">
        <f>'2019'!F114</f>
        <v>27</v>
      </c>
    </row>
    <row r="115">
      <c r="A115" s="6">
        <f>'2019'!M116</f>
        <v>43626</v>
      </c>
      <c r="B115" s="1">
        <f>'2019'!C116</f>
        <v>95</v>
      </c>
      <c r="C115" s="1">
        <f>'2019'!F115</f>
        <v>109</v>
      </c>
    </row>
    <row r="116">
      <c r="A116" s="6">
        <f>'2019'!M117</f>
        <v>43627</v>
      </c>
      <c r="B116" s="1">
        <f>'2019'!C117</f>
        <v>52</v>
      </c>
      <c r="C116" s="1">
        <f>'2019'!F116</f>
        <v>73</v>
      </c>
    </row>
    <row r="117">
      <c r="A117" s="6">
        <f>'2019'!M118</f>
        <v>43628</v>
      </c>
      <c r="B117" s="1">
        <f>'2019'!C118</f>
        <v>63</v>
      </c>
      <c r="C117" s="1">
        <f>'2019'!F117</f>
        <v>60</v>
      </c>
    </row>
    <row r="118">
      <c r="A118" s="6">
        <f>'2019'!M119</f>
        <v>43629</v>
      </c>
      <c r="B118" s="1">
        <f>'2019'!C119</f>
        <v>93</v>
      </c>
      <c r="C118" s="1">
        <f>'2019'!F118</f>
        <v>63</v>
      </c>
    </row>
    <row r="119">
      <c r="A119" s="6">
        <f>'2019'!M120</f>
        <v>43630</v>
      </c>
      <c r="B119" s="1">
        <f>'2019'!C120</f>
        <v>68</v>
      </c>
      <c r="C119" s="1">
        <f>'2019'!F119</f>
        <v>53</v>
      </c>
    </row>
    <row r="120">
      <c r="A120" s="6">
        <f>'2019'!M121</f>
        <v>43633</v>
      </c>
      <c r="B120" s="1">
        <f>'2019'!C121</f>
        <v>102</v>
      </c>
      <c r="C120" s="1">
        <f>'2019'!F120</f>
        <v>124</v>
      </c>
    </row>
    <row r="121">
      <c r="A121" s="6">
        <f>'2019'!M122</f>
        <v>43634</v>
      </c>
      <c r="B121" s="1">
        <f>'2019'!C122</f>
        <v>106</v>
      </c>
      <c r="C121" s="1">
        <f>'2019'!F121</f>
        <v>65</v>
      </c>
    </row>
    <row r="122">
      <c r="A122" s="6">
        <f>'2019'!M123</f>
        <v>43635</v>
      </c>
      <c r="B122" s="1">
        <f>'2019'!C123</f>
        <v>82</v>
      </c>
      <c r="C122" s="1">
        <f>'2019'!F122</f>
        <v>72</v>
      </c>
    </row>
    <row r="123">
      <c r="A123" s="6">
        <f>'2019'!M124</f>
        <v>43636</v>
      </c>
      <c r="B123" s="1">
        <f>'2019'!C124</f>
        <v>42</v>
      </c>
      <c r="C123" s="1">
        <f>'2019'!F123</f>
        <v>40</v>
      </c>
    </row>
    <row r="124">
      <c r="A124" s="6">
        <f>'2019'!M125</f>
        <v>43637</v>
      </c>
      <c r="B124" s="1">
        <f>'2019'!C125</f>
        <v>75</v>
      </c>
      <c r="C124" s="1">
        <f>'2019'!F124</f>
        <v>62</v>
      </c>
    </row>
    <row r="125">
      <c r="A125" s="6">
        <f>'2019'!M126</f>
        <v>43640</v>
      </c>
      <c r="B125" s="1">
        <f>'2019'!C126</f>
        <v>80</v>
      </c>
      <c r="C125" s="1">
        <f>'2019'!F125</f>
        <v>122</v>
      </c>
    </row>
    <row r="126">
      <c r="A126" s="6">
        <f>'2019'!M127</f>
        <v>43641</v>
      </c>
      <c r="B126" s="1">
        <f>'2019'!C127</f>
        <v>82</v>
      </c>
      <c r="C126" s="1">
        <f>'2019'!F126</f>
        <v>112</v>
      </c>
    </row>
    <row r="127">
      <c r="A127" s="6">
        <f>'2019'!M128</f>
        <v>43642</v>
      </c>
      <c r="B127" s="1">
        <f>'2019'!C128</f>
        <v>109</v>
      </c>
      <c r="C127" s="1">
        <f>'2019'!F127</f>
        <v>132</v>
      </c>
    </row>
    <row r="128">
      <c r="A128" s="6">
        <f>'2019'!M129</f>
        <v>43643</v>
      </c>
      <c r="B128" s="1">
        <f>'2019'!C129</f>
        <v>148</v>
      </c>
      <c r="C128" s="1">
        <f>'2019'!F128</f>
        <v>127</v>
      </c>
    </row>
    <row r="129">
      <c r="A129" s="6">
        <f>'2019'!M130</f>
        <v>43668</v>
      </c>
      <c r="B129" s="1">
        <f>'2019'!C130</f>
        <v>33</v>
      </c>
      <c r="C129" s="1">
        <f>'2019'!F129</f>
        <v>101</v>
      </c>
    </row>
    <row r="130">
      <c r="A130" s="6">
        <f>'2019'!M131</f>
        <v>43669</v>
      </c>
      <c r="B130" s="1">
        <f>'2019'!C131</f>
        <v>35</v>
      </c>
      <c r="C130" s="1">
        <f>'2019'!F130</f>
        <v>65</v>
      </c>
    </row>
    <row r="131">
      <c r="A131" s="6">
        <f>'2019'!M132</f>
        <v>43670</v>
      </c>
      <c r="B131" s="1">
        <f>'2019'!C132</f>
        <v>43</v>
      </c>
      <c r="C131" s="1">
        <f>'2019'!F131</f>
        <v>70</v>
      </c>
    </row>
    <row r="132">
      <c r="A132" s="6">
        <f>'2019'!M133</f>
        <v>43671</v>
      </c>
      <c r="B132" s="1">
        <f>'2019'!C133</f>
        <v>27</v>
      </c>
      <c r="C132" s="1">
        <f>'2019'!F132</f>
        <v>78</v>
      </c>
    </row>
    <row r="133">
      <c r="A133" s="6">
        <f>'2019'!M134</f>
        <v>43672</v>
      </c>
      <c r="B133" s="1">
        <f>'2019'!C134</f>
        <v>34</v>
      </c>
      <c r="C133" s="1">
        <f>'2019'!F133</f>
        <v>41</v>
      </c>
    </row>
    <row r="134">
      <c r="A134" s="6">
        <f>'2019'!M135</f>
        <v>43675</v>
      </c>
      <c r="B134" s="1">
        <f>'2019'!C135</f>
        <v>26</v>
      </c>
      <c r="C134" s="1">
        <f>'2019'!F134</f>
        <v>36</v>
      </c>
    </row>
    <row r="135">
      <c r="A135" s="6">
        <f>'2019'!M136</f>
        <v>43676</v>
      </c>
      <c r="B135" s="1">
        <f>'2019'!C136</f>
        <v>23</v>
      </c>
      <c r="C135" s="1">
        <f>'2019'!F135</f>
        <v>24</v>
      </c>
    </row>
    <row r="136">
      <c r="A136" s="6">
        <f>'2019'!M137</f>
        <v>43677</v>
      </c>
      <c r="B136" s="1">
        <f>'2019'!C137</f>
        <v>20</v>
      </c>
      <c r="C136" s="1">
        <f>'2019'!F136</f>
        <v>39</v>
      </c>
    </row>
    <row r="137">
      <c r="A137" s="6">
        <f>'2019'!M138</f>
        <v>43678</v>
      </c>
      <c r="B137" s="1">
        <f>'2019'!C138</f>
        <v>14</v>
      </c>
      <c r="C137" s="1">
        <f>'2019'!F137</f>
        <v>22</v>
      </c>
    </row>
    <row r="138">
      <c r="A138" s="6">
        <f>'2019'!M139</f>
        <v>43679</v>
      </c>
      <c r="B138" s="1">
        <f>'2019'!C139</f>
        <v>27</v>
      </c>
      <c r="C138" s="1">
        <f>'2019'!F138</f>
        <v>35</v>
      </c>
    </row>
    <row r="139">
      <c r="A139" s="6">
        <f>'2019'!M140</f>
        <v>43682</v>
      </c>
      <c r="B139" s="1">
        <f>'2019'!C140</f>
        <v>189</v>
      </c>
      <c r="C139" s="1">
        <f>'2019'!F139</f>
        <v>146</v>
      </c>
    </row>
    <row r="140">
      <c r="A140" s="6">
        <f>'2019'!M141</f>
        <v>43683</v>
      </c>
      <c r="B140" s="1">
        <f>'2019'!C141</f>
        <v>267</v>
      </c>
      <c r="C140" s="1">
        <f>'2019'!F140</f>
        <v>67</v>
      </c>
    </row>
    <row r="141">
      <c r="A141" s="6">
        <f>'2019'!M142</f>
        <v>43684</v>
      </c>
      <c r="B141" s="1">
        <f>'2019'!C142</f>
        <v>241</v>
      </c>
      <c r="C141" s="1">
        <f>'2019'!F141</f>
        <v>67</v>
      </c>
    </row>
    <row r="142">
      <c r="A142" s="6">
        <f>'2019'!M143</f>
        <v>43685</v>
      </c>
      <c r="B142" s="1">
        <f>'2019'!C143</f>
        <v>271</v>
      </c>
      <c r="C142" s="1">
        <f>'2019'!F142</f>
        <v>111</v>
      </c>
    </row>
    <row r="143">
      <c r="A143" s="6">
        <f>'2019'!M144</f>
        <v>43686</v>
      </c>
      <c r="B143" s="1">
        <f>'2019'!C144</f>
        <v>220</v>
      </c>
      <c r="C143" s="1">
        <f>'2019'!F143</f>
        <v>48</v>
      </c>
    </row>
    <row r="144">
      <c r="A144" s="6">
        <f>'2019'!M145</f>
        <v>43687</v>
      </c>
      <c r="B144" s="1">
        <f>'2019'!C145</f>
        <v>100</v>
      </c>
      <c r="C144" s="1">
        <f>'2019'!F144</f>
        <v>13</v>
      </c>
    </row>
    <row r="145">
      <c r="A145" s="6">
        <f>'2019'!M146</f>
        <v>43689</v>
      </c>
      <c r="B145" s="1">
        <f>'2019'!C146</f>
        <v>229</v>
      </c>
      <c r="C145" s="1">
        <f>'2019'!F145</f>
        <v>153</v>
      </c>
    </row>
    <row r="146">
      <c r="A146" s="6">
        <f>'2019'!M147</f>
        <v>43690</v>
      </c>
      <c r="B146" s="1">
        <f>'2019'!C147</f>
        <v>223</v>
      </c>
      <c r="C146" s="1">
        <f>'2019'!F146</f>
        <v>167</v>
      </c>
    </row>
    <row r="147">
      <c r="A147" s="6">
        <f>'2019'!M148</f>
        <v>43691</v>
      </c>
      <c r="B147" s="1">
        <f>'2019'!C148</f>
        <v>180</v>
      </c>
      <c r="C147" s="1">
        <f>'2019'!F147</f>
        <v>155</v>
      </c>
    </row>
    <row r="148">
      <c r="A148" s="6">
        <f>'2019'!M149</f>
        <v>43692</v>
      </c>
      <c r="B148" s="1">
        <f>'2019'!C149</f>
        <v>240</v>
      </c>
      <c r="C148" s="1">
        <f>'2019'!F148</f>
        <v>129</v>
      </c>
    </row>
    <row r="149">
      <c r="A149" s="6">
        <f>'2019'!M150</f>
        <v>43693</v>
      </c>
      <c r="B149" s="1">
        <f>'2019'!C150</f>
        <v>196</v>
      </c>
      <c r="C149" s="1">
        <f>'2019'!F149</f>
        <v>119</v>
      </c>
    </row>
    <row r="150">
      <c r="A150" s="6">
        <f>'2019'!M151</f>
        <v>43694</v>
      </c>
      <c r="B150" s="1">
        <f>'2019'!C151</f>
        <v>73</v>
      </c>
      <c r="C150" s="1">
        <f>'2019'!F150</f>
        <v>11</v>
      </c>
    </row>
    <row r="151">
      <c r="A151" s="6">
        <f>'2019'!M152</f>
        <v>43696</v>
      </c>
      <c r="B151" s="1">
        <f>'2019'!C152</f>
        <v>204</v>
      </c>
      <c r="C151" s="1">
        <f>'2019'!F151</f>
        <v>254</v>
      </c>
    </row>
    <row r="152">
      <c r="A152" s="6">
        <f>'2019'!M153</f>
        <v>43697</v>
      </c>
      <c r="B152" s="1">
        <f>'2019'!C153</f>
        <v>243</v>
      </c>
      <c r="C152" s="1">
        <f>'2019'!F152</f>
        <v>173</v>
      </c>
    </row>
    <row r="153">
      <c r="A153" s="6">
        <f>'2019'!M154</f>
        <v>43698</v>
      </c>
      <c r="B153" s="1">
        <f>'2019'!C154</f>
        <v>252</v>
      </c>
      <c r="C153" s="1">
        <f>'2019'!F153</f>
        <v>165</v>
      </c>
    </row>
    <row r="154">
      <c r="A154" s="6">
        <f>'2019'!M155</f>
        <v>43699</v>
      </c>
      <c r="B154" s="1">
        <f>'2019'!C155</f>
        <v>329</v>
      </c>
      <c r="C154" s="1">
        <f>'2019'!F154</f>
        <v>183</v>
      </c>
    </row>
    <row r="155">
      <c r="A155" s="6">
        <f>'2019'!M156</f>
        <v>43700</v>
      </c>
      <c r="B155" s="1">
        <f>'2019'!C156</f>
        <v>349</v>
      </c>
      <c r="C155" s="1">
        <f>'2019'!F155</f>
        <v>123</v>
      </c>
    </row>
    <row r="156">
      <c r="A156" s="6">
        <f>'2019'!M157</f>
        <v>43701</v>
      </c>
      <c r="B156" s="1">
        <f>'2019'!C157</f>
        <v>81</v>
      </c>
      <c r="C156" s="1">
        <f>'2019'!F156</f>
        <v>35</v>
      </c>
    </row>
    <row r="157">
      <c r="A157" s="6">
        <f>'2019'!M158</f>
        <v>43703</v>
      </c>
      <c r="B157" s="1">
        <f>'2019'!C158</f>
        <v>279</v>
      </c>
      <c r="C157" s="1">
        <f>'2019'!F157</f>
        <v>276</v>
      </c>
    </row>
    <row r="158">
      <c r="A158" s="6">
        <f>'2019'!M159</f>
        <v>43704</v>
      </c>
      <c r="B158" s="1">
        <f>'2019'!C159</f>
        <v>293</v>
      </c>
      <c r="C158" s="1">
        <f>'2019'!F158</f>
        <v>276</v>
      </c>
    </row>
    <row r="159">
      <c r="A159" s="6">
        <f>'2019'!M160</f>
        <v>43705</v>
      </c>
      <c r="B159" s="1">
        <f>'2019'!C160</f>
        <v>335</v>
      </c>
      <c r="C159" s="1">
        <f>'2019'!F159</f>
        <v>218</v>
      </c>
    </row>
    <row r="160">
      <c r="A160" s="6">
        <f>'2019'!M161</f>
        <v>43706</v>
      </c>
      <c r="B160" s="1">
        <f>'2019'!C161</f>
        <v>396</v>
      </c>
      <c r="C160" s="1">
        <f>'2019'!F160</f>
        <v>245</v>
      </c>
    </row>
    <row r="161">
      <c r="A161" s="6">
        <f>'2019'!M162</f>
        <v>43710</v>
      </c>
      <c r="B161" s="1">
        <f>'2019'!C162</f>
        <v>417</v>
      </c>
      <c r="C161" s="1">
        <f>'2019'!F161</f>
        <v>462</v>
      </c>
    </row>
    <row r="162">
      <c r="A162" s="6">
        <f>'2019'!M163</f>
        <v>43711</v>
      </c>
      <c r="B162" s="1">
        <f>'2019'!C163</f>
        <v>312</v>
      </c>
      <c r="C162" s="1">
        <f>'2019'!F162</f>
        <v>297</v>
      </c>
    </row>
    <row r="163">
      <c r="A163" s="6">
        <f>'2019'!M164</f>
        <v>43712</v>
      </c>
      <c r="B163" s="1">
        <f>'2019'!C164</f>
        <v>340</v>
      </c>
      <c r="C163" s="1">
        <f>'2019'!F163</f>
        <v>299</v>
      </c>
    </row>
    <row r="164">
      <c r="A164" s="6">
        <f>'2019'!M165</f>
        <v>43713</v>
      </c>
      <c r="B164" s="1">
        <f>'2019'!C165</f>
        <v>419</v>
      </c>
      <c r="C164" s="1">
        <f>'2019'!F164</f>
        <v>296</v>
      </c>
    </row>
    <row r="165">
      <c r="A165" s="6">
        <f>'2019'!M166</f>
        <v>43714</v>
      </c>
      <c r="B165" s="1">
        <f>'2019'!C166</f>
        <v>412</v>
      </c>
      <c r="C165" s="1">
        <f>'2019'!F165</f>
        <v>173</v>
      </c>
    </row>
    <row r="166">
      <c r="A166" s="6">
        <f>'2019'!M167</f>
        <v>43715</v>
      </c>
      <c r="B166" s="1">
        <f>'2019'!C167</f>
        <v>75</v>
      </c>
      <c r="C166" s="1">
        <f>'2019'!F166</f>
        <v>41</v>
      </c>
    </row>
    <row r="167">
      <c r="A167" s="6">
        <f>'2019'!M168</f>
        <v>43717</v>
      </c>
      <c r="B167" s="1">
        <f>'2019'!C168</f>
        <v>342</v>
      </c>
      <c r="C167" s="1">
        <f>'2019'!F167</f>
        <v>354</v>
      </c>
    </row>
    <row r="168">
      <c r="A168" s="6">
        <f>'2019'!M169</f>
        <v>43718</v>
      </c>
      <c r="B168" s="1">
        <f>'2019'!C169</f>
        <v>347</v>
      </c>
      <c r="C168" s="1">
        <f>'2019'!F168</f>
        <v>314</v>
      </c>
    </row>
    <row r="169">
      <c r="A169" s="6">
        <f>'2019'!M170</f>
        <v>43719</v>
      </c>
      <c r="B169" s="1">
        <f>'2019'!C170</f>
        <v>288</v>
      </c>
      <c r="C169" s="1">
        <f>'2019'!F169</f>
        <v>273</v>
      </c>
    </row>
    <row r="170">
      <c r="A170" s="6">
        <f>'2019'!M171</f>
        <v>43720</v>
      </c>
      <c r="B170" s="1">
        <f>'2019'!C171</f>
        <v>266</v>
      </c>
      <c r="C170" s="1">
        <f>'2019'!F170</f>
        <v>284</v>
      </c>
    </row>
    <row r="171">
      <c r="A171" s="6">
        <f>'2019'!M172</f>
        <v>43721</v>
      </c>
      <c r="B171" s="1">
        <f>'2019'!C172</f>
        <v>406</v>
      </c>
      <c r="C171" s="1">
        <f>'2019'!F171</f>
        <v>287</v>
      </c>
    </row>
    <row r="172">
      <c r="A172" s="6">
        <f>'2019'!M173</f>
        <v>43725</v>
      </c>
      <c r="B172" s="1">
        <f>'2019'!C173</f>
        <v>441</v>
      </c>
      <c r="C172" s="1">
        <f>'2019'!F172</f>
        <v>692</v>
      </c>
    </row>
    <row r="173">
      <c r="A173" s="6">
        <f>'2019'!M174</f>
        <v>43726</v>
      </c>
      <c r="B173" s="1">
        <f>'2019'!C174</f>
        <v>335</v>
      </c>
      <c r="C173" s="1">
        <f>'2019'!F173</f>
        <v>312</v>
      </c>
    </row>
    <row r="174">
      <c r="A174" s="6">
        <f>'2019'!M175</f>
        <v>43727</v>
      </c>
      <c r="B174" s="1">
        <f>'2019'!C175</f>
        <v>298</v>
      </c>
      <c r="C174" s="1">
        <f>'2019'!F174</f>
        <v>292</v>
      </c>
    </row>
    <row r="175">
      <c r="A175" s="6">
        <f>'2019'!M176</f>
        <v>43728</v>
      </c>
      <c r="B175" s="1">
        <f>'2019'!C176</f>
        <v>351</v>
      </c>
      <c r="C175" s="1">
        <f>'2019'!F175</f>
        <v>279</v>
      </c>
    </row>
    <row r="176">
      <c r="A176" s="6">
        <f>'2019'!M177</f>
        <v>43729</v>
      </c>
      <c r="B176" s="1">
        <f>'2019'!C177</f>
        <v>88</v>
      </c>
      <c r="C176" s="1">
        <f>'2019'!F176</f>
        <v>52</v>
      </c>
    </row>
    <row r="177">
      <c r="A177" s="6">
        <f>'2019'!M178</f>
        <v>43731</v>
      </c>
      <c r="B177" s="1">
        <f>'2019'!C178</f>
        <v>332</v>
      </c>
      <c r="C177" s="1">
        <f>'2019'!F177</f>
        <v>292</v>
      </c>
    </row>
    <row r="178">
      <c r="A178" s="6">
        <f>'2019'!M179</f>
        <v>43732</v>
      </c>
      <c r="B178" s="1">
        <f>'2019'!C179</f>
        <v>371</v>
      </c>
      <c r="C178" s="1">
        <f>'2019'!F178</f>
        <v>318</v>
      </c>
    </row>
    <row r="179">
      <c r="A179" s="6">
        <f>'2019'!M180</f>
        <v>43733</v>
      </c>
      <c r="B179" s="1">
        <f>'2019'!C180</f>
        <v>293</v>
      </c>
      <c r="C179" s="1">
        <f>'2019'!F179</f>
        <v>286</v>
      </c>
    </row>
    <row r="180">
      <c r="A180" s="6">
        <f>'2019'!M181</f>
        <v>43734</v>
      </c>
      <c r="B180" s="1">
        <f>'2019'!C181</f>
        <v>101</v>
      </c>
      <c r="C180" s="1">
        <f>'2019'!F180</f>
        <v>99</v>
      </c>
    </row>
    <row r="181">
      <c r="A181" s="6">
        <f>'2019'!M182</f>
        <v>43736</v>
      </c>
      <c r="B181" s="1">
        <f>'2019'!C182</f>
        <v>37</v>
      </c>
      <c r="C181" s="1">
        <f>'2019'!F181</f>
        <v>67</v>
      </c>
    </row>
    <row r="182">
      <c r="A182" s="6">
        <f>'2019'!M183</f>
        <v>43738</v>
      </c>
      <c r="B182" s="1">
        <f>'2019'!C183</f>
        <v>415</v>
      </c>
      <c r="C182" s="1">
        <f>'2019'!F182</f>
        <v>555</v>
      </c>
    </row>
    <row r="183">
      <c r="A183" s="6">
        <f>'2019'!M184</f>
        <v>43739</v>
      </c>
      <c r="B183" s="1">
        <f>'2019'!C184</f>
        <v>371</v>
      </c>
      <c r="C183" s="1">
        <f>'2019'!F183</f>
        <v>319</v>
      </c>
    </row>
    <row r="184">
      <c r="A184" s="6">
        <f>'2019'!M185</f>
        <v>43743</v>
      </c>
      <c r="B184" s="1">
        <f>'2019'!C185</f>
        <v>90</v>
      </c>
      <c r="C184" s="1">
        <f>'2019'!F184</f>
        <v>118</v>
      </c>
    </row>
    <row r="185">
      <c r="A185" s="6">
        <f>'2019'!M186</f>
        <v>43745</v>
      </c>
      <c r="B185" s="1">
        <f>'2019'!C186</f>
        <v>456</v>
      </c>
      <c r="C185" s="1">
        <f>'2019'!F185</f>
        <v>572</v>
      </c>
    </row>
    <row r="186">
      <c r="A186" s="6">
        <f>'2019'!M187</f>
        <v>43746</v>
      </c>
      <c r="B186" s="1">
        <f>'2019'!C187</f>
        <v>397</v>
      </c>
      <c r="C186" s="1">
        <f>'2019'!F186</f>
        <v>359</v>
      </c>
    </row>
    <row r="187">
      <c r="A187" s="6">
        <f>'2019'!M188</f>
        <v>43747</v>
      </c>
      <c r="B187" s="1">
        <f>'2019'!C188</f>
        <v>311</v>
      </c>
      <c r="C187" s="1">
        <f>'2019'!F187</f>
        <v>248</v>
      </c>
    </row>
    <row r="188">
      <c r="A188" s="6">
        <f>'2019'!M189</f>
        <v>43748</v>
      </c>
      <c r="B188" s="1">
        <f>'2019'!C189</f>
        <v>382</v>
      </c>
      <c r="C188" s="1">
        <f>'2019'!F188</f>
        <v>204</v>
      </c>
    </row>
    <row r="189">
      <c r="A189" s="6">
        <f>'2019'!M190</f>
        <v>43749</v>
      </c>
      <c r="B189" s="1">
        <f>'2019'!C190</f>
        <v>270</v>
      </c>
      <c r="C189" s="1">
        <f>'2019'!F189</f>
        <v>134</v>
      </c>
    </row>
    <row r="190">
      <c r="A190" s="6">
        <f>'2019'!M191</f>
        <v>43752</v>
      </c>
      <c r="B190" s="1">
        <f>'2019'!C191</f>
        <v>349</v>
      </c>
      <c r="C190" s="1">
        <f>'2019'!F190</f>
        <v>444</v>
      </c>
    </row>
    <row r="191">
      <c r="A191" s="6">
        <f>'2019'!M192</f>
        <v>43753</v>
      </c>
      <c r="B191" s="1">
        <f>'2019'!C192</f>
        <v>350</v>
      </c>
      <c r="C191" s="1">
        <f>'2019'!F191</f>
        <v>368</v>
      </c>
    </row>
    <row r="192">
      <c r="A192" s="6">
        <f>'2019'!M193</f>
        <v>43754</v>
      </c>
      <c r="B192" s="1">
        <f>'2019'!C193</f>
        <v>279</v>
      </c>
      <c r="C192" s="1">
        <f>'2019'!F192</f>
        <v>222</v>
      </c>
    </row>
    <row r="193">
      <c r="A193" s="6">
        <f>'2019'!M194</f>
        <v>43755</v>
      </c>
      <c r="B193" s="1">
        <f>'2019'!C194</f>
        <v>259</v>
      </c>
      <c r="C193" s="1">
        <f>'2019'!F193</f>
        <v>224</v>
      </c>
    </row>
    <row r="194">
      <c r="A194" s="6">
        <f>'2019'!M195</f>
        <v>43756</v>
      </c>
      <c r="B194" s="1">
        <f>'2019'!C195</f>
        <v>269</v>
      </c>
      <c r="C194" s="1">
        <f>'2019'!F194</f>
        <v>209</v>
      </c>
    </row>
    <row r="195">
      <c r="A195" s="6">
        <f>'2019'!M196</f>
        <v>43757</v>
      </c>
      <c r="B195" s="1">
        <f>'2019'!C196</f>
        <v>58</v>
      </c>
      <c r="C195" s="1">
        <f>'2019'!F195</f>
        <v>49</v>
      </c>
    </row>
    <row r="196">
      <c r="A196" s="6">
        <f>'2019'!M197</f>
        <v>43759</v>
      </c>
      <c r="B196" s="1">
        <f>'2019'!C197</f>
        <v>396</v>
      </c>
      <c r="C196" s="1">
        <f>'2019'!F196</f>
        <v>425</v>
      </c>
    </row>
    <row r="197">
      <c r="A197" s="6">
        <f>'2019'!M198</f>
        <v>43760</v>
      </c>
      <c r="B197" s="1">
        <f>'2019'!C198</f>
        <v>267</v>
      </c>
      <c r="C197" s="1">
        <f>'2019'!F197</f>
        <v>301</v>
      </c>
    </row>
    <row r="198">
      <c r="A198" s="6">
        <f>'2019'!M199</f>
        <v>43761</v>
      </c>
      <c r="B198" s="1">
        <f>'2019'!C199</f>
        <v>246</v>
      </c>
      <c r="C198" s="1">
        <f>'2019'!F198</f>
        <v>236</v>
      </c>
    </row>
    <row r="199">
      <c r="A199" s="6">
        <f>'2019'!M200</f>
        <v>43762</v>
      </c>
      <c r="B199" s="1">
        <f>'2019'!C200</f>
        <v>275</v>
      </c>
      <c r="C199" s="1">
        <f>'2019'!F199</f>
        <v>247</v>
      </c>
    </row>
    <row r="200">
      <c r="A200" s="6">
        <f>'2019'!M201</f>
        <v>43763</v>
      </c>
      <c r="B200" s="1">
        <f>'2019'!C201</f>
        <v>320</v>
      </c>
      <c r="C200" s="1">
        <f>'2019'!F200</f>
        <v>184</v>
      </c>
    </row>
    <row r="201">
      <c r="A201" s="6">
        <f>'2019'!M202</f>
        <v>43764</v>
      </c>
      <c r="B201" s="1">
        <f>'2019'!C202</f>
        <v>64</v>
      </c>
      <c r="C201" s="1">
        <f>'2019'!F201</f>
        <v>41</v>
      </c>
    </row>
    <row r="202">
      <c r="A202" s="6">
        <f>'2019'!M203</f>
        <v>43766</v>
      </c>
      <c r="B202" s="1">
        <f>'2019'!C203</f>
        <v>314</v>
      </c>
      <c r="C202" s="1">
        <f>'2019'!F202</f>
        <v>379</v>
      </c>
    </row>
    <row r="203">
      <c r="A203" s="6">
        <f>'2019'!M204</f>
        <v>43767</v>
      </c>
      <c r="B203" s="1">
        <f>'2019'!C204</f>
        <v>306</v>
      </c>
      <c r="C203" s="1">
        <f>'2019'!F203</f>
        <v>308</v>
      </c>
    </row>
    <row r="204">
      <c r="A204" s="6">
        <f>'2019'!M205</f>
        <v>43768</v>
      </c>
      <c r="B204" s="1">
        <f>'2019'!C205</f>
        <v>280</v>
      </c>
      <c r="C204" s="1">
        <f>'2019'!F204</f>
        <v>246</v>
      </c>
    </row>
    <row r="205">
      <c r="A205" s="6">
        <f>'2019'!M206</f>
        <v>43769</v>
      </c>
      <c r="B205" s="1">
        <f>'2019'!C206</f>
        <v>346</v>
      </c>
      <c r="C205" s="1">
        <f>'2019'!F205</f>
        <v>264</v>
      </c>
    </row>
    <row r="206">
      <c r="A206" s="6">
        <f>'2019'!M207</f>
        <v>43773</v>
      </c>
      <c r="B206" s="1">
        <f>'2019'!C207</f>
        <v>373</v>
      </c>
      <c r="C206" s="1">
        <f>'2019'!F206</f>
        <v>486</v>
      </c>
    </row>
    <row r="207">
      <c r="A207" s="6">
        <f>'2019'!M208</f>
        <v>43774</v>
      </c>
      <c r="B207" s="1">
        <f>'2019'!C208</f>
        <v>366</v>
      </c>
      <c r="C207" s="1">
        <f>'2019'!F207</f>
        <v>298</v>
      </c>
    </row>
    <row r="208">
      <c r="A208" s="6">
        <f>'2019'!M209</f>
        <v>43775</v>
      </c>
      <c r="B208" s="1">
        <f>'2019'!C209</f>
        <v>324</v>
      </c>
      <c r="C208" s="1">
        <f>'2019'!F208</f>
        <v>313</v>
      </c>
    </row>
    <row r="209">
      <c r="A209" s="6">
        <f>'2019'!M210</f>
        <v>43776</v>
      </c>
      <c r="B209" s="1">
        <f>'2019'!C210</f>
        <v>322</v>
      </c>
      <c r="C209" s="1">
        <f>'2019'!F209</f>
        <v>299</v>
      </c>
    </row>
    <row r="210">
      <c r="A210" s="6">
        <f>'2019'!M211</f>
        <v>43777</v>
      </c>
      <c r="B210" s="1">
        <f>'2019'!C211</f>
        <v>330</v>
      </c>
      <c r="C210" s="1">
        <f>'2019'!F210</f>
        <v>179</v>
      </c>
    </row>
    <row r="211">
      <c r="A211" s="6">
        <f>'2019'!M212</f>
        <v>43778</v>
      </c>
      <c r="B211" s="1">
        <f>'2019'!C212</f>
        <v>58</v>
      </c>
      <c r="C211" s="1">
        <f>'2019'!F211</f>
        <v>52</v>
      </c>
    </row>
    <row r="212">
      <c r="A212" s="6">
        <f>'2019'!M213</f>
        <v>43780</v>
      </c>
      <c r="B212" s="1">
        <f>'2019'!C213</f>
        <v>297</v>
      </c>
      <c r="C212" s="1">
        <f>'2019'!F212</f>
        <v>410</v>
      </c>
    </row>
    <row r="213">
      <c r="A213" s="6">
        <f>'2019'!M214</f>
        <v>43781</v>
      </c>
      <c r="B213" s="1">
        <f>'2019'!C214</f>
        <v>302</v>
      </c>
      <c r="C213" s="1">
        <f>'2019'!F213</f>
        <v>322</v>
      </c>
    </row>
    <row r="214">
      <c r="A214" s="6">
        <f>'2019'!M215</f>
        <v>43782</v>
      </c>
      <c r="B214" s="1">
        <f>'2019'!C215</f>
        <v>261</v>
      </c>
      <c r="C214" s="1">
        <f>'2019'!F214</f>
        <v>286</v>
      </c>
    </row>
    <row r="215">
      <c r="A215" s="6">
        <f>'2019'!M216</f>
        <v>43783</v>
      </c>
      <c r="B215" s="1">
        <f>'2019'!C216</f>
        <v>324</v>
      </c>
      <c r="C215" s="1">
        <f>'2019'!F215</f>
        <v>292</v>
      </c>
    </row>
    <row r="216">
      <c r="A216" s="6">
        <f>'2019'!M217</f>
        <v>43784</v>
      </c>
      <c r="B216" s="1">
        <f>'2019'!C217</f>
        <v>281</v>
      </c>
      <c r="C216" s="1">
        <f>'2019'!F216</f>
        <v>173</v>
      </c>
    </row>
    <row r="217">
      <c r="A217" s="6">
        <f>'2019'!M218</f>
        <v>43788</v>
      </c>
      <c r="B217" s="1">
        <f>'2019'!C218</f>
        <v>321</v>
      </c>
      <c r="C217" s="1">
        <f>'2019'!F217</f>
        <v>551</v>
      </c>
    </row>
    <row r="218">
      <c r="A218" s="6">
        <f>'2019'!M219</f>
        <v>43789</v>
      </c>
      <c r="B218" s="1">
        <f>'2019'!C219</f>
        <v>332</v>
      </c>
      <c r="C218" s="1">
        <f>'2019'!F218</f>
        <v>398</v>
      </c>
    </row>
    <row r="219">
      <c r="A219" s="6">
        <f>'2019'!M220</f>
        <v>43790</v>
      </c>
      <c r="B219" s="1">
        <f>'2019'!C220</f>
        <v>272</v>
      </c>
      <c r="C219" s="1">
        <f>'2019'!F219</f>
        <v>388</v>
      </c>
    </row>
    <row r="220">
      <c r="A220" s="6">
        <f>'2019'!M221</f>
        <v>43791</v>
      </c>
      <c r="B220" s="1">
        <f>'2019'!C221</f>
        <v>225</v>
      </c>
      <c r="C220" s="1">
        <f>'2019'!F220</f>
        <v>241</v>
      </c>
    </row>
    <row r="221">
      <c r="A221" s="6">
        <f>'2019'!M222</f>
        <v>43792</v>
      </c>
      <c r="B221" s="1">
        <f>'2019'!C222</f>
        <v>78</v>
      </c>
      <c r="C221" s="1">
        <f>'2019'!F221</f>
        <v>38</v>
      </c>
    </row>
    <row r="222">
      <c r="A222" s="6">
        <f>'2019'!M223</f>
        <v>43794</v>
      </c>
      <c r="B222" s="1">
        <f>'2019'!C223</f>
        <v>259</v>
      </c>
      <c r="C222" s="1">
        <f>'2019'!F222</f>
        <v>340</v>
      </c>
    </row>
    <row r="223">
      <c r="A223" s="6">
        <f>'2019'!M224</f>
        <v>43795</v>
      </c>
      <c r="B223" s="1">
        <f>'2019'!C224</f>
        <v>201</v>
      </c>
      <c r="C223" s="1">
        <f>'2019'!F223</f>
        <v>314</v>
      </c>
    </row>
    <row r="224">
      <c r="A224" s="6">
        <f>'2019'!M225</f>
        <v>43796</v>
      </c>
      <c r="B224" s="1">
        <f>'2019'!C225</f>
        <v>146</v>
      </c>
      <c r="C224" s="1">
        <f>'2019'!F224</f>
        <v>272</v>
      </c>
    </row>
    <row r="225">
      <c r="A225" s="6">
        <f>'2019'!M226</f>
        <v>43797</v>
      </c>
      <c r="B225" s="1">
        <f>'2019'!C226</f>
        <v>137</v>
      </c>
      <c r="C225" s="1">
        <f>'2019'!F225</f>
        <v>232</v>
      </c>
    </row>
    <row r="226">
      <c r="A226" s="6">
        <f>'2019'!M227</f>
        <v>43798</v>
      </c>
      <c r="B226" s="1">
        <f>'2019'!C227</f>
        <v>124</v>
      </c>
      <c r="C226" s="1">
        <f>'2019'!F226</f>
        <v>236</v>
      </c>
    </row>
    <row r="227">
      <c r="A227" s="6">
        <f>'2019'!M228</f>
        <v>43799</v>
      </c>
      <c r="B227" s="1">
        <f>'2019'!C228</f>
        <v>17</v>
      </c>
      <c r="C227" s="1">
        <f>'2019'!F227</f>
        <v>47</v>
      </c>
    </row>
    <row r="228">
      <c r="A228" s="6">
        <f>'2019'!M229</f>
        <v>43801</v>
      </c>
      <c r="B228" s="1">
        <f>'2019'!C229</f>
        <v>141</v>
      </c>
      <c r="C228" s="1">
        <f>'2019'!F228</f>
        <v>251</v>
      </c>
    </row>
    <row r="229">
      <c r="A229" s="6">
        <f>'2019'!M230</f>
        <v>43802</v>
      </c>
      <c r="B229" s="1">
        <f>'2019'!C230</f>
        <v>129</v>
      </c>
      <c r="C229" s="1">
        <f>'2019'!F229</f>
        <v>177</v>
      </c>
    </row>
    <row r="230">
      <c r="A230" s="6">
        <f>'2019'!M231</f>
        <v>43803</v>
      </c>
      <c r="B230" s="1">
        <f>'2019'!C231</f>
        <v>159</v>
      </c>
      <c r="C230" s="1">
        <f>'2019'!F230</f>
        <v>203</v>
      </c>
    </row>
    <row r="231">
      <c r="A231" s="6">
        <f>'2019'!M232</f>
        <v>43804</v>
      </c>
      <c r="B231" s="1">
        <f>'2019'!C232</f>
        <v>121</v>
      </c>
      <c r="C231" s="1">
        <f>'2019'!F231</f>
        <v>129</v>
      </c>
    </row>
    <row r="232">
      <c r="A232" s="6">
        <f>'2019'!M233</f>
        <v>43805</v>
      </c>
      <c r="B232" s="1">
        <f>'2019'!C233</f>
        <v>160</v>
      </c>
      <c r="C232" s="1">
        <f>'2019'!F232</f>
        <v>164</v>
      </c>
    </row>
    <row r="233">
      <c r="A233" s="6">
        <f>'2019'!M234</f>
        <v>43806</v>
      </c>
      <c r="B233" s="1">
        <f>'2019'!C234</f>
        <v>10</v>
      </c>
      <c r="C233" s="1">
        <f>'2019'!F233</f>
        <v>16</v>
      </c>
    </row>
    <row r="234">
      <c r="A234" s="6">
        <f>'2019'!M235</f>
        <v>43808</v>
      </c>
      <c r="B234" s="1">
        <f>'2019'!C235</f>
        <v>119</v>
      </c>
      <c r="C234" s="1">
        <f>'2019'!F234</f>
        <v>96</v>
      </c>
    </row>
    <row r="235">
      <c r="A235" s="6">
        <f>'2019'!M236</f>
        <v>43810</v>
      </c>
      <c r="B235" s="1">
        <f>'2019'!C236</f>
        <v>51</v>
      </c>
      <c r="C235" s="1">
        <f>'2019'!F235</f>
        <v>47</v>
      </c>
    </row>
    <row r="236">
      <c r="C236" s="1" t="str">
        <f>'2019'!F236</f>
        <v/>
      </c>
    </row>
    <row r="237">
      <c r="A237" s="1" t="str">
        <f>'2019'!M238</f>
        <v/>
      </c>
    </row>
    <row r="238">
      <c r="A238" s="1" t="str">
        <f>'2019'!M239</f>
        <v/>
      </c>
    </row>
    <row r="239">
      <c r="A239" s="1" t="str">
        <f>'2019'!M240</f>
        <v/>
      </c>
    </row>
    <row r="240">
      <c r="A240" s="1" t="str">
        <f>'2019'!M241</f>
        <v/>
      </c>
    </row>
    <row r="241">
      <c r="A241" s="1" t="str">
        <f>'2019'!M242</f>
        <v/>
      </c>
    </row>
    <row r="242">
      <c r="A242" s="1" t="str">
        <f>'2019'!M243</f>
        <v/>
      </c>
    </row>
    <row r="243">
      <c r="A243" s="1" t="str">
        <f>'2019'!M244</f>
        <v/>
      </c>
    </row>
    <row r="244">
      <c r="A244" s="1" t="str">
        <f>'2019'!M245</f>
        <v/>
      </c>
    </row>
    <row r="245">
      <c r="A245" s="1" t="str">
        <f>'2019'!M246</f>
        <v/>
      </c>
    </row>
    <row r="246">
      <c r="A246" s="1" t="str">
        <f>'2019'!M247</f>
        <v/>
      </c>
    </row>
    <row r="247">
      <c r="A247" s="1" t="str">
        <f>'2019'!M248</f>
        <v/>
      </c>
    </row>
    <row r="248">
      <c r="A248" s="1" t="str">
        <f>'2019'!M249</f>
        <v/>
      </c>
    </row>
    <row r="249">
      <c r="A249" s="1" t="str">
        <f>'2019'!M250</f>
        <v/>
      </c>
    </row>
    <row r="250">
      <c r="A250" s="1" t="str">
        <f>'2019'!M251</f>
        <v/>
      </c>
    </row>
    <row r="251">
      <c r="A251" s="1" t="str">
        <f>'2019'!M252</f>
        <v/>
      </c>
    </row>
    <row r="252">
      <c r="A252" s="1" t="str">
        <f>'2019'!M253</f>
        <v/>
      </c>
    </row>
    <row r="253">
      <c r="A253" s="1" t="str">
        <f>'2019'!M254</f>
        <v/>
      </c>
    </row>
    <row r="254">
      <c r="A254" s="1" t="str">
        <f>'2019'!M255</f>
        <v/>
      </c>
    </row>
    <row r="255">
      <c r="A255" s="1" t="str">
        <f>'2019'!M256</f>
        <v/>
      </c>
    </row>
    <row r="256">
      <c r="A256" s="1" t="str">
        <f>'2019'!M257</f>
        <v/>
      </c>
    </row>
    <row r="257">
      <c r="A257" s="1" t="str">
        <f>'2019'!M258</f>
        <v/>
      </c>
    </row>
    <row r="258">
      <c r="A258" s="1" t="str">
        <f>'2019'!M259</f>
        <v/>
      </c>
    </row>
    <row r="259">
      <c r="A259" s="1" t="str">
        <f>'2019'!M260</f>
        <v/>
      </c>
    </row>
    <row r="260">
      <c r="A260" s="1" t="str">
        <f>'2019'!M261</f>
        <v/>
      </c>
    </row>
    <row r="261">
      <c r="A261" s="1" t="str">
        <f>'2019'!M262</f>
        <v/>
      </c>
    </row>
    <row r="262">
      <c r="A262" s="1" t="str">
        <f>'2019'!M263</f>
        <v/>
      </c>
    </row>
    <row r="263">
      <c r="A263" s="1" t="str">
        <f>'2019'!M264</f>
        <v/>
      </c>
    </row>
    <row r="264">
      <c r="A264" s="1" t="str">
        <f>'2019'!M265</f>
        <v/>
      </c>
    </row>
    <row r="265">
      <c r="A265" s="1" t="str">
        <f>'2019'!M266</f>
        <v/>
      </c>
    </row>
    <row r="266">
      <c r="A266" s="1" t="str">
        <f>'2019'!M267</f>
        <v/>
      </c>
    </row>
    <row r="267">
      <c r="A267" s="1" t="str">
        <f>'2019'!M268</f>
        <v/>
      </c>
    </row>
    <row r="268">
      <c r="A268" s="1" t="str">
        <f>'2019'!M269</f>
        <v/>
      </c>
    </row>
    <row r="269">
      <c r="A269" s="1" t="str">
        <f>'2019'!M270</f>
        <v/>
      </c>
    </row>
    <row r="270">
      <c r="A270" s="1" t="str">
        <f>'2019'!M271</f>
        <v/>
      </c>
    </row>
    <row r="271">
      <c r="A271" s="1" t="str">
        <f>'2019'!M272</f>
        <v/>
      </c>
    </row>
    <row r="272">
      <c r="A272" s="1" t="str">
        <f>'2019'!M273</f>
        <v/>
      </c>
    </row>
    <row r="273">
      <c r="A273" s="1" t="str">
        <f>'2019'!M274</f>
        <v/>
      </c>
    </row>
    <row r="274">
      <c r="A274" s="1" t="str">
        <f>'2019'!M275</f>
        <v/>
      </c>
    </row>
    <row r="275">
      <c r="A275" s="1" t="str">
        <f>'2019'!M276</f>
        <v/>
      </c>
    </row>
    <row r="276">
      <c r="A276" s="1" t="str">
        <f>'2019'!M277</f>
        <v/>
      </c>
    </row>
    <row r="277">
      <c r="A277" s="1" t="str">
        <f>'2019'!M278</f>
        <v/>
      </c>
    </row>
    <row r="278">
      <c r="A278" s="1" t="str">
        <f>'2019'!M279</f>
        <v/>
      </c>
    </row>
    <row r="279">
      <c r="A279" s="1" t="str">
        <f>'2019'!M280</f>
        <v/>
      </c>
    </row>
    <row r="280">
      <c r="A280" s="1" t="str">
        <f>'2019'!M281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71"/>
    <col customWidth="1" min="6" max="6" width="12.86"/>
    <col customWidth="1" min="7" max="26" width="10.71"/>
  </cols>
  <sheetData>
    <row r="1">
      <c r="A1" s="3"/>
      <c r="B1" s="3" t="s">
        <v>0</v>
      </c>
      <c r="C1" s="3"/>
      <c r="D1" s="3"/>
      <c r="E1" s="3"/>
      <c r="F1" s="3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B2" s="3" t="s">
        <v>2</v>
      </c>
      <c r="C2" s="3" t="s">
        <v>243</v>
      </c>
      <c r="F2" s="3" t="s">
        <v>4</v>
      </c>
      <c r="G2" s="3" t="s">
        <v>243</v>
      </c>
    </row>
    <row r="3">
      <c r="B3" s="3" t="s">
        <v>244</v>
      </c>
      <c r="C3" s="3">
        <v>1.0</v>
      </c>
      <c r="F3" s="3" t="s">
        <v>245</v>
      </c>
      <c r="G3" s="3">
        <v>1.0</v>
      </c>
    </row>
    <row r="4">
      <c r="B4" s="3" t="s">
        <v>246</v>
      </c>
      <c r="C4" s="3">
        <v>1.0</v>
      </c>
      <c r="F4" s="3" t="s">
        <v>247</v>
      </c>
      <c r="G4" s="3">
        <v>1.0</v>
      </c>
    </row>
    <row r="5">
      <c r="B5" s="3" t="s">
        <v>248</v>
      </c>
      <c r="C5" s="3">
        <v>2.0</v>
      </c>
      <c r="F5" s="3" t="s">
        <v>249</v>
      </c>
      <c r="G5" s="3">
        <v>2.0</v>
      </c>
    </row>
    <row r="6">
      <c r="B6" s="3" t="s">
        <v>250</v>
      </c>
      <c r="C6" s="3">
        <v>9.0</v>
      </c>
      <c r="F6" s="3" t="s">
        <v>251</v>
      </c>
      <c r="G6" s="3">
        <v>1.0</v>
      </c>
    </row>
    <row r="7">
      <c r="B7" s="3" t="s">
        <v>249</v>
      </c>
      <c r="C7" s="3">
        <v>18.0</v>
      </c>
      <c r="F7" s="3" t="s">
        <v>252</v>
      </c>
      <c r="G7" s="3">
        <v>2.0</v>
      </c>
    </row>
    <row r="8">
      <c r="B8" s="3" t="s">
        <v>251</v>
      </c>
      <c r="C8" s="3">
        <v>7.0</v>
      </c>
      <c r="F8" s="3" t="s">
        <v>253</v>
      </c>
      <c r="G8" s="3">
        <v>1.0</v>
      </c>
    </row>
    <row r="9">
      <c r="B9" s="3" t="s">
        <v>252</v>
      </c>
      <c r="C9" s="3">
        <v>6.0</v>
      </c>
      <c r="F9" s="3" t="s">
        <v>254</v>
      </c>
      <c r="G9" s="3">
        <v>1.0</v>
      </c>
    </row>
    <row r="10">
      <c r="B10" s="3" t="s">
        <v>253</v>
      </c>
      <c r="C10" s="3">
        <v>5.0</v>
      </c>
      <c r="F10" s="3" t="s">
        <v>255</v>
      </c>
      <c r="G10" s="3">
        <v>5.0</v>
      </c>
    </row>
    <row r="11">
      <c r="B11" s="3" t="s">
        <v>254</v>
      </c>
      <c r="C11" s="3">
        <v>9.0</v>
      </c>
      <c r="F11" s="3" t="s">
        <v>256</v>
      </c>
      <c r="G11" s="3">
        <v>1.0</v>
      </c>
    </row>
    <row r="12">
      <c r="B12" s="3" t="s">
        <v>255</v>
      </c>
      <c r="C12" s="3">
        <v>8.0</v>
      </c>
      <c r="F12" s="3" t="s">
        <v>257</v>
      </c>
      <c r="G12" s="3">
        <v>4.0</v>
      </c>
    </row>
    <row r="13">
      <c r="B13" s="3" t="s">
        <v>256</v>
      </c>
      <c r="C13" s="3">
        <v>5.0</v>
      </c>
      <c r="F13" s="3" t="s">
        <v>258</v>
      </c>
      <c r="G13" s="3">
        <v>4.0</v>
      </c>
    </row>
    <row r="14">
      <c r="B14" s="3" t="s">
        <v>257</v>
      </c>
      <c r="C14" s="3">
        <v>6.0</v>
      </c>
      <c r="F14" s="3" t="s">
        <v>259</v>
      </c>
      <c r="G14" s="3">
        <v>8.0</v>
      </c>
    </row>
    <row r="15">
      <c r="B15" s="3" t="s">
        <v>258</v>
      </c>
      <c r="C15" s="3">
        <v>21.0</v>
      </c>
      <c r="F15" s="3" t="s">
        <v>260</v>
      </c>
      <c r="G15" s="3">
        <v>5.0</v>
      </c>
    </row>
    <row r="16">
      <c r="B16" s="3" t="s">
        <v>259</v>
      </c>
      <c r="C16" s="3">
        <v>22.0</v>
      </c>
      <c r="F16" s="3" t="s">
        <v>261</v>
      </c>
      <c r="G16" s="3">
        <v>8.0</v>
      </c>
    </row>
    <row r="17">
      <c r="B17" s="3" t="s">
        <v>260</v>
      </c>
      <c r="C17" s="3">
        <v>12.0</v>
      </c>
      <c r="F17" s="3" t="s">
        <v>262</v>
      </c>
      <c r="G17" s="3">
        <v>2.0</v>
      </c>
    </row>
    <row r="18">
      <c r="B18" s="3" t="s">
        <v>261</v>
      </c>
      <c r="C18" s="3">
        <v>23.0</v>
      </c>
      <c r="F18" s="3" t="s">
        <v>263</v>
      </c>
      <c r="G18" s="3">
        <v>16.0</v>
      </c>
    </row>
    <row r="19">
      <c r="B19" s="3" t="s">
        <v>262</v>
      </c>
      <c r="C19" s="3">
        <v>8.0</v>
      </c>
      <c r="F19" s="3" t="s">
        <v>264</v>
      </c>
      <c r="G19" s="3">
        <v>9.0</v>
      </c>
    </row>
    <row r="20">
      <c r="B20" s="3" t="s">
        <v>263</v>
      </c>
      <c r="C20" s="3">
        <v>11.0</v>
      </c>
      <c r="F20" s="3" t="s">
        <v>265</v>
      </c>
      <c r="G20" s="3">
        <v>23.0</v>
      </c>
    </row>
    <row r="21" ht="15.75" customHeight="1">
      <c r="B21" s="3" t="s">
        <v>264</v>
      </c>
      <c r="C21" s="3">
        <v>4.0</v>
      </c>
      <c r="F21" s="3" t="s">
        <v>266</v>
      </c>
      <c r="G21" s="3">
        <v>14.0</v>
      </c>
    </row>
    <row r="22" ht="15.75" customHeight="1">
      <c r="B22" s="3" t="s">
        <v>265</v>
      </c>
      <c r="C22" s="3">
        <v>28.0</v>
      </c>
      <c r="F22" s="3" t="s">
        <v>267</v>
      </c>
      <c r="G22" s="3">
        <v>15.0</v>
      </c>
    </row>
    <row r="23" ht="15.75" customHeight="1">
      <c r="B23" s="3" t="s">
        <v>266</v>
      </c>
      <c r="C23" s="3">
        <v>7.0</v>
      </c>
      <c r="F23" s="3" t="s">
        <v>268</v>
      </c>
      <c r="G23" s="3">
        <v>14.0</v>
      </c>
    </row>
    <row r="24" ht="15.75" customHeight="1">
      <c r="B24" s="3" t="s">
        <v>267</v>
      </c>
      <c r="C24" s="3">
        <v>17.0</v>
      </c>
      <c r="F24" s="3" t="s">
        <v>269</v>
      </c>
      <c r="G24" s="3">
        <v>4.0</v>
      </c>
    </row>
    <row r="25" ht="15.75" customHeight="1">
      <c r="B25" s="3" t="s">
        <v>268</v>
      </c>
      <c r="C25" s="3">
        <v>15.0</v>
      </c>
      <c r="F25" s="3" t="s">
        <v>270</v>
      </c>
      <c r="G25" s="3">
        <v>16.0</v>
      </c>
    </row>
    <row r="26" ht="15.75" customHeight="1">
      <c r="B26" s="3" t="s">
        <v>269</v>
      </c>
      <c r="C26" s="3">
        <v>10.0</v>
      </c>
      <c r="F26" s="3" t="s">
        <v>271</v>
      </c>
      <c r="G26" s="3">
        <v>10.0</v>
      </c>
    </row>
    <row r="27" ht="15.75" customHeight="1">
      <c r="B27" s="3" t="s">
        <v>270</v>
      </c>
      <c r="C27" s="3">
        <v>18.0</v>
      </c>
      <c r="F27" s="3" t="s">
        <v>272</v>
      </c>
      <c r="G27" s="3">
        <v>12.0</v>
      </c>
    </row>
    <row r="28" ht="15.75" customHeight="1">
      <c r="B28" s="3" t="s">
        <v>271</v>
      </c>
      <c r="C28" s="3">
        <v>18.0</v>
      </c>
      <c r="F28" s="3" t="s">
        <v>273</v>
      </c>
      <c r="G28" s="3">
        <v>13.0</v>
      </c>
    </row>
    <row r="29" ht="15.75" customHeight="1">
      <c r="B29" s="3" t="s">
        <v>272</v>
      </c>
      <c r="C29" s="3">
        <v>33.0</v>
      </c>
      <c r="F29" s="3" t="s">
        <v>274</v>
      </c>
      <c r="G29" s="3">
        <v>14.0</v>
      </c>
    </row>
    <row r="30" ht="15.75" customHeight="1">
      <c r="B30" s="3" t="s">
        <v>273</v>
      </c>
      <c r="C30" s="3">
        <v>80.0</v>
      </c>
      <c r="F30" s="3" t="s">
        <v>275</v>
      </c>
      <c r="G30" s="3">
        <v>13.0</v>
      </c>
    </row>
    <row r="31" ht="15.75" customHeight="1">
      <c r="B31" s="3" t="s">
        <v>274</v>
      </c>
      <c r="C31" s="3">
        <v>68.0</v>
      </c>
      <c r="F31" s="3" t="s">
        <v>276</v>
      </c>
      <c r="G31" s="3">
        <v>30.0</v>
      </c>
    </row>
    <row r="32" ht="15.75" customHeight="1">
      <c r="B32" s="3" t="s">
        <v>275</v>
      </c>
      <c r="C32" s="3">
        <v>106.0</v>
      </c>
      <c r="F32" s="3" t="s">
        <v>277</v>
      </c>
      <c r="G32" s="3">
        <v>34.0</v>
      </c>
    </row>
    <row r="33" ht="15.75" customHeight="1">
      <c r="B33" s="3" t="s">
        <v>276</v>
      </c>
      <c r="C33" s="3">
        <v>100.0</v>
      </c>
      <c r="F33" s="3" t="s">
        <v>278</v>
      </c>
      <c r="G33" s="3">
        <v>34.0</v>
      </c>
    </row>
    <row r="34" ht="15.75" customHeight="1">
      <c r="B34" s="3" t="s">
        <v>277</v>
      </c>
      <c r="C34" s="3">
        <v>118.0</v>
      </c>
      <c r="F34" s="3" t="s">
        <v>279</v>
      </c>
      <c r="G34" s="3">
        <v>51.0</v>
      </c>
    </row>
    <row r="35" ht="15.75" customHeight="1">
      <c r="B35" s="3" t="s">
        <v>278</v>
      </c>
      <c r="C35" s="3">
        <v>106.0</v>
      </c>
      <c r="F35" s="3" t="s">
        <v>280</v>
      </c>
      <c r="G35" s="3">
        <v>43.0</v>
      </c>
    </row>
    <row r="36" ht="15.75" customHeight="1">
      <c r="B36" s="3" t="s">
        <v>279</v>
      </c>
      <c r="C36" s="3">
        <v>109.0</v>
      </c>
      <c r="F36" s="3" t="s">
        <v>281</v>
      </c>
      <c r="G36" s="3">
        <v>91.0</v>
      </c>
    </row>
    <row r="37" ht="15.75" customHeight="1">
      <c r="B37" s="3" t="s">
        <v>280</v>
      </c>
      <c r="C37" s="3">
        <v>101.0</v>
      </c>
      <c r="F37" s="3" t="s">
        <v>282</v>
      </c>
      <c r="G37" s="3">
        <v>57.0</v>
      </c>
    </row>
    <row r="38" ht="15.75" customHeight="1">
      <c r="B38" s="3" t="s">
        <v>283</v>
      </c>
      <c r="C38" s="3">
        <v>1.0</v>
      </c>
      <c r="F38" s="3" t="s">
        <v>284</v>
      </c>
      <c r="G38" s="3">
        <v>102.0</v>
      </c>
    </row>
    <row r="39" ht="15.75" customHeight="1">
      <c r="B39" s="3" t="s">
        <v>281</v>
      </c>
      <c r="C39" s="3">
        <v>97.0</v>
      </c>
      <c r="F39" s="3" t="s">
        <v>285</v>
      </c>
      <c r="G39" s="3">
        <v>101.0</v>
      </c>
    </row>
    <row r="40" ht="15.75" customHeight="1">
      <c r="B40" s="3" t="s">
        <v>282</v>
      </c>
      <c r="C40" s="3">
        <v>45.0</v>
      </c>
      <c r="F40" s="3" t="s">
        <v>286</v>
      </c>
      <c r="G40" s="3">
        <v>77.0</v>
      </c>
    </row>
    <row r="41" ht="15.75" customHeight="1">
      <c r="B41" s="3" t="s">
        <v>284</v>
      </c>
      <c r="C41" s="3">
        <v>159.0</v>
      </c>
      <c r="F41" s="3" t="s">
        <v>287</v>
      </c>
      <c r="G41" s="3">
        <v>145.0</v>
      </c>
    </row>
    <row r="42" ht="15.75" customHeight="1">
      <c r="B42" s="3" t="s">
        <v>285</v>
      </c>
      <c r="C42" s="3">
        <v>142.0</v>
      </c>
      <c r="F42" s="3" t="s">
        <v>288</v>
      </c>
      <c r="G42" s="3">
        <v>103.0</v>
      </c>
    </row>
    <row r="43" ht="15.75" customHeight="1">
      <c r="B43" s="3" t="s">
        <v>286</v>
      </c>
      <c r="C43" s="3">
        <v>130.0</v>
      </c>
      <c r="F43" s="3" t="s">
        <v>289</v>
      </c>
      <c r="G43" s="3">
        <v>89.0</v>
      </c>
    </row>
    <row r="44" ht="15.75" customHeight="1">
      <c r="B44" s="3" t="s">
        <v>287</v>
      </c>
      <c r="C44" s="3">
        <v>81.0</v>
      </c>
      <c r="F44" s="3" t="s">
        <v>290</v>
      </c>
      <c r="G44" s="3">
        <v>96.0</v>
      </c>
    </row>
    <row r="45" ht="15.75" customHeight="1">
      <c r="B45" s="3" t="s">
        <v>288</v>
      </c>
      <c r="C45" s="3">
        <v>95.0</v>
      </c>
      <c r="F45" s="3" t="s">
        <v>291</v>
      </c>
      <c r="G45" s="3">
        <v>79.0</v>
      </c>
    </row>
    <row r="46" ht="15.75" customHeight="1">
      <c r="B46" s="3" t="s">
        <v>289</v>
      </c>
      <c r="C46" s="3">
        <v>66.0</v>
      </c>
      <c r="F46" s="3" t="s">
        <v>292</v>
      </c>
      <c r="G46" s="3">
        <v>107.0</v>
      </c>
    </row>
    <row r="47" ht="15.75" customHeight="1">
      <c r="B47" s="3" t="s">
        <v>290</v>
      </c>
      <c r="C47" s="3">
        <v>106.0</v>
      </c>
      <c r="F47" s="3" t="s">
        <v>293</v>
      </c>
      <c r="G47" s="3">
        <v>77.0</v>
      </c>
    </row>
    <row r="48" ht="15.75" customHeight="1">
      <c r="B48" s="3" t="s">
        <v>291</v>
      </c>
      <c r="C48" s="3">
        <v>105.0</v>
      </c>
      <c r="F48" s="3" t="s">
        <v>294</v>
      </c>
      <c r="G48" s="3">
        <v>99.0</v>
      </c>
    </row>
    <row r="49" ht="15.75" customHeight="1">
      <c r="B49" s="3" t="s">
        <v>292</v>
      </c>
      <c r="C49" s="3">
        <v>107.0</v>
      </c>
      <c r="F49" s="3" t="s">
        <v>295</v>
      </c>
      <c r="G49" s="3">
        <v>92.0</v>
      </c>
    </row>
    <row r="50" ht="15.75" customHeight="1">
      <c r="B50" s="3" t="s">
        <v>293</v>
      </c>
      <c r="C50" s="3">
        <v>86.0</v>
      </c>
      <c r="F50" s="3" t="s">
        <v>296</v>
      </c>
      <c r="G50" s="3">
        <v>59.0</v>
      </c>
    </row>
    <row r="51" ht="15.75" customHeight="1">
      <c r="B51" s="3" t="s">
        <v>294</v>
      </c>
      <c r="C51" s="3">
        <v>85.0</v>
      </c>
      <c r="F51" s="3" t="s">
        <v>297</v>
      </c>
      <c r="G51" s="3">
        <v>110.0</v>
      </c>
    </row>
    <row r="52" ht="15.75" customHeight="1">
      <c r="B52" s="3" t="s">
        <v>295</v>
      </c>
      <c r="C52" s="3">
        <v>69.0</v>
      </c>
      <c r="F52" s="3" t="s">
        <v>298</v>
      </c>
      <c r="G52" s="3">
        <v>76.0</v>
      </c>
    </row>
    <row r="53" ht="15.75" customHeight="1">
      <c r="B53" s="3" t="s">
        <v>296</v>
      </c>
      <c r="C53" s="3">
        <v>119.0</v>
      </c>
      <c r="F53" s="3" t="s">
        <v>299</v>
      </c>
      <c r="G53" s="3">
        <v>98.0</v>
      </c>
    </row>
    <row r="54" ht="15.75" customHeight="1">
      <c r="B54" s="3" t="s">
        <v>297</v>
      </c>
      <c r="C54" s="3">
        <v>163.0</v>
      </c>
      <c r="F54" s="3" t="s">
        <v>300</v>
      </c>
      <c r="G54" s="3">
        <v>1.0</v>
      </c>
    </row>
    <row r="55" ht="15.75" customHeight="1">
      <c r="B55" s="3" t="s">
        <v>298</v>
      </c>
      <c r="C55" s="3">
        <v>75.0</v>
      </c>
      <c r="F55" s="3" t="s">
        <v>301</v>
      </c>
      <c r="G55" s="3">
        <v>130.0</v>
      </c>
    </row>
    <row r="56" ht="15.75" customHeight="1">
      <c r="B56" s="3" t="s">
        <v>299</v>
      </c>
      <c r="C56" s="3">
        <v>92.0</v>
      </c>
      <c r="F56" s="3" t="s">
        <v>302</v>
      </c>
      <c r="G56" s="3">
        <v>130.0</v>
      </c>
    </row>
    <row r="57" ht="15.75" customHeight="1">
      <c r="B57" s="3" t="s">
        <v>301</v>
      </c>
      <c r="C57" s="3">
        <v>103.0</v>
      </c>
      <c r="F57" s="3" t="s">
        <v>303</v>
      </c>
      <c r="G57" s="3">
        <v>135.0</v>
      </c>
    </row>
    <row r="58" ht="15.75" customHeight="1">
      <c r="B58" s="3" t="s">
        <v>302</v>
      </c>
      <c r="C58" s="3">
        <v>94.0</v>
      </c>
      <c r="F58" s="3" t="s">
        <v>304</v>
      </c>
      <c r="G58" s="3">
        <v>85.0</v>
      </c>
    </row>
    <row r="59" ht="15.75" customHeight="1">
      <c r="B59" s="3" t="s">
        <v>303</v>
      </c>
      <c r="C59" s="3">
        <v>118.0</v>
      </c>
      <c r="F59" s="3" t="s">
        <v>305</v>
      </c>
      <c r="G59" s="3">
        <v>96.0</v>
      </c>
    </row>
    <row r="60" ht="15.75" customHeight="1">
      <c r="B60" s="3" t="s">
        <v>304</v>
      </c>
      <c r="C60" s="3">
        <v>99.0</v>
      </c>
      <c r="F60" s="3" t="s">
        <v>306</v>
      </c>
      <c r="G60" s="3">
        <v>118.0</v>
      </c>
    </row>
    <row r="61" ht="15.75" customHeight="1">
      <c r="B61" s="3" t="s">
        <v>305</v>
      </c>
      <c r="C61" s="3">
        <v>103.0</v>
      </c>
      <c r="F61" s="3" t="s">
        <v>307</v>
      </c>
      <c r="G61" s="3">
        <v>91.0</v>
      </c>
    </row>
    <row r="62" ht="15.75" customHeight="1">
      <c r="B62" s="3" t="s">
        <v>306</v>
      </c>
      <c r="C62" s="3">
        <v>117.0</v>
      </c>
      <c r="F62" s="3" t="s">
        <v>308</v>
      </c>
      <c r="G62" s="3">
        <v>87.0</v>
      </c>
    </row>
    <row r="63" ht="15.75" customHeight="1">
      <c r="B63" s="3" t="s">
        <v>307</v>
      </c>
      <c r="C63" s="3">
        <v>83.0</v>
      </c>
      <c r="F63" s="3" t="s">
        <v>309</v>
      </c>
      <c r="G63" s="3">
        <v>82.0</v>
      </c>
    </row>
    <row r="64" ht="15.75" customHeight="1">
      <c r="B64" s="3" t="s">
        <v>308</v>
      </c>
      <c r="C64" s="3">
        <v>123.0</v>
      </c>
      <c r="F64" s="3" t="s">
        <v>310</v>
      </c>
      <c r="G64" s="3">
        <v>75.0</v>
      </c>
    </row>
    <row r="65" ht="15.75" customHeight="1">
      <c r="B65" s="3" t="s">
        <v>309</v>
      </c>
      <c r="C65" s="3">
        <v>109.0</v>
      </c>
      <c r="F65" s="3" t="s">
        <v>311</v>
      </c>
      <c r="G65" s="3">
        <v>127.0</v>
      </c>
    </row>
    <row r="66" ht="15.75" customHeight="1">
      <c r="B66" s="3" t="s">
        <v>310</v>
      </c>
      <c r="C66" s="3">
        <v>85.0</v>
      </c>
      <c r="F66" s="3" t="s">
        <v>312</v>
      </c>
      <c r="G66" s="3">
        <v>69.0</v>
      </c>
    </row>
    <row r="67" ht="15.75" customHeight="1">
      <c r="B67" s="3" t="s">
        <v>311</v>
      </c>
      <c r="C67" s="3">
        <v>95.0</v>
      </c>
      <c r="F67" s="3" t="s">
        <v>313</v>
      </c>
      <c r="G67" s="3">
        <v>122.0</v>
      </c>
    </row>
    <row r="68" ht="15.75" customHeight="1">
      <c r="B68" s="3" t="s">
        <v>312</v>
      </c>
      <c r="C68" s="3">
        <v>101.0</v>
      </c>
      <c r="F68" s="3" t="s">
        <v>314</v>
      </c>
      <c r="G68" s="3">
        <v>108.0</v>
      </c>
    </row>
    <row r="69" ht="15.75" customHeight="1">
      <c r="B69" s="3" t="s">
        <v>313</v>
      </c>
      <c r="C69" s="3">
        <v>91.0</v>
      </c>
      <c r="F69" s="3" t="s">
        <v>315</v>
      </c>
      <c r="G69" s="3">
        <v>88.0</v>
      </c>
    </row>
    <row r="70" ht="15.75" customHeight="1">
      <c r="B70" s="3" t="s">
        <v>314</v>
      </c>
      <c r="C70" s="3">
        <v>88.0</v>
      </c>
      <c r="F70" s="3" t="s">
        <v>316</v>
      </c>
      <c r="G70" s="3">
        <v>109.0</v>
      </c>
    </row>
    <row r="71" ht="15.75" customHeight="1">
      <c r="B71" s="3" t="s">
        <v>315</v>
      </c>
      <c r="C71" s="3">
        <v>80.0</v>
      </c>
      <c r="F71" s="3" t="s">
        <v>317</v>
      </c>
      <c r="G71" s="3">
        <v>82.0</v>
      </c>
    </row>
    <row r="72" ht="15.75" customHeight="1">
      <c r="B72" s="3" t="s">
        <v>316</v>
      </c>
      <c r="C72" s="3">
        <v>59.0</v>
      </c>
      <c r="F72" s="3" t="s">
        <v>318</v>
      </c>
      <c r="G72" s="3">
        <v>84.0</v>
      </c>
    </row>
    <row r="73" ht="15.75" customHeight="1">
      <c r="B73" s="3" t="s">
        <v>317</v>
      </c>
      <c r="C73" s="3">
        <v>51.0</v>
      </c>
      <c r="F73" s="3" t="s">
        <v>319</v>
      </c>
      <c r="G73" s="3">
        <v>60.0</v>
      </c>
    </row>
    <row r="74" ht="15.75" customHeight="1">
      <c r="B74" s="3" t="s">
        <v>318</v>
      </c>
      <c r="C74" s="3">
        <v>52.0</v>
      </c>
      <c r="F74" s="3" t="s">
        <v>320</v>
      </c>
      <c r="G74" s="3">
        <v>85.0</v>
      </c>
    </row>
    <row r="75" ht="15.75" customHeight="1">
      <c r="B75" s="3" t="s">
        <v>319</v>
      </c>
      <c r="C75" s="3">
        <v>39.0</v>
      </c>
      <c r="F75" s="3" t="s">
        <v>321</v>
      </c>
      <c r="G75" s="3">
        <v>80.0</v>
      </c>
    </row>
    <row r="76" ht="15.75" customHeight="1">
      <c r="B76" s="3" t="s">
        <v>320</v>
      </c>
      <c r="C76" s="3">
        <v>32.0</v>
      </c>
      <c r="F76" s="3" t="s">
        <v>322</v>
      </c>
      <c r="G76" s="3">
        <v>98.0</v>
      </c>
    </row>
    <row r="77" ht="15.75" customHeight="1">
      <c r="B77" s="3" t="s">
        <v>321</v>
      </c>
      <c r="C77" s="3">
        <v>43.0</v>
      </c>
      <c r="F77" s="3" t="s">
        <v>323</v>
      </c>
      <c r="G77" s="3">
        <v>56.0</v>
      </c>
    </row>
    <row r="78" ht="15.75" customHeight="1">
      <c r="B78" s="3" t="s">
        <v>322</v>
      </c>
      <c r="C78" s="3">
        <v>21.0</v>
      </c>
      <c r="F78" s="3" t="s">
        <v>324</v>
      </c>
      <c r="G78" s="3">
        <v>52.0</v>
      </c>
    </row>
    <row r="79" ht="15.75" customHeight="1">
      <c r="B79" s="3" t="s">
        <v>323</v>
      </c>
      <c r="C79" s="3">
        <v>33.0</v>
      </c>
      <c r="F79" s="3" t="s">
        <v>325</v>
      </c>
      <c r="G79" s="3">
        <v>70.0</v>
      </c>
    </row>
    <row r="80" ht="15.75" customHeight="1">
      <c r="B80" s="3" t="s">
        <v>324</v>
      </c>
      <c r="C80" s="3">
        <v>32.0</v>
      </c>
      <c r="F80" s="3" t="s">
        <v>326</v>
      </c>
      <c r="G80" s="3">
        <v>38.0</v>
      </c>
    </row>
    <row r="81" ht="15.75" customHeight="1">
      <c r="B81" s="3" t="s">
        <v>325</v>
      </c>
      <c r="C81" s="3">
        <v>26.0</v>
      </c>
      <c r="F81" s="3" t="s">
        <v>327</v>
      </c>
      <c r="G81" s="3">
        <v>12.0</v>
      </c>
    </row>
    <row r="82" ht="15.75" customHeight="1">
      <c r="B82" s="3" t="s">
        <v>326</v>
      </c>
      <c r="C82" s="3">
        <v>14.0</v>
      </c>
      <c r="F82" s="3" t="s">
        <v>328</v>
      </c>
      <c r="G82" s="3">
        <v>29.0</v>
      </c>
    </row>
    <row r="83" ht="15.75" customHeight="1">
      <c r="B83" s="3" t="s">
        <v>327</v>
      </c>
      <c r="C83" s="3">
        <v>15.0</v>
      </c>
      <c r="F83" s="3" t="s">
        <v>329</v>
      </c>
      <c r="G83" s="3">
        <v>30.0</v>
      </c>
    </row>
    <row r="84" ht="15.75" customHeight="1">
      <c r="B84" s="3" t="s">
        <v>328</v>
      </c>
      <c r="C84" s="3">
        <v>18.0</v>
      </c>
      <c r="F84" s="3" t="s">
        <v>330</v>
      </c>
      <c r="G84" s="3">
        <v>35.0</v>
      </c>
    </row>
    <row r="85" ht="15.75" customHeight="1">
      <c r="B85" s="3" t="s">
        <v>329</v>
      </c>
      <c r="C85" s="3">
        <v>15.0</v>
      </c>
      <c r="F85" s="3" t="s">
        <v>331</v>
      </c>
      <c r="G85" s="3">
        <v>32.0</v>
      </c>
    </row>
    <row r="86" ht="15.75" customHeight="1">
      <c r="B86" s="3" t="s">
        <v>330</v>
      </c>
      <c r="C86" s="3">
        <v>15.0</v>
      </c>
      <c r="F86" s="3" t="s">
        <v>332</v>
      </c>
      <c r="G86" s="3">
        <v>20.0</v>
      </c>
    </row>
    <row r="87" ht="15.75" customHeight="1">
      <c r="B87" s="3" t="s">
        <v>331</v>
      </c>
      <c r="C87" s="3">
        <v>19.0</v>
      </c>
      <c r="F87" s="3" t="s">
        <v>333</v>
      </c>
      <c r="G87" s="3">
        <v>23.0</v>
      </c>
    </row>
    <row r="88" ht="15.75" customHeight="1">
      <c r="B88" s="3" t="s">
        <v>332</v>
      </c>
      <c r="C88" s="3">
        <v>26.0</v>
      </c>
      <c r="F88" s="3" t="s">
        <v>334</v>
      </c>
      <c r="G88" s="3">
        <v>28.0</v>
      </c>
    </row>
    <row r="89" ht="15.75" customHeight="1">
      <c r="B89" s="3" t="s">
        <v>333</v>
      </c>
      <c r="C89" s="3">
        <v>17.0</v>
      </c>
      <c r="F89" s="3" t="s">
        <v>335</v>
      </c>
      <c r="G89" s="3">
        <v>21.0</v>
      </c>
    </row>
    <row r="90" ht="15.75" customHeight="1">
      <c r="B90" s="3" t="s">
        <v>334</v>
      </c>
      <c r="C90" s="3">
        <v>37.0</v>
      </c>
      <c r="F90" s="3" t="s">
        <v>336</v>
      </c>
      <c r="G90" s="3">
        <v>58.0</v>
      </c>
    </row>
    <row r="91" ht="15.75" customHeight="1">
      <c r="B91" s="3" t="s">
        <v>335</v>
      </c>
      <c r="C91" s="3">
        <v>12.0</v>
      </c>
      <c r="F91" s="3" t="s">
        <v>337</v>
      </c>
      <c r="G91" s="3">
        <v>28.0</v>
      </c>
    </row>
    <row r="92" ht="15.75" customHeight="1">
      <c r="B92" s="3" t="s">
        <v>336</v>
      </c>
      <c r="C92" s="3">
        <v>65.0</v>
      </c>
      <c r="F92" s="3" t="s">
        <v>338</v>
      </c>
      <c r="G92" s="3">
        <v>46.0</v>
      </c>
    </row>
    <row r="93" ht="15.75" customHeight="1">
      <c r="B93" s="3" t="s">
        <v>337</v>
      </c>
      <c r="C93" s="3">
        <v>33.0</v>
      </c>
      <c r="F93" s="3" t="s">
        <v>339</v>
      </c>
      <c r="G93" s="3">
        <v>38.0</v>
      </c>
    </row>
    <row r="94" ht="15.75" customHeight="1">
      <c r="B94" s="3" t="s">
        <v>338</v>
      </c>
      <c r="C94" s="3">
        <v>43.0</v>
      </c>
      <c r="F94" s="3" t="s">
        <v>340</v>
      </c>
      <c r="G94" s="3">
        <v>1.0</v>
      </c>
    </row>
    <row r="95" ht="15.75" customHeight="1">
      <c r="B95" s="3" t="s">
        <v>339</v>
      </c>
      <c r="C95" s="3">
        <v>73.0</v>
      </c>
      <c r="F95" s="3" t="s">
        <v>341</v>
      </c>
      <c r="G95" s="3">
        <v>42.0</v>
      </c>
    </row>
    <row r="96" ht="15.75" customHeight="1">
      <c r="B96" s="3" t="s">
        <v>341</v>
      </c>
      <c r="C96" s="3">
        <v>25.0</v>
      </c>
      <c r="F96" s="3" t="s">
        <v>342</v>
      </c>
      <c r="G96" s="3">
        <v>15.0</v>
      </c>
    </row>
    <row r="97" ht="15.75" customHeight="1">
      <c r="B97" s="3" t="s">
        <v>342</v>
      </c>
      <c r="C97" s="3">
        <v>6.0</v>
      </c>
      <c r="F97" s="3" t="s">
        <v>343</v>
      </c>
      <c r="G97" s="3">
        <v>19.0</v>
      </c>
    </row>
    <row r="98" ht="15.75" customHeight="1">
      <c r="B98" s="3" t="s">
        <v>343</v>
      </c>
      <c r="C98" s="3">
        <v>11.0</v>
      </c>
      <c r="F98" s="3" t="s">
        <v>344</v>
      </c>
      <c r="G98" s="3">
        <v>25.0</v>
      </c>
    </row>
    <row r="99" ht="15.75" customHeight="1">
      <c r="B99" s="3" t="s">
        <v>344</v>
      </c>
      <c r="C99" s="3">
        <v>7.0</v>
      </c>
      <c r="F99" s="3" t="s">
        <v>345</v>
      </c>
      <c r="G99" s="3">
        <v>4.0</v>
      </c>
    </row>
    <row r="100" ht="15.75" customHeight="1">
      <c r="B100" s="3" t="s">
        <v>345</v>
      </c>
      <c r="C100" s="3">
        <v>6.0</v>
      </c>
      <c r="F100" s="3" t="s">
        <v>346</v>
      </c>
      <c r="G100" s="3">
        <v>32.0</v>
      </c>
    </row>
    <row r="101" ht="15.75" customHeight="1">
      <c r="B101" s="3" t="s">
        <v>346</v>
      </c>
      <c r="C101" s="3">
        <v>19.0</v>
      </c>
      <c r="F101" s="3" t="s">
        <v>347</v>
      </c>
      <c r="G101" s="3">
        <v>19.0</v>
      </c>
    </row>
    <row r="102" ht="15.75" customHeight="1">
      <c r="B102" s="3" t="s">
        <v>347</v>
      </c>
      <c r="C102" s="3">
        <v>14.0</v>
      </c>
      <c r="F102" s="3" t="s">
        <v>348</v>
      </c>
      <c r="G102" s="3">
        <v>17.0</v>
      </c>
    </row>
    <row r="103" ht="15.75" customHeight="1">
      <c r="B103" s="3" t="s">
        <v>348</v>
      </c>
      <c r="C103" s="3">
        <v>7.0</v>
      </c>
      <c r="F103" s="3" t="s">
        <v>349</v>
      </c>
      <c r="G103" s="3">
        <v>3.0</v>
      </c>
    </row>
    <row r="104" ht="15.75" customHeight="1">
      <c r="B104" s="3" t="s">
        <v>349</v>
      </c>
      <c r="C104" s="3">
        <v>2.0</v>
      </c>
      <c r="F104" s="3" t="s">
        <v>350</v>
      </c>
      <c r="G104" s="3">
        <v>12.0</v>
      </c>
    </row>
    <row r="105" ht="15.75" customHeight="1">
      <c r="B105" s="3" t="s">
        <v>350</v>
      </c>
      <c r="C105" s="3">
        <v>6.0</v>
      </c>
      <c r="F105" s="3" t="s">
        <v>351</v>
      </c>
      <c r="G105" s="3">
        <v>66.0</v>
      </c>
    </row>
    <row r="106" ht="15.75" customHeight="1">
      <c r="B106" s="3" t="s">
        <v>351</v>
      </c>
      <c r="C106" s="3">
        <v>78.0</v>
      </c>
      <c r="F106" s="3" t="s">
        <v>352</v>
      </c>
      <c r="G106" s="3">
        <v>30.0</v>
      </c>
    </row>
    <row r="107" ht="15.75" customHeight="1">
      <c r="B107" s="3" t="s">
        <v>352</v>
      </c>
      <c r="C107" s="3">
        <v>105.0</v>
      </c>
      <c r="F107" s="3" t="s">
        <v>353</v>
      </c>
      <c r="G107" s="3">
        <v>34.0</v>
      </c>
    </row>
    <row r="108" ht="15.75" customHeight="1">
      <c r="B108" s="3" t="s">
        <v>353</v>
      </c>
      <c r="C108" s="3">
        <v>61.0</v>
      </c>
      <c r="F108" s="3" t="s">
        <v>354</v>
      </c>
      <c r="G108" s="3">
        <v>40.0</v>
      </c>
    </row>
    <row r="109" ht="15.75" customHeight="1">
      <c r="B109" s="3" t="s">
        <v>354</v>
      </c>
      <c r="C109" s="3">
        <v>62.0</v>
      </c>
      <c r="F109" s="3" t="s">
        <v>355</v>
      </c>
      <c r="G109" s="3">
        <v>29.0</v>
      </c>
    </row>
    <row r="110" ht="15.75" customHeight="1">
      <c r="B110" s="3" t="s">
        <v>355</v>
      </c>
      <c r="C110" s="3">
        <v>83.0</v>
      </c>
      <c r="F110" s="3" t="s">
        <v>356</v>
      </c>
      <c r="G110" s="3">
        <v>56.0</v>
      </c>
    </row>
    <row r="111" ht="15.75" customHeight="1">
      <c r="B111" s="3" t="s">
        <v>356</v>
      </c>
      <c r="C111" s="3">
        <v>68.0</v>
      </c>
      <c r="F111" s="3" t="s">
        <v>357</v>
      </c>
      <c r="G111" s="3">
        <v>50.0</v>
      </c>
    </row>
    <row r="112" ht="15.75" customHeight="1">
      <c r="B112" s="3" t="s">
        <v>357</v>
      </c>
      <c r="C112" s="3">
        <v>54.0</v>
      </c>
      <c r="F112" s="3" t="s">
        <v>358</v>
      </c>
      <c r="G112" s="3">
        <v>59.0</v>
      </c>
    </row>
    <row r="113" ht="15.75" customHeight="1">
      <c r="B113" s="3" t="s">
        <v>358</v>
      </c>
      <c r="C113" s="3">
        <v>80.0</v>
      </c>
      <c r="F113" s="3" t="s">
        <v>359</v>
      </c>
      <c r="G113" s="3">
        <v>44.0</v>
      </c>
    </row>
    <row r="114" ht="15.75" customHeight="1">
      <c r="B114" s="3" t="s">
        <v>359</v>
      </c>
      <c r="C114" s="3">
        <v>80.0</v>
      </c>
      <c r="F114" s="3" t="s">
        <v>360</v>
      </c>
      <c r="G114" s="3">
        <v>30.0</v>
      </c>
    </row>
    <row r="115" ht="15.75" customHeight="1">
      <c r="B115" s="3" t="s">
        <v>360</v>
      </c>
      <c r="C115" s="3">
        <v>70.0</v>
      </c>
      <c r="F115" s="3" t="s">
        <v>361</v>
      </c>
      <c r="G115" s="3">
        <v>96.0</v>
      </c>
    </row>
    <row r="116" ht="15.75" customHeight="1">
      <c r="B116" s="3" t="s">
        <v>361</v>
      </c>
      <c r="C116" s="3">
        <v>84.0</v>
      </c>
      <c r="F116" s="3" t="s">
        <v>362</v>
      </c>
      <c r="G116" s="3">
        <v>64.0</v>
      </c>
    </row>
    <row r="117" ht="15.75" customHeight="1">
      <c r="B117" s="3" t="s">
        <v>362</v>
      </c>
      <c r="C117" s="3">
        <v>74.0</v>
      </c>
      <c r="F117" s="3" t="s">
        <v>363</v>
      </c>
      <c r="G117" s="3">
        <v>59.0</v>
      </c>
    </row>
    <row r="118" ht="15.75" customHeight="1">
      <c r="B118" s="3" t="s">
        <v>363</v>
      </c>
      <c r="C118" s="3">
        <v>65.0</v>
      </c>
      <c r="F118" s="3" t="s">
        <v>364</v>
      </c>
      <c r="G118" s="3">
        <v>52.0</v>
      </c>
    </row>
    <row r="119" ht="15.75" customHeight="1">
      <c r="B119" s="3" t="s">
        <v>364</v>
      </c>
      <c r="C119" s="3">
        <v>96.0</v>
      </c>
      <c r="F119" s="3" t="s">
        <v>365</v>
      </c>
      <c r="G119" s="3">
        <v>103.0</v>
      </c>
    </row>
    <row r="120" ht="15.75" customHeight="1">
      <c r="B120" s="3" t="s">
        <v>365</v>
      </c>
      <c r="C120" s="3">
        <v>87.0</v>
      </c>
      <c r="F120" s="3" t="s">
        <v>366</v>
      </c>
      <c r="G120" s="3">
        <v>76.0</v>
      </c>
    </row>
    <row r="121" ht="15.75" customHeight="1">
      <c r="B121" s="3" t="s">
        <v>366</v>
      </c>
      <c r="C121" s="3">
        <v>73.0</v>
      </c>
      <c r="F121" s="3" t="s">
        <v>367</v>
      </c>
      <c r="G121" s="3">
        <v>62.0</v>
      </c>
    </row>
    <row r="122" ht="15.75" customHeight="1">
      <c r="B122" s="3" t="s">
        <v>367</v>
      </c>
      <c r="C122" s="3">
        <v>87.0</v>
      </c>
      <c r="F122" s="3" t="s">
        <v>368</v>
      </c>
      <c r="G122" s="3">
        <v>67.0</v>
      </c>
    </row>
    <row r="123" ht="15.75" customHeight="1">
      <c r="B123" s="3" t="s">
        <v>368</v>
      </c>
      <c r="C123" s="3">
        <v>70.0</v>
      </c>
      <c r="F123" s="3" t="s">
        <v>369</v>
      </c>
      <c r="G123" s="3">
        <v>24.0</v>
      </c>
    </row>
    <row r="124" ht="15.75" customHeight="1">
      <c r="B124" s="3" t="s">
        <v>369</v>
      </c>
      <c r="C124" s="3">
        <v>66.0</v>
      </c>
      <c r="F124" s="3" t="s">
        <v>370</v>
      </c>
      <c r="G124" s="3">
        <v>84.0</v>
      </c>
    </row>
    <row r="125" ht="15.75" customHeight="1">
      <c r="B125" s="3" t="s">
        <v>370</v>
      </c>
      <c r="C125" s="3">
        <v>94.0</v>
      </c>
      <c r="F125" s="3" t="s">
        <v>371</v>
      </c>
      <c r="G125" s="3">
        <v>84.0</v>
      </c>
    </row>
    <row r="126" ht="15.75" customHeight="1">
      <c r="B126" s="3" t="s">
        <v>371</v>
      </c>
      <c r="C126" s="3">
        <v>69.0</v>
      </c>
      <c r="F126" s="3" t="s">
        <v>372</v>
      </c>
      <c r="G126" s="3">
        <v>78.0</v>
      </c>
    </row>
    <row r="127" ht="15.75" customHeight="1">
      <c r="B127" s="3" t="s">
        <v>372</v>
      </c>
      <c r="C127" s="3">
        <v>100.0</v>
      </c>
      <c r="F127" s="3" t="s">
        <v>373</v>
      </c>
      <c r="G127" s="3">
        <v>84.0</v>
      </c>
    </row>
    <row r="128" ht="15.75" customHeight="1">
      <c r="B128" s="3" t="s">
        <v>373</v>
      </c>
      <c r="C128" s="3">
        <v>68.0</v>
      </c>
      <c r="F128" s="3" t="s">
        <v>374</v>
      </c>
      <c r="G128" s="3">
        <v>57.0</v>
      </c>
    </row>
    <row r="129" ht="15.75" customHeight="1">
      <c r="B129" s="3" t="s">
        <v>374</v>
      </c>
      <c r="C129" s="3">
        <v>93.0</v>
      </c>
      <c r="F129" s="3" t="s">
        <v>375</v>
      </c>
      <c r="G129" s="3">
        <v>139.0</v>
      </c>
    </row>
    <row r="130" ht="15.75" customHeight="1">
      <c r="B130" s="3" t="s">
        <v>375</v>
      </c>
      <c r="C130" s="3">
        <v>173.0</v>
      </c>
      <c r="F130" s="3" t="s">
        <v>376</v>
      </c>
      <c r="G130" s="3">
        <v>112.0</v>
      </c>
    </row>
    <row r="131" ht="15.75" customHeight="1">
      <c r="B131" s="3" t="s">
        <v>376</v>
      </c>
      <c r="C131" s="3">
        <v>112.0</v>
      </c>
      <c r="F131" s="3" t="s">
        <v>377</v>
      </c>
      <c r="G131" s="3">
        <v>87.0</v>
      </c>
    </row>
    <row r="132" ht="15.75" customHeight="1">
      <c r="B132" s="3" t="s">
        <v>377</v>
      </c>
      <c r="C132" s="3">
        <v>213.0</v>
      </c>
      <c r="F132" s="3" t="s">
        <v>378</v>
      </c>
      <c r="G132" s="3">
        <v>139.0</v>
      </c>
    </row>
    <row r="133" ht="15.75" customHeight="1">
      <c r="B133" s="3" t="s">
        <v>378</v>
      </c>
      <c r="C133" s="3">
        <v>121.0</v>
      </c>
      <c r="F133" s="3" t="s">
        <v>379</v>
      </c>
      <c r="G133" s="3">
        <v>113.0</v>
      </c>
    </row>
    <row r="134" ht="15.75" customHeight="1">
      <c r="B134" s="3" t="s">
        <v>379</v>
      </c>
      <c r="C134" s="3">
        <v>128.0</v>
      </c>
      <c r="F134" s="3" t="s">
        <v>380</v>
      </c>
      <c r="G134" s="3">
        <v>95.0</v>
      </c>
    </row>
    <row r="135" ht="15.75" customHeight="1">
      <c r="B135" s="3" t="s">
        <v>380</v>
      </c>
      <c r="C135" s="3">
        <v>137.0</v>
      </c>
      <c r="F135" s="3" t="s">
        <v>381</v>
      </c>
      <c r="G135" s="3">
        <v>179.0</v>
      </c>
    </row>
    <row r="136" ht="15.75" customHeight="1">
      <c r="B136" s="3" t="s">
        <v>381</v>
      </c>
      <c r="C136" s="3">
        <v>168.0</v>
      </c>
      <c r="F136" s="3" t="s">
        <v>382</v>
      </c>
      <c r="G136" s="3">
        <v>112.0</v>
      </c>
    </row>
    <row r="137" ht="15.75" customHeight="1">
      <c r="B137" s="3" t="s">
        <v>382</v>
      </c>
      <c r="C137" s="3">
        <v>145.0</v>
      </c>
      <c r="F137" s="3" t="s">
        <v>383</v>
      </c>
      <c r="G137" s="3">
        <v>370.0</v>
      </c>
    </row>
    <row r="138" ht="15.75" customHeight="1">
      <c r="B138" s="3" t="s">
        <v>383</v>
      </c>
      <c r="C138" s="3">
        <v>173.0</v>
      </c>
      <c r="F138" s="3" t="s">
        <v>384</v>
      </c>
      <c r="G138" s="3">
        <v>194.0</v>
      </c>
    </row>
    <row r="139" ht="15.75" customHeight="1">
      <c r="B139" s="3" t="s">
        <v>384</v>
      </c>
      <c r="C139" s="3">
        <v>169.0</v>
      </c>
      <c r="F139" s="3" t="s">
        <v>385</v>
      </c>
      <c r="G139" s="3">
        <v>81.0</v>
      </c>
    </row>
    <row r="140" ht="15.75" customHeight="1">
      <c r="B140" s="3" t="s">
        <v>385</v>
      </c>
      <c r="C140" s="3">
        <v>122.0</v>
      </c>
      <c r="F140" s="3" t="s">
        <v>386</v>
      </c>
      <c r="G140" s="3">
        <v>124.0</v>
      </c>
    </row>
    <row r="141" ht="15.75" customHeight="1">
      <c r="B141" s="3" t="s">
        <v>386</v>
      </c>
      <c r="C141" s="3">
        <v>151.0</v>
      </c>
      <c r="F141" s="3" t="s">
        <v>387</v>
      </c>
      <c r="G141" s="3">
        <v>65.0</v>
      </c>
    </row>
    <row r="142" ht="15.75" customHeight="1">
      <c r="B142" s="3" t="s">
        <v>387</v>
      </c>
      <c r="C142" s="3">
        <v>111.0</v>
      </c>
      <c r="F142" s="3" t="s">
        <v>388</v>
      </c>
      <c r="G142" s="3">
        <v>44.0</v>
      </c>
    </row>
    <row r="143" ht="15.75" customHeight="1">
      <c r="B143" s="3" t="s">
        <v>388</v>
      </c>
      <c r="C143" s="3">
        <v>108.0</v>
      </c>
      <c r="F143" s="3" t="s">
        <v>389</v>
      </c>
      <c r="G143" s="3">
        <v>81.0</v>
      </c>
    </row>
    <row r="144" ht="15.75" customHeight="1">
      <c r="B144" s="3" t="s">
        <v>389</v>
      </c>
      <c r="C144" s="3">
        <v>112.0</v>
      </c>
      <c r="F144" s="3" t="s">
        <v>390</v>
      </c>
      <c r="G144" s="3">
        <v>39.0</v>
      </c>
    </row>
    <row r="145" ht="15.75" customHeight="1">
      <c r="B145" s="3" t="s">
        <v>390</v>
      </c>
      <c r="C145" s="3">
        <v>69.0</v>
      </c>
      <c r="F145" s="3" t="s">
        <v>391</v>
      </c>
      <c r="G145" s="3">
        <v>138.0</v>
      </c>
    </row>
    <row r="146" ht="15.75" customHeight="1">
      <c r="B146" s="3" t="s">
        <v>391</v>
      </c>
      <c r="C146" s="3">
        <v>119.0</v>
      </c>
      <c r="F146" s="3" t="s">
        <v>392</v>
      </c>
      <c r="G146" s="3">
        <v>96.0</v>
      </c>
    </row>
    <row r="147" ht="15.75" customHeight="1">
      <c r="B147" s="3" t="s">
        <v>392</v>
      </c>
      <c r="C147" s="3">
        <v>89.0</v>
      </c>
      <c r="F147" s="3" t="s">
        <v>393</v>
      </c>
      <c r="G147" s="3">
        <v>96.0</v>
      </c>
    </row>
    <row r="148" ht="15.75" customHeight="1">
      <c r="B148" s="3" t="s">
        <v>393</v>
      </c>
      <c r="C148" s="3">
        <v>100.0</v>
      </c>
      <c r="F148" s="3" t="s">
        <v>394</v>
      </c>
      <c r="G148" s="3">
        <v>115.0</v>
      </c>
    </row>
    <row r="149" ht="15.75" customHeight="1">
      <c r="B149" s="3" t="s">
        <v>394</v>
      </c>
      <c r="C149" s="3">
        <v>96.0</v>
      </c>
      <c r="F149" s="3" t="s">
        <v>395</v>
      </c>
      <c r="G149" s="3">
        <v>75.0</v>
      </c>
    </row>
    <row r="150" ht="15.75" customHeight="1">
      <c r="B150" s="3" t="s">
        <v>395</v>
      </c>
      <c r="C150" s="3">
        <v>95.0</v>
      </c>
      <c r="F150" s="3" t="s">
        <v>396</v>
      </c>
      <c r="G150" s="3">
        <v>172.0</v>
      </c>
    </row>
    <row r="151" ht="15.75" customHeight="1">
      <c r="B151" s="3" t="s">
        <v>396</v>
      </c>
      <c r="C151" s="3">
        <v>95.0</v>
      </c>
      <c r="F151" s="3" t="s">
        <v>397</v>
      </c>
      <c r="G151" s="3">
        <v>120.0</v>
      </c>
    </row>
    <row r="152" ht="15.75" customHeight="1">
      <c r="B152" s="3" t="s">
        <v>397</v>
      </c>
      <c r="C152" s="3">
        <v>84.0</v>
      </c>
      <c r="F152" s="3" t="s">
        <v>398</v>
      </c>
      <c r="G152" s="3">
        <v>139.0</v>
      </c>
    </row>
    <row r="153" ht="15.75" customHeight="1">
      <c r="B153" s="3" t="s">
        <v>398</v>
      </c>
      <c r="C153" s="3">
        <v>113.0</v>
      </c>
      <c r="F153" s="3" t="s">
        <v>399</v>
      </c>
      <c r="G153" s="3">
        <v>85.0</v>
      </c>
    </row>
    <row r="154" ht="15.75" customHeight="1">
      <c r="B154" s="3" t="s">
        <v>399</v>
      </c>
      <c r="C154" s="3">
        <v>73.0</v>
      </c>
      <c r="F154" s="3" t="s">
        <v>400</v>
      </c>
      <c r="G154" s="3">
        <v>85.0</v>
      </c>
    </row>
    <row r="155" ht="15.75" customHeight="1">
      <c r="B155" s="3" t="s">
        <v>400</v>
      </c>
      <c r="C155" s="3">
        <v>65.0</v>
      </c>
      <c r="F155" s="3" t="s">
        <v>401</v>
      </c>
      <c r="G155" s="3">
        <v>110.0</v>
      </c>
    </row>
    <row r="156" ht="15.75" customHeight="1">
      <c r="B156" s="3" t="s">
        <v>401</v>
      </c>
      <c r="C156" s="3">
        <v>40.0</v>
      </c>
      <c r="F156" s="3" t="s">
        <v>402</v>
      </c>
      <c r="G156" s="3">
        <v>110.0</v>
      </c>
    </row>
    <row r="157" ht="15.75" customHeight="1">
      <c r="B157" s="3" t="s">
        <v>402</v>
      </c>
      <c r="C157" s="3">
        <v>46.0</v>
      </c>
      <c r="F157" s="3" t="s">
        <v>403</v>
      </c>
      <c r="G157" s="3">
        <v>81.0</v>
      </c>
    </row>
    <row r="158" ht="15.75" customHeight="1">
      <c r="B158" s="3" t="s">
        <v>403</v>
      </c>
      <c r="C158" s="3">
        <v>57.0</v>
      </c>
      <c r="F158" s="3" t="s">
        <v>404</v>
      </c>
      <c r="G158" s="3">
        <v>39.0</v>
      </c>
    </row>
    <row r="159" ht="15.75" customHeight="1">
      <c r="B159" s="3" t="s">
        <v>404</v>
      </c>
      <c r="C159" s="3">
        <v>28.0</v>
      </c>
      <c r="F159" s="3" t="s">
        <v>405</v>
      </c>
      <c r="G159" s="3">
        <v>59.0</v>
      </c>
    </row>
    <row r="160" ht="15.75" customHeight="1">
      <c r="B160" s="3" t="s">
        <v>405</v>
      </c>
      <c r="C160" s="3">
        <v>41.0</v>
      </c>
      <c r="F160" s="3" t="s">
        <v>406</v>
      </c>
      <c r="G160" s="3">
        <v>71.0</v>
      </c>
    </row>
    <row r="161" ht="15.75" customHeight="1">
      <c r="B161" s="3" t="s">
        <v>406</v>
      </c>
      <c r="C161" s="3">
        <v>52.0</v>
      </c>
      <c r="F161" s="3" t="s">
        <v>407</v>
      </c>
      <c r="G161" s="3">
        <v>57.0</v>
      </c>
    </row>
    <row r="162" ht="15.75" customHeight="1">
      <c r="B162" s="3" t="s">
        <v>407</v>
      </c>
      <c r="C162" s="3">
        <v>63.0</v>
      </c>
      <c r="F162" s="3" t="s">
        <v>408</v>
      </c>
      <c r="G162" s="3">
        <v>41.0</v>
      </c>
    </row>
    <row r="163" ht="15.75" customHeight="1">
      <c r="B163" s="3" t="s">
        <v>408</v>
      </c>
      <c r="C163" s="3">
        <v>75.0</v>
      </c>
      <c r="F163" s="3" t="s">
        <v>409</v>
      </c>
      <c r="G163" s="3">
        <v>49.0</v>
      </c>
    </row>
    <row r="164" ht="15.75" customHeight="1">
      <c r="B164" s="3" t="s">
        <v>409</v>
      </c>
      <c r="C164" s="3">
        <v>43.0</v>
      </c>
      <c r="F164" s="3" t="s">
        <v>410</v>
      </c>
      <c r="G164" s="3">
        <v>41.0</v>
      </c>
    </row>
    <row r="165" ht="15.75" customHeight="1">
      <c r="B165" s="3" t="s">
        <v>410</v>
      </c>
      <c r="C165" s="3">
        <v>69.0</v>
      </c>
      <c r="F165" s="3" t="s">
        <v>411</v>
      </c>
      <c r="G165" s="3">
        <v>3.0</v>
      </c>
    </row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2023-02-22T21:23:58Z</dcterms:created>
  <dc:creator>usuario1</dc:creator>
</cp:coreProperties>
</file>