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Gendotti\Desktop\Berkeley Extension\Homeworks\Homework I\Excel_Homework\Kickstarter-Analysis\"/>
    </mc:Choice>
  </mc:AlternateContent>
  <xr:revisionPtr revIDLastSave="0" documentId="13_ncr:1_{7B58516F-F1B9-4B99-8D15-B0C6725D8BC6}" xr6:coauthVersionLast="45" xr6:coauthVersionMax="45" xr10:uidLastSave="{00000000-0000-0000-0000-000000000000}"/>
  <bookViews>
    <workbookView xWindow="-120" yWindow="-120" windowWidth="27870" windowHeight="15030" activeTab="5" xr2:uid="{00000000-000D-0000-FFFF-FFFF00000000}"/>
  </bookViews>
  <sheets>
    <sheet name="Main Table" sheetId="1" r:id="rId1"/>
    <sheet name="Category Data" sheetId="3" r:id="rId2"/>
    <sheet name="Sub-Category Data" sheetId="4" r:id="rId3"/>
    <sheet name="Project Start Dates" sheetId="5" r:id="rId4"/>
    <sheet name="Success Statistics" sheetId="6" r:id="rId5"/>
    <sheet name="Outcome Summary Stats" sheetId="7" r:id="rId6"/>
  </sheets>
  <definedNames>
    <definedName name="_xlnm._FilterDatabase" localSheetId="0" hidden="1">'Main Table'!$A$1:$T$4115</definedName>
    <definedName name="_xlnm._FilterDatabase" localSheetId="5" hidden="1">'Outcome Summary Stats'!$E$1:$F$4115</definedName>
    <definedName name="failed_backers">'Outcome Summary Stats'!$F$2:$F$1278</definedName>
    <definedName name="project_goals">'Main Table'!$D$2:$D$4115</definedName>
    <definedName name="projects_state">'Main Table'!$F$2:$F$4115</definedName>
    <definedName name="succ_backers">'Outcome Summary Stats'!$B$2:$B$2186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" i="7" l="1"/>
  <c r="J6" i="7"/>
  <c r="J5" i="7"/>
  <c r="J4" i="7"/>
  <c r="J3" i="7"/>
  <c r="J2" i="7"/>
  <c r="I7" i="7"/>
  <c r="I6" i="7"/>
  <c r="I5" i="7"/>
  <c r="I4" i="7"/>
  <c r="I3" i="7"/>
  <c r="I2" i="7"/>
  <c r="D12" i="6" l="1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13" i="6"/>
  <c r="C13" i="6"/>
  <c r="B13" i="6"/>
  <c r="D2" i="6"/>
  <c r="C2" i="6"/>
  <c r="B2" i="6"/>
  <c r="E3" i="6" l="1"/>
  <c r="G3" i="6" s="1"/>
  <c r="H3" i="6"/>
  <c r="F3" i="6"/>
  <c r="E13" i="6"/>
  <c r="G13" i="6" s="1"/>
  <c r="E12" i="6"/>
  <c r="E11" i="6"/>
  <c r="E10" i="6"/>
  <c r="E9" i="6"/>
  <c r="E8" i="6"/>
  <c r="E7" i="6"/>
  <c r="E2" i="6"/>
  <c r="H2" i="6" s="1"/>
  <c r="E6" i="6"/>
  <c r="E5" i="6"/>
  <c r="E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6" l="1"/>
  <c r="F2" i="6"/>
  <c r="F13" i="6"/>
  <c r="H13" i="6"/>
  <c r="H12" i="6"/>
  <c r="G12" i="6"/>
  <c r="F12" i="6"/>
  <c r="H11" i="6"/>
  <c r="G11" i="6"/>
  <c r="F11" i="6"/>
  <c r="G10" i="6"/>
  <c r="H10" i="6"/>
  <c r="F10" i="6"/>
  <c r="G9" i="6"/>
  <c r="H9" i="6"/>
  <c r="F9" i="6"/>
  <c r="G8" i="6"/>
  <c r="H8" i="6"/>
  <c r="F8" i="6"/>
  <c r="G7" i="6"/>
  <c r="H7" i="6"/>
  <c r="F7" i="6"/>
  <c r="H6" i="6"/>
  <c r="G6" i="6"/>
  <c r="F6" i="6"/>
  <c r="H5" i="6"/>
  <c r="G5" i="6"/>
  <c r="F5" i="6"/>
  <c r="H4" i="6"/>
  <c r="G4" i="6"/>
  <c r="F4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<sst xmlns="http://schemas.openxmlformats.org/spreadsheetml/2006/main" count="28298" uniqueCount="8412">
  <si>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</si>
  <si>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</si>
  <si>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</si>
  <si>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</si>
  <si>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</si>
  <si>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</si>
  <si>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</si>
  <si>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</si>
  <si>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</si>
  <si>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</si>
  <si>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</si>
  <si>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</si>
  <si>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</si>
  <si>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</si>
  <si>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</si>
  <si>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</si>
  <si>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</si>
  <si>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</si>
  <si>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</si>
  <si>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</si>
  <si>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</si>
  <si>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</si>
  <si>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</si>
  <si>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</si>
  <si>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</si>
  <si>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</si>
  <si>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</si>
  <si>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</si>
  <si>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</si>
  <si>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</si>
  <si>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</si>
  <si>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</si>
  <si>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</si>
  <si>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</si>
  <si>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</si>
  <si>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</si>
  <si>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</si>
  <si>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</si>
  <si>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</si>
  <si>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</si>
  <si>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</si>
  <si>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</si>
  <si>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</si>
  <si>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</si>
  <si>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</si>
  <si>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</si>
  <si>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</si>
  <si>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</si>
  <si>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</si>
  <si>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</si>
  <si>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</si>
  <si>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</si>
  <si>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</si>
  <si>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</si>
  <si>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</si>
  <si>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</si>
  <si>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</si>
  <si>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</si>
  <si>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</si>
  <si>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</si>
  <si>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</si>
  <si>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</si>
  <si>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</si>
  <si>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</si>
  <si>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</si>
  <si>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</si>
  <si>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</si>
  <si>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</si>
  <si>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</si>
  <si>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</si>
  <si>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</si>
  <si>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</si>
  <si>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</si>
  <si>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</si>
  <si>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</si>
  <si>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</si>
  <si>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</si>
  <si>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</si>
  <si>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</si>
  <si>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</si>
  <si>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</si>
  <si>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</si>
  <si>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</si>
  <si>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</si>
  <si>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</si>
  <si>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</si>
  <si>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</si>
  <si>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</si>
  <si>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</si>
  <si>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</si>
  <si>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</si>
  <si>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</si>
  <si>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</si>
  <si>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</si>
  <si>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</si>
  <si>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</si>
  <si>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</si>
  <si>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</si>
  <si>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</si>
  <si>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</si>
  <si>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</si>
  <si>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</si>
  <si>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</si>
  <si>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</si>
  <si>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</si>
  <si>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</si>
  <si>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</si>
  <si>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</si>
  <si>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</si>
  <si>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</si>
  <si>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</si>
  <si>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</si>
  <si>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</si>
  <si>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</si>
  <si>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</si>
  <si>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</si>
  <si>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</si>
  <si>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</si>
  <si>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</si>
  <si>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</si>
  <si>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</si>
  <si>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</si>
  <si>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</si>
  <si>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</si>
  <si>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</si>
  <si>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</si>
  <si>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</si>
  <si>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</si>
  <si>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</si>
  <si>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</si>
  <si>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</si>
  <si>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</si>
  <si>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</si>
  <si>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</si>
  <si>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</si>
  <si>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</si>
  <si>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</si>
  <si>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</si>
  <si>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</si>
  <si>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</si>
  <si>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</si>
  <si>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</si>
  <si>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</si>
  <si>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</si>
  <si>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</si>
  <si>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</si>
  <si>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</si>
  <si>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</si>
  <si>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</si>
  <si>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</si>
  <si>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</si>
  <si>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</si>
  <si>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</si>
  <si>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</si>
  <si>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</si>
  <si>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</si>
  <si>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</si>
  <si>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</si>
  <si>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</si>
  <si>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</si>
  <si>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</si>
  <si>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</si>
  <si>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</si>
  <si>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</si>
  <si>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</si>
  <si>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</si>
  <si>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</si>
  <si>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</si>
  <si>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</si>
  <si>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</si>
  <si>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</si>
  <si>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</si>
  <si>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</si>
  <si>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</si>
  <si>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</si>
  <si>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</si>
  <si>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</si>
  <si>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</si>
  <si>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</si>
  <si>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</si>
  <si>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</si>
  <si>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</si>
  <si>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</si>
  <si>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</si>
  <si>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</si>
  <si>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</si>
  <si>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</si>
  <si>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</si>
  <si>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</si>
  <si>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</si>
  <si>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</si>
  <si>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</si>
  <si>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</si>
  <si>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</si>
  <si>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</si>
  <si>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</si>
  <si>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</si>
  <si>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</si>
  <si>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</si>
  <si>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</si>
  <si>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</si>
  <si>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</si>
  <si>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</si>
  <si>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</si>
  <si>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</si>
  <si>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</si>
  <si>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</si>
  <si>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</si>
  <si>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</si>
  <si>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</si>
  <si>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</si>
  <si>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</si>
  <si>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</si>
  <si>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</si>
  <si>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</si>
  <si>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</si>
  <si>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</si>
  <si>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</si>
  <si>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</si>
  <si>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</si>
  <si>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</si>
  <si>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</si>
  <si>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</si>
  <si>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</si>
  <si>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</si>
  <si>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</si>
  <si>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</si>
  <si>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</si>
  <si>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</si>
  <si>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</si>
  <si>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</si>
  <si>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</si>
  <si>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</si>
  <si>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</si>
  <si>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</si>
  <si>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</si>
  <si>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</si>
  <si>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</si>
  <si>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</si>
  <si>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</si>
  <si>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</si>
  <si>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</si>
  <si>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</si>
  <si>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</si>
  <si>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</si>
  <si>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</si>
  <si>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</si>
  <si>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</si>
  <si>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</si>
  <si>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</si>
  <si>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</si>
  <si>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</si>
  <si>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</si>
  <si>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</si>
  <si>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</si>
  <si>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</si>
  <si>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</si>
  <si>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</si>
  <si>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</si>
  <si>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</si>
  <si>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</si>
  <si>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</si>
  <si>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</si>
  <si>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</si>
  <si>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</si>
  <si>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</si>
  <si>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</si>
  <si>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</si>
  <si>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</si>
  <si>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</si>
  <si>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</si>
  <si>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</si>
  <si>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</si>
  <si>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</si>
  <si>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</si>
  <si>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</si>
  <si>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</si>
  <si>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</si>
  <si>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</si>
  <si>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</si>
  <si>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</si>
  <si>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</si>
  <si>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</si>
  <si>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</si>
  <si>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</si>
  <si>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</si>
  <si>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</si>
  <si>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</si>
  <si>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</si>
  <si>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</si>
  <si>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</si>
  <si>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</si>
  <si>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</si>
  <si>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</si>
  <si>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</si>
  <si>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</si>
  <si>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</si>
  <si>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</si>
  <si>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</si>
  <si>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</si>
  <si>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</si>
  <si>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</si>
  <si>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</si>
  <si>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</si>
  <si>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</si>
  <si>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</si>
  <si>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</si>
  <si>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</si>
  <si>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</si>
  <si>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</si>
  <si>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</si>
  <si>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</si>
  <si>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</si>
  <si>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</si>
  <si>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</si>
  <si>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</si>
  <si>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</si>
  <si>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</si>
  <si>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</si>
  <si>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</si>
  <si>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</si>
  <si>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</si>
  <si>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</si>
  <si>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</si>
  <si>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</si>
  <si>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</si>
  <si>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</si>
  <si>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</si>
  <si>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</si>
  <si>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</si>
  <si>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</si>
  <si>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</si>
  <si>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</si>
  <si>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</si>
  <si>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</si>
  <si>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</si>
  <si>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</si>
  <si>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</si>
  <si>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</si>
  <si>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</si>
  <si>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</si>
  <si>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</si>
  <si>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</si>
  <si>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</si>
  <si>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</si>
  <si>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</si>
  <si>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</si>
  <si>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</si>
  <si>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</si>
  <si>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</si>
  <si>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</si>
  <si>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</si>
  <si>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</si>
  <si>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</si>
  <si>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</si>
  <si>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</si>
  <si>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</si>
  <si>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</si>
  <si>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</si>
  <si>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</si>
  <si>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</si>
  <si>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</si>
  <si>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</si>
  <si>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</si>
  <si>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</si>
  <si>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</si>
  <si>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</si>
  <si>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</si>
  <si>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</si>
  <si>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</si>
  <si>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</si>
  <si>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</si>
  <si>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</si>
  <si>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</si>
  <si>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</si>
  <si>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</si>
  <si>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</si>
  <si>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</si>
  <si>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</si>
  <si>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</si>
  <si>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</si>
  <si>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</si>
  <si>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</si>
  <si>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</si>
  <si>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</si>
  <si>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</si>
  <si>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</si>
  <si>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</si>
  <si>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</si>
  <si>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</si>
  <si>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</si>
  <si>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</si>
  <si>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</si>
  <si>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</si>
  <si>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</si>
  <si>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</si>
  <si>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</si>
  <si>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</si>
  <si>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</si>
  <si>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</si>
  <si>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</si>
  <si>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</si>
  <si>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</si>
  <si>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</si>
  <si>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</si>
  <si>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</si>
  <si>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</si>
  <si>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</si>
  <si>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</si>
  <si>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</si>
  <si>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</si>
  <si>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</si>
  <si>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</si>
  <si>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</si>
  <si>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</si>
  <si>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</si>
  <si>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</si>
  <si>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</si>
  <si>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</si>
  <si>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</si>
  <si>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</si>
  <si>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</si>
  <si>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</si>
  <si>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</si>
  <si>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</si>
  <si>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</si>
  <si>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</si>
  <si>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</si>
  <si>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</si>
  <si>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</si>
  <si>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</si>
  <si>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</si>
  <si>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</si>
  <si>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</si>
  <si>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</si>
  <si>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</si>
  <si>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</si>
  <si>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</si>
  <si>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</si>
  <si>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</si>
  <si>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</si>
  <si>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</si>
  <si>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</si>
  <si>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</si>
  <si>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</si>
  <si>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</si>
  <si>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</si>
  <si>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</si>
  <si>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</si>
  <si>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</si>
  <si>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</si>
  <si>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</si>
  <si>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</si>
  <si>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</si>
  <si>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</si>
  <si>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</si>
  <si>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</si>
  <si>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</si>
  <si>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</si>
  <si>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</si>
  <si>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</si>
  <si>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</si>
  <si>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</si>
  <si>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</si>
  <si>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</si>
  <si>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</si>
  <si>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</si>
  <si>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</si>
  <si>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</si>
  <si>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</si>
  <si>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</si>
  <si>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</si>
  <si>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</si>
  <si>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</si>
  <si>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</si>
  <si>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</si>
  <si>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</si>
  <si>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</si>
  <si>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</si>
  <si>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</si>
  <si>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</si>
  <si>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</si>
  <si>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</si>
  <si>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</si>
  <si>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</si>
  <si>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</si>
  <si>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</si>
  <si>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</si>
  <si>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</si>
  <si>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</si>
  <si>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</si>
  <si>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</si>
  <si>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</si>
  <si>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</si>
  <si>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</si>
  <si>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</si>
  <si>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</si>
  <si>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</si>
  <si>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</si>
  <si>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</si>
  <si>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</si>
  <si>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</si>
  <si>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</si>
  <si>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</si>
  <si>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</si>
  <si>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</si>
  <si>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</si>
  <si>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</si>
  <si>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</si>
  <si>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</si>
  <si>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</si>
  <si>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</si>
  <si>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</si>
  <si>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</si>
  <si>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</si>
  <si>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</si>
  <si>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</si>
  <si>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</si>
  <si>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</si>
  <si>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</si>
  <si>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</si>
  <si>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</si>
  <si>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</si>
  <si>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</si>
  <si>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</si>
  <si>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</si>
  <si>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</si>
  <si>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</si>
  <si>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</si>
  <si>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</si>
  <si>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</si>
  <si>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</si>
  <si>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</si>
  <si>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</si>
  <si>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</si>
  <si>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</si>
  <si>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</si>
  <si>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</si>
  <si>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</si>
  <si>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</si>
  <si>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</si>
  <si>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</si>
  <si>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</si>
  <si>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</si>
  <si>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</si>
  <si>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</si>
  <si>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</si>
  <si>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</si>
  <si>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</si>
  <si>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</si>
  <si>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</si>
  <si>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</si>
  <si>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</si>
  <si>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</si>
  <si>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</si>
  <si>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</si>
  <si>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</si>
  <si>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</si>
  <si>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</si>
  <si>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</si>
  <si>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</si>
  <si>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</si>
  <si>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</si>
  <si>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</si>
  <si>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</si>
  <si>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</si>
  <si>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</si>
  <si>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</si>
  <si>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</si>
  <si>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</si>
  <si>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</si>
  <si>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</si>
  <si>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</si>
  <si>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</si>
  <si>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</si>
  <si>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</si>
  <si>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</si>
  <si>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</si>
  <si>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</si>
  <si>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</si>
  <si>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</si>
  <si>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</si>
  <si>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</si>
  <si>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</si>
  <si>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</si>
  <si>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</si>
  <si>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</si>
  <si>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</si>
  <si>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</si>
  <si>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</si>
  <si>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</si>
  <si>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</si>
  <si>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</si>
  <si>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</si>
  <si>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</si>
  <si>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</si>
  <si>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</si>
  <si>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</si>
  <si>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</si>
  <si>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</si>
  <si>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</si>
  <si>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</si>
  <si>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</si>
  <si>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</si>
  <si>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</si>
  <si>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</si>
  <si>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</si>
  <si>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</si>
  <si>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</si>
  <si>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</si>
  <si>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</si>
  <si>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</si>
  <si>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</si>
  <si>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</si>
  <si>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</si>
  <si>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</si>
  <si>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</si>
  <si>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</si>
  <si>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</si>
  <si>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</si>
  <si>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</si>
  <si>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</si>
  <si>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</si>
  <si>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</si>
  <si>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</si>
  <si>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</si>
  <si>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</si>
  <si>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</si>
  <si>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</si>
  <si>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</si>
  <si>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</si>
  <si>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</si>
  <si>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</si>
  <si>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</si>
  <si>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</si>
  <si>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</si>
  <si>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</si>
  <si>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</si>
  <si>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</si>
  <si>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</si>
  <si>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</si>
  <si>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</si>
  <si>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</si>
  <si>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</si>
  <si>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</si>
  <si>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</si>
  <si>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</si>
  <si>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</si>
  <si>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</si>
  <si>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</si>
  <si>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</si>
  <si>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</si>
  <si>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</si>
  <si>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</si>
  <si>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</si>
  <si>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</si>
  <si>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</si>
  <si>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</si>
  <si>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</si>
  <si>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</si>
  <si>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</si>
  <si>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</si>
  <si>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</si>
  <si>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</si>
  <si>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</si>
  <si>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</si>
  <si>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</si>
  <si>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</si>
  <si>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</si>
  <si>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</si>
  <si>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</si>
  <si>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</si>
  <si>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</si>
  <si>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</si>
  <si>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</si>
  <si>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</si>
  <si>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</si>
  <si>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</si>
  <si>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</si>
  <si>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</si>
  <si>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</si>
  <si>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</si>
  <si>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</si>
  <si>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</si>
  <si>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</si>
  <si>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</si>
  <si>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</si>
  <si>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</si>
  <si>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</si>
  <si>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</si>
  <si>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</si>
  <si>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</si>
  <si>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</si>
  <si>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</si>
  <si>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</si>
  <si>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</si>
  <si>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</si>
  <si>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</si>
  <si>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</si>
  <si>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</si>
  <si>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</si>
  <si>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</si>
  <si>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</si>
  <si>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</si>
  <si>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</si>
  <si>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</si>
  <si>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</si>
  <si>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</si>
  <si>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</si>
  <si>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</si>
  <si>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</si>
  <si>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</si>
  <si>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</si>
  <si>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</si>
  <si>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</si>
  <si>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</si>
  <si>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</si>
  <si>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</si>
  <si>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</si>
  <si>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</si>
  <si>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</si>
  <si>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</si>
  <si>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</si>
  <si>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</si>
  <si>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</si>
  <si>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</si>
  <si>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</si>
  <si>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</si>
  <si>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</si>
  <si>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</si>
  <si>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</si>
  <si>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</si>
  <si>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</si>
  <si>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</si>
  <si>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</si>
  <si>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</si>
  <si>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</si>
  <si>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</si>
  <si>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</si>
  <si>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</si>
  <si>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</si>
  <si>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</si>
  <si>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</si>
  <si>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</si>
  <si>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</si>
  <si>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</si>
  <si>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</si>
  <si>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</si>
  <si>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</si>
  <si>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</si>
  <si>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</si>
  <si>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</si>
  <si>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</si>
  <si>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</si>
  <si>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</si>
  <si>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</si>
  <si>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</si>
  <si>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</si>
  <si>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</si>
  <si>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</si>
  <si>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</si>
  <si>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</si>
  <si>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</si>
  <si>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</si>
  <si>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</si>
  <si>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</si>
  <si>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</si>
  <si>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</si>
  <si>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</si>
  <si>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</si>
  <si>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</si>
  <si>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</si>
  <si>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</si>
  <si>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</si>
  <si>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</si>
  <si>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</si>
  <si>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</si>
  <si>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</si>
  <si>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</si>
  <si>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</si>
  <si>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</si>
  <si>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</si>
  <si>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</si>
  <si>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</si>
  <si>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</si>
  <si>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</si>
  <si>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</si>
  <si>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</si>
  <si>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</si>
  <si>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</si>
  <si>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</si>
  <si>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</si>
  <si>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</si>
  <si>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</si>
  <si>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</si>
  <si>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</si>
  <si>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</si>
  <si>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</si>
  <si>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</si>
  <si>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</si>
  <si>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</si>
  <si>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</si>
  <si>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</si>
  <si>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</si>
  <si>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</si>
  <si>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</si>
  <si>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</si>
  <si>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</si>
  <si>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</si>
  <si>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</si>
  <si>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</si>
  <si>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</si>
  <si>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</si>
  <si>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</si>
  <si>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</si>
  <si>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</si>
  <si>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</si>
  <si>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</si>
  <si>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</si>
  <si>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</si>
  <si>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</si>
  <si>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</si>
  <si>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</si>
  <si>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</si>
  <si>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</si>
  <si>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</si>
  <si>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</si>
  <si>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</si>
  <si>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</si>
  <si>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</si>
  <si>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</si>
  <si>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</si>
  <si>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</si>
  <si>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</si>
  <si>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</si>
  <si>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</si>
  <si>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</si>
  <si>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</si>
  <si>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</si>
  <si>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</si>
  <si>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</si>
  <si>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</si>
  <si>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</si>
  <si>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</si>
  <si>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</si>
  <si>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</si>
  <si>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</si>
  <si>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</si>
  <si>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</si>
  <si>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</si>
  <si>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</si>
  <si>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</si>
  <si>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</si>
  <si>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</si>
  <si>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</si>
  <si>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</si>
  <si>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</si>
  <si>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</si>
  <si>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</si>
  <si>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</si>
  <si>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</si>
  <si>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</si>
  <si>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</si>
  <si>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</si>
  <si>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</si>
  <si>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</si>
  <si>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</si>
  <si>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</si>
  <si>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</si>
  <si>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</si>
  <si>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</si>
  <si>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</si>
  <si>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</si>
  <si>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</si>
  <si>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</si>
  <si>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</si>
  <si>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</si>
  <si>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</si>
  <si>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</si>
  <si>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</si>
  <si>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</si>
  <si>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</si>
  <si>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</si>
  <si>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</si>
  <si>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</si>
  <si>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</si>
  <si>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</si>
  <si>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</si>
  <si>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</si>
  <si>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</si>
  <si>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</si>
  <si>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</si>
  <si>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</si>
  <si>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</si>
  <si>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</si>
  <si>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</si>
  <si>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</si>
  <si>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</si>
  <si>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</si>
  <si>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</si>
  <si>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</si>
  <si>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</si>
  <si>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</si>
  <si>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</si>
  <si>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</si>
  <si>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</si>
  <si>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</si>
  <si>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</si>
  <si>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</si>
  <si>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</si>
  <si>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</si>
  <si>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</si>
  <si>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</si>
  <si>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</si>
  <si>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</si>
  <si>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</si>
  <si>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</si>
  <si>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</si>
  <si>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</si>
  <si>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</si>
  <si>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</si>
  <si>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</si>
  <si>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</si>
  <si>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</si>
  <si>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</si>
  <si>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</si>
  <si>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</si>
  <si>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</si>
  <si>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</si>
  <si>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</si>
  <si>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</si>
  <si>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</si>
  <si>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</si>
  <si>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</si>
  <si>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</si>
  <si>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</si>
  <si>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</si>
  <si>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</si>
  <si>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</si>
  <si>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</si>
  <si>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</si>
  <si>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</si>
  <si>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</si>
  <si>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</si>
  <si>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</si>
  <si>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</si>
  <si>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</si>
  <si>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</si>
  <si>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</si>
  <si>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</si>
  <si>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</si>
  <si>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</si>
  <si>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</si>
  <si>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</si>
  <si>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</si>
  <si>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</si>
  <si>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</si>
  <si>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</si>
  <si>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</si>
  <si>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</si>
  <si>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</si>
  <si>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</si>
  <si>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</si>
  <si>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</si>
  <si>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</si>
  <si>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</si>
  <si>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</si>
  <si>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</si>
  <si>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</si>
  <si>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</si>
  <si>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</si>
  <si>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</si>
  <si>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</si>
  <si>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</si>
  <si>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</si>
  <si>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</si>
  <si>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</si>
  <si>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</si>
  <si>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</si>
  <si>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</si>
  <si>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</si>
  <si>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</si>
  <si>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</si>
  <si>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</si>
  <si>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</si>
  <si>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</si>
  <si>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</si>
  <si>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</si>
  <si>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</si>
  <si>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</si>
  <si>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</si>
  <si>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</si>
  <si>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</si>
  <si>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</si>
  <si>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</si>
  <si>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</si>
  <si>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</si>
  <si>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</si>
  <si>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</si>
  <si>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</si>
  <si>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</si>
  <si>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</si>
  <si>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</si>
  <si>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</si>
  <si>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</si>
  <si>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</si>
  <si>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</si>
  <si>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</si>
  <si>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</si>
  <si>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</si>
  <si>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</si>
  <si>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</si>
  <si>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</si>
  <si>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</si>
  <si>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</si>
  <si>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</si>
  <si>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</si>
  <si>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</si>
  <si>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</si>
  <si>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</si>
  <si>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</si>
  <si>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</si>
  <si>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</si>
  <si>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</si>
  <si>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</si>
  <si>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</si>
  <si>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</si>
  <si>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</si>
  <si>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</si>
  <si>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</si>
  <si>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</si>
  <si>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</si>
  <si>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</si>
  <si>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</si>
  <si>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</si>
  <si>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</si>
  <si>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</si>
  <si>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</si>
  <si>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</si>
  <si>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</si>
  <si>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</si>
  <si>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</si>
  <si>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</si>
  <si>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</si>
  <si>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</si>
  <si>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</si>
  <si>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</si>
  <si>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</si>
  <si>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</si>
  <si>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</si>
  <si>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</si>
  <si>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</si>
  <si>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</si>
  <si>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</si>
  <si>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</si>
  <si>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</si>
  <si>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</si>
  <si>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</si>
  <si>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</si>
  <si>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</si>
  <si>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</si>
  <si>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</si>
  <si>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</si>
  <si>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</si>
  <si>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</si>
  <si>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</si>
  <si>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</si>
  <si>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</si>
  <si>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</si>
  <si>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</si>
  <si>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</si>
  <si>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</si>
  <si>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</si>
  <si>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</si>
  <si>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</si>
  <si>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</si>
  <si>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</si>
  <si>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</si>
  <si>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</si>
  <si>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</si>
  <si>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</si>
  <si>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</si>
  <si>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</si>
  <si>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</si>
  <si>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</si>
  <si>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</si>
  <si>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</si>
  <si>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</si>
  <si>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</si>
  <si>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</si>
  <si>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</si>
  <si>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</si>
  <si>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</si>
  <si>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</si>
  <si>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</si>
  <si>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</si>
  <si>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</si>
  <si>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</si>
  <si>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</si>
  <si>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</si>
  <si>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</si>
  <si>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</si>
  <si>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</si>
  <si>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</si>
  <si>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</si>
  <si>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</si>
  <si>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</si>
  <si>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</si>
  <si>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</si>
  <si>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</si>
  <si>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</si>
  <si>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</si>
  <si>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</si>
  <si>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</si>
  <si>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</si>
  <si>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</si>
  <si>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</si>
  <si>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</si>
  <si>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</si>
  <si>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</si>
  <si>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</si>
  <si>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</si>
  <si>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</si>
  <si>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</si>
  <si>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</si>
  <si>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</si>
  <si>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</si>
  <si>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</si>
  <si>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</si>
  <si>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</si>
  <si>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</si>
  <si>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</si>
  <si>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</si>
  <si>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</si>
  <si>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</si>
  <si>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</si>
  <si>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</si>
  <si>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</si>
  <si>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</si>
  <si>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</si>
  <si>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</si>
  <si>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</si>
  <si>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</si>
  <si>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</si>
  <si>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</si>
  <si>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</si>
  <si>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</si>
  <si>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</si>
  <si>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</si>
  <si>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</si>
  <si>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</si>
  <si>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</si>
  <si>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</si>
  <si>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</si>
  <si>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</si>
  <si>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</si>
  <si>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</si>
  <si>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</si>
  <si>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</si>
  <si>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</si>
  <si>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</si>
  <si>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</si>
  <si>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</si>
  <si>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</si>
  <si>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</si>
  <si>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</si>
  <si>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</si>
  <si>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</si>
  <si>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</si>
  <si>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</si>
  <si>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</si>
  <si>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</si>
  <si>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</si>
  <si>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</si>
  <si>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</si>
  <si>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</si>
  <si>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</si>
  <si>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</si>
  <si>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</si>
  <si>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</si>
  <si>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</si>
  <si>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</si>
  <si>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</si>
  <si>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</si>
  <si>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</si>
  <si>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</si>
  <si>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</si>
  <si>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</si>
  <si>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</si>
  <si>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</si>
  <si>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</si>
  <si>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</si>
  <si>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</si>
  <si>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</si>
  <si>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</si>
  <si>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</si>
  <si>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</si>
  <si>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</si>
  <si>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</si>
  <si>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</si>
  <si>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</si>
  <si>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</si>
  <si>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</si>
  <si>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</si>
  <si>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</si>
  <si>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</si>
  <si>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</si>
  <si>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</si>
  <si>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</si>
  <si>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</si>
  <si>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</si>
  <si>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</si>
  <si>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</si>
  <si>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</si>
  <si>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</si>
  <si>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</si>
  <si>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</si>
  <si>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</si>
  <si>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</si>
  <si>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</si>
  <si>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</si>
  <si>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</si>
  <si>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</si>
  <si>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</si>
  <si>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</si>
  <si>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</si>
  <si>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</si>
  <si>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</si>
  <si>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</si>
  <si>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</si>
  <si>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</si>
  <si>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</si>
  <si>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</si>
  <si>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</si>
  <si>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</si>
  <si>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</si>
  <si>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</si>
  <si>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</si>
  <si>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</si>
  <si>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</si>
  <si>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</si>
  <si>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</si>
  <si>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</si>
  <si>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</si>
  <si>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</si>
  <si>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</si>
  <si>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</si>
  <si>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</si>
  <si>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</si>
  <si>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</si>
  <si>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</si>
  <si>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</si>
  <si>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</si>
  <si>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</si>
  <si>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</si>
  <si>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</si>
  <si>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</si>
  <si>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</si>
  <si>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</si>
  <si>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</si>
  <si>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</si>
  <si>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</si>
  <si>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</si>
  <si>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</si>
  <si>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</si>
  <si>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</si>
  <si>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</si>
  <si>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</si>
  <si>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</si>
  <si>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</si>
  <si>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</si>
  <si>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</si>
  <si>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</si>
  <si>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</si>
  <si>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</si>
  <si>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</si>
  <si>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</si>
  <si>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</si>
  <si>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</si>
  <si>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</si>
  <si>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</si>
  <si>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</si>
  <si>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</si>
  <si>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</si>
  <si>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</si>
  <si>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</si>
  <si>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</si>
  <si>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</si>
  <si>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</si>
  <si>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</si>
  <si>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</si>
  <si>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</si>
  <si>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</si>
  <si>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</si>
  <si>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</si>
  <si>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</si>
  <si>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</si>
  <si>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</si>
  <si>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</si>
  <si>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</si>
  <si>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</si>
  <si>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</si>
  <si>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</si>
  <si>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</si>
  <si>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</si>
  <si>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</si>
  <si>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</si>
  <si>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</si>
  <si>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</si>
  <si>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</si>
  <si>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</si>
  <si>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</si>
  <si>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</si>
  <si>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</si>
  <si>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</si>
  <si>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</si>
  <si>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</si>
  <si>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</si>
  <si>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</si>
  <si>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</si>
  <si>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</si>
  <si>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</si>
  <si>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</si>
  <si>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</si>
  <si>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</si>
  <si>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</si>
  <si>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</si>
  <si>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</si>
  <si>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</si>
  <si>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</si>
  <si>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</si>
  <si>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</si>
  <si>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</si>
  <si>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</si>
  <si>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</si>
  <si>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</si>
  <si>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</si>
  <si>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</si>
  <si>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</si>
  <si>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</si>
  <si>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</si>
  <si>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</si>
  <si>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</si>
  <si>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</si>
  <si>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</si>
  <si>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</si>
  <si>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</si>
  <si>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</si>
  <si>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</si>
  <si>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</si>
  <si>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</si>
  <si>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</si>
  <si>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</si>
  <si>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</si>
  <si>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</si>
  <si>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</si>
  <si>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</si>
  <si>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</si>
  <si>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</si>
  <si>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</si>
  <si>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</si>
  <si>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</si>
  <si>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</si>
  <si>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</si>
  <si>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</si>
  <si>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</si>
  <si>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</si>
  <si>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</si>
  <si>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</si>
  <si>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</si>
  <si>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</si>
  <si>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</si>
  <si>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</si>
  <si>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</si>
  <si>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</si>
  <si>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</si>
  <si>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</si>
  <si>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</si>
  <si>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</si>
  <si>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</si>
  <si>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</si>
  <si>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</si>
  <si>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</si>
  <si>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</si>
  <si>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</si>
  <si>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</si>
  <si>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</si>
  <si>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</si>
  <si>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</si>
  <si>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</si>
  <si>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</si>
  <si>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</si>
  <si>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</si>
  <si>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</si>
  <si>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</si>
  <si>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</si>
  <si>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</si>
  <si>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</si>
  <si>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</si>
  <si>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</si>
  <si>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</si>
  <si>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</si>
  <si>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</si>
  <si>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</si>
  <si>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</si>
  <si>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</si>
  <si>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</si>
  <si>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</si>
  <si>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</si>
  <si>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</si>
  <si>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</si>
  <si>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</si>
  <si>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</si>
  <si>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</si>
  <si>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</si>
  <si>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</si>
  <si>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</si>
  <si>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</si>
  <si>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</si>
  <si>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</si>
  <si>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</si>
  <si>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</si>
  <si>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</si>
  <si>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</si>
  <si>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</si>
  <si>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</si>
  <si>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</si>
  <si>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</si>
  <si>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</si>
  <si>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</si>
  <si>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</si>
  <si>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</si>
  <si>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</si>
  <si>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</si>
  <si>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</si>
  <si>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</si>
  <si>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</si>
  <si>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</si>
  <si>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</si>
  <si>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</si>
  <si>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</si>
  <si>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</si>
  <si>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</si>
  <si>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</si>
  <si>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</si>
  <si>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</si>
  <si>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</si>
  <si>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</si>
  <si>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</si>
  <si>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</si>
  <si>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</si>
  <si>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</si>
  <si>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</si>
  <si>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</si>
  <si>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</si>
  <si>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</si>
  <si>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</si>
  <si>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</si>
  <si>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</si>
  <si>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</si>
  <si>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</si>
  <si>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</si>
  <si>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</si>
  <si>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</si>
  <si>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</si>
  <si>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</si>
  <si>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</si>
  <si>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</si>
  <si>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</si>
  <si>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</si>
  <si>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</si>
  <si>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</si>
  <si>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</si>
  <si>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</si>
  <si>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</si>
  <si>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</si>
  <si>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</si>
  <si>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</si>
  <si>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</si>
  <si>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</si>
  <si>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</si>
  <si>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</si>
  <si>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</si>
  <si>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</si>
  <si>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</si>
  <si>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</si>
  <si>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</si>
  <si>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</si>
  <si>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</si>
  <si>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</si>
  <si>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</si>
  <si>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</si>
  <si>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</si>
  <si>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</si>
  <si>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</si>
  <si>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</si>
  <si>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</si>
  <si>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</si>
  <si>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</si>
  <si>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</si>
  <si>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</si>
  <si>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</si>
  <si>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</si>
  <si>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</si>
  <si>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</si>
  <si>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</si>
  <si>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</si>
  <si>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</si>
  <si>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</si>
  <si>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</si>
  <si>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</si>
  <si>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</si>
  <si>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</si>
  <si>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</si>
  <si>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</si>
  <si>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</si>
  <si>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</si>
  <si>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</si>
  <si>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</si>
  <si>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</si>
  <si>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</si>
  <si>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</si>
  <si>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</si>
  <si>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</si>
  <si>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</si>
  <si>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</si>
  <si>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</si>
  <si>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</si>
  <si>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</si>
  <si>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</si>
  <si>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</si>
  <si>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</si>
  <si>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</si>
  <si>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</si>
  <si>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</si>
  <si>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</si>
  <si>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</si>
  <si>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</si>
  <si>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</si>
  <si>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</si>
  <si>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</si>
  <si>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</si>
  <si>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</si>
  <si>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</si>
  <si>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</si>
  <si>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</si>
  <si>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</si>
  <si>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</si>
  <si>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</si>
  <si>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</si>
  <si>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</si>
  <si>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</si>
  <si>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</si>
  <si>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</si>
  <si>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</si>
  <si>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</si>
  <si>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</si>
  <si>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</si>
  <si>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</si>
  <si>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</si>
  <si>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</si>
  <si>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</si>
  <si>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</si>
  <si>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</si>
  <si>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</si>
  <si>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</si>
  <si>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</si>
  <si>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</si>
  <si>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</si>
  <si>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</si>
  <si>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</si>
  <si>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</si>
  <si>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</si>
  <si>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</si>
  <si>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</si>
  <si>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</si>
  <si>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</si>
  <si>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</si>
  <si>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</si>
  <si>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</si>
  <si>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</si>
  <si>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</si>
  <si>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</si>
  <si>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</si>
  <si>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</si>
  <si>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</si>
  <si>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</si>
  <si>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</si>
  <si>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</si>
  <si>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</si>
  <si>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</si>
  <si>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</si>
  <si>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</si>
  <si>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</si>
  <si>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</si>
  <si>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</si>
  <si>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</si>
  <si>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</si>
  <si>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</si>
  <si>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</si>
  <si>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</si>
  <si>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</si>
  <si>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</si>
  <si>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</si>
  <si>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</si>
  <si>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</si>
  <si>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</si>
  <si>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</si>
  <si>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</si>
  <si>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</si>
  <si>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</si>
  <si>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</si>
  <si>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</si>
  <si>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</si>
  <si>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</si>
  <si>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</si>
  <si>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</si>
  <si>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</si>
  <si>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</si>
  <si>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</si>
  <si>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</si>
  <si>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</si>
  <si>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</si>
  <si>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</si>
  <si>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</si>
  <si>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</si>
  <si>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</si>
  <si>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</si>
  <si>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</si>
  <si>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</si>
  <si>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</si>
  <si>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</si>
  <si>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</si>
  <si>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</si>
  <si>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</si>
  <si>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</si>
  <si>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</si>
  <si>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</si>
  <si>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</si>
  <si>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</si>
  <si>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</si>
  <si>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</si>
  <si>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</si>
  <si>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</si>
  <si>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</si>
  <si>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</si>
  <si>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</si>
  <si>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</si>
  <si>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</si>
  <si>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</si>
  <si>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</si>
  <si>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</si>
  <si>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</si>
  <si>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</si>
  <si>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</si>
  <si>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</si>
  <si>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</si>
  <si>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</si>
  <si>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</si>
  <si>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</si>
  <si>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</si>
  <si>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</si>
  <si>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</si>
  <si>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</si>
  <si>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</si>
  <si>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</si>
  <si>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</si>
  <si>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</si>
  <si>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</si>
  <si>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</si>
  <si>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</si>
  <si>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</si>
  <si>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</si>
  <si>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</si>
  <si>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</si>
  <si>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</si>
  <si>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</si>
  <si>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</si>
  <si>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</si>
  <si>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</si>
  <si>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</si>
  <si>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</si>
  <si>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</si>
  <si>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</si>
  <si>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</si>
  <si>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</si>
  <si>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</si>
  <si>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</si>
  <si>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</si>
  <si>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</si>
  <si>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</si>
  <si>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</si>
  <si>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</si>
  <si>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</si>
  <si>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</si>
  <si>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</si>
  <si>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</si>
  <si>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</si>
  <si>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</si>
  <si>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</si>
  <si>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</si>
  <si>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</si>
  <si>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</si>
  <si>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</si>
  <si>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</si>
  <si>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</si>
  <si>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</si>
  <si>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</si>
  <si>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</si>
  <si>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</si>
  <si>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</si>
  <si>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</si>
  <si>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</si>
  <si>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</si>
  <si>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</si>
  <si>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</si>
  <si>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</si>
  <si>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</si>
  <si>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</si>
  <si>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</si>
  <si>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</si>
  <si>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</si>
  <si>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</si>
  <si>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</si>
  <si>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</si>
  <si>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</si>
  <si>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</si>
  <si>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</si>
  <si>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</si>
  <si>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</si>
  <si>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</si>
  <si>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</si>
  <si>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</si>
  <si>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</si>
  <si>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</si>
  <si>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</si>
  <si>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</si>
  <si>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</si>
  <si>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</si>
  <si>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</si>
  <si>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</si>
  <si>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</si>
  <si>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</si>
  <si>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</si>
  <si>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</si>
  <si>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</si>
  <si>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</si>
  <si>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</si>
  <si>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</si>
  <si>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</si>
  <si>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</si>
  <si>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</si>
  <si>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</si>
  <si>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</si>
  <si>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</si>
  <si>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</si>
  <si>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</si>
  <si>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</si>
  <si>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</si>
  <si>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</si>
  <si>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</si>
  <si>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</si>
  <si>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</si>
  <si>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</si>
  <si>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</si>
  <si>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</si>
  <si>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</si>
  <si>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</si>
  <si>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</si>
  <si>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</si>
  <si>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</si>
  <si>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</si>
  <si>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</si>
  <si>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</si>
  <si>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</si>
  <si>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</si>
  <si>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</si>
  <si>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</si>
  <si>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</si>
  <si>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</si>
  <si>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</si>
  <si>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</si>
  <si>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</si>
  <si>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</si>
  <si>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</si>
  <si>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</si>
  <si>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</si>
  <si>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</si>
  <si>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</si>
  <si>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</si>
  <si>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</si>
  <si>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</si>
  <si>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</si>
  <si>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</si>
  <si>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</si>
  <si>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</si>
  <si>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</si>
  <si>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</si>
  <si>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</si>
  <si>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</si>
  <si>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</si>
  <si>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</si>
  <si>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</si>
  <si>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</si>
  <si>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</si>
  <si>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</si>
  <si>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</si>
  <si>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</si>
  <si>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</si>
  <si>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</si>
  <si>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</si>
  <si>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</si>
  <si>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</si>
  <si>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</si>
  <si>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</si>
  <si>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</si>
  <si>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</si>
  <si>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</si>
  <si>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</si>
  <si>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</si>
  <si>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</si>
  <si>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</si>
  <si>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</si>
  <si>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</si>
  <si>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</si>
  <si>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</si>
  <si>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</si>
  <si>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</si>
  <si>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</si>
  <si>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</si>
  <si>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</si>
  <si>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</si>
  <si>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</si>
  <si>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</si>
  <si>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</si>
  <si>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</si>
  <si>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</si>
  <si>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</si>
  <si>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</si>
  <si>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</si>
  <si>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</si>
  <si>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</si>
  <si>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</si>
  <si>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</si>
  <si>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</si>
  <si>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</si>
  <si>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</si>
  <si>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</si>
  <si>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</si>
  <si>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</si>
  <si>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</si>
  <si>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</si>
  <si>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</si>
  <si>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</si>
  <si>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</si>
  <si>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</si>
  <si>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</si>
  <si>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</si>
  <si>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</si>
  <si>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</si>
  <si>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</si>
  <si>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</si>
  <si>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</si>
  <si>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</si>
  <si>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</si>
  <si>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</si>
  <si>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</si>
  <si>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</si>
  <si>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</si>
  <si>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</si>
  <si>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</si>
  <si>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</si>
  <si>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</si>
  <si>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</si>
  <si>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</si>
  <si>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</si>
  <si>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</si>
  <si>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</si>
  <si>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</si>
  <si>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</si>
  <si>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</si>
  <si>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</si>
  <si>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</si>
  <si>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</si>
  <si>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</si>
  <si>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</si>
  <si>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</si>
  <si>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</si>
  <si>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</si>
  <si>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</si>
  <si>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</si>
  <si>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</si>
  <si>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</si>
  <si>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</si>
  <si>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</si>
  <si>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</si>
  <si>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</si>
  <si>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</si>
  <si>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</si>
  <si>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</si>
  <si>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</si>
  <si>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</si>
  <si>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</si>
  <si>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</si>
  <si>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</si>
  <si>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</si>
  <si>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</si>
  <si>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</si>
  <si>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</si>
  <si>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</si>
  <si>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</si>
  <si>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</si>
  <si>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</si>
  <si>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</si>
  <si>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</si>
  <si>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</si>
  <si>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</si>
  <si>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</si>
  <si>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</si>
  <si>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</si>
  <si>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</si>
  <si>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</si>
  <si>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</si>
  <si>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</si>
  <si>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</si>
  <si>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</si>
  <si>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</si>
  <si>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</si>
  <si>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</si>
  <si>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</si>
  <si>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</si>
  <si>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</si>
  <si>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</si>
  <si>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</si>
  <si>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</si>
  <si>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</si>
  <si>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</si>
  <si>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</si>
  <si>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</si>
  <si>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</si>
  <si>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</si>
  <si>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</si>
  <si>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</si>
  <si>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</si>
  <si>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</si>
  <si>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</si>
  <si>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</si>
  <si>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</si>
  <si>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</si>
  <si>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</si>
  <si>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</si>
  <si>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</si>
  <si>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</si>
  <si>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</si>
  <si>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</si>
  <si>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</si>
  <si>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</si>
  <si>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</si>
  <si>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</si>
  <si>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</si>
  <si>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</si>
  <si>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</si>
  <si>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</si>
  <si>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</si>
  <si>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</si>
  <si>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</si>
  <si>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</si>
  <si>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</si>
  <si>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</si>
  <si>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</si>
  <si>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</si>
  <si>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</si>
  <si>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</si>
  <si>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</si>
  <si>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</si>
  <si>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</si>
  <si>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</si>
  <si>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</si>
  <si>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</si>
  <si>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</si>
  <si>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</si>
  <si>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</si>
  <si>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</si>
  <si>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</si>
  <si>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</si>
  <si>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</si>
  <si>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</si>
  <si>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</si>
  <si>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</si>
  <si>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</si>
  <si>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</si>
  <si>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</si>
  <si>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</si>
  <si>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</si>
  <si>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</si>
  <si>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</si>
  <si>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</si>
  <si>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</si>
  <si>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</si>
  <si>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</si>
  <si>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</si>
  <si>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</si>
  <si>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</si>
  <si>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</si>
  <si>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</si>
  <si>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</si>
  <si>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</si>
  <si>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</si>
  <si>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</si>
  <si>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</si>
  <si>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</si>
  <si>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</si>
  <si>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</si>
  <si>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</si>
  <si>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</si>
  <si>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</si>
  <si>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</si>
  <si>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</si>
  <si>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</si>
  <si>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</si>
  <si>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</si>
  <si>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</si>
  <si>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</si>
  <si>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</si>
  <si>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</si>
  <si>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</si>
  <si>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</si>
  <si>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</si>
  <si>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</si>
  <si>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</si>
  <si>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</si>
  <si>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</si>
  <si>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</si>
  <si>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</si>
  <si>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</si>
  <si>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</si>
  <si>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</si>
  <si>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</si>
  <si>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</si>
  <si>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</si>
  <si>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</si>
  <si>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</si>
  <si>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</si>
  <si>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</si>
  <si>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</si>
  <si>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</si>
  <si>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</si>
  <si>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</si>
  <si>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</si>
  <si>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</si>
  <si>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</si>
  <si>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</si>
  <si>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</si>
  <si>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</si>
  <si>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</si>
  <si>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</si>
  <si>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</si>
  <si>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</si>
  <si>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</si>
  <si>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</si>
  <si>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</si>
  <si>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</si>
  <si>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</si>
  <si>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</si>
  <si>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</si>
  <si>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</si>
  <si>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</si>
  <si>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</si>
  <si>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</si>
  <si>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</si>
  <si>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</si>
  <si>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</si>
  <si>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</si>
  <si>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</si>
  <si>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</si>
  <si>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</si>
  <si>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</si>
  <si>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</si>
  <si>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</si>
  <si>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</si>
  <si>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</si>
  <si>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</si>
  <si>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</si>
  <si>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</si>
  <si>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</si>
  <si>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</si>
  <si>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</si>
  <si>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</si>
  <si>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</si>
  <si>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</si>
  <si>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</si>
  <si>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</si>
  <si>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</si>
  <si>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</si>
  <si>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</si>
  <si>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</si>
  <si>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</si>
  <si>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</si>
  <si>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</si>
  <si>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</si>
  <si>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</si>
  <si>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</si>
  <si>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</si>
  <si>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</si>
  <si>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</si>
  <si>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</si>
  <si>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</si>
  <si>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</si>
  <si>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</si>
  <si>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</si>
  <si>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</si>
  <si>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</si>
  <si>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</si>
  <si>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</si>
  <si>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</si>
  <si>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</si>
  <si>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</si>
  <si>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</si>
  <si>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</si>
  <si>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</si>
  <si>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</si>
  <si>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</si>
  <si>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</si>
  <si>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</si>
  <si>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</si>
  <si>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</si>
  <si>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</si>
  <si>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</si>
  <si>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</si>
  <si>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</si>
  <si>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</si>
  <si>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</si>
  <si>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</si>
  <si>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</si>
  <si>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</si>
  <si>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</si>
  <si>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</si>
  <si>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</si>
  <si>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</si>
  <si>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</si>
  <si>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</si>
  <si>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</si>
  <si>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</si>
  <si>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</si>
  <si>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</si>
  <si>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</si>
  <si>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</si>
  <si>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</si>
  <si>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</si>
  <si>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</si>
  <si>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</si>
  <si>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</si>
  <si>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</si>
  <si>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</si>
  <si>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</si>
  <si>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</si>
  <si>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</si>
  <si>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</si>
  <si>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</si>
  <si>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</si>
  <si>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</si>
  <si>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</si>
  <si>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</si>
  <si>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</si>
  <si>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</si>
  <si>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</si>
  <si>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</si>
  <si>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</si>
  <si>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</si>
  <si>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</si>
  <si>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</si>
  <si>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</si>
  <si>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</si>
  <si>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</si>
  <si>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</si>
  <si>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</si>
  <si>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</si>
  <si>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</si>
  <si>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</si>
  <si>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</si>
  <si>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</si>
  <si>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</si>
  <si>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</si>
  <si>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</si>
  <si>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</si>
  <si>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</si>
  <si>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</si>
  <si>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</si>
  <si>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</si>
  <si>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</si>
  <si>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</si>
  <si>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</si>
  <si>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</si>
  <si>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</si>
  <si>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</si>
  <si>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</si>
  <si>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</si>
  <si>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</si>
  <si>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</si>
  <si>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</si>
  <si>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</si>
  <si>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</si>
  <si>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</si>
  <si>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</si>
  <si>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</si>
  <si>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</si>
  <si>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</si>
  <si>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</si>
  <si>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</si>
  <si>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</si>
  <si>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</si>
  <si>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</si>
  <si>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</si>
  <si>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</si>
  <si>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</si>
  <si>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</si>
  <si>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</si>
  <si>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</si>
  <si>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</si>
  <si>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</si>
  <si>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</si>
  <si>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</si>
  <si>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</si>
  <si>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</si>
  <si>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</si>
  <si>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</si>
  <si>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</si>
  <si>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</si>
  <si>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</si>
  <si>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</si>
  <si>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</si>
  <si>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</si>
  <si>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</si>
  <si>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</si>
  <si>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</si>
  <si>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</si>
  <si>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</si>
  <si>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</si>
  <si>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</si>
  <si>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</si>
  <si>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</si>
  <si>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</si>
  <si>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</si>
  <si>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</si>
  <si>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</si>
  <si>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</si>
  <si>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</si>
  <si>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</si>
  <si>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</si>
  <si>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</si>
  <si>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</si>
  <si>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</si>
  <si>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</si>
  <si>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</si>
  <si>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</si>
  <si>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</si>
  <si>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</si>
  <si>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</si>
  <si>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</si>
  <si>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</si>
  <si>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</si>
  <si>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</si>
  <si>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</si>
  <si>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</si>
  <si>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</si>
  <si>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</si>
  <si>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</si>
  <si>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</si>
  <si>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</si>
  <si>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</si>
  <si>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</si>
  <si>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</si>
  <si>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</si>
  <si>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</si>
  <si>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</si>
  <si>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</si>
  <si>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</si>
  <si>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</si>
  <si>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</si>
  <si>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</si>
  <si>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</si>
  <si>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</si>
  <si>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</si>
  <si>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</si>
  <si>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</si>
  <si>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</si>
  <si>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</si>
  <si>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</si>
  <si>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</si>
  <si>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</si>
  <si>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</si>
  <si>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</si>
  <si>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</si>
  <si>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</si>
  <si>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</si>
  <si>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</si>
  <si>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</si>
  <si>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</si>
  <si>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</si>
  <si>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</si>
  <si>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</si>
  <si>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</si>
  <si>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</si>
  <si>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</si>
  <si>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</si>
  <si>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</si>
  <si>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</si>
  <si>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</si>
  <si>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</si>
  <si>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</si>
  <si>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</si>
  <si>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</si>
  <si>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</si>
  <si>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</si>
  <si>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</si>
  <si>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</si>
  <si>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</si>
  <si>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</si>
  <si>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</si>
  <si>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</si>
  <si>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</si>
  <si>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</si>
  <si>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</si>
  <si>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</si>
  <si>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</si>
  <si>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</si>
  <si>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</si>
  <si>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</si>
  <si>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</si>
  <si>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</si>
  <si>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</si>
  <si>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</si>
  <si>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</si>
  <si>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</si>
  <si>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</si>
  <si>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</si>
  <si>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</si>
  <si>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</si>
  <si>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</si>
  <si>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</si>
  <si>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</si>
  <si>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</si>
  <si>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</si>
  <si>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</si>
  <si>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</si>
  <si>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</si>
  <si>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</si>
  <si>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</si>
  <si>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</si>
  <si>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</si>
  <si>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</si>
  <si>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</si>
  <si>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</si>
  <si>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</si>
  <si>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</si>
  <si>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</si>
  <si>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</si>
  <si>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</si>
  <si>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</si>
  <si>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</si>
  <si>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</si>
  <si>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</si>
  <si>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</si>
  <si>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</si>
  <si>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</si>
  <si>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</si>
  <si>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</si>
  <si>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</si>
  <si>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</si>
  <si>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</si>
  <si>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</si>
  <si>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</si>
  <si>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</si>
  <si>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</si>
  <si>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</si>
  <si>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</si>
  <si>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</si>
  <si>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</si>
  <si>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</si>
  <si>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</si>
  <si>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</si>
  <si>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</si>
  <si>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</si>
  <si>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</si>
  <si>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</si>
  <si>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</si>
  <si>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</si>
  <si>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</si>
  <si>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</si>
  <si>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</si>
  <si>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</si>
  <si>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</si>
  <si>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</si>
  <si>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</si>
  <si>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</si>
  <si>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</si>
  <si>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</si>
  <si>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</si>
  <si>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</si>
  <si>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</si>
  <si>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</si>
  <si>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</si>
  <si>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</si>
  <si>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</si>
  <si>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</si>
  <si>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</si>
  <si>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</si>
  <si>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</si>
  <si>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</si>
  <si>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</si>
  <si>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</si>
  <si>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</si>
  <si>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</si>
  <si>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</si>
  <si>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</si>
  <si>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</si>
  <si>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</si>
  <si>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</si>
  <si>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</si>
  <si>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</si>
  <si>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</si>
  <si>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</si>
  <si>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</si>
  <si>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</si>
  <si>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</si>
  <si>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</si>
  <si>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</si>
  <si>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</si>
  <si>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</si>
  <si>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</si>
  <si>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</si>
  <si>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</si>
  <si>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</si>
  <si>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</si>
  <si>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</si>
  <si>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</si>
  <si>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</si>
  <si>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</si>
  <si>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</si>
  <si>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</si>
  <si>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</si>
  <si>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</si>
  <si>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</si>
  <si>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</si>
  <si>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</si>
  <si>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</si>
  <si>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</si>
  <si>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</si>
  <si>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</si>
  <si>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</si>
  <si>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</si>
  <si>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</si>
  <si>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</si>
  <si>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</si>
  <si>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</si>
  <si>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</si>
  <si>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</si>
  <si>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</si>
  <si>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</si>
  <si>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</si>
  <si>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</si>
  <si>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</si>
  <si>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</si>
  <si>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</si>
  <si>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</si>
  <si>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</si>
  <si>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</si>
  <si>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</si>
  <si>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</si>
  <si>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</si>
  <si>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</si>
  <si>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</si>
  <si>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</si>
  <si>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</si>
  <si>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</si>
  <si>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</si>
  <si>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</si>
  <si>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</si>
  <si>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</si>
  <si>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</si>
  <si>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</si>
  <si>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</si>
  <si>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</si>
  <si>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</si>
  <si>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</si>
  <si>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</si>
  <si>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</si>
  <si>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</si>
  <si>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</si>
  <si>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</si>
  <si>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</si>
  <si>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</si>
  <si>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</si>
  <si>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</si>
  <si>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</si>
  <si>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</si>
  <si>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</si>
  <si>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</si>
  <si>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</si>
  <si>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</si>
  <si>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</si>
  <si>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</si>
  <si>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</si>
  <si>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</si>
  <si>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</si>
  <si>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</si>
  <si>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</si>
  <si>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</si>
  <si>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</si>
  <si>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</si>
  <si>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</si>
  <si>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</si>
  <si>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</si>
  <si>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</si>
  <si>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</si>
  <si>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</si>
  <si>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</si>
  <si>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</si>
  <si>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</si>
  <si>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</si>
  <si>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</si>
  <si>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</si>
  <si>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</si>
  <si>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</si>
  <si>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</si>
  <si>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</si>
  <si>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</si>
  <si>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</si>
  <si>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</si>
  <si>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</si>
  <si>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</si>
  <si>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</si>
  <si>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</si>
  <si>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</si>
  <si>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</si>
  <si>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</si>
  <si>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</si>
  <si>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</si>
  <si>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</si>
  <si>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</si>
  <si>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</si>
  <si>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</si>
  <si>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</si>
  <si>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</si>
  <si>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</si>
  <si>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</si>
  <si>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</si>
  <si>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</si>
  <si>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</si>
  <si>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</si>
  <si>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</si>
  <si>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</si>
  <si>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</si>
  <si>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</si>
  <si>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</si>
  <si>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</si>
  <si>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</si>
  <si>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</si>
  <si>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</si>
  <si>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</si>
  <si>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</si>
  <si>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</si>
  <si>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</si>
  <si>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</si>
  <si>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</si>
  <si>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</si>
  <si>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</si>
  <si>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</si>
  <si>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</si>
  <si>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</si>
  <si>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</si>
  <si>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</si>
  <si>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</si>
  <si>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</si>
  <si>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</si>
  <si>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</si>
  <si>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</si>
  <si>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</si>
  <si>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</si>
  <si>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</si>
  <si>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</si>
  <si>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</si>
  <si>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</si>
  <si>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</si>
  <si>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</si>
  <si>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</si>
  <si>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</si>
  <si>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</si>
  <si>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</si>
  <si>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</si>
  <si>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</si>
  <si>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</si>
  <si>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</si>
  <si>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</si>
  <si>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</si>
  <si>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</si>
  <si>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</si>
  <si>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</si>
  <si>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</si>
  <si>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</si>
  <si>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</si>
  <si>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</si>
  <si>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</si>
  <si>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</si>
  <si>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</si>
  <si>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</si>
  <si>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</si>
  <si>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</si>
  <si>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</si>
  <si>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</si>
  <si>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</si>
  <si>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</si>
  <si>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</si>
  <si>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</si>
  <si>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</si>
  <si>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</si>
  <si>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</si>
  <si>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</si>
  <si>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</si>
  <si>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</si>
  <si>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</si>
  <si>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</si>
  <si>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</si>
  <si>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</si>
  <si>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</si>
  <si>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</si>
  <si>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</si>
  <si>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</si>
  <si>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</si>
  <si>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</si>
  <si>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</si>
  <si>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</si>
  <si>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</si>
  <si>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</si>
  <si>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</si>
  <si>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</si>
  <si>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</si>
  <si>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</si>
  <si>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</si>
  <si>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</si>
  <si>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</si>
  <si>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</si>
  <si>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</si>
  <si>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</si>
  <si>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</si>
  <si>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</si>
  <si>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</si>
  <si>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</si>
  <si>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</si>
  <si>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</si>
  <si>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</si>
  <si>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</si>
  <si>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</si>
  <si>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</si>
  <si>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</si>
  <si>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</si>
  <si>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</si>
  <si>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</si>
  <si>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</si>
  <si>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</si>
  <si>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</si>
  <si>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</si>
  <si>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</si>
  <si>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</si>
  <si>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</si>
  <si>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</si>
  <si>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</si>
  <si>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</si>
  <si>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</si>
  <si>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</si>
  <si>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</si>
  <si>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</si>
  <si>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</si>
  <si>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</si>
  <si>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</si>
  <si>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</si>
  <si>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</si>
  <si>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</si>
  <si>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</si>
  <si>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</si>
  <si>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</si>
  <si>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</si>
  <si>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</si>
  <si>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</si>
  <si>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</si>
  <si>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</si>
  <si>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</si>
  <si>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</si>
  <si>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</si>
  <si>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</si>
  <si>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</si>
  <si>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</si>
  <si>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</si>
  <si>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</si>
  <si>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</si>
  <si>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</si>
  <si>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</si>
  <si>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</si>
  <si>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</si>
  <si>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</si>
  <si>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</si>
  <si>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</si>
  <si>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</si>
  <si>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</si>
  <si>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</si>
  <si>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</si>
  <si>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</si>
  <si>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</si>
  <si>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</si>
  <si>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</si>
  <si>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</si>
  <si>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</si>
  <si>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</si>
  <si>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</si>
  <si>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</si>
  <si>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</si>
  <si>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</si>
  <si>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</si>
  <si>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</si>
  <si>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</si>
  <si>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</si>
  <si>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</si>
  <si>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</si>
  <si>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</si>
  <si>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</si>
  <si>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</si>
  <si>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</si>
  <si>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</si>
  <si>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</si>
  <si>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</si>
  <si>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</si>
  <si>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</si>
  <si>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</si>
  <si>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</si>
  <si>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</si>
  <si>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</si>
  <si>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</si>
  <si>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</si>
  <si>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</si>
  <si>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</si>
  <si>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</si>
  <si>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</si>
  <si>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</si>
  <si>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</si>
  <si>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</si>
  <si>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</si>
  <si>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</si>
  <si>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</si>
  <si>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</si>
  <si>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</si>
  <si>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</si>
  <si>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</si>
  <si>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</si>
  <si>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</si>
  <si>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</si>
  <si>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</si>
  <si>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</si>
  <si>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</si>
  <si>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</si>
  <si>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</si>
  <si>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</si>
  <si>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</si>
  <si>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</si>
  <si>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</si>
  <si>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</si>
  <si>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</si>
  <si>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</si>
  <si>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</si>
  <si>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</si>
  <si>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</si>
  <si>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</si>
  <si>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</si>
  <si>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</si>
  <si>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</si>
  <si>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</si>
  <si>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</si>
  <si>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</si>
  <si>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</si>
  <si>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</si>
  <si>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</si>
  <si>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</si>
  <si>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</si>
  <si>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</si>
  <si>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</si>
  <si>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</si>
  <si>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</si>
  <si>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</si>
  <si>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</si>
  <si>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</si>
  <si>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</si>
  <si>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</si>
  <si>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</si>
  <si>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</si>
  <si>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</si>
  <si>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</si>
  <si>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</si>
  <si>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</si>
  <si>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</si>
  <si>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</si>
  <si>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</si>
  <si>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</si>
  <si>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</si>
  <si>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</si>
  <si>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</si>
  <si>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</si>
  <si>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</si>
  <si>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</si>
  <si>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</si>
  <si>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</si>
  <si>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</si>
  <si>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</si>
  <si>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</si>
  <si>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</si>
  <si>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</si>
  <si>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</si>
  <si>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</si>
  <si>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</si>
  <si>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</si>
  <si>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</si>
  <si>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</si>
  <si>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</si>
  <si>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</si>
  <si>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</si>
  <si>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</si>
  <si>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</si>
  <si>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</si>
  <si>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</si>
  <si>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</si>
  <si>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</si>
  <si>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</si>
  <si>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</si>
  <si>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</si>
  <si>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</si>
  <si>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</si>
  <si>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</si>
  <si>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</si>
  <si>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</si>
  <si>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</si>
  <si>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</si>
  <si>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</si>
  <si>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</si>
  <si>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</si>
  <si>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</si>
  <si>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</si>
  <si>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</si>
  <si>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</si>
  <si>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</si>
  <si>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</si>
  <si>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</si>
  <si>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</si>
  <si>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</si>
  <si>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</si>
  <si>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</si>
  <si>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</si>
  <si>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</si>
  <si>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</si>
  <si>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</si>
  <si>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</si>
  <si>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</si>
  <si>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</si>
  <si>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</si>
  <si>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</si>
  <si>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</si>
  <si>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</si>
  <si>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</si>
  <si>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</si>
  <si>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</si>
  <si>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</si>
  <si>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</si>
  <si>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</si>
  <si>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</si>
  <si>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</si>
  <si>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</si>
  <si>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</si>
  <si>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</si>
  <si>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</si>
  <si>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</si>
  <si>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</si>
  <si>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</si>
  <si>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</si>
  <si>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</si>
  <si>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</si>
  <si>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</si>
  <si>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</si>
  <si>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</si>
  <si>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</si>
  <si>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</si>
  <si>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</si>
  <si>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</si>
  <si>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</si>
  <si>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</si>
  <si>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</si>
  <si>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</si>
  <si>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</si>
  <si>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</si>
  <si>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</si>
  <si>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</si>
  <si>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</si>
  <si>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</si>
  <si>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</si>
  <si>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</si>
  <si>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</si>
  <si>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</si>
  <si>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</si>
  <si>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</si>
  <si>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</si>
  <si>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</si>
  <si>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</si>
  <si>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</si>
  <si>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</si>
  <si>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</si>
  <si>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</si>
  <si>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</si>
  <si>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</si>
  <si>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</si>
  <si>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</si>
  <si>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</si>
  <si>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</si>
  <si>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</si>
  <si>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</si>
  <si>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</si>
  <si>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</si>
  <si>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</si>
  <si>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</si>
  <si>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</si>
  <si>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</si>
  <si>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</si>
  <si>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</si>
  <si>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</si>
  <si>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</si>
  <si>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</si>
  <si>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</si>
  <si>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</si>
  <si>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</si>
  <si>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</si>
  <si>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</si>
  <si>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</si>
  <si>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</si>
  <si>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</si>
  <si>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</si>
  <si>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</si>
  <si>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</si>
  <si>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</si>
  <si>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</si>
  <si>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</si>
  <si>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</si>
  <si>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</si>
  <si>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</si>
  <si>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</si>
  <si>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</si>
  <si>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</si>
  <si>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</si>
  <si>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</si>
  <si>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</si>
  <si>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</si>
  <si>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</si>
  <si>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</si>
  <si>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</si>
  <si>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</si>
  <si>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</si>
  <si>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</si>
  <si>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</si>
  <si>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</si>
  <si>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</si>
  <si>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</si>
  <si>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</si>
  <si>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</si>
  <si>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</si>
  <si>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</si>
  <si>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</si>
  <si>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</si>
  <si>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</si>
  <si>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</si>
  <si>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</si>
  <si>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</si>
  <si>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</si>
  <si>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</si>
  <si>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</si>
  <si>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</si>
  <si>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</si>
  <si>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</si>
  <si>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</si>
  <si>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</si>
  <si>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</si>
  <si>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</si>
  <si>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</si>
  <si>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</si>
  <si>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</si>
  <si>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</si>
  <si>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</si>
  <si>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</si>
  <si>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</si>
  <si>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</si>
  <si>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</si>
  <si>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</si>
  <si>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</si>
  <si>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</si>
  <si>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</si>
  <si>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</si>
  <si>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</si>
  <si>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</si>
  <si>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</si>
  <si>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</si>
  <si>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</si>
  <si>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</si>
  <si>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</si>
  <si>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</si>
  <si>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</si>
  <si>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</si>
  <si>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</si>
  <si>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</si>
  <si>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</si>
  <si>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</si>
  <si>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</si>
  <si>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</si>
  <si>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</si>
  <si>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</si>
  <si>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</si>
  <si>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</si>
  <si>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</si>
  <si>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</si>
  <si>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</si>
  <si>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</si>
  <si>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</si>
  <si>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</si>
  <si>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</si>
  <si>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</si>
  <si>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</si>
  <si>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</si>
  <si>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</si>
  <si>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</si>
  <si>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</si>
  <si>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</si>
  <si>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</si>
  <si>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</si>
  <si>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</si>
  <si>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</si>
  <si>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</si>
  <si>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</si>
  <si>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</si>
  <si>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</si>
  <si>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</si>
  <si>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</si>
  <si>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</si>
  <si>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</si>
  <si>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</si>
  <si>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</si>
  <si>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</si>
  <si>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</si>
  <si>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</si>
  <si>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</si>
  <si>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</si>
  <si>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</si>
  <si>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</si>
  <si>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</si>
  <si>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</si>
  <si>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</si>
  <si>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</si>
  <si>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</si>
  <si>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</si>
  <si>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</si>
  <si>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</si>
  <si>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</si>
  <si>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</si>
  <si>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</si>
  <si>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</si>
  <si>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</si>
  <si>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</si>
  <si>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</si>
  <si>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</si>
  <si>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</si>
  <si>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</si>
  <si>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</si>
  <si>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</si>
  <si>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</si>
  <si>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</si>
  <si>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</si>
  <si>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</si>
  <si>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</si>
  <si>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</si>
  <si>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</si>
  <si>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</si>
  <si>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</si>
  <si>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</si>
  <si>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</si>
  <si>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</si>
  <si>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</si>
  <si>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</si>
  <si>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</si>
  <si>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</si>
  <si>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</si>
  <si>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</si>
  <si>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</si>
  <si>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</si>
  <si>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</si>
  <si>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</si>
  <si>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</si>
  <si>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</si>
  <si>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</si>
  <si>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</si>
  <si>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</si>
  <si>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</si>
  <si>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</si>
  <si>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</si>
  <si>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</si>
  <si>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</si>
  <si>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</si>
  <si>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</si>
  <si>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</si>
  <si>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</si>
  <si>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</si>
  <si>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</si>
  <si>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</si>
  <si>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</si>
  <si>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</si>
  <si>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</si>
  <si>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</si>
  <si>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</si>
  <si>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</si>
  <si>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</si>
  <si>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</si>
  <si>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</si>
  <si>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</si>
  <si>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</si>
  <si>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</si>
  <si>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</si>
  <si>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</si>
  <si>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</si>
  <si>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</si>
  <si>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</si>
  <si>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</si>
  <si>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</si>
  <si>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</si>
  <si>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</si>
  <si>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</si>
  <si>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</si>
  <si>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</si>
  <si>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</si>
  <si>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</si>
  <si>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</si>
  <si>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</si>
  <si>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</si>
  <si>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</si>
  <si>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</si>
  <si>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</si>
  <si>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</si>
  <si>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</si>
  <si>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</si>
  <si>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</si>
  <si>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</si>
  <si>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</si>
  <si>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</si>
  <si>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</si>
  <si>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</si>
  <si>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</si>
  <si>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</si>
  <si>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</si>
  <si>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</si>
  <si>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</si>
  <si>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</si>
  <si>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</si>
  <si>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</si>
  <si>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</si>
  <si>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</si>
  <si>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</si>
  <si>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</si>
  <si>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</si>
  <si>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</si>
  <si>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</si>
  <si>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</si>
  <si>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</si>
  <si>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</si>
  <si>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</si>
  <si>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</si>
  <si>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</si>
  <si>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</si>
  <si>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</si>
  <si>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</si>
  <si>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</si>
  <si>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</si>
  <si>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</si>
  <si>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</si>
  <si>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</si>
  <si>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</si>
  <si>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</si>
  <si>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</si>
  <si>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</si>
  <si>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</si>
  <si>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</si>
  <si>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</si>
  <si>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</si>
  <si>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</si>
  <si>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</si>
  <si>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</si>
  <si>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</si>
  <si>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</si>
  <si>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</si>
  <si>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</si>
  <si>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</si>
  <si>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</si>
  <si>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</si>
  <si>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</si>
  <si>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</si>
  <si>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</si>
  <si>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</si>
  <si>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</si>
  <si>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</si>
  <si>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</si>
  <si>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</si>
  <si>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</si>
  <si>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</si>
  <si>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</si>
  <si>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</si>
  <si>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</si>
  <si>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</si>
  <si>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</si>
  <si>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</si>
  <si>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</si>
  <si>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</si>
  <si>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</si>
  <si>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</si>
  <si>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</si>
  <si>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</si>
  <si>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</si>
  <si>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</si>
  <si>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</si>
  <si>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</si>
  <si>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</si>
  <si>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</si>
  <si>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</si>
  <si>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</si>
  <si>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</si>
  <si>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</si>
  <si>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</si>
  <si>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</si>
  <si>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</si>
  <si>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</si>
  <si>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</si>
  <si>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</si>
  <si>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</si>
  <si>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</si>
  <si>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</si>
  <si>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</si>
  <si>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</si>
  <si>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</si>
  <si>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</si>
  <si>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</si>
  <si>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</si>
  <si>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</si>
  <si>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</si>
  <si>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</si>
  <si>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</si>
  <si>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</si>
  <si>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</si>
  <si>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</si>
  <si>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</si>
  <si>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</si>
  <si>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</si>
  <si>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</si>
  <si>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</si>
  <si>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</si>
  <si>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</si>
  <si>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</si>
  <si>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</si>
  <si>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</si>
  <si>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</si>
  <si>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</si>
  <si>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</si>
  <si>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</si>
  <si>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</si>
  <si>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</si>
  <si>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</si>
  <si>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</si>
  <si>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</si>
  <si>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</si>
  <si>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</si>
  <si>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</si>
  <si>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</si>
  <si>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</si>
  <si>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</si>
  <si>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</si>
  <si>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</si>
  <si>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</si>
  <si>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</si>
  <si>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</si>
  <si>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</si>
  <si>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</si>
  <si>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</si>
  <si>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</si>
  <si>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</si>
  <si>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</si>
  <si>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</si>
  <si>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</si>
  <si>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</si>
  <si>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</si>
  <si>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</si>
  <si>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</si>
  <si>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</si>
  <si>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</si>
  <si>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</si>
  <si>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</si>
  <si>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</si>
  <si>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</si>
  <si>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</si>
  <si>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</si>
  <si>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</si>
  <si>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</si>
  <si>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</si>
  <si>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</si>
  <si>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</si>
  <si>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</si>
  <si>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</si>
  <si>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</si>
  <si>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</si>
  <si>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</si>
  <si>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</si>
  <si>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</si>
  <si>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</si>
  <si>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</si>
  <si>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</si>
  <si>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</si>
  <si>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</si>
  <si>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</si>
  <si>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</si>
  <si>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</si>
  <si>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</si>
  <si>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</si>
  <si>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</si>
  <si>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</si>
  <si>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</si>
  <si>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</si>
  <si>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</si>
  <si>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</si>
  <si>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</si>
  <si>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</si>
  <si>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</si>
  <si>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</si>
  <si>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</si>
  <si>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</si>
  <si>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</si>
  <si>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</si>
  <si>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</si>
  <si>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</si>
  <si>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</si>
  <si>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</si>
  <si>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</si>
  <si>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</si>
  <si>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</si>
  <si>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</si>
  <si>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</si>
  <si>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</si>
  <si>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</si>
  <si>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</si>
  <si>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</si>
  <si>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</si>
  <si>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</si>
  <si>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</si>
  <si>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</si>
  <si>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</si>
  <si>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</si>
  <si>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</si>
  <si>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</si>
  <si>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</si>
  <si>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</si>
  <si>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</si>
  <si>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</si>
  <si>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</si>
  <si>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</si>
  <si>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</si>
  <si>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</si>
  <si>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</si>
  <si>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</si>
  <si>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</si>
  <si>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</si>
  <si>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</si>
  <si>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</si>
  <si>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</si>
  <si>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</si>
  <si>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</si>
  <si>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</si>
  <si>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</si>
  <si>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</si>
  <si>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</si>
  <si>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</si>
  <si>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</si>
  <si>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</si>
  <si>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</si>
  <si>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</si>
  <si>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</si>
  <si>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</si>
  <si>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</si>
  <si>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</si>
  <si>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</si>
  <si>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</si>
  <si>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</si>
  <si>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</si>
  <si>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</si>
  <si>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</si>
  <si>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</si>
  <si>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</si>
  <si>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</si>
  <si>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</si>
  <si>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</si>
  <si>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</si>
  <si>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</si>
  <si>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</si>
  <si>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</si>
  <si>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</si>
  <si>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</si>
  <si>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</si>
  <si>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</si>
  <si>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</si>
  <si>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</si>
  <si>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</si>
  <si>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</si>
  <si>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</si>
  <si>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</si>
  <si>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</si>
  <si>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</si>
  <si>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</si>
  <si>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</si>
  <si>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</si>
  <si>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</si>
  <si>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</si>
  <si>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</si>
  <si>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</si>
  <si>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</si>
  <si>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</si>
  <si>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</si>
  <si>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</si>
  <si>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</si>
  <si>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</si>
  <si>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</si>
  <si>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</si>
  <si>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</si>
  <si>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</si>
  <si>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</si>
  <si>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</si>
  <si>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</si>
  <si>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</si>
  <si>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</si>
  <si>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</si>
  <si>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</si>
  <si>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</si>
  <si>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</si>
  <si>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</si>
  <si>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</si>
  <si>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</si>
  <si>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</si>
  <si>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</si>
  <si>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</si>
  <si>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</si>
  <si>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</si>
  <si>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</si>
  <si>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</si>
  <si>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</si>
  <si>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</si>
  <si>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</si>
  <si>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</si>
  <si>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</si>
  <si>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</si>
  <si>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</si>
  <si>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</si>
  <si>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</si>
  <si>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</si>
  <si>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</si>
  <si>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</si>
  <si>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</si>
  <si>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</si>
  <si>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</si>
  <si>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</si>
  <si>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</si>
  <si>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</si>
  <si>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</si>
  <si>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</si>
  <si>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</si>
  <si>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</si>
  <si>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</si>
  <si>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</si>
  <si>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</si>
  <si>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</si>
  <si>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</si>
  <si>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</si>
  <si>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</si>
  <si>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</si>
  <si>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</si>
  <si>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</si>
  <si>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</si>
  <si>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</si>
  <si>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</si>
  <si>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</si>
  <si>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</si>
  <si>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</si>
  <si>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</si>
  <si>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</si>
  <si>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</si>
  <si>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</si>
  <si>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</si>
  <si>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</si>
  <si>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</si>
  <si>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</si>
  <si>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</si>
  <si>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</si>
  <si>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</si>
  <si>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</si>
  <si>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</si>
  <si>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</si>
  <si>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</si>
  <si>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</si>
  <si>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</si>
  <si>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</si>
  <si>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</si>
  <si>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</si>
  <si>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</si>
  <si>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</si>
  <si>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</si>
  <si>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</si>
  <si>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</si>
  <si>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</si>
  <si>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</si>
  <si>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</si>
  <si>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</si>
  <si>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</si>
  <si>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</si>
  <si>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</si>
  <si>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</si>
  <si>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</si>
  <si>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</si>
  <si>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</si>
  <si>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</si>
  <si>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</si>
  <si>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</si>
  <si>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</si>
  <si>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</si>
  <si>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</si>
  <si>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</si>
  <si>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</si>
  <si>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</si>
  <si>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</si>
  <si>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</si>
  <si>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</si>
  <si>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</si>
  <si>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</si>
  <si>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</si>
  <si>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</si>
  <si>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</si>
  <si>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</si>
  <si>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</si>
  <si>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</si>
  <si>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</si>
  <si>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</si>
  <si>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</si>
  <si>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</si>
  <si>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</si>
  <si>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</si>
  <si>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</si>
  <si>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</si>
  <si>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</si>
  <si>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</si>
  <si>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</si>
  <si>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</si>
  <si>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</si>
  <si>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</si>
  <si>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</si>
  <si>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</si>
  <si>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</si>
  <si>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</si>
  <si>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</si>
  <si>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</si>
  <si>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</si>
  <si>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</si>
  <si>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</si>
  <si>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</si>
  <si>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</si>
  <si>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</si>
  <si>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</si>
  <si>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</si>
  <si>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</si>
  <si>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</si>
  <si>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</si>
  <si>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</si>
  <si>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</si>
  <si>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</si>
  <si>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</si>
  <si>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</si>
  <si>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</si>
  <si>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</si>
  <si>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</si>
  <si>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</si>
  <si>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</si>
  <si>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</si>
  <si>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</si>
  <si>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</si>
  <si>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</si>
  <si>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</si>
  <si>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</si>
  <si>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</si>
  <si>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</si>
  <si>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</si>
  <si>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</si>
  <si>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</si>
  <si>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</si>
  <si>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</si>
  <si>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</si>
  <si>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</si>
  <si>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</si>
  <si>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</si>
  <si>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</si>
  <si>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</si>
  <si>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</si>
  <si>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</si>
  <si>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</si>
  <si>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</si>
  <si>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</si>
  <si>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</si>
  <si>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</si>
  <si>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</si>
  <si>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</si>
  <si>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</si>
  <si>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</si>
  <si>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</si>
  <si>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</si>
  <si>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</si>
  <si>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</si>
  <si>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</si>
  <si>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</si>
  <si>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</si>
  <si>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</si>
  <si>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</si>
  <si>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</si>
  <si>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</si>
  <si>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</si>
  <si>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</si>
  <si>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</si>
  <si>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</si>
  <si>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</si>
  <si>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</si>
  <si>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</si>
  <si>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</si>
  <si>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</si>
  <si>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</si>
  <si>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</si>
  <si>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</si>
  <si>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</si>
  <si>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</si>
  <si>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</si>
  <si>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</si>
  <si>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</si>
  <si>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</si>
  <si>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</si>
  <si>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</si>
  <si>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</si>
  <si>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</si>
  <si>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</si>
  <si>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</si>
  <si>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</si>
  <si>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</si>
  <si>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</si>
  <si>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</si>
  <si>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</si>
  <si>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</si>
  <si>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</si>
  <si>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</si>
  <si>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</si>
  <si>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</si>
  <si>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</si>
  <si>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</si>
  <si>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</si>
  <si>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</si>
  <si>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</si>
  <si>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</si>
  <si>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</si>
  <si>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</si>
  <si>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</si>
  <si>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</si>
  <si>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</si>
  <si>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</si>
  <si>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</si>
  <si>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</si>
  <si>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</si>
  <si>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</si>
  <si>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</si>
  <si>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</si>
  <si>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</si>
  <si>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</si>
  <si>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</si>
  <si>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</si>
  <si>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</si>
  <si>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</si>
  <si>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</si>
  <si>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</si>
  <si>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</si>
  <si>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</si>
  <si>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</si>
  <si>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</si>
  <si>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</si>
  <si>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</si>
  <si>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</si>
  <si>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</si>
  <si>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</si>
  <si>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</si>
  <si>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</si>
  <si>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</si>
  <si>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</si>
  <si>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</si>
  <si>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</si>
  <si>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</si>
  <si>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</si>
  <si>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</si>
  <si>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</si>
  <si>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</si>
  <si>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</si>
  <si>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</si>
  <si>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</si>
  <si>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</si>
  <si>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</si>
  <si>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</si>
  <si>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</si>
  <si>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</si>
  <si>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</si>
  <si>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</si>
  <si>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</si>
  <si>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</si>
  <si>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</si>
  <si>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</si>
  <si>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</si>
  <si>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</si>
  <si>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</si>
  <si>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</si>
  <si>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</si>
  <si>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</si>
  <si>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</si>
  <si>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</si>
  <si>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</si>
  <si>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</si>
  <si>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</si>
  <si>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</si>
  <si>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</si>
  <si>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</si>
  <si>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</si>
  <si>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</si>
  <si>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</si>
  <si>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</si>
  <si>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</si>
  <si>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</si>
  <si>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</si>
  <si>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</si>
  <si>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</si>
  <si>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</si>
  <si>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</si>
  <si>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</si>
  <si>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</si>
  <si>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</si>
  <si>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</si>
  <si>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</si>
  <si>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</si>
  <si>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</si>
  <si>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</si>
  <si>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</si>
  <si>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</si>
  <si>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</si>
  <si>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</si>
  <si>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</si>
  <si>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</si>
  <si>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</si>
  <si>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</si>
  <si>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</si>
  <si>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</si>
  <si>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</si>
  <si>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</si>
  <si>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</si>
  <si>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</si>
  <si>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</si>
  <si>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</si>
  <si>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</si>
  <si>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</si>
  <si>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</si>
  <si>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</si>
  <si>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</si>
  <si>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</si>
  <si>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</si>
  <si>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</si>
  <si>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</si>
  <si>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</si>
  <si>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</si>
  <si>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</si>
  <si>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</si>
  <si>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</si>
  <si>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</si>
  <si>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</si>
  <si>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</si>
  <si>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</si>
  <si>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</si>
  <si>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</si>
  <si>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</si>
  <si>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</si>
  <si>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</si>
  <si>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</si>
  <si>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</si>
  <si>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</si>
  <si>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</si>
  <si>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</si>
  <si>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</si>
  <si>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</si>
  <si>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</si>
  <si>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</si>
  <si>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</si>
  <si>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</si>
  <si>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</si>
  <si>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</si>
  <si>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</si>
  <si>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</si>
  <si>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</si>
  <si>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</si>
  <si>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</si>
  <si>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</si>
  <si>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</si>
  <si>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</si>
  <si>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</si>
  <si>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</si>
  <si>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</si>
  <si>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</si>
  <si>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</si>
  <si>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</si>
  <si>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</si>
  <si>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</si>
  <si>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</si>
  <si>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</si>
  <si>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</si>
  <si>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</si>
  <si>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</si>
  <si>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</si>
  <si>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</si>
  <si>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</si>
  <si>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</si>
  <si>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</si>
  <si>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</si>
  <si>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</si>
  <si>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</si>
  <si>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</si>
  <si>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</si>
  <si>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</si>
  <si>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</si>
  <si>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</si>
  <si>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</si>
  <si>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</si>
  <si>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</si>
  <si>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</si>
  <si>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</si>
  <si>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</si>
  <si>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</si>
  <si>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</si>
  <si>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</si>
  <si>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</si>
  <si>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</si>
  <si>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</si>
  <si>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</si>
  <si>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</si>
  <si>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</si>
  <si>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</si>
  <si>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</si>
  <si>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</si>
  <si>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</si>
  <si>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</si>
  <si>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</si>
  <si>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</si>
  <si>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</si>
  <si>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</si>
  <si>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</si>
  <si>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</si>
  <si>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</si>
  <si>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</si>
  <si>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</si>
  <si>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</si>
  <si>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</si>
  <si>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</si>
  <si>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</si>
  <si>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</si>
  <si>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</si>
  <si>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</si>
  <si>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</si>
  <si>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</si>
  <si>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</si>
  <si>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</si>
  <si>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</si>
  <si>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</si>
  <si>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</si>
  <si>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</si>
  <si>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</si>
  <si>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</si>
  <si>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</si>
  <si>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</si>
  <si>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</si>
  <si>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</si>
  <si>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</si>
  <si>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</si>
  <si>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</si>
  <si>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</si>
  <si>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</si>
  <si>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</si>
  <si>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</si>
  <si>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</si>
  <si>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</si>
  <si>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</si>
  <si>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</si>
  <si>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</si>
  <si>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</si>
  <si>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</si>
  <si>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</si>
  <si>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</si>
  <si>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</si>
  <si>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</si>
  <si>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</si>
  <si>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</si>
  <si>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</si>
  <si>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</si>
  <si>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</si>
  <si>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</si>
  <si>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</si>
  <si>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</si>
  <si>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</si>
  <si>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</si>
  <si>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</si>
  <si>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</si>
  <si>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</si>
  <si>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</si>
  <si>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</si>
  <si>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</si>
  <si>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</si>
  <si>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</si>
  <si>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</si>
  <si>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</si>
  <si>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</si>
  <si>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</si>
  <si>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</si>
  <si>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</si>
  <si>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</si>
  <si>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</si>
  <si>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</si>
  <si>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</si>
  <si>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</si>
  <si>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</si>
  <si>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</si>
  <si>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</si>
  <si>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</si>
  <si>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</si>
  <si>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</si>
  <si>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</si>
  <si>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</si>
  <si>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</si>
  <si>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</si>
  <si>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</si>
  <si>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</si>
  <si>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</si>
  <si>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</si>
  <si>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</si>
  <si>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</si>
  <si>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</si>
  <si>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</si>
  <si>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</si>
  <si>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</si>
  <si>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</si>
  <si>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</si>
  <si>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</si>
  <si>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</si>
  <si>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</si>
  <si>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</si>
  <si>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</si>
  <si>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</si>
  <si>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</si>
  <si>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</si>
  <si>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</si>
  <si>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</si>
  <si>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</si>
  <si>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</si>
  <si>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</si>
  <si>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</si>
  <si>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</si>
  <si>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</si>
  <si>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</si>
  <si>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</si>
  <si>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</si>
  <si>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</si>
  <si>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</si>
  <si>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</si>
  <si>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</si>
  <si>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</si>
  <si>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</si>
  <si>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</si>
  <si>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</si>
  <si>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</si>
  <si>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</si>
  <si>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</si>
  <si>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</si>
  <si>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</si>
  <si>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</si>
  <si>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</si>
  <si>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</si>
  <si>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</si>
  <si>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</si>
  <si>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</si>
  <si>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</si>
  <si>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</si>
  <si>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</si>
  <si>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</si>
  <si>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</si>
  <si>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</si>
  <si>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</si>
  <si>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</si>
  <si>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</si>
  <si>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</si>
  <si>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</si>
  <si>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</si>
  <si>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</si>
  <si>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</si>
  <si>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</si>
  <si>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</si>
  <si>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</si>
  <si>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</si>
  <si>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</si>
  <si>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</si>
  <si>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</si>
  <si>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</si>
  <si>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</si>
  <si>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</si>
  <si>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</si>
  <si>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</si>
  <si>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</si>
  <si>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</si>
  <si>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</si>
  <si>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</si>
  <si>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</si>
  <si>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</si>
  <si>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</si>
  <si>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</si>
  <si>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</si>
  <si>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</si>
  <si>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</si>
  <si>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</si>
  <si>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</si>
  <si>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</si>
  <si>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</si>
  <si>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</si>
  <si>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</si>
  <si>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</si>
  <si>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</si>
  <si>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</si>
  <si>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</si>
  <si>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</si>
  <si>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</si>
  <si>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</si>
  <si>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</si>
  <si>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</si>
  <si>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</si>
  <si>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</si>
  <si>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</si>
  <si>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</si>
  <si>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</si>
  <si>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</si>
  <si>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</si>
  <si>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</si>
  <si>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</si>
  <si>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</si>
  <si>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</si>
  <si>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</si>
  <si>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</si>
  <si>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</si>
  <si>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</si>
  <si>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</si>
  <si>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</si>
  <si>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</si>
  <si>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</si>
  <si>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</si>
  <si>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</si>
  <si>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</si>
  <si>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</si>
  <si>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</si>
  <si>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</si>
  <si>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</si>
  <si>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</si>
  <si>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</si>
  <si>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</si>
  <si>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</si>
  <si>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</si>
  <si>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</si>
  <si>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</si>
  <si>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</si>
  <si>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</si>
  <si>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</si>
  <si>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</si>
  <si>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</si>
  <si>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</si>
  <si>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</si>
  <si>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</si>
  <si>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</si>
  <si>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</si>
  <si>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</si>
  <si>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</si>
  <si>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</si>
  <si>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</si>
  <si>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</si>
  <si>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</si>
  <si>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</si>
  <si>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</si>
  <si>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</si>
  <si>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</si>
  <si>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</si>
  <si>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</si>
  <si>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</si>
  <si>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</si>
  <si>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</si>
  <si>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</si>
  <si>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</si>
  <si>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</si>
  <si>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</si>
  <si>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</si>
  <si>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</si>
  <si>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</si>
  <si>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</si>
  <si>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</si>
  <si>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</si>
  <si>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</si>
  <si>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</si>
  <si>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</si>
  <si>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</si>
  <si>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</si>
  <si>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</si>
  <si>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</si>
  <si>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</si>
  <si>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</si>
  <si>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</si>
  <si>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</si>
  <si>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</si>
  <si>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</si>
  <si>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</si>
  <si>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</si>
  <si>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</si>
  <si>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</si>
  <si>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</si>
  <si>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</si>
  <si>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</si>
  <si>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</si>
  <si>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</si>
  <si>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</si>
  <si>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</si>
  <si>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</si>
  <si>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</si>
  <si>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</si>
  <si>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</si>
  <si>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</si>
  <si>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</si>
  <si>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</si>
  <si>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</si>
  <si>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</si>
  <si>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</si>
  <si>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</si>
  <si>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</si>
  <si>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</si>
  <si>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</si>
  <si>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</si>
  <si>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</si>
  <si>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</si>
  <si>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</si>
  <si>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</si>
  <si>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</si>
  <si>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</si>
  <si>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</si>
  <si>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</si>
  <si>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</si>
  <si>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</si>
  <si>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</si>
  <si>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</si>
  <si>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</si>
  <si>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</si>
  <si>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</si>
  <si>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</si>
  <si>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</si>
  <si>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</si>
  <si>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</si>
  <si>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</si>
  <si>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</si>
  <si>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</si>
  <si>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</si>
  <si>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</si>
  <si>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</si>
  <si>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</si>
  <si>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</si>
  <si>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</si>
  <si>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</si>
  <si>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</si>
  <si>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</si>
  <si>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</si>
  <si>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</si>
  <si>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</si>
  <si>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</si>
  <si>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</si>
  <si>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</si>
  <si>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</si>
  <si>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</si>
  <si>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</si>
  <si>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</si>
  <si>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</si>
  <si>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</si>
  <si>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</si>
  <si>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</si>
  <si>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</si>
  <si>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</si>
  <si>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</si>
  <si>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</si>
  <si>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</si>
  <si>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</si>
  <si>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</si>
  <si>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</si>
  <si>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</si>
  <si>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</si>
  <si>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</si>
  <si>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</si>
  <si>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</si>
  <si>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</si>
  <si>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</si>
  <si>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</si>
  <si>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</si>
  <si>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</si>
  <si>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</si>
  <si>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</si>
  <si>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</si>
  <si>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</si>
  <si>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</si>
  <si>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</si>
  <si>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</si>
  <si>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</si>
  <si>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</si>
  <si>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</si>
  <si>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</si>
  <si>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</si>
  <si>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</si>
  <si>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</si>
  <si>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</si>
  <si>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</si>
  <si>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</si>
  <si>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</si>
  <si>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</si>
  <si>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</si>
  <si>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</si>
  <si>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</si>
  <si>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</si>
  <si>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</si>
  <si>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</si>
  <si>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</si>
  <si>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</si>
  <si>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</si>
  <si>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</si>
  <si>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</si>
  <si>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</si>
  <si>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</si>
  <si>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</si>
  <si>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</si>
  <si>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</si>
  <si>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</si>
  <si>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</si>
  <si>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</si>
  <si>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</si>
  <si>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</si>
  <si>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</si>
  <si>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</si>
  <si>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</si>
  <si>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</si>
  <si>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</si>
  <si>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</si>
  <si>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</si>
  <si>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</si>
  <si>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</si>
  <si>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</si>
  <si>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</si>
  <si>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</si>
  <si>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</si>
  <si>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</si>
  <si>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</si>
  <si>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</si>
  <si>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</si>
  <si>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</si>
  <si>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</si>
  <si>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</si>
  <si>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</si>
  <si>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</si>
  <si>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</si>
  <si>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</si>
  <si>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</si>
  <si>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</si>
  <si>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</si>
  <si>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</si>
  <si>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</si>
  <si>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</si>
  <si>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</si>
  <si>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</si>
  <si>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</si>
  <si>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</si>
  <si>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</si>
  <si>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</si>
  <si>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</si>
  <si>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</si>
  <si>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</si>
  <si>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</si>
  <si>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</si>
  <si>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</si>
  <si>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</si>
  <si>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</si>
  <si>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</si>
  <si>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</si>
  <si>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</si>
  <si>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</si>
  <si>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</si>
  <si>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</si>
  <si>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</si>
  <si>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</si>
  <si>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</si>
  <si>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</si>
  <si>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</si>
  <si>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</si>
  <si>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</si>
  <si>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</si>
  <si>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</si>
  <si>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</si>
  <si>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</si>
  <si>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</si>
  <si>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</si>
  <si>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</si>
  <si>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</si>
  <si>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</si>
  <si>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</si>
  <si>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</si>
  <si>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</si>
  <si>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</si>
  <si>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</si>
  <si>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</si>
  <si>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</si>
  <si>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</si>
  <si>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</si>
  <si>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</si>
  <si>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</si>
  <si>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</si>
  <si>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</si>
  <si>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</si>
  <si>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</si>
  <si>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</si>
  <si>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</si>
  <si>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</si>
  <si>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</si>
  <si>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</si>
  <si>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</si>
  <si>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</si>
  <si>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</si>
  <si>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</si>
  <si>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</si>
  <si>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</si>
  <si>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</si>
  <si>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</si>
  <si>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</si>
  <si>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</si>
  <si>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</si>
  <si>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</si>
  <si>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</si>
  <si>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</si>
  <si>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</si>
  <si>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</si>
  <si>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</si>
  <si>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</si>
  <si>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</si>
  <si>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</si>
  <si>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</si>
  <si>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</si>
  <si>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</si>
  <si>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</si>
  <si>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</si>
  <si>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</si>
  <si>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</si>
  <si>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</si>
  <si>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</si>
  <si>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</si>
  <si>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</si>
  <si>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</si>
  <si>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</si>
  <si>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</si>
  <si>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</si>
  <si>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</si>
  <si>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</si>
  <si>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</si>
  <si>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</si>
  <si>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</si>
  <si>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</si>
  <si>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</si>
  <si>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</si>
  <si>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</si>
  <si>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</si>
  <si>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</si>
  <si>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</si>
  <si>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</si>
  <si>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</si>
  <si>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</si>
  <si>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</si>
  <si>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</si>
  <si>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</si>
  <si>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</si>
  <si>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</si>
  <si>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</si>
  <si>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</si>
  <si>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</si>
  <si>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</si>
  <si>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</si>
  <si>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</si>
  <si>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</si>
  <si>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</si>
  <si>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</si>
  <si>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</si>
  <si>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</si>
  <si>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</si>
  <si>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</si>
  <si>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</si>
  <si>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</si>
  <si>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</si>
  <si>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</si>
  <si>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</si>
  <si>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</si>
  <si>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</si>
  <si>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</si>
  <si>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</si>
  <si>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</si>
  <si>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</si>
  <si>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</si>
  <si>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</si>
  <si>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</si>
  <si>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</si>
  <si>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</si>
  <si>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</si>
  <si>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</si>
  <si>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</si>
  <si>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</si>
  <si>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</si>
  <si>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</si>
  <si>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</si>
  <si>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</si>
  <si>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</si>
  <si>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</si>
  <si>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</si>
  <si>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</si>
  <si>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</si>
  <si>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</si>
  <si>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</si>
  <si>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</si>
  <si>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</si>
  <si>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</si>
  <si>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</si>
  <si>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</si>
  <si>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</si>
  <si>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</si>
  <si>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</si>
  <si>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</si>
  <si>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</si>
  <si>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</si>
  <si>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</si>
  <si>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</si>
  <si>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</si>
  <si>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</si>
  <si>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</si>
  <si>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</si>
  <si>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</si>
  <si>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</si>
  <si>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</si>
  <si>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</si>
  <si>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</si>
  <si>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</si>
  <si>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</si>
  <si>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</si>
  <si>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</si>
  <si>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</si>
  <si>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</si>
  <si>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</si>
  <si>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</si>
  <si>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</si>
  <si>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</si>
  <si>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</si>
  <si>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</si>
  <si>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</si>
  <si>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</si>
  <si>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</si>
  <si>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</si>
  <si>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</si>
  <si>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</si>
  <si>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</si>
  <si>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</si>
  <si>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</si>
  <si>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</si>
  <si>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</si>
  <si>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</si>
  <si>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</si>
  <si>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</si>
  <si>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</si>
  <si>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</si>
  <si>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</si>
  <si>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</si>
  <si>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</si>
  <si>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</si>
  <si>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</si>
  <si>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</si>
  <si>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</si>
  <si>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</si>
  <si>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</si>
  <si>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</si>
  <si>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</si>
  <si>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</si>
  <si>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</si>
  <si>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</si>
  <si>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</si>
  <si>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</si>
  <si>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</si>
  <si>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</si>
  <si>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</si>
  <si>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</si>
  <si>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</si>
  <si>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</si>
  <si>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</si>
  <si>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</si>
  <si>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</si>
  <si>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</si>
  <si>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</si>
  <si>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</si>
  <si>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</si>
  <si>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</si>
  <si>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</si>
  <si>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</si>
  <si>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</si>
  <si>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</si>
  <si>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</si>
  <si>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</si>
  <si>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</si>
  <si>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</si>
  <si>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</si>
  <si>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</si>
  <si>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</si>
  <si>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</si>
  <si>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</si>
  <si>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</si>
  <si>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</si>
  <si>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</si>
  <si>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</si>
  <si>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</si>
  <si>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</si>
  <si>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</si>
  <si>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</si>
  <si>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</si>
  <si>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</si>
  <si>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</si>
  <si>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</si>
  <si>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</si>
  <si>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</si>
  <si>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</si>
  <si>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</si>
  <si>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</si>
  <si>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</si>
  <si>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</si>
  <si>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</si>
  <si>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</si>
  <si>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</si>
  <si>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</si>
  <si>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</si>
  <si>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</si>
  <si>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</si>
  <si>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</si>
  <si>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</si>
  <si>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</si>
  <si>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</si>
  <si>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</si>
  <si>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</si>
  <si>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</si>
  <si>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</si>
  <si>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</si>
  <si>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</si>
  <si>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</si>
  <si>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</si>
  <si>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</si>
  <si>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</si>
  <si>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</si>
  <si>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</si>
  <si>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</si>
  <si>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</si>
  <si>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</si>
  <si>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</si>
  <si>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</si>
  <si>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</si>
  <si>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</si>
  <si>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</si>
  <si>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</si>
  <si>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</si>
  <si>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</si>
  <si>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</si>
  <si>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</si>
  <si>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</si>
  <si>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</si>
  <si>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</si>
  <si>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</si>
  <si>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</si>
  <si>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</si>
  <si>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</si>
  <si>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</si>
  <si>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</si>
  <si>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</si>
  <si>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</si>
  <si>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</si>
  <si>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</si>
  <si>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</si>
  <si>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</si>
  <si>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</si>
  <si>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</si>
  <si>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</si>
  <si>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</si>
  <si>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</si>
  <si>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</si>
  <si>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</si>
  <si>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</si>
  <si>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</si>
  <si>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</si>
  <si>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</si>
  <si>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</si>
  <si>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</si>
  <si>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</si>
  <si>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</si>
  <si>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</si>
  <si>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</si>
  <si>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</si>
  <si>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</si>
  <si>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</si>
  <si>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</si>
  <si>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</si>
  <si>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</si>
  <si>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</si>
  <si>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</si>
  <si>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</si>
  <si>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</si>
  <si>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</si>
  <si>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</si>
  <si>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</si>
  <si>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</si>
  <si>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</si>
  <si>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</si>
  <si>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</si>
  <si>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</si>
  <si>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</si>
  <si>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</si>
  <si>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</si>
  <si>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</si>
  <si>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</si>
  <si>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</si>
  <si>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</si>
  <si>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</si>
  <si>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</si>
  <si>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</si>
  <si>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</si>
  <si>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</si>
  <si>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</si>
  <si>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</si>
  <si>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</si>
  <si>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</si>
  <si>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</si>
  <si>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</si>
  <si>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</si>
  <si>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</si>
  <si>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</si>
  <si>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</si>
  <si>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</si>
  <si>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</si>
  <si>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</si>
  <si>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</si>
  <si>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</si>
  <si>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</si>
  <si>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</si>
  <si>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</si>
  <si>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</si>
  <si>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</si>
  <si>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</si>
  <si>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</si>
  <si>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</si>
  <si>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</si>
  <si>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</si>
  <si>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</si>
  <si>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</si>
  <si>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</si>
  <si>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</si>
  <si>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</si>
  <si>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</si>
  <si>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</si>
  <si>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</si>
  <si>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</si>
  <si>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</si>
  <si>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</si>
  <si>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</si>
  <si>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</si>
  <si>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</si>
  <si>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</si>
  <si>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</si>
  <si>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</si>
  <si>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</si>
  <si>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</si>
  <si>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</si>
  <si>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</si>
  <si>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</si>
  <si>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</si>
  <si>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</si>
  <si>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</si>
  <si>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</si>
  <si>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</si>
  <si>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</si>
  <si>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</si>
  <si>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</si>
  <si>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</si>
  <si>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</si>
  <si>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</si>
  <si>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</si>
  <si>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</si>
  <si>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</si>
  <si>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</si>
  <si>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</si>
  <si>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</si>
  <si>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</si>
  <si>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</si>
  <si>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</si>
  <si>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</si>
  <si>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</si>
  <si>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</si>
  <si>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</si>
  <si>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</si>
  <si>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</si>
  <si>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</si>
  <si>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</si>
  <si>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</si>
  <si>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</si>
  <si>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</si>
  <si>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</si>
  <si>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</si>
  <si>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</si>
  <si>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</si>
  <si>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</si>
  <si>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</si>
  <si>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</si>
  <si>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</si>
  <si>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</si>
  <si>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</si>
  <si>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</si>
  <si>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</si>
  <si>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</si>
  <si>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</si>
  <si>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</si>
  <si>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</si>
  <si>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</si>
  <si>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</si>
  <si>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</si>
  <si>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</si>
  <si>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</si>
  <si>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</si>
  <si>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</si>
  <si>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</si>
  <si>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</si>
  <si>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</si>
  <si>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</si>
  <si>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</si>
  <si>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</si>
  <si>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</si>
  <si>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</si>
  <si>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</si>
  <si>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</si>
  <si>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</si>
  <si>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</si>
  <si>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</si>
  <si>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</si>
  <si>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</si>
  <si>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</si>
  <si>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</si>
  <si>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</si>
  <si>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</si>
  <si>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</si>
  <si>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</si>
  <si>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</si>
  <si>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</si>
  <si>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</si>
  <si>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</si>
  <si>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</si>
  <si>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</si>
  <si>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</si>
  <si>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</si>
  <si>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</si>
  <si>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</si>
  <si>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</si>
  <si>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</si>
  <si>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</si>
  <si>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</si>
  <si>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</si>
  <si>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</si>
  <si>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</si>
  <si>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</si>
  <si>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</si>
  <si>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</si>
  <si>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</si>
  <si>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</si>
  <si>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</si>
  <si>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</si>
  <si>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</si>
  <si>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</si>
  <si>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</si>
  <si>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</si>
  <si>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</si>
  <si>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</si>
  <si>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</si>
  <si>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</si>
  <si>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</si>
  <si>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</si>
  <si>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</si>
  <si>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</si>
  <si>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</si>
  <si>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</si>
  <si>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</si>
  <si>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</si>
  <si>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</si>
  <si>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</si>
  <si>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</si>
  <si>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</si>
  <si>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</si>
  <si>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</si>
  <si>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</si>
  <si>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</si>
  <si>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</si>
  <si>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</si>
  <si>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</si>
  <si>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</si>
  <si>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</si>
  <si>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</si>
  <si>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</si>
  <si>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</si>
  <si>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</si>
  <si>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</si>
  <si>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</si>
  <si>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</si>
  <si>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</si>
  <si>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</si>
  <si>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</si>
  <si>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</si>
  <si>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</si>
  <si>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</si>
  <si>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</si>
  <si>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</si>
  <si>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</si>
  <si>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</si>
  <si>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</si>
  <si>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</si>
  <si>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</si>
  <si>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</si>
  <si>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</si>
  <si>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</si>
  <si>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</si>
  <si>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</si>
  <si>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</si>
  <si>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</si>
  <si>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</si>
  <si>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</si>
  <si>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</si>
  <si>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</si>
  <si>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</si>
  <si>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</si>
  <si>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</si>
  <si>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</si>
  <si>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</si>
  <si>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</si>
  <si>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</si>
  <si>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</si>
  <si>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</si>
  <si>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</si>
  <si>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</si>
  <si>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</si>
  <si>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</si>
  <si>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</si>
  <si>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</si>
  <si>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</si>
  <si>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</si>
  <si>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</si>
  <si>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</si>
  <si>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</si>
  <si>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</si>
  <si>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</si>
  <si>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</si>
  <si>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</si>
  <si>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</si>
  <si>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</si>
  <si>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</si>
  <si>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</si>
  <si>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</si>
  <si>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</si>
  <si>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</si>
  <si>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</si>
  <si>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</si>
  <si>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</si>
  <si>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</si>
  <si>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</si>
  <si>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</si>
  <si>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</si>
  <si>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</si>
  <si>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</si>
  <si>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</si>
  <si>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</si>
  <si>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</si>
  <si>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</si>
  <si>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</si>
  <si>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</si>
  <si>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</si>
  <si>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</si>
  <si>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</si>
  <si>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</si>
  <si>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</si>
  <si>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</si>
  <si>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</si>
  <si>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</si>
  <si>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</si>
  <si>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</si>
  <si>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</si>
  <si>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</si>
  <si>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</si>
  <si>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</si>
  <si>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</si>
  <si>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</si>
  <si>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</si>
  <si>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</si>
  <si>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</si>
  <si>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</si>
  <si>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</si>
  <si>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</si>
  <si>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</si>
  <si>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</si>
  <si>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</si>
  <si>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</si>
  <si>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</si>
  <si>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</si>
  <si>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</si>
  <si>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</si>
  <si>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</si>
  <si>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</si>
  <si>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</si>
  <si>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</si>
  <si>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</si>
  <si>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</si>
  <si>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</si>
  <si>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</si>
  <si>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</si>
  <si>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</si>
  <si>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</si>
  <si>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</si>
  <si>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</si>
  <si>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</si>
  <si>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</si>
  <si>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</si>
  <si>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</si>
  <si>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</si>
  <si>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</si>
  <si>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</si>
  <si>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</si>
  <si>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</si>
  <si>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</si>
  <si>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</si>
  <si>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</si>
  <si>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</si>
  <si>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</si>
  <si>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</si>
  <si>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</si>
  <si>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</si>
  <si>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</si>
  <si>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</si>
  <si>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</si>
  <si>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</si>
  <si>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</si>
  <si>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</si>
  <si>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</si>
  <si>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</si>
  <si>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</si>
  <si>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</si>
  <si>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</si>
  <si>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</si>
  <si>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</si>
  <si>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</si>
  <si>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</si>
  <si>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</si>
  <si>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</si>
  <si>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</si>
  <si>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</si>
  <si>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</si>
  <si>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</si>
  <si>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</si>
  <si>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</si>
  <si>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</si>
  <si>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</si>
  <si>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</si>
  <si>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</si>
  <si>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</si>
  <si>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</si>
  <si>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</si>
  <si>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</si>
  <si>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</si>
  <si>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</si>
  <si>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</si>
  <si>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</si>
  <si>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</si>
  <si>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</si>
  <si>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</si>
  <si>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</si>
  <si>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</si>
  <si>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</si>
  <si>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</si>
  <si>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</si>
  <si>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</si>
  <si>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</si>
  <si>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</si>
  <si>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</si>
  <si>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</si>
  <si>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</si>
  <si>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</si>
  <si>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</si>
  <si>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</si>
  <si>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</si>
  <si>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</si>
  <si>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</si>
  <si>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</si>
  <si>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</si>
  <si>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</si>
  <si>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</si>
  <si>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</si>
  <si>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</si>
  <si>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</si>
  <si>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</si>
  <si>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</si>
  <si>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</si>
  <si>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</si>
  <si>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</si>
  <si>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</si>
  <si>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</si>
  <si>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</si>
  <si>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</si>
  <si>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</si>
  <si>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</si>
  <si>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</si>
  <si>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</si>
  <si>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</si>
  <si>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</si>
  <si>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</si>
  <si>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</si>
  <si>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</si>
  <si>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</si>
  <si>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</si>
  <si>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</si>
  <si>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</si>
  <si>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</si>
  <si>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</si>
  <si>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</si>
  <si>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</si>
  <si>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</si>
  <si>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</si>
  <si>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</si>
  <si>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</si>
  <si>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</si>
  <si>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</si>
  <si>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</si>
  <si>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</si>
  <si>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</si>
  <si>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</si>
  <si>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</si>
  <si>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</si>
  <si>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</si>
  <si>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</si>
  <si>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</si>
  <si>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</si>
  <si>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</si>
  <si>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</si>
  <si>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</si>
  <si>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</si>
  <si>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</si>
  <si>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</si>
  <si>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</si>
  <si>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</si>
  <si>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</si>
  <si>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</si>
  <si>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</si>
  <si>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</si>
  <si>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</si>
  <si>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</si>
  <si>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</si>
  <si>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</si>
  <si>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</si>
  <si>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</si>
  <si>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</si>
  <si>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</si>
  <si>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</si>
  <si>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</si>
  <si>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</si>
  <si>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</si>
  <si>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</si>
  <si>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</si>
  <si>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</si>
  <si>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</si>
  <si>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</si>
  <si>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</si>
  <si>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</si>
  <si>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</si>
  <si>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</si>
  <si>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</si>
  <si>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</si>
  <si>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</si>
  <si>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</si>
  <si>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</si>
  <si>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</si>
  <si>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</si>
  <si>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</si>
  <si>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</si>
  <si>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</si>
  <si>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</si>
  <si>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</si>
  <si>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</si>
  <si>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</si>
  <si>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</si>
  <si>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</si>
  <si>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</si>
  <si>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</si>
  <si>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</si>
  <si>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</si>
  <si>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</si>
  <si>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</si>
  <si>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</si>
  <si>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</si>
  <si>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</si>
  <si>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</si>
  <si>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</si>
  <si>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</si>
  <si>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</si>
  <si>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</si>
  <si>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</si>
  <si>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</si>
  <si>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</si>
  <si>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</si>
  <si>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</si>
  <si>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</si>
  <si>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</si>
  <si>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</si>
  <si>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</si>
  <si>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</si>
  <si>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</si>
  <si>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</si>
  <si>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</si>
  <si>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</si>
  <si>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</si>
  <si>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</si>
  <si>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</si>
  <si>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</si>
  <si>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</si>
  <si>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</si>
  <si>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</si>
  <si>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</si>
  <si>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</si>
  <si>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</si>
  <si>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</si>
  <si>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</si>
  <si>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</si>
  <si>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</si>
  <si>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</si>
  <si>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</si>
  <si>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</si>
  <si>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</si>
  <si>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</si>
  <si>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</si>
  <si>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</si>
  <si>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</si>
  <si>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</si>
  <si>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</si>
  <si>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</si>
  <si>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</si>
  <si>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</si>
  <si>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</si>
  <si>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</si>
  <si>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</si>
  <si>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</si>
  <si>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</si>
  <si>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</si>
  <si>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</si>
  <si>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</si>
  <si>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</si>
  <si>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</si>
  <si>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</si>
  <si>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</si>
  <si>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</si>
  <si>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</si>
  <si>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</si>
  <si>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</si>
  <si>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</si>
  <si>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</si>
  <si>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</si>
  <si>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</si>
  <si>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</si>
  <si>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</si>
  <si>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</si>
  <si>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</si>
  <si>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</si>
  <si>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</si>
  <si>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</si>
  <si>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</si>
  <si>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</si>
  <si>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</si>
  <si>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</si>
  <si>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</si>
  <si>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</si>
  <si>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</si>
  <si>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</si>
  <si>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</si>
  <si>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</si>
  <si>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</si>
  <si>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</si>
  <si>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</si>
  <si>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</si>
  <si>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</si>
  <si>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</si>
  <si>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</si>
  <si>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</si>
  <si>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</si>
  <si>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</si>
  <si>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</si>
  <si>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</si>
  <si>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</si>
  <si>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</si>
  <si>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</si>
  <si>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</si>
  <si>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</si>
  <si>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</si>
  <si>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</si>
  <si>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</si>
  <si>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</si>
  <si>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</si>
  <si>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</si>
  <si>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</si>
  <si>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</si>
  <si>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</si>
  <si>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</si>
  <si>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</si>
  <si>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</si>
  <si>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</si>
  <si>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</si>
  <si>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</si>
  <si>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</si>
  <si>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</si>
  <si>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</si>
  <si>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</si>
  <si>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</si>
  <si>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</si>
  <si>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</si>
  <si>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</si>
  <si>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</si>
  <si>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</si>
  <si>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</si>
  <si>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</si>
  <si>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</si>
  <si>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</si>
  <si>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</si>
  <si>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</si>
  <si>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</si>
  <si>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</si>
  <si>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</si>
  <si>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</si>
  <si>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</si>
  <si>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</si>
  <si>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</si>
  <si>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</si>
  <si>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</si>
  <si>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</si>
  <si>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</si>
  <si>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</si>
  <si>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</si>
  <si>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</si>
  <si>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</si>
  <si>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</si>
  <si>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</si>
  <si>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</si>
  <si>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</si>
  <si>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</si>
  <si>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</si>
  <si>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</si>
  <si>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</si>
  <si>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</si>
  <si>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</si>
  <si>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</si>
  <si>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</si>
  <si>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</si>
  <si>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</si>
  <si>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</si>
  <si>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</si>
  <si>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</si>
  <si>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</si>
  <si>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</si>
  <si>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</si>
  <si>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</si>
  <si>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</si>
  <si>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</si>
  <si>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</si>
  <si>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</si>
  <si>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</si>
  <si>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</si>
  <si>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</si>
  <si>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</si>
  <si>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</si>
  <si>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</si>
  <si>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</si>
  <si>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</si>
  <si>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</si>
  <si>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</si>
  <si>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</si>
  <si>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</si>
  <si>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</si>
  <si>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</si>
  <si>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</si>
  <si>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</si>
  <si>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</si>
  <si>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</si>
  <si>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</si>
  <si>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</si>
  <si>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</si>
  <si>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</si>
  <si>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</si>
  <si>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</si>
  <si>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</si>
  <si>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</si>
  <si>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</si>
  <si>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</si>
  <si>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</si>
  <si>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</si>
  <si>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</si>
  <si>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</si>
  <si>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</si>
  <si>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</si>
  <si>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</si>
  <si>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</si>
  <si>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</si>
  <si>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</si>
  <si>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</si>
  <si>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</si>
  <si>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</si>
  <si>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</si>
  <si>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</si>
  <si>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</si>
  <si>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</si>
  <si>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</si>
  <si>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</si>
  <si>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</si>
  <si>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</si>
  <si>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</si>
  <si>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</si>
  <si>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</si>
  <si>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</si>
  <si>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</si>
  <si>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</si>
  <si>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</si>
  <si>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</si>
  <si>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</si>
  <si>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</si>
  <si>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</si>
  <si>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</si>
  <si>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</si>
  <si>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</si>
  <si>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</si>
  <si>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</si>
  <si>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</si>
  <si>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</si>
  <si>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</si>
  <si>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</si>
  <si>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</si>
  <si>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</si>
  <si>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</si>
  <si>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</si>
  <si>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</si>
  <si>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</si>
  <si>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</si>
  <si>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</si>
  <si>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</si>
  <si>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</si>
  <si>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</si>
  <si>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</si>
  <si>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</si>
  <si>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</si>
  <si>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</si>
  <si>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</si>
  <si>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</si>
  <si>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</si>
  <si>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</si>
  <si>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</si>
  <si>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</si>
  <si>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</si>
  <si>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</si>
  <si>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</si>
  <si>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</si>
  <si>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</si>
  <si>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</si>
  <si>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</si>
  <si>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</si>
  <si>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</si>
  <si>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</si>
  <si>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</si>
  <si>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</si>
  <si>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</si>
  <si>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</si>
  <si>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</si>
  <si>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</si>
  <si>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</si>
  <si>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</si>
  <si>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</si>
  <si>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</si>
  <si>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</si>
  <si>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</si>
  <si>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</si>
  <si>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</si>
  <si>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</si>
  <si>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</si>
  <si>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</si>
  <si>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</si>
  <si>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</si>
  <si>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</si>
  <si>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</si>
  <si>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</si>
  <si>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</si>
  <si>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</si>
  <si>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</si>
  <si>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</si>
  <si>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</si>
  <si>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</si>
  <si>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</si>
  <si>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</si>
  <si>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</si>
  <si>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</si>
  <si>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</si>
  <si>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</si>
  <si>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</si>
  <si>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</si>
  <si>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</si>
  <si>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</si>
  <si>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</si>
  <si>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</si>
  <si>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</si>
  <si>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</si>
  <si>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</si>
  <si>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</si>
  <si>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</si>
  <si>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</si>
  <si>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</si>
  <si>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</si>
  <si>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</si>
  <si>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</si>
  <si>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</si>
  <si>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</si>
  <si>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</si>
  <si>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</si>
  <si>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</si>
  <si>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</si>
  <si>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</si>
  <si>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</si>
  <si>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</si>
  <si>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</si>
  <si>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</si>
  <si>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</si>
  <si>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</si>
  <si>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</si>
  <si>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</si>
  <si>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</si>
  <si>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</si>
  <si>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</si>
  <si>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</si>
  <si>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</si>
  <si>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</si>
  <si>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</si>
  <si>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</si>
  <si>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</si>
  <si>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</si>
  <si>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</si>
  <si>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</si>
  <si>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</si>
  <si>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</si>
  <si>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</si>
  <si>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</si>
  <si>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</si>
  <si>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</si>
  <si>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</si>
  <si>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</si>
  <si>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</si>
  <si>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</si>
  <si>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</si>
  <si>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</si>
  <si>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</si>
  <si>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</si>
  <si>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</si>
  <si>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</si>
  <si>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</si>
  <si>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</si>
  <si>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</si>
  <si>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</si>
  <si>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</si>
  <si>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</si>
  <si>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</si>
  <si>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</si>
  <si>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</si>
  <si>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</si>
  <si>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</si>
  <si>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</si>
  <si>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</si>
  <si>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</si>
  <si>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</si>
  <si>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</si>
  <si>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</si>
  <si>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</si>
  <si>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</si>
  <si>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</si>
  <si>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</si>
  <si>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</si>
  <si>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</si>
  <si>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</si>
  <si>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</si>
  <si>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</si>
  <si>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</si>
  <si>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</si>
  <si>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</si>
  <si>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</si>
  <si>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</si>
  <si>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</si>
  <si>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</si>
  <si>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</si>
  <si>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</si>
  <si>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</si>
  <si>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</si>
  <si>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</si>
  <si>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</si>
  <si>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</si>
  <si>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</si>
  <si>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</si>
  <si>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</si>
  <si>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</si>
  <si>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</si>
  <si>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</si>
  <si>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</si>
  <si>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</si>
  <si>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</si>
  <si>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</si>
  <si>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</si>
  <si>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</si>
  <si>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</si>
  <si>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</si>
  <si>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</si>
  <si>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</si>
  <si>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</si>
  <si>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</si>
  <si>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</si>
  <si>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</si>
  <si>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</si>
  <si>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</si>
  <si>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</si>
  <si>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</si>
  <si>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</si>
  <si>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</si>
  <si>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</si>
  <si>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</si>
  <si>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</si>
  <si>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</si>
  <si>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</si>
  <si>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</si>
  <si>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</si>
  <si>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</si>
  <si>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</si>
  <si>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</si>
  <si>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</si>
  <si>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</si>
  <si>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</si>
  <si>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</si>
  <si>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</si>
  <si>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</si>
  <si>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</si>
  <si>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</si>
  <si>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</si>
  <si>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</si>
  <si>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</si>
  <si>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</si>
  <si>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</si>
  <si>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</si>
  <si>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</si>
  <si>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</si>
  <si>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</si>
  <si>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</si>
  <si>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</si>
  <si>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</si>
  <si>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</si>
  <si>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</si>
  <si>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</si>
  <si>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</si>
  <si>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</si>
  <si>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</si>
  <si>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</si>
  <si>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</si>
  <si>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</si>
  <si>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</si>
  <si>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</si>
  <si>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</si>
  <si>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</si>
  <si>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</si>
  <si>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</si>
  <si>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</si>
  <si>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</si>
  <si>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</si>
  <si>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</si>
  <si>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</si>
  <si>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</si>
  <si>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</si>
  <si>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</si>
  <si>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</si>
  <si>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</si>
  <si>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</si>
  <si>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</si>
  <si>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</si>
  <si>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</si>
  <si>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</si>
  <si>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</si>
  <si>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</si>
  <si>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</si>
  <si>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</si>
  <si>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</si>
  <si>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</si>
  <si>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</si>
  <si>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</si>
  <si>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</si>
  <si>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</si>
  <si>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</si>
  <si>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</si>
  <si>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</si>
  <si>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</si>
  <si>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</si>
  <si>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</si>
  <si>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</si>
  <si>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</si>
  <si>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</si>
  <si>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</si>
  <si>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</si>
  <si>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</si>
  <si>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</si>
  <si>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</si>
  <si>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</si>
  <si>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</si>
  <si>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</si>
  <si>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</si>
  <si>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</si>
  <si>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</si>
  <si>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</si>
  <si>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</si>
  <si>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</si>
  <si>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</si>
  <si>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</si>
  <si>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</si>
  <si>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</si>
  <si>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</si>
  <si>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</si>
  <si>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</si>
  <si>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</si>
  <si>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</si>
  <si>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</si>
  <si>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</si>
  <si>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</si>
  <si>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</si>
  <si>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</si>
  <si>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</si>
  <si>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</si>
  <si>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</si>
  <si>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</si>
  <si>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</si>
  <si>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</si>
  <si>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</si>
  <si>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</si>
  <si>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</si>
  <si>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</si>
  <si>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</si>
  <si>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</si>
  <si>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</si>
  <si>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</si>
  <si>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</si>
  <si>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</si>
  <si>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</si>
  <si>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</si>
  <si>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</si>
  <si>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</si>
  <si>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</si>
  <si>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</si>
  <si>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</si>
  <si>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</si>
  <si>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</si>
  <si>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</si>
  <si>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</si>
  <si>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</si>
  <si>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</si>
  <si>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</si>
  <si>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</si>
  <si>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</si>
  <si>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</si>
  <si>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</si>
  <si>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</si>
  <si>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</si>
  <si>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</si>
  <si>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</si>
  <si>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</si>
  <si>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</si>
  <si>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</si>
  <si>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</si>
  <si>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</si>
  <si>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</si>
  <si>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</si>
  <si>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</si>
  <si>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</si>
  <si>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</si>
  <si>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</si>
  <si>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</si>
  <si>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</si>
  <si>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</si>
  <si>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</si>
  <si>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</si>
  <si>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</si>
  <si>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</si>
  <si>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</si>
  <si>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</si>
  <si>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</si>
  <si>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</si>
  <si>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</si>
  <si>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</si>
  <si>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</si>
  <si>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</si>
  <si>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</si>
  <si>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</si>
  <si>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</si>
  <si>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</si>
  <si>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</si>
  <si>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</si>
  <si>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</si>
  <si>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</si>
  <si>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</si>
  <si>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</si>
  <si>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</si>
  <si>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</si>
  <si>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</si>
  <si>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</si>
  <si>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</si>
  <si>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</si>
  <si>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</si>
  <si>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</si>
  <si>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</si>
  <si>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</si>
  <si>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</si>
  <si>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</si>
  <si>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</si>
  <si>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</si>
  <si>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</si>
  <si>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</si>
  <si>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</si>
  <si>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</si>
  <si>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</si>
  <si>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</si>
  <si>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</si>
  <si>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</si>
  <si>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</si>
  <si>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</si>
  <si>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</si>
  <si>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</si>
  <si>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</si>
  <si>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</si>
  <si>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</si>
  <si>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</si>
  <si>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</si>
  <si>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</si>
  <si>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</si>
  <si>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</si>
  <si>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</si>
  <si>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</si>
  <si>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</si>
  <si>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</si>
  <si>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</si>
  <si>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</si>
  <si>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</si>
  <si>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</si>
  <si>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</si>
  <si>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</si>
  <si>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</si>
  <si>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</si>
  <si>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</si>
  <si>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</si>
  <si>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</si>
  <si>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</si>
  <si>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</si>
  <si>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</si>
  <si>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</si>
  <si>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</si>
  <si>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</si>
  <si>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</si>
  <si>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</si>
  <si>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</si>
  <si>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</si>
  <si>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</si>
  <si>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</si>
  <si>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</si>
  <si>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</si>
  <si>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</si>
  <si>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</si>
  <si>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</si>
  <si>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</si>
  <si>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</si>
  <si>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</si>
  <si>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</si>
  <si>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</si>
  <si>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</si>
  <si>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</si>
  <si>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</si>
  <si>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</si>
  <si>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</si>
  <si>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</si>
  <si>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</si>
  <si>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</si>
  <si>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</si>
  <si>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</si>
  <si>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</si>
  <si>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</si>
  <si>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</si>
  <si>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</si>
  <si>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</si>
  <si>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</si>
  <si>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</si>
  <si>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</si>
  <si>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</si>
  <si>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</si>
  <si>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</si>
  <si>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</si>
  <si>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</si>
  <si>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</si>
  <si>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</si>
  <si>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</si>
  <si>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</si>
  <si>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</si>
  <si>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</si>
  <si>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</si>
  <si>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</si>
  <si>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</si>
  <si>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</si>
  <si>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</si>
  <si>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</si>
  <si>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</si>
  <si>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</si>
  <si>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</si>
  <si>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</si>
  <si>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</si>
  <si>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</si>
  <si>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</si>
  <si>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</si>
  <si>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</si>
  <si>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</si>
  <si>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</si>
  <si>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</si>
  <si>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</si>
  <si>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</si>
  <si>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</si>
  <si>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</si>
  <si>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</si>
  <si>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</si>
  <si>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</si>
  <si>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</si>
  <si>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</si>
  <si>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</si>
  <si>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</si>
  <si>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</si>
  <si>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</si>
  <si>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</si>
  <si>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</si>
  <si>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</si>
  <si>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</si>
  <si>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</si>
  <si>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</si>
  <si>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</si>
  <si>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</si>
  <si>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</si>
  <si>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</si>
  <si>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</si>
  <si>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</si>
  <si>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</si>
  <si>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</si>
  <si>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</si>
  <si>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</si>
  <si>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</si>
  <si>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</si>
  <si>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</si>
  <si>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</si>
  <si>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</si>
  <si>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</si>
  <si>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</si>
  <si>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</si>
  <si>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</si>
  <si>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</si>
  <si>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</si>
  <si>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</si>
  <si>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</si>
  <si>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</si>
  <si>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</si>
  <si>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</si>
  <si>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</si>
  <si>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</si>
  <si>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</si>
  <si>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</si>
  <si>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</si>
  <si>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</si>
  <si>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</si>
  <si>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</si>
  <si>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</si>
  <si>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</si>
  <si>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</si>
  <si>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</si>
  <si>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</si>
  <si>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</si>
  <si>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</si>
  <si>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</si>
  <si>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</si>
  <si>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</si>
  <si>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</si>
  <si>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</si>
  <si>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</si>
  <si>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</si>
  <si>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</si>
  <si>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</si>
  <si>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</si>
  <si>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</si>
  <si>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</si>
  <si>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</si>
  <si>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</si>
  <si>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</si>
  <si>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</si>
  <si>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</si>
  <si>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</si>
  <si>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</si>
  <si>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</si>
  <si>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</si>
  <si>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</si>
  <si>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</si>
  <si>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</si>
  <si>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</si>
  <si>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</si>
  <si>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</si>
  <si>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</si>
  <si>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</si>
  <si>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</si>
  <si>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</si>
  <si>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</si>
  <si>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</si>
  <si>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</si>
  <si>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</si>
  <si>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</si>
  <si>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</si>
  <si>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</si>
  <si>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</si>
  <si>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</si>
  <si>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</si>
  <si>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</si>
  <si>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</si>
  <si>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</si>
  <si>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</si>
  <si>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</si>
  <si>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</si>
  <si>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</si>
  <si>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</si>
  <si>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</si>
  <si>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</si>
  <si>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</si>
  <si>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</si>
  <si>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</si>
  <si>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</si>
  <si>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</si>
  <si>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</si>
  <si>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</si>
  <si>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</si>
  <si>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</si>
  <si>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</si>
  <si>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</si>
  <si>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</si>
  <si>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</si>
  <si>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</si>
  <si>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</si>
  <si>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</si>
  <si>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</si>
  <si>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</si>
  <si>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</si>
  <si>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</si>
  <si>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</si>
  <si>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</si>
  <si>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</si>
  <si>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</si>
  <si>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</si>
  <si>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</si>
  <si>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</si>
  <si>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</si>
  <si>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</si>
  <si>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</si>
  <si>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</si>
  <si>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</si>
  <si>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</si>
  <si>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</si>
  <si>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</si>
  <si>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</si>
  <si>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</si>
  <si>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</si>
  <si>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</si>
  <si>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</si>
  <si>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</si>
  <si>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</si>
  <si>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</si>
  <si>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</si>
  <si>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</si>
  <si>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</si>
  <si>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</si>
  <si>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</si>
  <si>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</si>
  <si>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</si>
  <si>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</si>
  <si>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</si>
  <si>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</si>
  <si>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</si>
  <si>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</si>
  <si>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</si>
  <si>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</si>
  <si>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</si>
  <si>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</si>
  <si>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</si>
  <si>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</si>
  <si>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</si>
  <si>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</si>
  <si>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</si>
  <si>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</si>
  <si>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</si>
  <si>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</si>
  <si>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</si>
  <si>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</si>
  <si>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</si>
  <si>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</si>
  <si>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</si>
  <si>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</si>
  <si>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</si>
  <si>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</si>
  <si>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</si>
  <si>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</si>
  <si>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</si>
  <si>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</si>
  <si>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</si>
  <si>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</si>
  <si>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</si>
  <si>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</si>
  <si>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</si>
  <si>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</si>
  <si>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</si>
  <si>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</si>
  <si>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</si>
  <si>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</si>
  <si>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</si>
  <si>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</si>
  <si>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</si>
  <si>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</si>
  <si>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</si>
  <si>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</si>
  <si>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</si>
  <si>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</si>
  <si>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</si>
  <si>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</si>
  <si>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</si>
  <si>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</si>
  <si>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</si>
  <si>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</si>
  <si>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</si>
  <si>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</si>
  <si>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</si>
  <si>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</si>
  <si>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</si>
  <si>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</si>
  <si>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</si>
  <si>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</si>
  <si>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</si>
  <si>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</si>
  <si>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</si>
  <si>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</si>
  <si>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</si>
  <si>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</si>
  <si>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</si>
  <si>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</si>
  <si>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</si>
  <si>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</si>
  <si>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</si>
  <si>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</si>
  <si>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</si>
  <si>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</si>
  <si>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</si>
  <si>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</si>
  <si>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</si>
  <si>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</si>
  <si>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</si>
  <si>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</si>
  <si>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</si>
  <si>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</si>
  <si>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</si>
  <si>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</si>
  <si>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</si>
  <si>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</si>
  <si>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</si>
  <si>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</si>
  <si>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</si>
  <si>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</si>
  <si>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</si>
  <si>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</si>
  <si>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</si>
  <si>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</si>
  <si>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</si>
  <si>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</si>
  <si>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</si>
  <si>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</si>
  <si>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</si>
  <si>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</si>
  <si>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</si>
  <si>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</si>
  <si>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</si>
  <si>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</si>
  <si>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</si>
  <si>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</si>
  <si>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</si>
  <si>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</si>
  <si>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</si>
  <si>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</si>
  <si>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</si>
  <si>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</si>
  <si>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</si>
  <si>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</si>
  <si>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</si>
  <si>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</si>
  <si>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</si>
  <si>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</si>
  <si>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</si>
  <si>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</si>
  <si>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</si>
  <si>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</si>
  <si>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</si>
  <si>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</si>
  <si>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</si>
  <si>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</si>
  <si>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</si>
  <si>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</si>
  <si>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</si>
  <si>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</si>
  <si>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</si>
  <si>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</si>
  <si>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</si>
  <si>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</si>
  <si>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</si>
  <si>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</si>
  <si>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</si>
  <si>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</si>
  <si>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</si>
  <si>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</si>
  <si>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</si>
  <si>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</si>
  <si>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</si>
  <si>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</si>
  <si>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</si>
  <si>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</si>
  <si>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</si>
  <si>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</si>
  <si>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</si>
  <si>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</si>
  <si>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</si>
  <si>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</si>
  <si>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</si>
  <si>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</si>
  <si>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</si>
  <si>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</si>
  <si>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</si>
  <si>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</si>
  <si>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</si>
  <si>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</si>
  <si>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</si>
  <si>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</si>
  <si>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</si>
  <si>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</si>
  <si>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</si>
  <si>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</si>
  <si>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</si>
  <si>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</si>
  <si>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</si>
  <si>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</si>
  <si>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</si>
  <si>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</si>
  <si>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</si>
  <si>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</si>
  <si>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</si>
  <si>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</si>
  <si>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</si>
  <si>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</si>
  <si>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</si>
  <si>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</si>
  <si>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</si>
  <si>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</si>
  <si>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</si>
  <si>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</si>
  <si>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</si>
  <si>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</si>
  <si>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</si>
  <si>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</si>
  <si>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</si>
  <si>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</si>
  <si>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</si>
  <si>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</si>
  <si>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</si>
  <si>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</si>
  <si>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</si>
  <si>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</si>
  <si>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</si>
  <si>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</si>
  <si>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</si>
  <si>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</si>
  <si>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</si>
  <si>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</si>
  <si>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</si>
  <si>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</si>
  <si>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</si>
  <si>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</si>
  <si>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</si>
  <si>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</si>
  <si>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</si>
  <si>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</si>
  <si>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</si>
  <si>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</si>
  <si>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</si>
  <si>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</si>
  <si>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</si>
  <si>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</si>
  <si>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</si>
  <si>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</si>
  <si>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</si>
  <si>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</si>
  <si>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</si>
  <si>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</si>
  <si>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</si>
  <si>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</si>
  <si>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</si>
  <si>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</si>
  <si>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</si>
  <si>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</si>
  <si>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</si>
  <si>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</si>
  <si>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</si>
  <si>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</si>
  <si>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</si>
  <si>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</si>
  <si>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</si>
  <si>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</si>
  <si>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</si>
  <si>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</si>
  <si>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</si>
  <si>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</si>
  <si>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</si>
  <si>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</si>
  <si>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</si>
  <si>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</si>
  <si>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</si>
  <si>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</si>
  <si>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</si>
  <si>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</si>
  <si>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</si>
  <si>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</si>
  <si>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</si>
  <si>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</si>
  <si>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</si>
  <si>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</si>
  <si>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</si>
  <si>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</si>
  <si>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</si>
  <si>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</si>
  <si>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</si>
  <si>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</si>
  <si>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</si>
  <si>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</si>
  <si>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</si>
  <si>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</si>
  <si>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</si>
  <si>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</si>
  <si>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</si>
  <si>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</si>
  <si>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</si>
  <si>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</si>
  <si>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</si>
  <si>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</si>
  <si>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</si>
  <si>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</si>
  <si>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</si>
  <si>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</si>
  <si>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</si>
  <si>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</si>
  <si>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</si>
  <si>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</si>
  <si>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</si>
  <si>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</si>
  <si>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</si>
  <si>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</si>
  <si>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</si>
  <si>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</si>
  <si>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</si>
  <si>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</si>
  <si>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</si>
  <si>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</si>
  <si>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</si>
  <si>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</si>
  <si>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</si>
  <si>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</si>
  <si>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</si>
  <si>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</si>
  <si>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</si>
  <si>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</si>
  <si>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</si>
  <si>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</si>
  <si>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</si>
  <si>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</si>
  <si>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</si>
  <si>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</si>
  <si>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</si>
  <si>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</si>
  <si>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</si>
  <si>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</si>
  <si>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</si>
  <si>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</si>
  <si>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</si>
  <si>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</si>
  <si>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</si>
  <si>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</si>
  <si>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</si>
  <si>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</si>
  <si>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</si>
  <si>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</si>
  <si>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</si>
  <si>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</si>
  <si>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</si>
  <si>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</si>
  <si>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</si>
  <si>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</si>
  <si>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</si>
  <si>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</si>
  <si>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</si>
  <si>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</si>
  <si>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</si>
  <si>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</si>
  <si>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</si>
  <si>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</si>
  <si>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</si>
  <si>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</si>
  <si>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</si>
  <si>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</si>
  <si>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</si>
  <si>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</si>
  <si>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</si>
  <si>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</si>
  <si>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</si>
  <si>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</si>
  <si>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</si>
  <si>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</si>
  <si>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</si>
  <si>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</si>
  <si>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</si>
  <si>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</si>
  <si>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</si>
  <si>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</si>
  <si>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</si>
  <si>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</si>
  <si>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</si>
  <si>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</si>
  <si>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</si>
  <si>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</si>
  <si>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</si>
  <si>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</si>
  <si>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</si>
  <si>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</si>
  <si>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</si>
  <si>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</si>
  <si>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</si>
  <si>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</si>
  <si>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</si>
  <si>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</si>
  <si>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</si>
  <si>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</si>
  <si>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</si>
  <si>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</si>
  <si>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</si>
  <si>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</si>
  <si>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</si>
  <si>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</si>
  <si>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</si>
  <si>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</si>
  <si>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</si>
  <si>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</si>
  <si>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</si>
  <si>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</si>
  <si>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</si>
  <si>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</si>
  <si>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</si>
  <si>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</si>
  <si>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</si>
  <si>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</si>
  <si>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</si>
  <si>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</si>
  <si>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</si>
  <si>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</si>
  <si>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</si>
  <si>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</si>
  <si>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</si>
  <si>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</si>
  <si>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</si>
  <si>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</si>
  <si>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</si>
  <si>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</si>
  <si>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</si>
  <si>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</si>
  <si>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</si>
  <si>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</si>
  <si>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</si>
  <si>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</si>
  <si>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</si>
  <si>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</si>
  <si>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</si>
  <si>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</si>
  <si>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</si>
  <si>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</si>
  <si>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</si>
  <si>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</si>
  <si>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</si>
  <si>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</si>
  <si>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</si>
  <si>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</si>
  <si>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</si>
  <si>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</si>
  <si>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</si>
  <si>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</si>
  <si>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</si>
  <si>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</si>
  <si>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</si>
  <si>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</si>
  <si>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</si>
  <si>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</si>
  <si>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</si>
  <si>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</si>
  <si>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</si>
  <si>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</si>
  <si>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</si>
  <si>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</si>
  <si>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</si>
  <si>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</si>
  <si>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</si>
  <si>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</si>
  <si>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</si>
  <si>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</si>
  <si>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</si>
  <si>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</si>
  <si>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</si>
  <si>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</si>
  <si>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</si>
  <si>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</si>
  <si>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</si>
  <si>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</si>
  <si>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</si>
  <si>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</si>
  <si>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</si>
  <si>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</si>
  <si>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</si>
  <si>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</si>
  <si>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</si>
  <si>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</si>
  <si>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</si>
  <si>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</si>
  <si>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</si>
  <si>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</si>
  <si>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</si>
  <si>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</si>
  <si>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</si>
  <si>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</si>
  <si>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</si>
  <si>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</si>
  <si>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</si>
  <si>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</si>
  <si>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</si>
  <si>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</si>
  <si>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</si>
  <si>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</si>
  <si>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</si>
  <si>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</si>
  <si>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</si>
  <si>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</si>
  <si>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</si>
  <si>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</si>
  <si>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</si>
  <si>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</si>
  <si>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</si>
  <si>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</si>
  <si>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</si>
  <si>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</si>
  <si>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</si>
  <si>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</si>
  <si>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</si>
  <si>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</si>
  <si>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</si>
  <si>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</si>
  <si>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</si>
  <si>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</si>
  <si>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</si>
  <si>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</si>
  <si>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</si>
  <si>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</si>
  <si>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</si>
  <si>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</si>
  <si>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</si>
  <si>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</si>
  <si>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</si>
  <si>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</si>
  <si>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</si>
  <si>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</si>
  <si>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</si>
  <si>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</si>
  <si>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</si>
  <si>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</si>
  <si>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</si>
  <si>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</si>
  <si>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</si>
  <si>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</si>
  <si>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</si>
  <si>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</si>
  <si>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</si>
  <si>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</si>
  <si>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</si>
  <si>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</si>
  <si>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</si>
  <si>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</si>
  <si>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</si>
  <si>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</si>
  <si>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</si>
  <si>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</si>
  <si>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</si>
  <si>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</si>
  <si>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</si>
  <si>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</si>
  <si>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</si>
  <si>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</si>
  <si>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</si>
  <si>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</si>
  <si>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</si>
  <si>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</si>
  <si>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</si>
  <si>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</si>
  <si>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</si>
  <si>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</si>
  <si>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</si>
  <si>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</si>
  <si>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</si>
  <si>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</si>
  <si>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</si>
  <si>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</si>
  <si>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</si>
  <si>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</si>
  <si>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</si>
  <si>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</si>
  <si>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</si>
  <si>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</si>
  <si>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</si>
  <si>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</si>
  <si>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</si>
  <si>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</si>
  <si>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</si>
  <si>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</si>
  <si>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</si>
  <si>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</si>
  <si>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</si>
  <si>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</si>
  <si>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</si>
  <si>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</si>
  <si>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</si>
  <si>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</si>
  <si>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</si>
  <si>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</si>
  <si>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</si>
  <si>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</si>
  <si>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</si>
  <si>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</si>
  <si>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</si>
  <si>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</si>
  <si>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</si>
  <si>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</si>
  <si>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</si>
  <si>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</si>
  <si>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</si>
  <si>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</si>
  <si>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</si>
  <si>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</si>
  <si>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</si>
  <si>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</si>
  <si>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</si>
  <si>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</si>
  <si>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</si>
  <si>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</si>
  <si>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</si>
  <si>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</si>
  <si>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</si>
  <si>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</si>
  <si>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</si>
  <si>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</si>
  <si>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</si>
  <si>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</si>
  <si>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</si>
  <si>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</si>
  <si>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</si>
  <si>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</si>
  <si>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</si>
  <si>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</si>
  <si>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</si>
  <si>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</si>
  <si>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</si>
  <si>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</si>
  <si>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</si>
  <si>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</si>
  <si>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</si>
  <si>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</si>
  <si>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</si>
  <si>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</si>
  <si>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</si>
  <si>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</si>
  <si>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</si>
  <si>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</si>
  <si>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</si>
  <si>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</si>
  <si>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</si>
  <si>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</si>
  <si>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</si>
  <si>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</si>
  <si>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</si>
  <si>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</si>
  <si>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</si>
  <si>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</si>
  <si>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</si>
  <si>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</si>
  <si>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</si>
  <si>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</si>
  <si>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</si>
  <si>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</si>
  <si>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</si>
  <si>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</si>
  <si>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</si>
  <si>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</si>
  <si>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</si>
  <si>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</si>
  <si>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</si>
  <si>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</si>
  <si>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</si>
  <si>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</si>
  <si>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</si>
  <si>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</si>
  <si>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</si>
  <si>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</si>
  <si>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</si>
  <si>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</si>
  <si>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</si>
  <si>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</si>
  <si>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</si>
  <si>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</si>
  <si>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</si>
  <si>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</si>
  <si>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</si>
  <si>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</si>
  <si>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</si>
  <si>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</si>
  <si>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</si>
  <si>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</si>
  <si>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</si>
  <si>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</si>
  <si>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</si>
  <si>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</si>
  <si>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</si>
  <si>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</si>
  <si>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</si>
  <si>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</si>
  <si>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</si>
  <si>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</si>
  <si>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</si>
  <si>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</si>
  <si>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</si>
  <si>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</si>
  <si>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</si>
  <si>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</si>
  <si>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</si>
  <si>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</si>
  <si>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</si>
  <si>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</si>
  <si>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</si>
  <si>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</si>
  <si>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</si>
  <si>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</si>
  <si>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</si>
  <si>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</si>
  <si>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</si>
  <si>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</si>
  <si>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</si>
  <si>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</si>
  <si>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</si>
  <si>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</si>
  <si>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</si>
  <si>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</si>
  <si>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</si>
  <si>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</si>
  <si>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</si>
  <si>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</si>
  <si>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</si>
  <si>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</si>
  <si>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</si>
  <si>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</si>
  <si>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</si>
  <si>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</si>
  <si>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</si>
  <si>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</si>
  <si>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</si>
  <si>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</si>
  <si>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</si>
  <si>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</si>
  <si>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</si>
  <si>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</si>
  <si>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</si>
  <si>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</si>
  <si>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</si>
  <si>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</si>
  <si>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</si>
  <si>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</si>
  <si>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</si>
  <si>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</si>
  <si>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</si>
  <si>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</si>
  <si>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</si>
  <si>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</si>
  <si>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</si>
  <si>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</si>
  <si>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</si>
  <si>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</si>
  <si>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</si>
  <si>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</si>
  <si>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</si>
  <si>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</si>
  <si>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</si>
  <si>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</si>
  <si>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</si>
  <si>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</si>
  <si>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</si>
  <si>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</si>
  <si>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</si>
  <si>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</si>
  <si>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</si>
  <si>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</si>
  <si>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</si>
  <si>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</si>
  <si>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</si>
  <si>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</si>
  <si>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</si>
  <si>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</si>
  <si>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</si>
  <si>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</si>
  <si>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</si>
  <si>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</si>
  <si>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</si>
  <si>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</si>
  <si>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</si>
  <si>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</si>
  <si>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</si>
  <si>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</si>
  <si>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</si>
  <si>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</si>
  <si>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</si>
  <si>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</si>
  <si>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</si>
  <si>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</si>
  <si>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</si>
  <si>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</si>
  <si>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</si>
  <si>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</si>
  <si>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</si>
  <si>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</si>
  <si>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</si>
  <si>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</si>
  <si>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</si>
  <si>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</si>
  <si>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</si>
  <si>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</si>
  <si>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</si>
  <si>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</si>
  <si>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</si>
  <si>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</si>
  <si>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</si>
  <si>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</si>
  <si>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</si>
  <si>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</si>
  <si>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</si>
  <si>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</si>
  <si>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</si>
  <si>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</si>
  <si>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</si>
  <si>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</si>
  <si>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</si>
  <si>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</si>
  <si>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</si>
  <si>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</si>
  <si>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</si>
  <si>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</si>
  <si>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</si>
  <si>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</si>
  <si>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</si>
  <si>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</si>
  <si>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</si>
  <si>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</si>
  <si>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</si>
  <si>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</si>
  <si>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</si>
  <si>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</si>
  <si>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</si>
  <si>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</si>
  <si>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</si>
  <si>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</si>
  <si>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</si>
  <si>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</si>
  <si>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</si>
  <si>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</si>
  <si>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</si>
  <si>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</si>
  <si>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</si>
  <si>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</si>
  <si>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</si>
  <si>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</si>
  <si>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</si>
  <si>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</si>
  <si>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</si>
  <si>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</si>
  <si>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</si>
  <si>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</si>
  <si>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</si>
  <si>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</si>
  <si>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</si>
  <si>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</si>
  <si>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</si>
  <si>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</si>
  <si>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</si>
  <si>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</si>
  <si>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</si>
  <si>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</si>
  <si>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</si>
  <si>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</si>
  <si>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</si>
  <si>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</si>
  <si>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</si>
  <si>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</si>
  <si>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</si>
  <si>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</si>
  <si>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</si>
  <si>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</si>
  <si>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</si>
  <si>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</si>
  <si>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</si>
  <si>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</si>
  <si>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</si>
  <si>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</si>
  <si>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</si>
  <si>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</si>
  <si>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</si>
  <si>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</si>
  <si>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</si>
  <si>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</si>
  <si>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</si>
  <si>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</si>
  <si>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</si>
  <si>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</si>
  <si>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</si>
  <si>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</si>
  <si>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</si>
  <si>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</si>
  <si>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</si>
  <si>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</si>
  <si>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</si>
  <si>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</si>
  <si>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</si>
  <si>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</si>
  <si>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</si>
  <si>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</si>
  <si>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</si>
  <si>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</si>
  <si>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</si>
  <si>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</si>
  <si>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</si>
  <si>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</si>
  <si>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</si>
  <si>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</si>
  <si>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</si>
  <si>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</si>
  <si>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</si>
  <si>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</si>
  <si>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</si>
  <si>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</si>
  <si>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</si>
  <si>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</si>
  <si>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</si>
  <si>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</si>
  <si>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</si>
  <si>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</si>
  <si>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</si>
  <si>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</si>
  <si>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</si>
  <si>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</si>
  <si>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</si>
  <si>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</si>
  <si>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</si>
  <si>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</si>
  <si>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</si>
  <si>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</si>
  <si>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</si>
  <si>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</si>
  <si>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</si>
  <si>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</si>
  <si>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</si>
  <si>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</si>
  <si>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</si>
  <si>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</si>
  <si>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</si>
  <si>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</si>
  <si>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</si>
  <si>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</si>
  <si>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</si>
  <si>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</si>
  <si>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</si>
  <si>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</si>
  <si>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</si>
  <si>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</si>
  <si>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</si>
  <si>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</si>
  <si>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</si>
  <si>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</si>
  <si>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</si>
  <si>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</si>
  <si>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</si>
  <si>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</si>
  <si>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</si>
  <si>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</si>
  <si>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</si>
  <si>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</si>
  <si>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</si>
  <si>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</si>
  <si>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</si>
  <si>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</si>
  <si>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</si>
  <si>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</si>
  <si>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</si>
  <si>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</si>
  <si>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</si>
  <si>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</si>
  <si>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</si>
  <si>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</si>
  <si>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</si>
  <si>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</si>
  <si>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</si>
  <si>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</si>
  <si>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</si>
  <si>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</si>
  <si>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</si>
  <si>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</si>
  <si>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</si>
  <si>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</si>
  <si>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</si>
  <si>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</si>
  <si>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</si>
  <si>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</si>
  <si>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</si>
  <si>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</si>
  <si>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</si>
  <si>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</si>
  <si>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</si>
  <si>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</si>
  <si>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</si>
  <si>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</si>
  <si>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</si>
  <si>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</si>
  <si>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</si>
  <si>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</si>
  <si>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</si>
  <si>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</si>
  <si>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</si>
  <si>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</si>
  <si>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</si>
  <si>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</si>
  <si>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</si>
  <si>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</si>
  <si>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</si>
  <si>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</si>
  <si>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</si>
  <si>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</si>
  <si>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</si>
  <si>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</si>
  <si>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</si>
  <si>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</si>
  <si>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</si>
  <si>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</si>
  <si>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</si>
  <si>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</si>
  <si>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</si>
  <si>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</si>
  <si>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</si>
  <si>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</si>
  <si>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</si>
  <si>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</si>
  <si>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</si>
  <si>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</si>
  <si>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</si>
  <si>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</si>
  <si>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</si>
  <si>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</si>
  <si>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</si>
  <si>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</si>
  <si>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</si>
  <si>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</si>
  <si>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</si>
  <si>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</si>
  <si>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</si>
  <si>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</si>
  <si>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</si>
  <si>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</si>
  <si>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</si>
  <si>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</si>
  <si>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</si>
  <si>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</si>
  <si>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</si>
  <si>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</si>
  <si>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</si>
  <si>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</si>
  <si>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</si>
  <si>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</si>
  <si>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</si>
  <si>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</si>
  <si>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</si>
  <si>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</si>
  <si>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</si>
  <si>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</si>
  <si>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</si>
  <si>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</si>
  <si>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</si>
  <si>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</si>
  <si>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</si>
  <si>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</si>
  <si>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</si>
  <si>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</si>
  <si>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</si>
  <si>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</si>
  <si>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</si>
  <si>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</si>
  <si>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</si>
  <si>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</si>
  <si>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</si>
  <si>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</si>
  <si>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</si>
  <si>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</si>
  <si>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</si>
  <si>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</si>
  <si>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</si>
  <si>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</si>
  <si>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</si>
  <si>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</si>
  <si>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</si>
  <si>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</si>
  <si>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</si>
  <si>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</si>
  <si>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</si>
  <si>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</si>
  <si>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</si>
  <si>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</si>
  <si>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</si>
  <si>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</si>
  <si>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</si>
  <si>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</si>
  <si>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</si>
  <si>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</si>
  <si>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</si>
  <si>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</si>
  <si>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</si>
  <si>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</si>
  <si>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</si>
  <si>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</si>
  <si>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</si>
  <si>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</si>
  <si>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</si>
  <si>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</si>
  <si>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</si>
  <si>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</si>
  <si>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</si>
  <si>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</si>
  <si>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</si>
  <si>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</si>
  <si>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</si>
  <si>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</si>
  <si>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</si>
  <si>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</si>
  <si>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</si>
  <si>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</si>
  <si>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</si>
  <si>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</si>
  <si>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</si>
  <si>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</si>
  <si>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</si>
  <si>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</si>
  <si>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</si>
  <si>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</si>
  <si>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</si>
  <si>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</si>
  <si>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</si>
  <si>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</si>
  <si>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</si>
  <si>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</si>
  <si>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</si>
  <si>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</si>
  <si>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</si>
  <si>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</si>
  <si>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</si>
  <si>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</si>
  <si>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</si>
  <si>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</si>
  <si>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</si>
  <si>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</si>
  <si>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</si>
  <si>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</si>
  <si>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</si>
  <si>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</si>
  <si>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</si>
  <si>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</si>
  <si>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</si>
  <si>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</si>
  <si>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</si>
  <si>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</si>
  <si>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</si>
  <si>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</si>
  <si>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</si>
  <si>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</si>
  <si>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</si>
  <si>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</si>
  <si>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</si>
  <si>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</si>
  <si>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</si>
  <si>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</si>
  <si>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</si>
  <si>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</si>
  <si>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</si>
  <si>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</si>
  <si>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</si>
  <si>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</si>
  <si>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</si>
  <si>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</si>
  <si>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</si>
  <si>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</si>
  <si>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</si>
  <si>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</si>
  <si>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</si>
  <si>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</si>
  <si>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</si>
  <si>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</si>
  <si>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</si>
  <si>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</si>
  <si>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</si>
  <si>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</si>
  <si>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</si>
  <si>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</si>
  <si>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</si>
  <si>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</si>
  <si>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</si>
  <si>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</si>
  <si>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</si>
  <si>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</si>
  <si>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</si>
  <si>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</si>
  <si>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</si>
  <si>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</si>
  <si>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</si>
  <si>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</si>
  <si>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</si>
  <si>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</si>
  <si>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</si>
  <si>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</si>
  <si>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</si>
  <si>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</si>
  <si>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</si>
  <si>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</si>
  <si>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</si>
  <si>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</si>
  <si>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</si>
  <si>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</si>
  <si>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</si>
  <si>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</si>
  <si>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</si>
  <si>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</si>
  <si>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</si>
  <si>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</si>
  <si>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</si>
  <si>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</si>
  <si>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</si>
  <si>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</si>
  <si>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</si>
  <si>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</si>
  <si>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</si>
  <si>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</si>
  <si>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</si>
  <si>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</si>
  <si>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</si>
  <si>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</si>
  <si>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</si>
  <si>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</si>
  <si>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</si>
  <si>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</si>
  <si>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</si>
  <si>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</si>
  <si>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</si>
  <si>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</si>
  <si>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</si>
  <si>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</si>
  <si>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</si>
  <si>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</si>
  <si>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</si>
  <si>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</si>
  <si>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</si>
  <si>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</si>
  <si>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</si>
  <si>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</si>
  <si>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</si>
  <si>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</si>
  <si>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</si>
  <si>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</si>
  <si>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</si>
  <si>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</si>
  <si>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</si>
  <si>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</si>
  <si>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</si>
  <si>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</si>
  <si>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</si>
  <si>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</si>
  <si>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</si>
  <si>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</si>
  <si>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</si>
  <si>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</si>
  <si>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</si>
  <si>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</si>
  <si>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</si>
  <si>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</si>
  <si>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</si>
  <si>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</si>
  <si>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</si>
  <si>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</si>
  <si>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</si>
  <si>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</si>
  <si>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</si>
  <si>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</si>
  <si>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</si>
  <si>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</si>
  <si>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</si>
  <si>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</si>
  <si>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</si>
  <si>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</si>
  <si>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</si>
  <si>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</si>
  <si>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</si>
  <si>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</si>
  <si>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</si>
  <si>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</si>
  <si>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</si>
  <si>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</si>
  <si>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</si>
  <si>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</si>
  <si>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</si>
  <si>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</si>
  <si>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</si>
  <si>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</si>
  <si>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</si>
  <si>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</si>
  <si>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</si>
  <si>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</si>
  <si>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</si>
  <si>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</si>
  <si>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</si>
  <si>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</si>
  <si>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</si>
  <si>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</si>
  <si>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</si>
  <si>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</si>
  <si>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</si>
  <si>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</si>
  <si>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</si>
  <si>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</si>
  <si>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</si>
  <si>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</si>
  <si>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</si>
  <si>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</si>
  <si>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</si>
  <si>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</si>
  <si>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</si>
  <si>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</si>
  <si>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</si>
  <si>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</si>
  <si>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</si>
  <si>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</si>
  <si>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</si>
  <si>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</si>
  <si>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</si>
  <si>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</si>
  <si>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</si>
  <si>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</si>
  <si>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</si>
  <si>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</si>
  <si>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</si>
  <si>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</si>
  <si>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</si>
  <si>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</si>
  <si>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</si>
  <si>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</si>
  <si>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</si>
  <si>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</si>
  <si>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</si>
  <si>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</si>
  <si>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</si>
  <si>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</si>
  <si>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</si>
  <si>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</si>
  <si>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</si>
  <si>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</si>
  <si>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</si>
  <si>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</si>
  <si>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</si>
  <si>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</si>
  <si>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</si>
  <si>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</si>
  <si>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</si>
  <si>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</si>
  <si>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</si>
  <si>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</si>
  <si>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</si>
  <si>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</si>
  <si>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</si>
  <si>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</si>
  <si>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</si>
  <si>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</si>
  <si>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</si>
  <si>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</si>
  <si>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</si>
  <si>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</si>
  <si>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</si>
  <si>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</si>
  <si>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</si>
  <si>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</si>
  <si>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</si>
  <si>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</si>
  <si>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</si>
  <si>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</si>
  <si>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</si>
  <si>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</si>
  <si>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</si>
  <si>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</si>
  <si>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</si>
  <si>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</si>
  <si>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</si>
  <si>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</si>
  <si>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</si>
  <si>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</si>
  <si>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</si>
  <si>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</si>
  <si>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</si>
  <si>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</si>
  <si>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</si>
  <si>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</si>
  <si>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</si>
  <si>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</si>
  <si>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</si>
  <si>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</si>
  <si>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</si>
  <si>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</si>
  <si>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</si>
  <si>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</si>
  <si>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</si>
  <si>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</si>
  <si>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</si>
  <si>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</si>
  <si>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</si>
  <si>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</si>
  <si>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</si>
  <si>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</si>
  <si>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</si>
  <si>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</si>
  <si>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</si>
  <si>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</si>
  <si>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</si>
  <si>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</si>
  <si>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</si>
  <si>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</si>
  <si>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</si>
  <si>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</si>
  <si>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</si>
  <si>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</si>
  <si>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</si>
  <si>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</si>
  <si>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</si>
  <si>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</si>
  <si>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</si>
  <si>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</si>
  <si>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</si>
  <si>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</si>
  <si>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</si>
  <si>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</si>
  <si>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</si>
  <si>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</si>
  <si>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</si>
  <si>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</si>
  <si>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</si>
  <si>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</si>
  <si>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</si>
  <si>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</si>
  <si>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</si>
  <si>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</si>
  <si>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</si>
  <si>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</si>
  <si>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</si>
  <si>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</si>
  <si>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</si>
  <si>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</si>
  <si>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</si>
  <si>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</si>
  <si>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</si>
  <si>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</si>
  <si>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</si>
  <si>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</si>
  <si>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</si>
  <si>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</si>
  <si>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</si>
  <si>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</si>
  <si>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</si>
  <si>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</si>
  <si>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</si>
  <si>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</si>
  <si>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</si>
  <si>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</si>
  <si>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</si>
  <si>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</si>
  <si>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</si>
  <si>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</si>
  <si>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</si>
  <si>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</si>
  <si>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</si>
  <si>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</si>
  <si>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</si>
  <si>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</si>
  <si>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</si>
  <si>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</si>
  <si>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</si>
  <si>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</si>
  <si>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</si>
  <si>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</si>
  <si>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</si>
  <si>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</si>
  <si>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</si>
  <si>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</si>
  <si>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</si>
  <si>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</si>
  <si>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</si>
  <si>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</si>
  <si>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</si>
  <si>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</si>
  <si>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</si>
  <si>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</si>
  <si>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</si>
  <si>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</si>
  <si>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</si>
  <si>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</si>
  <si>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</si>
  <si>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</si>
  <si>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</si>
  <si>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</si>
  <si>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</si>
  <si>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</si>
  <si>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</si>
  <si>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</si>
  <si>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</si>
  <si>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</si>
  <si>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</si>
  <si>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</si>
  <si>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</si>
  <si>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</si>
  <si>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</si>
  <si>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</si>
  <si>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</si>
  <si>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</si>
  <si>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</si>
  <si>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</si>
  <si>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</si>
  <si>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</si>
  <si>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</si>
  <si>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</si>
  <si>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</si>
  <si>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</si>
  <si>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</si>
  <si>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</si>
  <si>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</si>
  <si>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</si>
  <si>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</si>
  <si>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</si>
  <si>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</si>
  <si>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</si>
  <si>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</si>
  <si>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</si>
  <si>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</si>
  <si>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</si>
  <si>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</si>
  <si>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</si>
  <si>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</si>
  <si>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</si>
  <si>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</si>
  <si>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</si>
  <si>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</si>
  <si>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</si>
  <si>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</si>
  <si>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</si>
  <si>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</si>
  <si>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</si>
  <si>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</si>
  <si>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</si>
  <si>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</si>
  <si>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</si>
  <si>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</si>
  <si>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</si>
  <si>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</si>
  <si>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</si>
  <si>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</si>
  <si>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</si>
  <si>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</si>
  <si>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</si>
  <si>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</si>
  <si>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</si>
  <si>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</si>
  <si>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</si>
  <si>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</si>
  <si>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</si>
  <si>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</si>
  <si>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</si>
  <si>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</si>
  <si>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</si>
  <si>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</si>
  <si>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</si>
  <si>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</si>
  <si>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</si>
  <si>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</si>
  <si>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</si>
  <si>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</si>
  <si>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</si>
  <si>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</si>
  <si>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</si>
  <si>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</si>
  <si>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</si>
  <si>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</si>
  <si>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</si>
  <si>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</si>
  <si>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</si>
  <si>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</si>
  <si>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</si>
  <si>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</si>
  <si>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</si>
  <si>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</si>
  <si>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</si>
  <si>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</si>
  <si>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</si>
  <si>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</si>
  <si>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</si>
  <si>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</si>
  <si>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</si>
  <si>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</si>
  <si>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</si>
  <si>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</si>
  <si>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</si>
  <si>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</si>
  <si>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</si>
  <si>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</si>
  <si>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</si>
  <si>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</si>
  <si>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</si>
  <si>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</si>
  <si>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</si>
  <si>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</si>
  <si>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</si>
  <si>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</si>
  <si>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</si>
  <si>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</si>
  <si>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</si>
  <si>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</si>
  <si>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</si>
  <si>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</si>
  <si>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</si>
  <si>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</si>
  <si>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</si>
  <si>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</si>
  <si>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</si>
  <si>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</si>
  <si>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</si>
  <si>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</si>
  <si>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</si>
  <si>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</si>
  <si>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</si>
  <si>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</si>
  <si>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</si>
  <si>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</si>
  <si>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</si>
  <si>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</si>
  <si>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</si>
  <si>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</si>
  <si>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</si>
  <si>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</si>
  <si>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</si>
  <si>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</si>
  <si>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</si>
  <si>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</si>
  <si>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</si>
  <si>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</si>
  <si>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</si>
  <si>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</si>
  <si>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</si>
  <si>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</si>
  <si>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</si>
  <si>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</si>
  <si>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</si>
  <si>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</si>
  <si>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</si>
  <si>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</si>
  <si>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</si>
  <si>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</si>
  <si>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</si>
  <si>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</si>
  <si>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</si>
  <si>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</si>
  <si>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</si>
  <si>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</si>
  <si>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</si>
  <si>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</si>
  <si>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</si>
  <si>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</si>
  <si>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</si>
  <si>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</si>
  <si>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</si>
  <si>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</si>
  <si>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</si>
  <si>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</si>
  <si>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</si>
  <si>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</si>
  <si>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</si>
  <si>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</si>
  <si>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</si>
  <si>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</si>
  <si>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</si>
  <si>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</si>
  <si>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</si>
  <si>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</si>
  <si>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</si>
  <si>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</si>
  <si>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</si>
  <si>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</si>
  <si>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</si>
  <si>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</si>
  <si>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</si>
  <si>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</si>
  <si>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</si>
  <si>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</si>
  <si>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</si>
  <si>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</si>
  <si>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</si>
  <si>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</si>
  <si>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</si>
  <si>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</si>
  <si>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</si>
  <si>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</si>
  <si>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</si>
  <si>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</si>
  <si>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</si>
  <si>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</si>
  <si>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</si>
  <si>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</si>
  <si>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</si>
  <si>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</si>
  <si>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</si>
  <si>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</si>
  <si>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</si>
  <si>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</si>
  <si>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</si>
  <si>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</si>
  <si>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</si>
  <si>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</si>
  <si>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</si>
  <si>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</si>
  <si>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</si>
  <si>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</si>
  <si>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</si>
  <si>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</si>
  <si>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</si>
  <si>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</si>
  <si>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</si>
  <si>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</si>
  <si>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</si>
  <si>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</si>
  <si>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</si>
  <si>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</si>
  <si>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</si>
  <si>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</si>
  <si>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</si>
  <si>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</si>
  <si>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</si>
  <si>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</si>
  <si>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</si>
  <si>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</si>
  <si>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</si>
  <si>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</si>
  <si>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</si>
  <si>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</si>
  <si>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</si>
  <si>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</si>
  <si>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</si>
  <si>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</si>
  <si>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</si>
  <si>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</si>
  <si>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</si>
  <si>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</si>
  <si>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</si>
  <si>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</si>
  <si>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</si>
  <si>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</si>
  <si>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</si>
  <si>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</si>
  <si>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</si>
  <si>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</si>
  <si>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</si>
  <si>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</si>
  <si>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</si>
  <si>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</si>
  <si>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</si>
  <si>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</si>
  <si>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</si>
  <si>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</si>
  <si>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</si>
  <si>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</si>
  <si>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</si>
  <si>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</si>
  <si>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</si>
  <si>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</si>
  <si>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</si>
  <si>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</si>
  <si>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</si>
  <si>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</si>
  <si>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</si>
  <si>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</si>
  <si>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</si>
  <si>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</si>
  <si>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</si>
  <si>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</si>
  <si>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</si>
  <si>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</si>
  <si>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</si>
  <si>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</si>
  <si>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</si>
  <si>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</si>
  <si>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</si>
  <si>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</si>
  <si>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</si>
  <si>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</si>
  <si>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</si>
  <si>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</si>
  <si>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</si>
  <si>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</si>
  <si>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</si>
  <si>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</si>
  <si>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</si>
  <si>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</si>
  <si>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</si>
  <si>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</si>
  <si>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</si>
  <si>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</si>
  <si>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</si>
  <si>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</si>
  <si>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</si>
  <si>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</si>
  <si>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</si>
  <si>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</si>
  <si>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</si>
  <si>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</si>
  <si>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</si>
  <si>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</si>
  <si>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</si>
  <si>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</si>
  <si>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</si>
  <si>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</si>
  <si>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</si>
  <si>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</si>
  <si>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</si>
  <si>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</si>
  <si>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</si>
  <si>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</si>
  <si>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</si>
  <si>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</si>
  <si>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</si>
  <si>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</si>
  <si>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</si>
  <si>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</si>
  <si>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</si>
  <si>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</si>
  <si>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</si>
  <si>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</si>
  <si>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</si>
  <si>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</si>
  <si>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</si>
  <si>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</si>
  <si>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</si>
  <si>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</si>
  <si>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</si>
  <si>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</si>
  <si>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</si>
  <si>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</si>
  <si>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</si>
  <si>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</si>
  <si>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</si>
  <si>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</si>
  <si>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</si>
  <si>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</si>
  <si>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</si>
  <si>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</si>
  <si>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</si>
  <si>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</si>
  <si>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</si>
  <si>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</si>
  <si>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</si>
  <si>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</si>
  <si>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</si>
  <si>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</si>
  <si>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</si>
  <si>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</si>
  <si>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</si>
  <si>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</si>
  <si>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</si>
  <si>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</si>
  <si>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</si>
  <si>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</si>
  <si>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</si>
  <si>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</si>
  <si>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</si>
  <si>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</si>
  <si>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</si>
  <si>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</si>
  <si>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</si>
  <si>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</si>
  <si>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</si>
  <si>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</si>
  <si>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</si>
  <si>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</si>
  <si>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</si>
  <si>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</si>
  <si>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</si>
  <si>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</si>
  <si>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</si>
  <si>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</si>
  <si>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</si>
  <si>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</si>
  <si>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</si>
  <si>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</si>
  <si>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</si>
  <si>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</si>
  <si>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</si>
  <si>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</si>
  <si>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</si>
  <si>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</si>
  <si>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</si>
  <si>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</si>
  <si>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</si>
  <si>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</si>
  <si>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</si>
  <si>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</si>
  <si>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</si>
  <si>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</si>
  <si>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</si>
  <si>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</si>
  <si>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</si>
  <si>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</si>
  <si>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</si>
  <si>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</si>
  <si>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</si>
  <si>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</si>
  <si>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</si>
  <si>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</si>
  <si>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</si>
  <si>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</si>
  <si>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</si>
  <si>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</si>
  <si>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</si>
  <si>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</si>
  <si>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</si>
  <si>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</si>
  <si>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</si>
  <si>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</si>
  <si>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</si>
  <si>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</si>
  <si>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</si>
  <si>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</si>
  <si>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</si>
  <si>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</si>
  <si>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</si>
  <si>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</si>
  <si>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</si>
  <si>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</si>
  <si>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</si>
  <si>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</si>
  <si>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</si>
  <si>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</si>
  <si>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</si>
  <si>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</si>
  <si>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</si>
  <si>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</si>
  <si>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</si>
  <si>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</si>
  <si>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</si>
  <si>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</si>
  <si>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</si>
  <si>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</si>
  <si>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</si>
  <si>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</si>
  <si>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</si>
  <si>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</si>
  <si>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</si>
  <si>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</si>
  <si>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</si>
  <si>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</si>
  <si>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</si>
  <si>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</si>
  <si>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</si>
  <si>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</si>
  <si>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</si>
  <si>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</si>
  <si>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</si>
  <si>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</si>
  <si>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</si>
  <si>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</si>
  <si>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</si>
  <si>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</si>
  <si>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</si>
  <si>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</si>
  <si>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</si>
  <si>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</si>
  <si>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</si>
  <si>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</si>
  <si>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</si>
  <si>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</si>
  <si>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</si>
  <si>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</si>
  <si>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</si>
  <si>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</si>
  <si>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</si>
  <si>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</si>
  <si>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</si>
  <si>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</si>
  <si>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</si>
  <si>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</si>
  <si>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</si>
  <si>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</si>
  <si>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</si>
  <si>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</si>
  <si>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</si>
  <si>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</si>
  <si>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</si>
  <si>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</si>
  <si>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</si>
  <si>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</si>
  <si>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</si>
  <si>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</si>
  <si>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</si>
  <si>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</si>
  <si>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</si>
  <si>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</si>
  <si>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</si>
  <si>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</si>
  <si>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</si>
  <si>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</si>
  <si>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</si>
  <si>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</si>
  <si>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</si>
  <si>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</si>
  <si>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</si>
  <si>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</si>
  <si>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</si>
  <si>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</si>
  <si>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</si>
  <si>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</si>
  <si>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</si>
  <si>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</si>
  <si>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</si>
  <si>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</si>
  <si>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</si>
  <si>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</si>
  <si>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</si>
  <si>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</si>
  <si>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</si>
  <si>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</si>
  <si>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</si>
  <si>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</si>
  <si>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</si>
  <si>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</si>
  <si>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</si>
  <si>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</si>
  <si>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</si>
  <si>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</si>
  <si>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</si>
  <si>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</si>
  <si>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</si>
  <si>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</si>
  <si>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</si>
  <si>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</si>
  <si>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</si>
  <si>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</si>
  <si>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</si>
  <si>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</si>
  <si>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</si>
  <si>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</si>
  <si>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</si>
  <si>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</si>
  <si>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</si>
  <si>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</si>
  <si>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</si>
  <si>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</si>
  <si>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</si>
  <si>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</si>
  <si>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</si>
  <si>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</si>
  <si>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</si>
  <si>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</si>
  <si>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</si>
  <si>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</si>
  <si>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</si>
  <si>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</si>
  <si>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</si>
  <si>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</si>
  <si>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</si>
  <si>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</si>
  <si>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</si>
  <si>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</si>
  <si>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</si>
  <si>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</si>
  <si>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</si>
  <si>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</si>
  <si>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</si>
  <si>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</si>
  <si>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</si>
  <si>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</si>
  <si>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</si>
  <si>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</si>
  <si>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</si>
  <si>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</si>
  <si>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</si>
  <si>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</si>
  <si>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</si>
  <si>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</si>
  <si>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</si>
  <si>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</si>
  <si>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</si>
  <si>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</si>
  <si>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</si>
  <si>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</si>
  <si>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</si>
  <si>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</si>
  <si>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</si>
  <si>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</si>
  <si>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</si>
  <si>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</si>
  <si>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</si>
  <si>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</si>
  <si>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</si>
  <si>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</si>
  <si>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</si>
  <si>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</si>
  <si>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</si>
  <si>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</si>
  <si>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</si>
  <si>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</si>
  <si>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</si>
  <si>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</si>
  <si>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</si>
  <si>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</si>
  <si>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</si>
  <si>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</si>
  <si>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</si>
  <si>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</si>
  <si>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</si>
  <si>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</si>
  <si>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</si>
  <si>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</si>
  <si>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</si>
  <si>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</si>
  <si>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</si>
  <si>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</si>
  <si>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</si>
  <si>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</si>
  <si>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</si>
  <si>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</si>
  <si>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</si>
  <si>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</si>
  <si>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</si>
  <si>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</si>
  <si>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</si>
  <si>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</si>
  <si>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</si>
  <si>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</si>
  <si>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</si>
  <si>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</si>
  <si>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</si>
  <si>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</si>
  <si>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</si>
  <si>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</si>
  <si>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</si>
  <si>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</si>
  <si>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</si>
  <si>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</si>
  <si>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</si>
  <si>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</si>
  <si>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</si>
  <si>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</si>
  <si>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</si>
  <si>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</si>
  <si>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</si>
  <si>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</si>
  <si>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</si>
  <si>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</si>
  <si>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</si>
  <si>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</si>
  <si>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</si>
  <si>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</si>
  <si>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</si>
  <si>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</si>
  <si>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</si>
  <si>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</si>
  <si>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</si>
  <si>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</si>
  <si>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</si>
  <si>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</si>
  <si>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</si>
  <si>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</si>
  <si>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</si>
  <si>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</si>
  <si>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</si>
  <si>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</si>
  <si>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</si>
  <si>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</si>
  <si>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</si>
  <si>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</si>
  <si>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</si>
  <si>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</si>
  <si>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</si>
  <si>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</si>
  <si>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</si>
  <si>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</si>
  <si>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</si>
  <si>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</si>
  <si>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</si>
  <si>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</si>
  <si>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</si>
  <si>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</si>
  <si>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</si>
  <si>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</si>
  <si>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</si>
  <si>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</si>
  <si>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</si>
  <si>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</si>
  <si>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</si>
  <si>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</si>
  <si>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</si>
  <si>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</si>
  <si>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</si>
  <si>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</si>
  <si>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</si>
  <si>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</si>
  <si>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</si>
  <si>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</si>
  <si>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</si>
  <si>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</si>
  <si>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</si>
  <si>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</si>
  <si>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</si>
  <si>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</si>
  <si>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</si>
  <si>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</si>
  <si>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</si>
  <si>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</si>
  <si>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</si>
  <si>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</si>
  <si>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</si>
  <si>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</si>
  <si>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</si>
  <si>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</si>
  <si>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</si>
  <si>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</si>
  <si>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</si>
  <si>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</si>
  <si>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</si>
  <si>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</si>
  <si>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</si>
  <si>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</si>
  <si>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</si>
  <si>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</si>
  <si>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</si>
  <si>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</si>
  <si>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</si>
  <si>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</si>
  <si>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</si>
  <si>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</si>
  <si>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</si>
  <si>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</si>
  <si>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</si>
  <si>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</si>
  <si>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</si>
  <si>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</si>
  <si>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</si>
  <si>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</si>
  <si>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</si>
  <si>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</si>
  <si>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</si>
  <si>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</si>
  <si>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</si>
  <si>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</si>
  <si>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</si>
  <si>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</si>
  <si>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</si>
  <si>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</si>
  <si>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</si>
  <si>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</si>
  <si>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</si>
  <si>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</si>
  <si>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</si>
  <si>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</si>
  <si>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</si>
  <si>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</si>
  <si>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</si>
  <si>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</si>
  <si>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</si>
  <si>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</si>
  <si>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</si>
  <si>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</si>
  <si>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</si>
  <si>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</si>
  <si>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</si>
  <si>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</si>
  <si>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</si>
  <si>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</si>
  <si>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</si>
  <si>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</si>
  <si>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</si>
  <si>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</si>
  <si>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</si>
  <si>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</si>
  <si>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</si>
  <si>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</si>
  <si>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</si>
  <si>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</si>
  <si>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</si>
  <si>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</si>
  <si>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</si>
  <si>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</si>
  <si>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</si>
  <si>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</si>
  <si>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</si>
  <si>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</si>
  <si>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</si>
  <si>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</si>
  <si>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</si>
  <si>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</si>
  <si>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</si>
  <si>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</si>
  <si>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</si>
  <si>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</si>
  <si>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</si>
  <si>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</si>
  <si>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</si>
  <si>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</si>
  <si>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</si>
  <si>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</si>
  <si>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</si>
  <si>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</si>
  <si>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</si>
  <si>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</si>
  <si>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</si>
  <si>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</si>
  <si>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</si>
  <si>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</si>
  <si>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</si>
  <si>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</si>
  <si>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</si>
  <si>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</si>
  <si>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</si>
  <si>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</si>
  <si>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</si>
  <si>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</si>
  <si>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</si>
  <si>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</si>
  <si>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</si>
  <si>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</si>
  <si>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</si>
  <si>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</si>
  <si>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</si>
  <si>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</si>
  <si>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</si>
  <si>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</si>
  <si>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</si>
  <si>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</si>
  <si>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</si>
  <si>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</si>
  <si>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</si>
  <si>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</si>
  <si>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</si>
  <si>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</si>
  <si>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</si>
  <si>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</si>
  <si>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</si>
  <si>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</si>
  <si>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</si>
  <si>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</si>
  <si>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</si>
  <si>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</si>
  <si>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</si>
  <si>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</si>
  <si>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</si>
  <si>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</si>
  <si>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</si>
  <si>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</si>
  <si>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</si>
  <si>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</si>
  <si>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</si>
  <si>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</si>
  <si>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</si>
  <si>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</si>
  <si>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</si>
  <si>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</si>
  <si>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</si>
  <si>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</si>
  <si>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</si>
  <si>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</si>
  <si>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</si>
  <si>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</si>
  <si>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</si>
  <si>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</si>
  <si>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</si>
  <si>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</si>
  <si>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</si>
  <si>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</si>
  <si>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</si>
  <si>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</si>
  <si>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</si>
  <si>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</si>
  <si>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</si>
  <si>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</si>
  <si>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</si>
  <si>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</si>
  <si>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</si>
  <si>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</si>
  <si>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</si>
  <si>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</si>
  <si>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</si>
  <si>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</si>
  <si>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</si>
  <si>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</si>
  <si>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</si>
  <si>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</si>
  <si>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</si>
  <si>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</si>
  <si>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</si>
  <si>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</si>
  <si>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</si>
  <si>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</si>
  <si>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</si>
  <si>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</si>
  <si>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</si>
  <si>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</si>
  <si>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</si>
  <si>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</si>
  <si>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</si>
  <si>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</si>
  <si>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</si>
  <si>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</si>
  <si>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</si>
  <si>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</si>
  <si>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</si>
  <si>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</si>
  <si>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</si>
  <si>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</si>
  <si>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</si>
  <si>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</si>
  <si>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</si>
  <si>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</si>
  <si>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</si>
  <si>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</si>
  <si>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</si>
  <si>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unsuccessful</t>
  </si>
  <si>
    <t>mean</t>
  </si>
  <si>
    <t>median</t>
  </si>
  <si>
    <t>minimum</t>
  </si>
  <si>
    <t>maximum</t>
  </si>
  <si>
    <t>variance</t>
  </si>
  <si>
    <t>st.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</si>
</sst>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28"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9" tint="0.39994506668294322"/>
        </patternFill>
      </fill>
    </dxf>
    <dxf>
      <fill>
        <patternFill>
          <bgColor rgb="FFE48E1C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48E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Data!PivotTable2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Project Count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8-4DE0-A934-D9AD4BFAC624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8-4DE0-A934-D9AD4BFAC624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8-4DE0-A934-D9AD4BFAC624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8-4DE0-A934-D9AD4BFA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458512"/>
        <c:axId val="668458840"/>
      </c:barChart>
      <c:catAx>
        <c:axId val="6684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Project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840"/>
        <c:crosses val="autoZero"/>
        <c:auto val="1"/>
        <c:lblAlgn val="ctr"/>
        <c:lblOffset val="100"/>
        <c:noMultiLvlLbl val="0"/>
      </c:catAx>
      <c:valAx>
        <c:axId val="66845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4-42A7-8EF0-DBE6BD5477DC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4-42A7-8EF0-DBE6BD5477DC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44-42A7-8EF0-DBE6BD5477DC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44-42A7-8EF0-DBE6BD54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379504"/>
        <c:axId val="718374912"/>
      </c:barChart>
      <c:catAx>
        <c:axId val="71837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4912"/>
        <c:crosses val="autoZero"/>
        <c:auto val="1"/>
        <c:lblAlgn val="ctr"/>
        <c:lblOffset val="100"/>
        <c:noMultiLvlLbl val="0"/>
      </c:catAx>
      <c:valAx>
        <c:axId val="7183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Start Dates!PivotTable1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Quarter/Month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Start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F-46A3-846D-277B72878F88}"/>
            </c:ext>
          </c:extLst>
        </c:ser>
        <c:ser>
          <c:idx val="1"/>
          <c:order val="1"/>
          <c:tx>
            <c:strRef>
              <c:f>'Project Start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3F-46A3-846D-277B72878F88}"/>
            </c:ext>
          </c:extLst>
        </c:ser>
        <c:ser>
          <c:idx val="2"/>
          <c:order val="2"/>
          <c:tx>
            <c:strRef>
              <c:f>'Project Start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multiLvlStrRef>
              <c:f>'Project Start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'Project Start Dates'!$D$6:$D$22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3F-46A3-846D-277B72878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725528"/>
        <c:axId val="661731104"/>
      </c:lineChart>
      <c:catAx>
        <c:axId val="661725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Quarter/Month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31104"/>
        <c:crosses val="autoZero"/>
        <c:auto val="1"/>
        <c:lblAlgn val="ctr"/>
        <c:lblOffset val="100"/>
        <c:noMultiLvlLbl val="0"/>
      </c:catAx>
      <c:valAx>
        <c:axId val="6617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2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</a:t>
            </a:r>
            <a:r>
              <a:rPr lang="en-US" baseline="0"/>
              <a:t> vs. Goal Dollar Ranges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Statistics'!$F$1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3-4AA6-A103-634FC765CC9C}"/>
            </c:ext>
          </c:extLst>
        </c:ser>
        <c:ser>
          <c:idx val="1"/>
          <c:order val="1"/>
          <c:tx>
            <c:strRef>
              <c:f>'Success Statistics'!$G$1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3-4AA6-A103-634FC765CC9C}"/>
            </c:ext>
          </c:extLst>
        </c:ser>
        <c:ser>
          <c:idx val="2"/>
          <c:order val="2"/>
          <c:tx>
            <c:strRef>
              <c:f>'Success Statistics'!$H$1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Statistics'!$H$2:$H$13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3-4AA6-A103-634FC765C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80832"/>
        <c:axId val="707590016"/>
      </c:lineChart>
      <c:catAx>
        <c:axId val="707580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Dollar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90016"/>
        <c:crosses val="autoZero"/>
        <c:auto val="1"/>
        <c:lblAlgn val="ctr"/>
        <c:lblOffset val="100"/>
        <c:noMultiLvlLbl val="0"/>
      </c:catAx>
      <c:valAx>
        <c:axId val="70759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Status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8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71436</xdr:rowOff>
    </xdr:from>
    <xdr:to>
      <xdr:col>17</xdr:col>
      <xdr:colOff>47624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083C4-55DD-415F-A7DA-09A020BAE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0</xdr:row>
      <xdr:rowOff>176212</xdr:rowOff>
    </xdr:from>
    <xdr:to>
      <xdr:col>21</xdr:col>
      <xdr:colOff>380999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FE672-792A-4DB3-BB35-EE9A9BAEE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157161</xdr:rowOff>
    </xdr:from>
    <xdr:to>
      <xdr:col>17</xdr:col>
      <xdr:colOff>476250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F0A91-AEA6-4030-9D3D-FCE0EE648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13</xdr:row>
      <xdr:rowOff>157161</xdr:rowOff>
    </xdr:from>
    <xdr:to>
      <xdr:col>8</xdr:col>
      <xdr:colOff>38100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E3699-D575-4A06-8FA8-A95334427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329975810186" createdVersion="6" refreshedVersion="6" minRefreshableVersion="3" recordCount="4114" xr:uid="{997A47E8-3CE6-4F9B-A277-B027597EB5E2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452148379627" createdVersion="6" refreshedVersion="6" minRefreshableVersion="3" recordCount="4114" xr:uid="{C36FC2A4-190D-4041-B1DE-FB3F33C7E3E7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04428-351C-41C2-B53A-2860B286D2A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81080-27FF-4CB5-936E-5043B5F45C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B25B5-15E2-40F1-BA25-A655F0AB6B6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G2" sqref="G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27" priority="2" operator="equal">
      <formula>"live"</formula>
    </cfRule>
    <cfRule type="cellIs" dxfId="26" priority="3" operator="equal">
      <formula>"canceled"</formula>
    </cfRule>
    <cfRule type="cellIs" dxfId="25" priority="4" operator="equal">
      <formula>"failed"</formula>
    </cfRule>
    <cfRule type="cellIs" dxfId="24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2AC0-E078-40B7-A8CB-8199DBEF3748}">
  <dimension ref="A1:F14"/>
  <sheetViews>
    <sheetView view="pageBreakPreview" zoomScaleSheetLayoutView="100" workbookViewId="0">
      <selection activeCell="R22" sqref="R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3664-45C2-487D-91AE-6FA9EFFC0192}">
  <dimension ref="A1:F47"/>
  <sheetViews>
    <sheetView view="pageBreakPreview" topLeftCell="C1" zoomScaleSheetLayoutView="100" workbookViewId="0">
      <selection activeCell="E13" sqref="E13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8.7109375" bestFit="1" customWidth="1"/>
    <col min="4" max="4" width="6.28515625" bestFit="1" customWidth="1"/>
    <col min="5" max="5" width="15.140625" bestFit="1" customWidth="1"/>
    <col min="6" max="6" width="16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5693-4591-481C-B8C6-BF811488E776}">
  <dimension ref="A1:E22"/>
  <sheetViews>
    <sheetView view="pageBreakPreview" zoomScaleSheetLayoutView="100" workbookViewId="0">
      <selection activeCell="H2" sqref="H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8323</v>
      </c>
    </row>
    <row r="2" spans="1:5" x14ac:dyDescent="0.25">
      <c r="A2" s="5" t="s">
        <v>8383</v>
      </c>
      <c r="B2" t="s">
        <v>8323</v>
      </c>
    </row>
    <row r="4" spans="1:5" x14ac:dyDescent="0.25">
      <c r="A4" s="5" t="s">
        <v>8322</v>
      </c>
      <c r="B4" s="5" t="s">
        <v>8321</v>
      </c>
    </row>
    <row r="5" spans="1:5" x14ac:dyDescent="0.25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6" t="s">
        <v>8376</v>
      </c>
      <c r="B6" s="7">
        <v>89</v>
      </c>
      <c r="C6" s="7">
        <v>363</v>
      </c>
      <c r="D6" s="7">
        <v>564</v>
      </c>
      <c r="E6" s="7">
        <v>1016</v>
      </c>
    </row>
    <row r="7" spans="1:5" x14ac:dyDescent="0.25">
      <c r="A7" s="9" t="s">
        <v>8377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5">
      <c r="A8" s="9" t="s">
        <v>8378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5">
      <c r="A9" s="9" t="s">
        <v>8379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5">
      <c r="A10" s="6" t="s">
        <v>8367</v>
      </c>
      <c r="B10" s="7">
        <v>80</v>
      </c>
      <c r="C10" s="7">
        <v>375</v>
      </c>
      <c r="D10" s="7">
        <v>637</v>
      </c>
      <c r="E10" s="7">
        <v>1092</v>
      </c>
    </row>
    <row r="11" spans="1:5" x14ac:dyDescent="0.25">
      <c r="A11" s="9" t="s">
        <v>8380</v>
      </c>
      <c r="B11" s="7">
        <v>27</v>
      </c>
      <c r="C11" s="7">
        <v>102</v>
      </c>
      <c r="D11" s="7">
        <v>192</v>
      </c>
      <c r="E11" s="7">
        <v>321</v>
      </c>
    </row>
    <row r="12" spans="1:5" x14ac:dyDescent="0.25">
      <c r="A12" s="9" t="s">
        <v>8368</v>
      </c>
      <c r="B12" s="7">
        <v>26</v>
      </c>
      <c r="C12" s="7">
        <v>126</v>
      </c>
      <c r="D12" s="7">
        <v>234</v>
      </c>
      <c r="E12" s="7">
        <v>386</v>
      </c>
    </row>
    <row r="13" spans="1:5" x14ac:dyDescent="0.25">
      <c r="A13" s="9" t="s">
        <v>8381</v>
      </c>
      <c r="B13" s="7">
        <v>27</v>
      </c>
      <c r="C13" s="7">
        <v>147</v>
      </c>
      <c r="D13" s="7">
        <v>211</v>
      </c>
      <c r="E13" s="7">
        <v>385</v>
      </c>
    </row>
    <row r="14" spans="1:5" x14ac:dyDescent="0.25">
      <c r="A14" s="6" t="s">
        <v>8369</v>
      </c>
      <c r="B14" s="7">
        <v>100</v>
      </c>
      <c r="C14" s="7">
        <v>411</v>
      </c>
      <c r="D14" s="7">
        <v>507</v>
      </c>
      <c r="E14" s="7">
        <v>1018</v>
      </c>
    </row>
    <row r="15" spans="1:5" x14ac:dyDescent="0.25">
      <c r="A15" s="9" t="s">
        <v>8370</v>
      </c>
      <c r="B15" s="7">
        <v>43</v>
      </c>
      <c r="C15" s="7">
        <v>150</v>
      </c>
      <c r="D15" s="7">
        <v>194</v>
      </c>
      <c r="E15" s="7">
        <v>387</v>
      </c>
    </row>
    <row r="16" spans="1:5" x14ac:dyDescent="0.25">
      <c r="A16" s="9" t="s">
        <v>8371</v>
      </c>
      <c r="B16" s="7">
        <v>33</v>
      </c>
      <c r="C16" s="7">
        <v>134</v>
      </c>
      <c r="D16" s="7">
        <v>166</v>
      </c>
      <c r="E16" s="7">
        <v>333</v>
      </c>
    </row>
    <row r="17" spans="1:5" x14ac:dyDescent="0.25">
      <c r="A17" s="9" t="s">
        <v>8372</v>
      </c>
      <c r="B17" s="7">
        <v>24</v>
      </c>
      <c r="C17" s="7">
        <v>127</v>
      </c>
      <c r="D17" s="7">
        <v>147</v>
      </c>
      <c r="E17" s="7">
        <v>298</v>
      </c>
    </row>
    <row r="18" spans="1:5" x14ac:dyDescent="0.25">
      <c r="A18" s="6" t="s">
        <v>8373</v>
      </c>
      <c r="B18" s="7">
        <v>80</v>
      </c>
      <c r="C18" s="7">
        <v>381</v>
      </c>
      <c r="D18" s="7">
        <v>477</v>
      </c>
      <c r="E18" s="7">
        <v>938</v>
      </c>
    </row>
    <row r="19" spans="1:5" x14ac:dyDescent="0.25">
      <c r="A19" s="9" t="s">
        <v>8374</v>
      </c>
      <c r="B19" s="7">
        <v>20</v>
      </c>
      <c r="C19" s="7">
        <v>149</v>
      </c>
      <c r="D19" s="7">
        <v>183</v>
      </c>
      <c r="E19" s="7">
        <v>352</v>
      </c>
    </row>
    <row r="20" spans="1:5" x14ac:dyDescent="0.25">
      <c r="A20" s="9" t="s">
        <v>8375</v>
      </c>
      <c r="B20" s="7">
        <v>37</v>
      </c>
      <c r="C20" s="7">
        <v>114</v>
      </c>
      <c r="D20" s="7">
        <v>183</v>
      </c>
      <c r="E20" s="7">
        <v>334</v>
      </c>
    </row>
    <row r="21" spans="1:5" x14ac:dyDescent="0.25">
      <c r="A21" s="9" t="s">
        <v>8382</v>
      </c>
      <c r="B21" s="7">
        <v>23</v>
      </c>
      <c r="C21" s="7">
        <v>118</v>
      </c>
      <c r="D21" s="7">
        <v>111</v>
      </c>
      <c r="E21" s="7">
        <v>252</v>
      </c>
    </row>
    <row r="22" spans="1:5" x14ac:dyDescent="0.25">
      <c r="A22" s="6" t="s">
        <v>8320</v>
      </c>
      <c r="B22" s="7">
        <v>349</v>
      </c>
      <c r="C22" s="7">
        <v>1530</v>
      </c>
      <c r="D22" s="7">
        <v>2185</v>
      </c>
      <c r="E22" s="7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BD23-F1BD-4EEC-889E-F382EA97773E}">
  <dimension ref="A1:H13"/>
  <sheetViews>
    <sheetView zoomScaleNormal="100" zoomScaleSheetLayoutView="100" workbookViewId="0">
      <selection activeCell="I10" sqref="I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" t="s">
        <v>8384</v>
      </c>
      <c r="B1" s="10" t="s">
        <v>8385</v>
      </c>
      <c r="C1" s="10" t="s">
        <v>8386</v>
      </c>
      <c r="D1" s="10" t="s">
        <v>8387</v>
      </c>
      <c r="E1" s="10" t="s">
        <v>8388</v>
      </c>
      <c r="F1" s="10" t="s">
        <v>8389</v>
      </c>
      <c r="G1" s="10" t="s">
        <v>8390</v>
      </c>
      <c r="H1" s="10" t="s">
        <v>8391</v>
      </c>
    </row>
    <row r="2" spans="1:8" x14ac:dyDescent="0.25">
      <c r="A2" t="s">
        <v>8392</v>
      </c>
      <c r="B2">
        <f>COUNTIFS(projects_state,"successful",project_goals,"&lt;1000")</f>
        <v>322</v>
      </c>
      <c r="C2">
        <f>COUNTIFS(projects_state,"failed",project_goals,"&lt;1000")</f>
        <v>113</v>
      </c>
      <c r="D2">
        <f>COUNTIFS(projects_state,"canceled",project_goals,"&lt;1000")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5">
      <c r="A3" t="s">
        <v>8393</v>
      </c>
      <c r="B3">
        <f>COUNTIFS(projects_state,"successful",project_goals,"&gt;=1000",project_goals,"&lt;=4999")</f>
        <v>932</v>
      </c>
      <c r="C3">
        <f>COUNTIFS(projects_state,"failed",project_goals,"&gt;=1000",project_goals,"&lt;=4999")</f>
        <v>420</v>
      </c>
      <c r="D3">
        <f>COUNTIFS(projects_state,"canceled",project_goals,"&gt;=1000",project_goals,"&lt;=4999")</f>
        <v>60</v>
      </c>
      <c r="E3">
        <f t="shared" ref="E3:E13" si="0">SUM(B3:D3)</f>
        <v>1412</v>
      </c>
      <c r="F3" s="11">
        <f t="shared" ref="F3:F6" si="1">B3/$E3</f>
        <v>0.66005665722379603</v>
      </c>
      <c r="G3" s="11">
        <f t="shared" ref="G3:G6" si="2">C3/$E3</f>
        <v>0.29745042492917845</v>
      </c>
      <c r="H3" s="11">
        <f t="shared" ref="H3:H13" si="3">D3/$E3</f>
        <v>4.2492917847025496E-2</v>
      </c>
    </row>
    <row r="4" spans="1:8" x14ac:dyDescent="0.25">
      <c r="A4" t="s">
        <v>8394</v>
      </c>
      <c r="B4">
        <f>COUNTIFS(projects_state,"successful",project_goals,"&gt;=5000",project_goals,"&lt;=9999")</f>
        <v>381</v>
      </c>
      <c r="C4">
        <f>COUNTIFS(projects_state,"failed",project_goals,"&gt;=5000",project_goals,"&lt;=9999")</f>
        <v>283</v>
      </c>
      <c r="D4">
        <f>COUNTIFS(projects_state,"canceled",project_goals,"&gt;=5000",project_goals,"&lt;=9999")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8395</v>
      </c>
      <c r="B5">
        <f>COUNTIFS(projects_state,"successful",project_goals,"&gt;=10000",project_goals,"&lt;=14999")</f>
        <v>168</v>
      </c>
      <c r="C5">
        <f>COUNTIFS(projects_state,"failed",project_goals,"&gt;=10000",project_goals,"&lt;=14999")</f>
        <v>144</v>
      </c>
      <c r="D5">
        <f>COUNTIFS(projects_state,"canceled",project_goals,"&gt;=10000",project_goals,"&lt;=14999")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8396</v>
      </c>
      <c r="B6">
        <f>COUNTIFS(projects_state,"successful",project_goals,"&gt;=15000",project_goals,"&lt;=19999")</f>
        <v>94</v>
      </c>
      <c r="C6">
        <f>COUNTIFS(projects_state,"failed",project_goals,"&gt;=15000",project_goals,"&lt;=19999")</f>
        <v>90</v>
      </c>
      <c r="D6">
        <f>COUNTIFS(projects_state,"canceled",project_goals,"&gt;=15000",project_goals,"&lt;=19999")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8397</v>
      </c>
      <c r="B7">
        <f>COUNTIFS(projects_state,"successful",project_goals,"&gt;=20000",project_goals,"&lt;=24999")</f>
        <v>62</v>
      </c>
      <c r="C7">
        <f>COUNTIFS(projects_state,"failed",project_goals,"&gt;=20000",project_goals,"&lt;=24999")</f>
        <v>72</v>
      </c>
      <c r="D7">
        <f>COUNTIFS(projects_state,"canceled",project_goals,"&gt;=20000",project_goals,"&lt;=24999")</f>
        <v>14</v>
      </c>
      <c r="E7">
        <f t="shared" si="0"/>
        <v>148</v>
      </c>
      <c r="F7" s="11">
        <f t="shared" ref="F7:F13" si="4">B7/$E7</f>
        <v>0.41891891891891891</v>
      </c>
      <c r="G7" s="11">
        <f t="shared" ref="G7:G13" si="5">C7/$E7</f>
        <v>0.48648648648648651</v>
      </c>
      <c r="H7" s="11">
        <f t="shared" si="3"/>
        <v>9.45945945945946E-2</v>
      </c>
    </row>
    <row r="8" spans="1:8" x14ac:dyDescent="0.25">
      <c r="A8" t="s">
        <v>8398</v>
      </c>
      <c r="B8">
        <f>COUNTIFS(projects_state,"successful",project_goals,"&gt;=25000",project_goals,"&lt;=29999")</f>
        <v>55</v>
      </c>
      <c r="C8">
        <f>COUNTIFS(projects_state,"failed",project_goals,"&gt;=25000",project_goals,"&lt;=29999")</f>
        <v>64</v>
      </c>
      <c r="D8">
        <f>COUNTIFS(projects_state,"canceled",project_goals,"&gt;=25000",project_goals,"&lt;=29999")</f>
        <v>18</v>
      </c>
      <c r="E8">
        <f t="shared" si="0"/>
        <v>137</v>
      </c>
      <c r="F8" s="11">
        <f t="shared" si="4"/>
        <v>0.40145985401459855</v>
      </c>
      <c r="G8" s="11">
        <f t="shared" si="5"/>
        <v>0.46715328467153283</v>
      </c>
      <c r="H8" s="11">
        <f t="shared" si="3"/>
        <v>0.13138686131386862</v>
      </c>
    </row>
    <row r="9" spans="1:8" x14ac:dyDescent="0.25">
      <c r="A9" t="s">
        <v>8399</v>
      </c>
      <c r="B9">
        <f>COUNTIFS(projects_state,"successful",project_goals,"&gt;=30000",project_goals,"&lt;=34999")</f>
        <v>32</v>
      </c>
      <c r="C9">
        <f>COUNTIFS(projects_state,"failed",project_goals,"&gt;=30000",project_goals,"&lt;=34999")</f>
        <v>37</v>
      </c>
      <c r="D9">
        <f>COUNTIFS(projects_state,"canceled",project_goals,"&gt;=30000",project_goals,"&lt;=34999")</f>
        <v>13</v>
      </c>
      <c r="E9">
        <f t="shared" si="0"/>
        <v>82</v>
      </c>
      <c r="F9" s="11">
        <f t="shared" si="4"/>
        <v>0.3902439024390244</v>
      </c>
      <c r="G9" s="11">
        <f t="shared" si="5"/>
        <v>0.45121951219512196</v>
      </c>
      <c r="H9" s="11">
        <f t="shared" si="3"/>
        <v>0.15853658536585366</v>
      </c>
    </row>
    <row r="10" spans="1:8" x14ac:dyDescent="0.25">
      <c r="A10" t="s">
        <v>8400</v>
      </c>
      <c r="B10">
        <f>COUNTIFS(projects_state,"successful",project_goals,"&gt;=35000",project_goals,"&lt;=39999")</f>
        <v>26</v>
      </c>
      <c r="C10">
        <f>COUNTIFS(projects_state,"failed",project_goals,"&gt;=35000",project_goals,"&lt;=39999")</f>
        <v>22</v>
      </c>
      <c r="D10">
        <f>COUNTIFS(projects_state,"canceled",project_goals,"&gt;=35000",project_goals,"&lt;=39999")</f>
        <v>7</v>
      </c>
      <c r="E10">
        <f t="shared" si="0"/>
        <v>55</v>
      </c>
      <c r="F10" s="11">
        <f t="shared" si="4"/>
        <v>0.47272727272727272</v>
      </c>
      <c r="G10" s="11">
        <f t="shared" si="5"/>
        <v>0.4</v>
      </c>
      <c r="H10" s="11">
        <f t="shared" si="3"/>
        <v>0.12727272727272726</v>
      </c>
    </row>
    <row r="11" spans="1:8" x14ac:dyDescent="0.25">
      <c r="A11" t="s">
        <v>8401</v>
      </c>
      <c r="B11">
        <f>COUNTIFS(projects_state,"successful",project_goals,"&gt;=40000",project_goals,"&lt;=44999")</f>
        <v>21</v>
      </c>
      <c r="C11">
        <f>COUNTIFS(projects_state,"failed",project_goals,"&gt;=40000",project_goals,"&lt;=44999")</f>
        <v>16</v>
      </c>
      <c r="D11">
        <f>COUNTIFS(projects_state,"canceled",project_goals,"&gt;=40000",project_goals,"&lt;=44999")</f>
        <v>6</v>
      </c>
      <c r="E11">
        <f t="shared" si="0"/>
        <v>43</v>
      </c>
      <c r="F11" s="11">
        <f t="shared" si="4"/>
        <v>0.48837209302325579</v>
      </c>
      <c r="G11" s="11">
        <f t="shared" si="5"/>
        <v>0.37209302325581395</v>
      </c>
      <c r="H11" s="11">
        <f t="shared" si="3"/>
        <v>0.13953488372093023</v>
      </c>
    </row>
    <row r="12" spans="1:8" x14ac:dyDescent="0.25">
      <c r="A12" t="s">
        <v>8402</v>
      </c>
      <c r="B12">
        <f>COUNTIFS(projects_state,"successful",project_goals,"&gt;=45000",project_goals,"&lt;=49999")</f>
        <v>6</v>
      </c>
      <c r="C12">
        <f>COUNTIFS(projects_state,"failed",project_goals,"&gt;=45000",project_goals,"&lt;=49999")</f>
        <v>11</v>
      </c>
      <c r="D12">
        <f>COUNTIFS(projects_state,"canceled",project_goals,"&gt;=45000",project_goals,"&lt;=49999")</f>
        <v>4</v>
      </c>
      <c r="E12">
        <f t="shared" si="0"/>
        <v>21</v>
      </c>
      <c r="F12" s="11">
        <f t="shared" si="4"/>
        <v>0.2857142857142857</v>
      </c>
      <c r="G12" s="11">
        <f t="shared" si="5"/>
        <v>0.52380952380952384</v>
      </c>
      <c r="H12" s="11">
        <f t="shared" si="3"/>
        <v>0.19047619047619047</v>
      </c>
    </row>
    <row r="13" spans="1:8" x14ac:dyDescent="0.25">
      <c r="A13" t="s">
        <v>8403</v>
      </c>
      <c r="B13">
        <f>COUNTIFS(projects_state,"successful",project_goals,"&gt;=50000")</f>
        <v>86</v>
      </c>
      <c r="C13">
        <f>COUNTIFS(projects_state,"failed",project_goals,"&gt;=50000")</f>
        <v>258</v>
      </c>
      <c r="D13">
        <f>COUNTIFS(projects_state,"canceled",project_goals,"&gt;=50000")</f>
        <v>100</v>
      </c>
      <c r="E13">
        <f t="shared" si="0"/>
        <v>444</v>
      </c>
      <c r="F13" s="11">
        <f t="shared" si="4"/>
        <v>0.19369369369369369</v>
      </c>
      <c r="G13" s="11">
        <f t="shared" si="5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2251-1A9F-434C-8106-A3B7DE30FA85}">
  <dimension ref="A1:J2186"/>
  <sheetViews>
    <sheetView tabSelected="1" view="pageBreakPreview" zoomScaleSheetLayoutView="100" workbookViewId="0">
      <selection activeCell="I10" sqref="I10"/>
    </sheetView>
  </sheetViews>
  <sheetFormatPr defaultRowHeight="15" x14ac:dyDescent="0.25"/>
  <cols>
    <col min="1" max="1" width="13" bestFit="1" customWidth="1"/>
    <col min="2" max="2" width="20.140625" bestFit="1" customWidth="1"/>
    <col min="6" max="6" width="13.85546875" bestFit="1" customWidth="1"/>
    <col min="9" max="9" width="10" bestFit="1" customWidth="1"/>
    <col min="10" max="10" width="12.28515625" bestFit="1" customWidth="1"/>
  </cols>
  <sheetData>
    <row r="1" spans="1:10" x14ac:dyDescent="0.25">
      <c r="A1" s="10" t="s">
        <v>8404</v>
      </c>
      <c r="B1" s="10" t="s">
        <v>8262</v>
      </c>
      <c r="E1" s="10" t="s">
        <v>8404</v>
      </c>
      <c r="F1" s="10" t="s">
        <v>8262</v>
      </c>
      <c r="H1" s="10"/>
      <c r="I1" s="10" t="s">
        <v>8219</v>
      </c>
      <c r="J1" s="10" t="s">
        <v>8405</v>
      </c>
    </row>
    <row r="2" spans="1:10" x14ac:dyDescent="0.25">
      <c r="A2" t="s">
        <v>8219</v>
      </c>
      <c r="B2">
        <v>182</v>
      </c>
      <c r="E2" t="s">
        <v>8221</v>
      </c>
      <c r="F2">
        <v>0</v>
      </c>
      <c r="H2" t="s">
        <v>8406</v>
      </c>
      <c r="I2">
        <f>AVERAGE(succ_backers)</f>
        <v>194.42517162471395</v>
      </c>
      <c r="J2">
        <f>AVERAGE(failed_backers)</f>
        <v>19.530148786217698</v>
      </c>
    </row>
    <row r="3" spans="1:10" x14ac:dyDescent="0.25">
      <c r="A3" t="s">
        <v>8219</v>
      </c>
      <c r="B3">
        <v>79</v>
      </c>
      <c r="E3" t="s">
        <v>8221</v>
      </c>
      <c r="F3">
        <v>1</v>
      </c>
      <c r="H3" t="s">
        <v>8407</v>
      </c>
      <c r="I3">
        <f>MEDIAN(succ_backers)</f>
        <v>62</v>
      </c>
      <c r="J3">
        <f>MEDIAN(failed_backers)</f>
        <v>4</v>
      </c>
    </row>
    <row r="4" spans="1:10" x14ac:dyDescent="0.25">
      <c r="A4" t="s">
        <v>8219</v>
      </c>
      <c r="B4">
        <v>35</v>
      </c>
      <c r="E4" t="s">
        <v>8221</v>
      </c>
      <c r="F4">
        <v>10</v>
      </c>
      <c r="H4" t="s">
        <v>8408</v>
      </c>
      <c r="I4">
        <f>MIN(succ_backers)</f>
        <v>1</v>
      </c>
      <c r="J4">
        <f>MIN(failed_backers)</f>
        <v>0</v>
      </c>
    </row>
    <row r="5" spans="1:10" x14ac:dyDescent="0.25">
      <c r="A5" t="s">
        <v>8219</v>
      </c>
      <c r="B5">
        <v>150</v>
      </c>
      <c r="E5" t="s">
        <v>8221</v>
      </c>
      <c r="F5">
        <v>0</v>
      </c>
      <c r="H5" t="s">
        <v>8409</v>
      </c>
      <c r="I5">
        <f>MAX(succ_backers)</f>
        <v>26457</v>
      </c>
      <c r="J5">
        <f>MAX(failed_backers)</f>
        <v>1293</v>
      </c>
    </row>
    <row r="6" spans="1:10" x14ac:dyDescent="0.25">
      <c r="A6" t="s">
        <v>8219</v>
      </c>
      <c r="B6">
        <v>284</v>
      </c>
      <c r="E6" t="s">
        <v>8221</v>
      </c>
      <c r="F6">
        <v>7</v>
      </c>
      <c r="H6" t="s">
        <v>8410</v>
      </c>
      <c r="I6">
        <f>_xlfn.VAR.S(succ_backers)</f>
        <v>713167.37912800396</v>
      </c>
      <c r="J6">
        <f>_xlfn.VAR.S(failed_backers)</f>
        <v>4444.7602580499461</v>
      </c>
    </row>
    <row r="7" spans="1:10" x14ac:dyDescent="0.25">
      <c r="A7" t="s">
        <v>8219</v>
      </c>
      <c r="B7">
        <v>47</v>
      </c>
      <c r="E7" t="s">
        <v>8221</v>
      </c>
      <c r="F7">
        <v>0</v>
      </c>
      <c r="H7" t="s">
        <v>8411</v>
      </c>
      <c r="I7">
        <f>_xlfn.STDEV.S(succ_backers)</f>
        <v>844.49237955591047</v>
      </c>
      <c r="J7">
        <f>_xlfn.STDEV.S(failed_backers)</f>
        <v>66.66903522663236</v>
      </c>
    </row>
    <row r="8" spans="1:10" x14ac:dyDescent="0.25">
      <c r="A8" t="s">
        <v>8219</v>
      </c>
      <c r="B8">
        <v>58</v>
      </c>
      <c r="E8" t="s">
        <v>8221</v>
      </c>
      <c r="F8">
        <v>1</v>
      </c>
    </row>
    <row r="9" spans="1:10" x14ac:dyDescent="0.25">
      <c r="A9" t="s">
        <v>8219</v>
      </c>
      <c r="B9">
        <v>57</v>
      </c>
      <c r="E9" t="s">
        <v>8221</v>
      </c>
      <c r="F9">
        <v>2</v>
      </c>
    </row>
    <row r="10" spans="1:10" x14ac:dyDescent="0.25">
      <c r="A10" t="s">
        <v>8219</v>
      </c>
      <c r="B10">
        <v>12</v>
      </c>
      <c r="E10" t="s">
        <v>8221</v>
      </c>
      <c r="F10">
        <v>3</v>
      </c>
    </row>
    <row r="11" spans="1:10" x14ac:dyDescent="0.25">
      <c r="A11" t="s">
        <v>8219</v>
      </c>
      <c r="B11">
        <v>20</v>
      </c>
      <c r="E11" t="s">
        <v>8221</v>
      </c>
      <c r="F11">
        <v>10</v>
      </c>
    </row>
    <row r="12" spans="1:10" x14ac:dyDescent="0.25">
      <c r="A12" t="s">
        <v>8219</v>
      </c>
      <c r="B12">
        <v>19</v>
      </c>
      <c r="E12" t="s">
        <v>8221</v>
      </c>
      <c r="F12">
        <v>10</v>
      </c>
    </row>
    <row r="13" spans="1:10" x14ac:dyDescent="0.25">
      <c r="A13" t="s">
        <v>8219</v>
      </c>
      <c r="B13">
        <v>75</v>
      </c>
      <c r="E13" t="s">
        <v>8221</v>
      </c>
      <c r="F13">
        <v>1</v>
      </c>
    </row>
    <row r="14" spans="1:10" x14ac:dyDescent="0.25">
      <c r="A14" t="s">
        <v>8219</v>
      </c>
      <c r="B14">
        <v>827</v>
      </c>
      <c r="E14" t="s">
        <v>8221</v>
      </c>
      <c r="F14">
        <v>0</v>
      </c>
    </row>
    <row r="15" spans="1:10" x14ac:dyDescent="0.25">
      <c r="A15" t="s">
        <v>8219</v>
      </c>
      <c r="B15">
        <v>51</v>
      </c>
      <c r="E15" t="s">
        <v>8221</v>
      </c>
      <c r="F15">
        <v>0</v>
      </c>
    </row>
    <row r="16" spans="1:10" x14ac:dyDescent="0.25">
      <c r="A16" t="s">
        <v>8219</v>
      </c>
      <c r="B16">
        <v>41</v>
      </c>
      <c r="E16" t="s">
        <v>8221</v>
      </c>
      <c r="F16">
        <v>0</v>
      </c>
    </row>
    <row r="17" spans="1:6" x14ac:dyDescent="0.25">
      <c r="A17" t="s">
        <v>8219</v>
      </c>
      <c r="B17">
        <v>98</v>
      </c>
      <c r="E17" t="s">
        <v>8221</v>
      </c>
      <c r="F17">
        <v>26</v>
      </c>
    </row>
    <row r="18" spans="1:6" x14ac:dyDescent="0.25">
      <c r="A18" t="s">
        <v>8219</v>
      </c>
      <c r="B18">
        <v>70</v>
      </c>
      <c r="E18" t="s">
        <v>8221</v>
      </c>
      <c r="F18">
        <v>0</v>
      </c>
    </row>
    <row r="19" spans="1:6" x14ac:dyDescent="0.25">
      <c r="A19" t="s">
        <v>8219</v>
      </c>
      <c r="B19">
        <v>36</v>
      </c>
      <c r="E19" t="s">
        <v>8221</v>
      </c>
      <c r="F19">
        <v>7</v>
      </c>
    </row>
    <row r="20" spans="1:6" x14ac:dyDescent="0.25">
      <c r="A20" t="s">
        <v>8219</v>
      </c>
      <c r="B20">
        <v>342</v>
      </c>
      <c r="E20" t="s">
        <v>8221</v>
      </c>
      <c r="F20">
        <v>0</v>
      </c>
    </row>
    <row r="21" spans="1:6" x14ac:dyDescent="0.25">
      <c r="A21" t="s">
        <v>8219</v>
      </c>
      <c r="B21">
        <v>22</v>
      </c>
      <c r="E21" t="s">
        <v>8221</v>
      </c>
      <c r="F21">
        <v>2</v>
      </c>
    </row>
    <row r="22" spans="1:6" x14ac:dyDescent="0.25">
      <c r="A22" t="s">
        <v>8219</v>
      </c>
      <c r="B22">
        <v>25</v>
      </c>
      <c r="E22" t="s">
        <v>8221</v>
      </c>
      <c r="F22">
        <v>13</v>
      </c>
    </row>
    <row r="23" spans="1:6" x14ac:dyDescent="0.25">
      <c r="A23" t="s">
        <v>8219</v>
      </c>
      <c r="B23">
        <v>101</v>
      </c>
      <c r="E23" t="s">
        <v>8221</v>
      </c>
      <c r="F23">
        <v>4</v>
      </c>
    </row>
    <row r="24" spans="1:6" x14ac:dyDescent="0.25">
      <c r="A24" t="s">
        <v>8219</v>
      </c>
      <c r="B24">
        <v>8</v>
      </c>
      <c r="E24" t="s">
        <v>8221</v>
      </c>
      <c r="F24">
        <v>0</v>
      </c>
    </row>
    <row r="25" spans="1:6" x14ac:dyDescent="0.25">
      <c r="A25" t="s">
        <v>8219</v>
      </c>
      <c r="B25">
        <v>23</v>
      </c>
      <c r="E25" t="s">
        <v>8221</v>
      </c>
      <c r="F25">
        <v>12</v>
      </c>
    </row>
    <row r="26" spans="1:6" x14ac:dyDescent="0.25">
      <c r="A26" t="s">
        <v>8219</v>
      </c>
      <c r="B26">
        <v>574</v>
      </c>
      <c r="E26" t="s">
        <v>8221</v>
      </c>
      <c r="F26">
        <v>2</v>
      </c>
    </row>
    <row r="27" spans="1:6" x14ac:dyDescent="0.25">
      <c r="A27" t="s">
        <v>8219</v>
      </c>
      <c r="B27">
        <v>14</v>
      </c>
      <c r="E27" t="s">
        <v>8221</v>
      </c>
      <c r="F27">
        <v>10</v>
      </c>
    </row>
    <row r="28" spans="1:6" x14ac:dyDescent="0.25">
      <c r="A28" t="s">
        <v>8219</v>
      </c>
      <c r="B28">
        <v>19</v>
      </c>
      <c r="E28" t="s">
        <v>8221</v>
      </c>
      <c r="F28">
        <v>0</v>
      </c>
    </row>
    <row r="29" spans="1:6" x14ac:dyDescent="0.25">
      <c r="A29" t="s">
        <v>8219</v>
      </c>
      <c r="B29">
        <v>150</v>
      </c>
      <c r="E29" t="s">
        <v>8221</v>
      </c>
      <c r="F29">
        <v>5</v>
      </c>
    </row>
    <row r="30" spans="1:6" x14ac:dyDescent="0.25">
      <c r="A30" t="s">
        <v>8219</v>
      </c>
      <c r="B30">
        <v>71</v>
      </c>
      <c r="E30" t="s">
        <v>8221</v>
      </c>
      <c r="F30">
        <v>0</v>
      </c>
    </row>
    <row r="31" spans="1:6" x14ac:dyDescent="0.25">
      <c r="A31" t="s">
        <v>8219</v>
      </c>
      <c r="B31">
        <v>117</v>
      </c>
      <c r="E31" t="s">
        <v>8221</v>
      </c>
      <c r="F31">
        <v>5</v>
      </c>
    </row>
    <row r="32" spans="1:6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</row>
    <row r="1280" spans="1:6" x14ac:dyDescent="0.25">
      <c r="A1280" t="s">
        <v>8219</v>
      </c>
      <c r="B1280">
        <v>27</v>
      </c>
    </row>
    <row r="1281" spans="1:2" x14ac:dyDescent="0.25">
      <c r="A1281" t="s">
        <v>8219</v>
      </c>
      <c r="B1281">
        <v>26</v>
      </c>
    </row>
    <row r="1282" spans="1:2" x14ac:dyDescent="0.25">
      <c r="A1282" t="s">
        <v>8219</v>
      </c>
      <c r="B1282">
        <v>43</v>
      </c>
    </row>
    <row r="1283" spans="1:2" x14ac:dyDescent="0.25">
      <c r="A1283" t="s">
        <v>8219</v>
      </c>
      <c r="B1283">
        <v>80</v>
      </c>
    </row>
    <row r="1284" spans="1:2" x14ac:dyDescent="0.25">
      <c r="A1284" t="s">
        <v>8219</v>
      </c>
      <c r="B1284">
        <v>33</v>
      </c>
    </row>
    <row r="1285" spans="1:2" x14ac:dyDescent="0.25">
      <c r="A1285" t="s">
        <v>8219</v>
      </c>
      <c r="B1285">
        <v>71</v>
      </c>
    </row>
    <row r="1286" spans="1:2" x14ac:dyDescent="0.25">
      <c r="A1286" t="s">
        <v>8219</v>
      </c>
      <c r="B1286">
        <v>81</v>
      </c>
    </row>
    <row r="1287" spans="1:2" x14ac:dyDescent="0.25">
      <c r="A1287" t="s">
        <v>8219</v>
      </c>
      <c r="B1287">
        <v>76</v>
      </c>
    </row>
    <row r="1288" spans="1:2" x14ac:dyDescent="0.25">
      <c r="A1288" t="s">
        <v>8219</v>
      </c>
      <c r="B1288">
        <v>48</v>
      </c>
    </row>
    <row r="1289" spans="1:2" x14ac:dyDescent="0.25">
      <c r="A1289" t="s">
        <v>8219</v>
      </c>
      <c r="B1289">
        <v>61</v>
      </c>
    </row>
    <row r="1290" spans="1:2" x14ac:dyDescent="0.25">
      <c r="A1290" t="s">
        <v>8219</v>
      </c>
      <c r="B1290">
        <v>60</v>
      </c>
    </row>
    <row r="1291" spans="1:2" x14ac:dyDescent="0.25">
      <c r="A1291" t="s">
        <v>8219</v>
      </c>
      <c r="B1291">
        <v>136</v>
      </c>
    </row>
    <row r="1292" spans="1:2" x14ac:dyDescent="0.25">
      <c r="A1292" t="s">
        <v>8219</v>
      </c>
      <c r="B1292">
        <v>14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4</v>
      </c>
    </row>
    <row r="1295" spans="1:2" x14ac:dyDescent="0.25">
      <c r="A1295" t="s">
        <v>8219</v>
      </c>
      <c r="B1295">
        <v>11</v>
      </c>
    </row>
    <row r="1296" spans="1:2" x14ac:dyDescent="0.25">
      <c r="A1296" t="s">
        <v>8219</v>
      </c>
      <c r="B1296">
        <v>185</v>
      </c>
    </row>
    <row r="1297" spans="1:2" x14ac:dyDescent="0.25">
      <c r="A1297" t="s">
        <v>8219</v>
      </c>
      <c r="B1297">
        <v>59</v>
      </c>
    </row>
    <row r="1298" spans="1:2" x14ac:dyDescent="0.25">
      <c r="A1298" t="s">
        <v>8219</v>
      </c>
      <c r="B1298">
        <v>27</v>
      </c>
    </row>
    <row r="1299" spans="1:2" x14ac:dyDescent="0.25">
      <c r="A1299" t="s">
        <v>8219</v>
      </c>
      <c r="B1299">
        <v>63</v>
      </c>
    </row>
    <row r="1300" spans="1:2" x14ac:dyDescent="0.25">
      <c r="A1300" t="s">
        <v>8219</v>
      </c>
      <c r="B1300">
        <v>13</v>
      </c>
    </row>
    <row r="1301" spans="1:2" x14ac:dyDescent="0.25">
      <c r="A1301" t="s">
        <v>8219</v>
      </c>
      <c r="B1301">
        <v>13</v>
      </c>
    </row>
    <row r="1302" spans="1:2" x14ac:dyDescent="0.25">
      <c r="A1302" t="s">
        <v>8219</v>
      </c>
      <c r="B1302">
        <v>57</v>
      </c>
    </row>
    <row r="1303" spans="1:2" x14ac:dyDescent="0.25">
      <c r="A1303" t="s">
        <v>8219</v>
      </c>
      <c r="B1303">
        <v>61</v>
      </c>
    </row>
    <row r="1304" spans="1:2" x14ac:dyDescent="0.25">
      <c r="A1304" t="s">
        <v>8219</v>
      </c>
      <c r="B1304">
        <v>65</v>
      </c>
    </row>
    <row r="1305" spans="1:2" x14ac:dyDescent="0.25">
      <c r="A1305" t="s">
        <v>8219</v>
      </c>
      <c r="B1305">
        <v>134</v>
      </c>
    </row>
    <row r="1306" spans="1:2" x14ac:dyDescent="0.25">
      <c r="A1306" t="s">
        <v>8219</v>
      </c>
      <c r="B1306">
        <v>37</v>
      </c>
    </row>
    <row r="1307" spans="1:2" x14ac:dyDescent="0.25">
      <c r="A1307" t="s">
        <v>8219</v>
      </c>
      <c r="B1307">
        <v>37</v>
      </c>
    </row>
    <row r="1308" spans="1:2" x14ac:dyDescent="0.25">
      <c r="A1308" t="s">
        <v>8219</v>
      </c>
      <c r="B1308">
        <v>150</v>
      </c>
    </row>
    <row r="1309" spans="1:2" x14ac:dyDescent="0.25">
      <c r="A1309" t="s">
        <v>8219</v>
      </c>
      <c r="B1309">
        <v>56</v>
      </c>
    </row>
    <row r="1310" spans="1:2" x14ac:dyDescent="0.25">
      <c r="A1310" t="s">
        <v>8219</v>
      </c>
      <c r="B1310">
        <v>18</v>
      </c>
    </row>
    <row r="1311" spans="1:2" x14ac:dyDescent="0.25">
      <c r="A1311" t="s">
        <v>8219</v>
      </c>
      <c r="B1311">
        <v>60</v>
      </c>
    </row>
    <row r="1312" spans="1:2" x14ac:dyDescent="0.25">
      <c r="A1312" t="s">
        <v>8219</v>
      </c>
      <c r="B1312">
        <v>67</v>
      </c>
    </row>
    <row r="1313" spans="1:2" x14ac:dyDescent="0.25">
      <c r="A1313" t="s">
        <v>8219</v>
      </c>
      <c r="B1313">
        <v>35</v>
      </c>
    </row>
    <row r="1314" spans="1:2" x14ac:dyDescent="0.25">
      <c r="A1314" t="s">
        <v>8219</v>
      </c>
      <c r="B1314">
        <v>34</v>
      </c>
    </row>
    <row r="1315" spans="1:2" x14ac:dyDescent="0.25">
      <c r="A1315" t="s">
        <v>8219</v>
      </c>
      <c r="B1315">
        <v>36</v>
      </c>
    </row>
    <row r="1316" spans="1:2" x14ac:dyDescent="0.25">
      <c r="A1316" t="s">
        <v>8219</v>
      </c>
      <c r="B1316">
        <v>18</v>
      </c>
    </row>
    <row r="1317" spans="1:2" x14ac:dyDescent="0.25">
      <c r="A1317" t="s">
        <v>8219</v>
      </c>
      <c r="B1317">
        <v>25</v>
      </c>
    </row>
    <row r="1318" spans="1:2" x14ac:dyDescent="0.25">
      <c r="A1318" t="s">
        <v>8219</v>
      </c>
      <c r="B1318">
        <v>21</v>
      </c>
    </row>
    <row r="1319" spans="1:2" x14ac:dyDescent="0.25">
      <c r="A1319" t="s">
        <v>8219</v>
      </c>
      <c r="B1319">
        <v>151</v>
      </c>
    </row>
    <row r="1320" spans="1:2" x14ac:dyDescent="0.25">
      <c r="A1320" t="s">
        <v>8219</v>
      </c>
      <c r="B1320">
        <v>489</v>
      </c>
    </row>
    <row r="1321" spans="1:2" x14ac:dyDescent="0.25">
      <c r="A1321" t="s">
        <v>8219</v>
      </c>
      <c r="B1321">
        <v>50</v>
      </c>
    </row>
    <row r="1322" spans="1:2" x14ac:dyDescent="0.25">
      <c r="A1322" t="s">
        <v>8219</v>
      </c>
      <c r="B1322">
        <v>321</v>
      </c>
    </row>
    <row r="1323" spans="1:2" x14ac:dyDescent="0.25">
      <c r="A1323" t="s">
        <v>8219</v>
      </c>
      <c r="B1323">
        <v>1762</v>
      </c>
    </row>
    <row r="1324" spans="1:2" x14ac:dyDescent="0.25">
      <c r="A1324" t="s">
        <v>8219</v>
      </c>
      <c r="B1324">
        <v>385</v>
      </c>
    </row>
    <row r="1325" spans="1:2" x14ac:dyDescent="0.25">
      <c r="A1325" t="s">
        <v>8219</v>
      </c>
      <c r="B1325">
        <v>398</v>
      </c>
    </row>
    <row r="1326" spans="1:2" x14ac:dyDescent="0.25">
      <c r="A1326" t="s">
        <v>8219</v>
      </c>
      <c r="B1326">
        <v>304</v>
      </c>
    </row>
    <row r="1327" spans="1:2" x14ac:dyDescent="0.25">
      <c r="A1327" t="s">
        <v>8219</v>
      </c>
      <c r="B1327">
        <v>676</v>
      </c>
    </row>
    <row r="1328" spans="1:2" x14ac:dyDescent="0.25">
      <c r="A1328" t="s">
        <v>8219</v>
      </c>
      <c r="B1328">
        <v>577</v>
      </c>
    </row>
    <row r="1329" spans="1:2" x14ac:dyDescent="0.25">
      <c r="A1329" t="s">
        <v>8219</v>
      </c>
      <c r="B1329">
        <v>3663</v>
      </c>
    </row>
    <row r="1330" spans="1:2" x14ac:dyDescent="0.25">
      <c r="A1330" t="s">
        <v>8219</v>
      </c>
      <c r="B1330">
        <v>294</v>
      </c>
    </row>
    <row r="1331" spans="1:2" x14ac:dyDescent="0.25">
      <c r="A1331" t="s">
        <v>8219</v>
      </c>
      <c r="B1331">
        <v>28</v>
      </c>
    </row>
    <row r="1332" spans="1:2" x14ac:dyDescent="0.25">
      <c r="A1332" t="s">
        <v>8219</v>
      </c>
      <c r="B1332">
        <v>100</v>
      </c>
    </row>
    <row r="1333" spans="1:2" x14ac:dyDescent="0.25">
      <c r="A1333" t="s">
        <v>8219</v>
      </c>
      <c r="B1333">
        <v>72</v>
      </c>
    </row>
    <row r="1334" spans="1:2" x14ac:dyDescent="0.25">
      <c r="A1334" t="s">
        <v>8219</v>
      </c>
      <c r="B1334">
        <v>238</v>
      </c>
    </row>
    <row r="1335" spans="1:2" x14ac:dyDescent="0.25">
      <c r="A1335" t="s">
        <v>8219</v>
      </c>
      <c r="B1335">
        <v>159</v>
      </c>
    </row>
    <row r="1336" spans="1:2" x14ac:dyDescent="0.25">
      <c r="A1336" t="s">
        <v>8219</v>
      </c>
      <c r="B1336">
        <v>77</v>
      </c>
    </row>
    <row r="1337" spans="1:2" x14ac:dyDescent="0.25">
      <c r="A1337" t="s">
        <v>8219</v>
      </c>
      <c r="B1337">
        <v>53</v>
      </c>
    </row>
    <row r="1338" spans="1:2" x14ac:dyDescent="0.25">
      <c r="A1338" t="s">
        <v>8219</v>
      </c>
      <c r="B1338">
        <v>1251</v>
      </c>
    </row>
    <row r="1339" spans="1:2" x14ac:dyDescent="0.25">
      <c r="A1339" t="s">
        <v>8219</v>
      </c>
      <c r="B1339">
        <v>465</v>
      </c>
    </row>
    <row r="1340" spans="1:2" x14ac:dyDescent="0.25">
      <c r="A1340" t="s">
        <v>8219</v>
      </c>
      <c r="B1340">
        <v>74</v>
      </c>
    </row>
    <row r="1341" spans="1:2" x14ac:dyDescent="0.25">
      <c r="A1341" t="s">
        <v>8219</v>
      </c>
      <c r="B1341">
        <v>62</v>
      </c>
    </row>
    <row r="1342" spans="1:2" x14ac:dyDescent="0.25">
      <c r="A1342" t="s">
        <v>8219</v>
      </c>
      <c r="B1342">
        <v>3468</v>
      </c>
    </row>
    <row r="1343" spans="1:2" x14ac:dyDescent="0.25">
      <c r="A1343" t="s">
        <v>8219</v>
      </c>
      <c r="B1343">
        <v>52</v>
      </c>
    </row>
    <row r="1344" spans="1:2" x14ac:dyDescent="0.25">
      <c r="A1344" t="s">
        <v>8219</v>
      </c>
      <c r="B1344">
        <v>50</v>
      </c>
    </row>
    <row r="1345" spans="1:2" x14ac:dyDescent="0.25">
      <c r="A1345" t="s">
        <v>8219</v>
      </c>
      <c r="B1345">
        <v>45</v>
      </c>
    </row>
    <row r="1346" spans="1:2" x14ac:dyDescent="0.25">
      <c r="A1346" t="s">
        <v>8219</v>
      </c>
      <c r="B1346">
        <v>21</v>
      </c>
    </row>
    <row r="1347" spans="1:2" x14ac:dyDescent="0.25">
      <c r="A1347" t="s">
        <v>8219</v>
      </c>
      <c r="B1347">
        <v>100</v>
      </c>
    </row>
    <row r="1348" spans="1:2" x14ac:dyDescent="0.25">
      <c r="A1348" t="s">
        <v>8219</v>
      </c>
      <c r="B1348">
        <v>81</v>
      </c>
    </row>
    <row r="1349" spans="1:2" x14ac:dyDescent="0.25">
      <c r="A1349" t="s">
        <v>8219</v>
      </c>
      <c r="B1349">
        <v>286</v>
      </c>
    </row>
    <row r="1350" spans="1:2" x14ac:dyDescent="0.25">
      <c r="A1350" t="s">
        <v>8219</v>
      </c>
      <c r="B1350">
        <v>42</v>
      </c>
    </row>
    <row r="1351" spans="1:2" x14ac:dyDescent="0.25">
      <c r="A1351" t="s">
        <v>8219</v>
      </c>
      <c r="B1351">
        <v>199</v>
      </c>
    </row>
    <row r="1352" spans="1:2" x14ac:dyDescent="0.25">
      <c r="A1352" t="s">
        <v>8219</v>
      </c>
      <c r="B1352">
        <v>25</v>
      </c>
    </row>
    <row r="1353" spans="1:2" x14ac:dyDescent="0.25">
      <c r="A1353" t="s">
        <v>8219</v>
      </c>
      <c r="B1353">
        <v>84</v>
      </c>
    </row>
    <row r="1354" spans="1:2" x14ac:dyDescent="0.25">
      <c r="A1354" t="s">
        <v>8219</v>
      </c>
      <c r="B1354">
        <v>50</v>
      </c>
    </row>
    <row r="1355" spans="1:2" x14ac:dyDescent="0.25">
      <c r="A1355" t="s">
        <v>8219</v>
      </c>
      <c r="B1355">
        <v>26</v>
      </c>
    </row>
    <row r="1356" spans="1:2" x14ac:dyDescent="0.25">
      <c r="A1356" t="s">
        <v>8219</v>
      </c>
      <c r="B1356">
        <v>14</v>
      </c>
    </row>
    <row r="1357" spans="1:2" x14ac:dyDescent="0.25">
      <c r="A1357" t="s">
        <v>8219</v>
      </c>
      <c r="B1357">
        <v>49</v>
      </c>
    </row>
    <row r="1358" spans="1:2" x14ac:dyDescent="0.25">
      <c r="A1358" t="s">
        <v>8219</v>
      </c>
      <c r="B1358">
        <v>69</v>
      </c>
    </row>
    <row r="1359" spans="1:2" x14ac:dyDescent="0.25">
      <c r="A1359" t="s">
        <v>8219</v>
      </c>
      <c r="B1359">
        <v>60</v>
      </c>
    </row>
    <row r="1360" spans="1:2" x14ac:dyDescent="0.25">
      <c r="A1360" t="s">
        <v>8219</v>
      </c>
      <c r="B1360">
        <v>80</v>
      </c>
    </row>
    <row r="1361" spans="1:2" x14ac:dyDescent="0.25">
      <c r="A1361" t="s">
        <v>8219</v>
      </c>
      <c r="B1361">
        <v>56</v>
      </c>
    </row>
    <row r="1362" spans="1:2" x14ac:dyDescent="0.25">
      <c r="A1362" t="s">
        <v>8219</v>
      </c>
      <c r="B1362">
        <v>104</v>
      </c>
    </row>
    <row r="1363" spans="1:2" x14ac:dyDescent="0.25">
      <c r="A1363" t="s">
        <v>8219</v>
      </c>
      <c r="B1363">
        <v>46</v>
      </c>
    </row>
    <row r="1364" spans="1:2" x14ac:dyDescent="0.25">
      <c r="A1364" t="s">
        <v>8219</v>
      </c>
      <c r="B1364">
        <v>206</v>
      </c>
    </row>
    <row r="1365" spans="1:2" x14ac:dyDescent="0.25">
      <c r="A1365" t="s">
        <v>8219</v>
      </c>
      <c r="B1365">
        <v>18</v>
      </c>
    </row>
    <row r="1366" spans="1:2" x14ac:dyDescent="0.25">
      <c r="A1366" t="s">
        <v>8219</v>
      </c>
      <c r="B1366">
        <v>28</v>
      </c>
    </row>
    <row r="1367" spans="1:2" x14ac:dyDescent="0.25">
      <c r="A1367" t="s">
        <v>8219</v>
      </c>
      <c r="B1367">
        <v>11</v>
      </c>
    </row>
    <row r="1368" spans="1:2" x14ac:dyDescent="0.25">
      <c r="A1368" t="s">
        <v>8219</v>
      </c>
      <c r="B1368">
        <v>263</v>
      </c>
    </row>
    <row r="1369" spans="1:2" x14ac:dyDescent="0.25">
      <c r="A1369" t="s">
        <v>8219</v>
      </c>
      <c r="B1369">
        <v>394</v>
      </c>
    </row>
    <row r="1370" spans="1:2" x14ac:dyDescent="0.25">
      <c r="A1370" t="s">
        <v>8219</v>
      </c>
      <c r="B1370">
        <v>1049</v>
      </c>
    </row>
    <row r="1371" spans="1:2" x14ac:dyDescent="0.25">
      <c r="A1371" t="s">
        <v>8219</v>
      </c>
      <c r="B1371">
        <v>308</v>
      </c>
    </row>
    <row r="1372" spans="1:2" x14ac:dyDescent="0.25">
      <c r="A1372" t="s">
        <v>8219</v>
      </c>
      <c r="B1372">
        <v>1088</v>
      </c>
    </row>
    <row r="1373" spans="1:2" x14ac:dyDescent="0.25">
      <c r="A1373" t="s">
        <v>8219</v>
      </c>
      <c r="B1373">
        <v>73</v>
      </c>
    </row>
    <row r="1374" spans="1:2" x14ac:dyDescent="0.25">
      <c r="A1374" t="s">
        <v>8219</v>
      </c>
      <c r="B1374">
        <v>143</v>
      </c>
    </row>
    <row r="1375" spans="1:2" x14ac:dyDescent="0.25">
      <c r="A1375" t="s">
        <v>8219</v>
      </c>
      <c r="B1375">
        <v>1420</v>
      </c>
    </row>
    <row r="1376" spans="1:2" x14ac:dyDescent="0.25">
      <c r="A1376" t="s">
        <v>8219</v>
      </c>
      <c r="B1376">
        <v>305</v>
      </c>
    </row>
    <row r="1377" spans="1:2" x14ac:dyDescent="0.25">
      <c r="A1377" t="s">
        <v>8219</v>
      </c>
      <c r="B1377">
        <v>551</v>
      </c>
    </row>
    <row r="1378" spans="1:2" x14ac:dyDescent="0.25">
      <c r="A1378" t="s">
        <v>8219</v>
      </c>
      <c r="B1378">
        <v>187</v>
      </c>
    </row>
    <row r="1379" spans="1:2" x14ac:dyDescent="0.25">
      <c r="A1379" t="s">
        <v>8219</v>
      </c>
      <c r="B1379">
        <v>325</v>
      </c>
    </row>
    <row r="1380" spans="1:2" x14ac:dyDescent="0.25">
      <c r="A1380" t="s">
        <v>8219</v>
      </c>
      <c r="B1380">
        <v>148</v>
      </c>
    </row>
    <row r="1381" spans="1:2" x14ac:dyDescent="0.25">
      <c r="A1381" t="s">
        <v>8219</v>
      </c>
      <c r="B1381">
        <v>69</v>
      </c>
    </row>
    <row r="1382" spans="1:2" x14ac:dyDescent="0.25">
      <c r="A1382" t="s">
        <v>8219</v>
      </c>
      <c r="B1382">
        <v>173</v>
      </c>
    </row>
    <row r="1383" spans="1:2" x14ac:dyDescent="0.25">
      <c r="A1383" t="s">
        <v>8219</v>
      </c>
      <c r="B1383">
        <v>269</v>
      </c>
    </row>
    <row r="1384" spans="1:2" x14ac:dyDescent="0.25">
      <c r="A1384" t="s">
        <v>8219</v>
      </c>
      <c r="B1384">
        <v>185</v>
      </c>
    </row>
    <row r="1385" spans="1:2" x14ac:dyDescent="0.25">
      <c r="A1385" t="s">
        <v>8219</v>
      </c>
      <c r="B1385">
        <v>176</v>
      </c>
    </row>
    <row r="1386" spans="1:2" x14ac:dyDescent="0.25">
      <c r="A1386" t="s">
        <v>8219</v>
      </c>
      <c r="B1386">
        <v>1019</v>
      </c>
    </row>
    <row r="1387" spans="1:2" x14ac:dyDescent="0.25">
      <c r="A1387" t="s">
        <v>8219</v>
      </c>
      <c r="B1387">
        <v>113</v>
      </c>
    </row>
    <row r="1388" spans="1:2" x14ac:dyDescent="0.25">
      <c r="A1388" t="s">
        <v>8219</v>
      </c>
      <c r="B1388">
        <v>404</v>
      </c>
    </row>
    <row r="1389" spans="1:2" x14ac:dyDescent="0.25">
      <c r="A1389" t="s">
        <v>8219</v>
      </c>
      <c r="B1389">
        <v>707</v>
      </c>
    </row>
    <row r="1390" spans="1:2" x14ac:dyDescent="0.25">
      <c r="A1390" t="s">
        <v>8219</v>
      </c>
      <c r="B1390">
        <v>392</v>
      </c>
    </row>
    <row r="1391" spans="1:2" x14ac:dyDescent="0.25">
      <c r="A1391" t="s">
        <v>8219</v>
      </c>
      <c r="B1391">
        <v>23</v>
      </c>
    </row>
    <row r="1392" spans="1:2" x14ac:dyDescent="0.25">
      <c r="A1392" t="s">
        <v>8219</v>
      </c>
      <c r="B1392">
        <v>682</v>
      </c>
    </row>
    <row r="1393" spans="1:2" x14ac:dyDescent="0.25">
      <c r="A1393" t="s">
        <v>8219</v>
      </c>
      <c r="B1393">
        <v>37</v>
      </c>
    </row>
    <row r="1394" spans="1:2" x14ac:dyDescent="0.25">
      <c r="A1394" t="s">
        <v>8219</v>
      </c>
      <c r="B1394">
        <v>146</v>
      </c>
    </row>
    <row r="1395" spans="1:2" x14ac:dyDescent="0.25">
      <c r="A1395" t="s">
        <v>8219</v>
      </c>
      <c r="B1395">
        <v>119</v>
      </c>
    </row>
    <row r="1396" spans="1:2" x14ac:dyDescent="0.25">
      <c r="A1396" t="s">
        <v>8219</v>
      </c>
      <c r="B1396">
        <v>163</v>
      </c>
    </row>
    <row r="1397" spans="1:2" x14ac:dyDescent="0.25">
      <c r="A1397" t="s">
        <v>8219</v>
      </c>
      <c r="B1397">
        <v>339</v>
      </c>
    </row>
    <row r="1398" spans="1:2" x14ac:dyDescent="0.25">
      <c r="A1398" t="s">
        <v>8219</v>
      </c>
      <c r="B1398">
        <v>58</v>
      </c>
    </row>
    <row r="1399" spans="1:2" x14ac:dyDescent="0.25">
      <c r="A1399" t="s">
        <v>8219</v>
      </c>
      <c r="B1399">
        <v>456</v>
      </c>
    </row>
    <row r="1400" spans="1:2" x14ac:dyDescent="0.25">
      <c r="A1400" t="s">
        <v>8219</v>
      </c>
      <c r="B1400">
        <v>15</v>
      </c>
    </row>
    <row r="1401" spans="1:2" x14ac:dyDescent="0.25">
      <c r="A1401" t="s">
        <v>8219</v>
      </c>
      <c r="B1401">
        <v>191</v>
      </c>
    </row>
    <row r="1402" spans="1:2" x14ac:dyDescent="0.25">
      <c r="A1402" t="s">
        <v>8219</v>
      </c>
      <c r="B1402">
        <v>17</v>
      </c>
    </row>
    <row r="1403" spans="1:2" x14ac:dyDescent="0.25">
      <c r="A1403" t="s">
        <v>8219</v>
      </c>
      <c r="B1403">
        <v>28</v>
      </c>
    </row>
    <row r="1404" spans="1:2" x14ac:dyDescent="0.25">
      <c r="A1404" t="s">
        <v>8219</v>
      </c>
      <c r="B1404">
        <v>18</v>
      </c>
    </row>
    <row r="1405" spans="1:2" x14ac:dyDescent="0.25">
      <c r="A1405" t="s">
        <v>8219</v>
      </c>
      <c r="B1405">
        <v>61</v>
      </c>
    </row>
    <row r="1406" spans="1:2" x14ac:dyDescent="0.25">
      <c r="A1406" t="s">
        <v>8219</v>
      </c>
      <c r="B1406">
        <v>108</v>
      </c>
    </row>
    <row r="1407" spans="1:2" x14ac:dyDescent="0.25">
      <c r="A1407" t="s">
        <v>8219</v>
      </c>
      <c r="B1407">
        <v>142</v>
      </c>
    </row>
    <row r="1408" spans="1:2" x14ac:dyDescent="0.25">
      <c r="A1408" t="s">
        <v>8219</v>
      </c>
      <c r="B1408">
        <v>74</v>
      </c>
    </row>
    <row r="1409" spans="1:2" x14ac:dyDescent="0.25">
      <c r="A1409" t="s">
        <v>8219</v>
      </c>
      <c r="B1409">
        <v>38</v>
      </c>
    </row>
    <row r="1410" spans="1:2" x14ac:dyDescent="0.25">
      <c r="A1410" t="s">
        <v>8219</v>
      </c>
      <c r="B1410">
        <v>20</v>
      </c>
    </row>
    <row r="1411" spans="1:2" x14ac:dyDescent="0.25">
      <c r="A1411" t="s">
        <v>8219</v>
      </c>
      <c r="B1411">
        <v>24</v>
      </c>
    </row>
    <row r="1412" spans="1:2" x14ac:dyDescent="0.25">
      <c r="A1412" t="s">
        <v>8219</v>
      </c>
      <c r="B1412">
        <v>66</v>
      </c>
    </row>
    <row r="1413" spans="1:2" x14ac:dyDescent="0.25">
      <c r="A1413" t="s">
        <v>8219</v>
      </c>
      <c r="B1413">
        <v>28</v>
      </c>
    </row>
    <row r="1414" spans="1:2" x14ac:dyDescent="0.25">
      <c r="A1414" t="s">
        <v>8219</v>
      </c>
      <c r="B1414">
        <v>24</v>
      </c>
    </row>
    <row r="1415" spans="1:2" x14ac:dyDescent="0.25">
      <c r="A1415" t="s">
        <v>8219</v>
      </c>
      <c r="B1415">
        <v>73</v>
      </c>
    </row>
    <row r="1416" spans="1:2" x14ac:dyDescent="0.25">
      <c r="A1416" t="s">
        <v>8219</v>
      </c>
      <c r="B1416">
        <v>3</v>
      </c>
    </row>
    <row r="1417" spans="1:2" x14ac:dyDescent="0.25">
      <c r="A1417" t="s">
        <v>8219</v>
      </c>
      <c r="B1417">
        <v>20</v>
      </c>
    </row>
    <row r="1418" spans="1:2" x14ac:dyDescent="0.25">
      <c r="A1418" t="s">
        <v>8219</v>
      </c>
      <c r="B1418">
        <v>21</v>
      </c>
    </row>
    <row r="1419" spans="1:2" x14ac:dyDescent="0.25">
      <c r="A1419" t="s">
        <v>8219</v>
      </c>
      <c r="B1419">
        <v>94</v>
      </c>
    </row>
    <row r="1420" spans="1:2" x14ac:dyDescent="0.25">
      <c r="A1420" t="s">
        <v>8219</v>
      </c>
      <c r="B1420">
        <v>139</v>
      </c>
    </row>
    <row r="1421" spans="1:2" x14ac:dyDescent="0.25">
      <c r="A1421" t="s">
        <v>8219</v>
      </c>
      <c r="B1421">
        <v>130</v>
      </c>
    </row>
    <row r="1422" spans="1:2" x14ac:dyDescent="0.25">
      <c r="A1422" t="s">
        <v>8219</v>
      </c>
      <c r="B1422">
        <v>31</v>
      </c>
    </row>
    <row r="1423" spans="1:2" x14ac:dyDescent="0.25">
      <c r="A1423" t="s">
        <v>8219</v>
      </c>
      <c r="B1423">
        <v>13</v>
      </c>
    </row>
    <row r="1424" spans="1:2" x14ac:dyDescent="0.25">
      <c r="A1424" t="s">
        <v>8219</v>
      </c>
      <c r="B1424">
        <v>90</v>
      </c>
    </row>
    <row r="1425" spans="1:2" x14ac:dyDescent="0.25">
      <c r="A1425" t="s">
        <v>8219</v>
      </c>
      <c r="B1425">
        <v>141</v>
      </c>
    </row>
    <row r="1426" spans="1:2" x14ac:dyDescent="0.25">
      <c r="A1426" t="s">
        <v>8219</v>
      </c>
      <c r="B1426">
        <v>23</v>
      </c>
    </row>
    <row r="1427" spans="1:2" x14ac:dyDescent="0.25">
      <c r="A1427" t="s">
        <v>8219</v>
      </c>
      <c r="B1427">
        <v>18</v>
      </c>
    </row>
    <row r="1428" spans="1:2" x14ac:dyDescent="0.25">
      <c r="A1428" t="s">
        <v>8219</v>
      </c>
      <c r="B1428">
        <v>76</v>
      </c>
    </row>
    <row r="1429" spans="1:2" x14ac:dyDescent="0.25">
      <c r="A1429" t="s">
        <v>8219</v>
      </c>
      <c r="B1429">
        <v>93</v>
      </c>
    </row>
    <row r="1430" spans="1:2" x14ac:dyDescent="0.25">
      <c r="A1430" t="s">
        <v>8219</v>
      </c>
      <c r="B1430">
        <v>69</v>
      </c>
    </row>
    <row r="1431" spans="1:2" x14ac:dyDescent="0.25">
      <c r="A1431" t="s">
        <v>8219</v>
      </c>
      <c r="B1431">
        <v>21</v>
      </c>
    </row>
    <row r="1432" spans="1:2" x14ac:dyDescent="0.25">
      <c r="A1432" t="s">
        <v>8219</v>
      </c>
      <c r="B1432">
        <v>57</v>
      </c>
    </row>
    <row r="1433" spans="1:2" x14ac:dyDescent="0.25">
      <c r="A1433" t="s">
        <v>8219</v>
      </c>
      <c r="B1433">
        <v>108</v>
      </c>
    </row>
    <row r="1434" spans="1:2" x14ac:dyDescent="0.25">
      <c r="A1434" t="s">
        <v>8219</v>
      </c>
      <c r="B1434">
        <v>83</v>
      </c>
    </row>
    <row r="1435" spans="1:2" x14ac:dyDescent="0.25">
      <c r="A1435" t="s">
        <v>8219</v>
      </c>
      <c r="B1435">
        <v>96</v>
      </c>
    </row>
    <row r="1436" spans="1:2" x14ac:dyDescent="0.25">
      <c r="A1436" t="s">
        <v>8219</v>
      </c>
      <c r="B1436">
        <v>64</v>
      </c>
    </row>
    <row r="1437" spans="1:2" x14ac:dyDescent="0.25">
      <c r="A1437" t="s">
        <v>8219</v>
      </c>
      <c r="B1437">
        <v>14</v>
      </c>
    </row>
    <row r="1438" spans="1:2" x14ac:dyDescent="0.25">
      <c r="A1438" t="s">
        <v>8219</v>
      </c>
      <c r="B1438">
        <v>169</v>
      </c>
    </row>
    <row r="1439" spans="1:2" x14ac:dyDescent="0.25">
      <c r="A1439" t="s">
        <v>8219</v>
      </c>
      <c r="B1439">
        <v>33</v>
      </c>
    </row>
    <row r="1440" spans="1:2" x14ac:dyDescent="0.25">
      <c r="A1440" t="s">
        <v>8219</v>
      </c>
      <c r="B1440">
        <v>102</v>
      </c>
    </row>
    <row r="1441" spans="1:2" x14ac:dyDescent="0.25">
      <c r="A1441" t="s">
        <v>8219</v>
      </c>
      <c r="B1441">
        <v>104</v>
      </c>
    </row>
    <row r="1442" spans="1:2" x14ac:dyDescent="0.25">
      <c r="A1442" t="s">
        <v>8219</v>
      </c>
      <c r="B1442">
        <v>20</v>
      </c>
    </row>
    <row r="1443" spans="1:2" x14ac:dyDescent="0.25">
      <c r="A1443" t="s">
        <v>8219</v>
      </c>
      <c r="B1443">
        <v>35</v>
      </c>
    </row>
    <row r="1444" spans="1:2" x14ac:dyDescent="0.25">
      <c r="A1444" t="s">
        <v>8219</v>
      </c>
      <c r="B1444">
        <v>94</v>
      </c>
    </row>
    <row r="1445" spans="1:2" x14ac:dyDescent="0.25">
      <c r="A1445" t="s">
        <v>8219</v>
      </c>
      <c r="B1445">
        <v>14</v>
      </c>
    </row>
    <row r="1446" spans="1:2" x14ac:dyDescent="0.25">
      <c r="A1446" t="s">
        <v>8219</v>
      </c>
      <c r="B1446">
        <v>15</v>
      </c>
    </row>
    <row r="1447" spans="1:2" x14ac:dyDescent="0.25">
      <c r="A1447" t="s">
        <v>8219</v>
      </c>
      <c r="B1447">
        <v>51</v>
      </c>
    </row>
    <row r="1448" spans="1:2" x14ac:dyDescent="0.25">
      <c r="A1448" t="s">
        <v>8219</v>
      </c>
      <c r="B1448">
        <v>19</v>
      </c>
    </row>
    <row r="1449" spans="1:2" x14ac:dyDescent="0.25">
      <c r="A1449" t="s">
        <v>8219</v>
      </c>
      <c r="B1449">
        <v>23</v>
      </c>
    </row>
    <row r="1450" spans="1:2" x14ac:dyDescent="0.25">
      <c r="A1450" t="s">
        <v>8219</v>
      </c>
      <c r="B1450">
        <v>97</v>
      </c>
    </row>
    <row r="1451" spans="1:2" x14ac:dyDescent="0.25">
      <c r="A1451" t="s">
        <v>8219</v>
      </c>
      <c r="B1451">
        <v>76</v>
      </c>
    </row>
    <row r="1452" spans="1:2" x14ac:dyDescent="0.25">
      <c r="A1452" t="s">
        <v>8219</v>
      </c>
      <c r="B1452">
        <v>11</v>
      </c>
    </row>
    <row r="1453" spans="1:2" x14ac:dyDescent="0.25">
      <c r="A1453" t="s">
        <v>8219</v>
      </c>
      <c r="B1453">
        <v>52</v>
      </c>
    </row>
    <row r="1454" spans="1:2" x14ac:dyDescent="0.25">
      <c r="A1454" t="s">
        <v>8219</v>
      </c>
      <c r="B1454">
        <v>95</v>
      </c>
    </row>
    <row r="1455" spans="1:2" x14ac:dyDescent="0.25">
      <c r="A1455" t="s">
        <v>8219</v>
      </c>
      <c r="B1455">
        <v>35</v>
      </c>
    </row>
    <row r="1456" spans="1:2" x14ac:dyDescent="0.25">
      <c r="A1456" t="s">
        <v>8219</v>
      </c>
      <c r="B1456">
        <v>21</v>
      </c>
    </row>
    <row r="1457" spans="1:2" x14ac:dyDescent="0.25">
      <c r="A1457" t="s">
        <v>8219</v>
      </c>
      <c r="B1457">
        <v>93</v>
      </c>
    </row>
    <row r="1458" spans="1:2" x14ac:dyDescent="0.25">
      <c r="A1458" t="s">
        <v>8219</v>
      </c>
      <c r="B1458">
        <v>11</v>
      </c>
    </row>
    <row r="1459" spans="1:2" x14ac:dyDescent="0.25">
      <c r="A1459" t="s">
        <v>8219</v>
      </c>
      <c r="B1459">
        <v>21</v>
      </c>
    </row>
    <row r="1460" spans="1:2" x14ac:dyDescent="0.25">
      <c r="A1460" t="s">
        <v>8219</v>
      </c>
      <c r="B1460">
        <v>54</v>
      </c>
    </row>
    <row r="1461" spans="1:2" x14ac:dyDescent="0.25">
      <c r="A1461" t="s">
        <v>8219</v>
      </c>
      <c r="B1461">
        <v>31</v>
      </c>
    </row>
    <row r="1462" spans="1:2" x14ac:dyDescent="0.25">
      <c r="A1462" t="s">
        <v>8219</v>
      </c>
      <c r="B1462">
        <v>132</v>
      </c>
    </row>
    <row r="1463" spans="1:2" x14ac:dyDescent="0.25">
      <c r="A1463" t="s">
        <v>8219</v>
      </c>
      <c r="B1463">
        <v>3</v>
      </c>
    </row>
    <row r="1464" spans="1:2" x14ac:dyDescent="0.25">
      <c r="A1464" t="s">
        <v>8219</v>
      </c>
      <c r="B1464">
        <v>6</v>
      </c>
    </row>
    <row r="1465" spans="1:2" x14ac:dyDescent="0.25">
      <c r="A1465" t="s">
        <v>8219</v>
      </c>
      <c r="B1465">
        <v>10</v>
      </c>
    </row>
    <row r="1466" spans="1:2" x14ac:dyDescent="0.25">
      <c r="A1466" t="s">
        <v>8219</v>
      </c>
      <c r="B1466">
        <v>147</v>
      </c>
    </row>
    <row r="1467" spans="1:2" x14ac:dyDescent="0.25">
      <c r="A1467" t="s">
        <v>8219</v>
      </c>
      <c r="B1467">
        <v>199</v>
      </c>
    </row>
    <row r="1468" spans="1:2" x14ac:dyDescent="0.25">
      <c r="A1468" t="s">
        <v>8219</v>
      </c>
      <c r="B1468">
        <v>50</v>
      </c>
    </row>
    <row r="1469" spans="1:2" x14ac:dyDescent="0.25">
      <c r="A1469" t="s">
        <v>8219</v>
      </c>
      <c r="B1469">
        <v>21</v>
      </c>
    </row>
    <row r="1470" spans="1:2" x14ac:dyDescent="0.25">
      <c r="A1470" t="s">
        <v>8219</v>
      </c>
      <c r="B1470">
        <v>24</v>
      </c>
    </row>
    <row r="1471" spans="1:2" x14ac:dyDescent="0.25">
      <c r="A1471" t="s">
        <v>8219</v>
      </c>
      <c r="B1471">
        <v>32</v>
      </c>
    </row>
    <row r="1472" spans="1:2" x14ac:dyDescent="0.25">
      <c r="A1472" t="s">
        <v>8219</v>
      </c>
      <c r="B1472">
        <v>62</v>
      </c>
    </row>
    <row r="1473" spans="1:2" x14ac:dyDescent="0.25">
      <c r="A1473" t="s">
        <v>8219</v>
      </c>
      <c r="B1473">
        <v>9</v>
      </c>
    </row>
    <row r="1474" spans="1:2" x14ac:dyDescent="0.25">
      <c r="A1474" t="s">
        <v>8219</v>
      </c>
      <c r="B1474">
        <v>38</v>
      </c>
    </row>
    <row r="1475" spans="1:2" x14ac:dyDescent="0.25">
      <c r="A1475" t="s">
        <v>8219</v>
      </c>
      <c r="B1475">
        <v>54</v>
      </c>
    </row>
    <row r="1476" spans="1:2" x14ac:dyDescent="0.25">
      <c r="A1476" t="s">
        <v>8219</v>
      </c>
      <c r="B1476">
        <v>37</v>
      </c>
    </row>
    <row r="1477" spans="1:2" x14ac:dyDescent="0.25">
      <c r="A1477" t="s">
        <v>8219</v>
      </c>
      <c r="B1477">
        <v>39</v>
      </c>
    </row>
    <row r="1478" spans="1:2" x14ac:dyDescent="0.25">
      <c r="A1478" t="s">
        <v>8219</v>
      </c>
      <c r="B1478">
        <v>34</v>
      </c>
    </row>
    <row r="1479" spans="1:2" x14ac:dyDescent="0.25">
      <c r="A1479" t="s">
        <v>8219</v>
      </c>
      <c r="B1479">
        <v>55</v>
      </c>
    </row>
    <row r="1480" spans="1:2" x14ac:dyDescent="0.25">
      <c r="A1480" t="s">
        <v>8219</v>
      </c>
      <c r="B1480">
        <v>32</v>
      </c>
    </row>
    <row r="1481" spans="1:2" x14ac:dyDescent="0.25">
      <c r="A1481" t="s">
        <v>8219</v>
      </c>
      <c r="B1481">
        <v>25</v>
      </c>
    </row>
    <row r="1482" spans="1:2" x14ac:dyDescent="0.25">
      <c r="A1482" t="s">
        <v>8219</v>
      </c>
      <c r="B1482">
        <v>33</v>
      </c>
    </row>
    <row r="1483" spans="1:2" x14ac:dyDescent="0.25">
      <c r="A1483" t="s">
        <v>8219</v>
      </c>
      <c r="B1483">
        <v>108</v>
      </c>
    </row>
    <row r="1484" spans="1:2" x14ac:dyDescent="0.25">
      <c r="A1484" t="s">
        <v>8219</v>
      </c>
      <c r="B1484">
        <v>20</v>
      </c>
    </row>
    <row r="1485" spans="1:2" x14ac:dyDescent="0.25">
      <c r="A1485" t="s">
        <v>8219</v>
      </c>
      <c r="B1485">
        <v>98</v>
      </c>
    </row>
    <row r="1486" spans="1:2" x14ac:dyDescent="0.25">
      <c r="A1486" t="s">
        <v>8219</v>
      </c>
      <c r="B1486">
        <v>196</v>
      </c>
    </row>
    <row r="1487" spans="1:2" x14ac:dyDescent="0.25">
      <c r="A1487" t="s">
        <v>8219</v>
      </c>
      <c r="B1487">
        <v>39</v>
      </c>
    </row>
    <row r="1488" spans="1:2" x14ac:dyDescent="0.25">
      <c r="A1488" t="s">
        <v>8219</v>
      </c>
      <c r="B1488">
        <v>128</v>
      </c>
    </row>
    <row r="1489" spans="1:2" x14ac:dyDescent="0.25">
      <c r="A1489" t="s">
        <v>8219</v>
      </c>
      <c r="B1489">
        <v>71</v>
      </c>
    </row>
    <row r="1490" spans="1:2" x14ac:dyDescent="0.25">
      <c r="A1490" t="s">
        <v>8219</v>
      </c>
      <c r="B1490">
        <v>47</v>
      </c>
    </row>
    <row r="1491" spans="1:2" x14ac:dyDescent="0.25">
      <c r="A1491" t="s">
        <v>8219</v>
      </c>
      <c r="B1491">
        <v>17</v>
      </c>
    </row>
    <row r="1492" spans="1:2" x14ac:dyDescent="0.25">
      <c r="A1492" t="s">
        <v>8219</v>
      </c>
      <c r="B1492">
        <v>91</v>
      </c>
    </row>
    <row r="1493" spans="1:2" x14ac:dyDescent="0.25">
      <c r="A1493" t="s">
        <v>8219</v>
      </c>
      <c r="B1493">
        <v>43</v>
      </c>
    </row>
    <row r="1494" spans="1:2" x14ac:dyDescent="0.25">
      <c r="A1494" t="s">
        <v>8219</v>
      </c>
      <c r="B1494">
        <v>17</v>
      </c>
    </row>
    <row r="1495" spans="1:2" x14ac:dyDescent="0.25">
      <c r="A1495" t="s">
        <v>8219</v>
      </c>
      <c r="B1495">
        <v>33</v>
      </c>
    </row>
    <row r="1496" spans="1:2" x14ac:dyDescent="0.25">
      <c r="A1496" t="s">
        <v>8219</v>
      </c>
      <c r="B1496">
        <v>87</v>
      </c>
    </row>
    <row r="1497" spans="1:2" x14ac:dyDescent="0.25">
      <c r="A1497" t="s">
        <v>8219</v>
      </c>
      <c r="B1497">
        <v>113</v>
      </c>
    </row>
    <row r="1498" spans="1:2" x14ac:dyDescent="0.25">
      <c r="A1498" t="s">
        <v>8219</v>
      </c>
      <c r="B1498">
        <v>14</v>
      </c>
    </row>
    <row r="1499" spans="1:2" x14ac:dyDescent="0.25">
      <c r="A1499" t="s">
        <v>8219</v>
      </c>
      <c r="B1499">
        <v>30</v>
      </c>
    </row>
    <row r="1500" spans="1:2" x14ac:dyDescent="0.25">
      <c r="A1500" t="s">
        <v>8219</v>
      </c>
      <c r="B1500">
        <v>16</v>
      </c>
    </row>
    <row r="1501" spans="1:2" x14ac:dyDescent="0.25">
      <c r="A1501" t="s">
        <v>8219</v>
      </c>
      <c r="B1501">
        <v>46</v>
      </c>
    </row>
    <row r="1502" spans="1:2" x14ac:dyDescent="0.25">
      <c r="A1502" t="s">
        <v>8219</v>
      </c>
      <c r="B1502">
        <v>24</v>
      </c>
    </row>
    <row r="1503" spans="1:2" x14ac:dyDescent="0.25">
      <c r="A1503" t="s">
        <v>8219</v>
      </c>
      <c r="B1503">
        <v>97</v>
      </c>
    </row>
    <row r="1504" spans="1:2" x14ac:dyDescent="0.25">
      <c r="A1504" t="s">
        <v>8219</v>
      </c>
      <c r="B1504">
        <v>59</v>
      </c>
    </row>
    <row r="1505" spans="1:2" x14ac:dyDescent="0.25">
      <c r="A1505" t="s">
        <v>8219</v>
      </c>
      <c r="B1505">
        <v>1095</v>
      </c>
    </row>
    <row r="1506" spans="1:2" x14ac:dyDescent="0.25">
      <c r="A1506" t="s">
        <v>8219</v>
      </c>
      <c r="B1506">
        <v>218</v>
      </c>
    </row>
    <row r="1507" spans="1:2" x14ac:dyDescent="0.25">
      <c r="A1507" t="s">
        <v>8219</v>
      </c>
      <c r="B1507">
        <v>111</v>
      </c>
    </row>
    <row r="1508" spans="1:2" x14ac:dyDescent="0.25">
      <c r="A1508" t="s">
        <v>8219</v>
      </c>
      <c r="B1508">
        <v>56</v>
      </c>
    </row>
    <row r="1509" spans="1:2" x14ac:dyDescent="0.25">
      <c r="A1509" t="s">
        <v>8219</v>
      </c>
      <c r="B1509">
        <v>265</v>
      </c>
    </row>
    <row r="1510" spans="1:2" x14ac:dyDescent="0.25">
      <c r="A1510" t="s">
        <v>8219</v>
      </c>
      <c r="B1510">
        <v>28</v>
      </c>
    </row>
    <row r="1511" spans="1:2" x14ac:dyDescent="0.25">
      <c r="A1511" t="s">
        <v>8219</v>
      </c>
      <c r="B1511">
        <v>364</v>
      </c>
    </row>
    <row r="1512" spans="1:2" x14ac:dyDescent="0.25">
      <c r="A1512" t="s">
        <v>8219</v>
      </c>
      <c r="B1512">
        <v>27</v>
      </c>
    </row>
    <row r="1513" spans="1:2" x14ac:dyDescent="0.25">
      <c r="A1513" t="s">
        <v>8219</v>
      </c>
      <c r="B1513">
        <v>93</v>
      </c>
    </row>
    <row r="1514" spans="1:2" x14ac:dyDescent="0.25">
      <c r="A1514" t="s">
        <v>8219</v>
      </c>
      <c r="B1514">
        <v>64</v>
      </c>
    </row>
    <row r="1515" spans="1:2" x14ac:dyDescent="0.25">
      <c r="A1515" t="s">
        <v>8219</v>
      </c>
      <c r="B1515">
        <v>22</v>
      </c>
    </row>
    <row r="1516" spans="1:2" x14ac:dyDescent="0.25">
      <c r="A1516" t="s">
        <v>8219</v>
      </c>
      <c r="B1516">
        <v>59</v>
      </c>
    </row>
    <row r="1517" spans="1:2" x14ac:dyDescent="0.25">
      <c r="A1517" t="s">
        <v>8219</v>
      </c>
      <c r="B1517">
        <v>249</v>
      </c>
    </row>
    <row r="1518" spans="1:2" x14ac:dyDescent="0.25">
      <c r="A1518" t="s">
        <v>8219</v>
      </c>
      <c r="B1518">
        <v>392</v>
      </c>
    </row>
    <row r="1519" spans="1:2" x14ac:dyDescent="0.25">
      <c r="A1519" t="s">
        <v>8219</v>
      </c>
      <c r="B1519">
        <v>115</v>
      </c>
    </row>
    <row r="1520" spans="1:2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187:A4115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E1279:E4115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2:E1278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Main Table</vt:lpstr>
      <vt:lpstr>Category Data</vt:lpstr>
      <vt:lpstr>Sub-Category Data</vt:lpstr>
      <vt:lpstr>Project Start Dates</vt:lpstr>
      <vt:lpstr>Success Statistics</vt:lpstr>
      <vt:lpstr>Outcome Summary Stats</vt:lpstr>
      <vt:lpstr>failed_backers</vt:lpstr>
      <vt:lpstr>project_goals</vt:lpstr>
      <vt:lpstr>projects_state</vt:lpstr>
      <vt:lpstr>succ_backers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Gendotti</cp:lastModifiedBy>
  <dcterms:created xsi:type="dcterms:W3CDTF">2017-04-20T15:17:24Z</dcterms:created>
  <dcterms:modified xsi:type="dcterms:W3CDTF">2020-05-20T14:22:08Z</dcterms:modified>
</cp:coreProperties>
</file>