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TENTE\Desktop\Uni\Probabilità e Statistica\Prove esame\"/>
    </mc:Choice>
  </mc:AlternateContent>
  <xr:revisionPtr revIDLastSave="0" documentId="13_ncr:1_{6A141ACA-87D0-4C97-8A8B-8DCD4EA0835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2.1" sheetId="1" r:id="rId1"/>
    <sheet name="2.2" sheetId="2" r:id="rId2"/>
    <sheet name="2.3" sheetId="3" r:id="rId3"/>
    <sheet name="2.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M30" i="4"/>
  <c r="M33" i="4" s="1"/>
  <c r="M34" i="4" s="1"/>
  <c r="M24" i="4"/>
  <c r="M27" i="4" s="1"/>
  <c r="M28" i="4" s="1"/>
  <c r="N45" i="3"/>
  <c r="N46" i="3"/>
  <c r="N4" i="3"/>
  <c r="N5" i="3" s="1"/>
  <c r="N3" i="3"/>
  <c r="N20" i="3" s="1"/>
  <c r="N1" i="3"/>
  <c r="N2" i="3" s="1"/>
  <c r="L23" i="1"/>
  <c r="L25" i="1" s="1"/>
  <c r="L26" i="1" s="1"/>
  <c r="L22" i="1"/>
  <c r="L14" i="1"/>
  <c r="L17" i="1" s="1"/>
  <c r="L18" i="1" s="1"/>
  <c r="N34" i="3" l="1"/>
  <c r="N38" i="3" s="1"/>
  <c r="N33" i="3"/>
  <c r="N39" i="3" s="1"/>
  <c r="N32" i="3"/>
  <c r="N35" i="3" s="1"/>
  <c r="N37" i="3" s="1"/>
  <c r="N16" i="3"/>
  <c r="N6" i="3"/>
  <c r="N48" i="3"/>
  <c r="N49" i="3" s="1"/>
  <c r="N51" i="3" s="1"/>
  <c r="N52" i="3" s="1"/>
  <c r="N19" i="3"/>
  <c r="L24" i="1"/>
  <c r="L33" i="1" s="1"/>
  <c r="L34" i="1" s="1"/>
  <c r="L35" i="1" s="1"/>
  <c r="L36" i="1" s="1"/>
  <c r="N47" i="3"/>
  <c r="M26" i="4"/>
  <c r="M32" i="4"/>
  <c r="M25" i="4"/>
  <c r="M31" i="4"/>
  <c r="L16" i="1"/>
  <c r="M41" i="4" l="1"/>
  <c r="N36" i="3"/>
  <c r="M40" i="4"/>
</calcChain>
</file>

<file path=xl/sharedStrings.xml><?xml version="1.0" encoding="utf-8"?>
<sst xmlns="http://schemas.openxmlformats.org/spreadsheetml/2006/main" count="74" uniqueCount="62">
  <si>
    <t>μ</t>
  </si>
  <si>
    <t>σ</t>
  </si>
  <si>
    <t>n</t>
  </si>
  <si>
    <t>k</t>
  </si>
  <si>
    <t>media</t>
  </si>
  <si>
    <t>dev. std.</t>
  </si>
  <si>
    <t>var</t>
  </si>
  <si>
    <t>z</t>
  </si>
  <si>
    <t>P(X&gt;k)</t>
  </si>
  <si>
    <t>k'</t>
  </si>
  <si>
    <t>n'</t>
  </si>
  <si>
    <t>media'</t>
  </si>
  <si>
    <t>dev. std.'</t>
  </si>
  <si>
    <t>var'</t>
  </si>
  <si>
    <t>z'</t>
  </si>
  <si>
    <t>P(X'≤k')</t>
  </si>
  <si>
    <t>var''</t>
  </si>
  <si>
    <t>ρ</t>
  </si>
  <si>
    <t>dev. std.''</t>
  </si>
  <si>
    <t>z''</t>
  </si>
  <si>
    <t>P(X''≤k'')</t>
  </si>
  <si>
    <t>gdl</t>
  </si>
  <si>
    <t>X bar</t>
  </si>
  <si>
    <t>Sx</t>
  </si>
  <si>
    <t>Sx²</t>
  </si>
  <si>
    <t>SSx</t>
  </si>
  <si>
    <t>sign</t>
  </si>
  <si>
    <t>AQL1</t>
  </si>
  <si>
    <t>AQL2</t>
  </si>
  <si>
    <t>stat1</t>
  </si>
  <si>
    <t>stat2</t>
  </si>
  <si>
    <t>-q</t>
  </si>
  <si>
    <t>H1</t>
  </si>
  <si>
    <t>H0</t>
  </si>
  <si>
    <t>conf</t>
  </si>
  <si>
    <t>q'</t>
  </si>
  <si>
    <t>a</t>
  </si>
  <si>
    <t>b</t>
  </si>
  <si>
    <t>r</t>
  </si>
  <si>
    <t>LCL μ</t>
  </si>
  <si>
    <t>UCL μ</t>
  </si>
  <si>
    <t>LCL σ</t>
  </si>
  <si>
    <t>UCL σ</t>
  </si>
  <si>
    <t>m</t>
  </si>
  <si>
    <t>Y bar</t>
  </si>
  <si>
    <t>Sy</t>
  </si>
  <si>
    <t>gdl m</t>
  </si>
  <si>
    <t>Sy²</t>
  </si>
  <si>
    <t>Sp²</t>
  </si>
  <si>
    <t>Sp</t>
  </si>
  <si>
    <t>stat</t>
  </si>
  <si>
    <t>p-value</t>
  </si>
  <si>
    <t>gdl tot</t>
  </si>
  <si>
    <t>μ0</t>
  </si>
  <si>
    <t>stat n'</t>
  </si>
  <si>
    <t>a n'</t>
  </si>
  <si>
    <t>b n'</t>
  </si>
  <si>
    <t>gdl n'</t>
  </si>
  <si>
    <t>p-value n'</t>
  </si>
  <si>
    <t>μ1</t>
  </si>
  <si>
    <t>β=h(μ1)</t>
  </si>
  <si>
    <t>β=h(μ1) 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</si>
</sst>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0" fontId="0" fillId="0" borderId="0" xfId="0" quotePrefix="1"/>
    <xf numFmtId="10" fontId="0" fillId="0" borderId="0" xfId="0" applyNumberFormat="1"/>
    <xf numFmtId="165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65828</xdr:colOff>
      <xdr:row>40</xdr:row>
      <xdr:rowOff>157809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71428" cy="75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113448</xdr:colOff>
      <xdr:row>38</xdr:row>
      <xdr:rowOff>145157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19048" cy="71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69850</xdr:colOff>
      <xdr:row>0</xdr:row>
      <xdr:rowOff>0</xdr:rowOff>
    </xdr:from>
    <xdr:to>
      <xdr:col>16</xdr:col>
      <xdr:colOff>464505</xdr:colOff>
      <xdr:row>17</xdr:row>
      <xdr:rowOff>29212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5450" y="0"/>
          <a:ext cx="3442655" cy="3159762"/>
        </a:xfrm>
        <a:prstGeom prst="rect">
          <a:avLst/>
        </a:prstGeom>
      </xdr:spPr>
    </xdr:pic>
    <xdr:clientData/>
  </xdr:twoCellAnchor>
  <xdr:twoCellAnchor editAs="oneCell">
    <xdr:from>
      <xdr:col>16</xdr:col>
      <xdr:colOff>488950</xdr:colOff>
      <xdr:row>0</xdr:row>
      <xdr:rowOff>0</xdr:rowOff>
    </xdr:from>
    <xdr:to>
      <xdr:col>30</xdr:col>
      <xdr:colOff>167166</xdr:colOff>
      <xdr:row>25</xdr:row>
      <xdr:rowOff>36325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2550" y="0"/>
          <a:ext cx="8212616" cy="4640075"/>
        </a:xfrm>
        <a:prstGeom prst="rect">
          <a:avLst/>
        </a:prstGeom>
      </xdr:spPr>
    </xdr:pic>
    <xdr:clientData/>
  </xdr:twoCellAnchor>
  <xdr:twoCellAnchor editAs="oneCell">
    <xdr:from>
      <xdr:col>12</xdr:col>
      <xdr:colOff>215900</xdr:colOff>
      <xdr:row>17</xdr:row>
      <xdr:rowOff>25400</xdr:rowOff>
    </xdr:from>
    <xdr:to>
      <xdr:col>15</xdr:col>
      <xdr:colOff>537097</xdr:colOff>
      <xdr:row>21</xdr:row>
      <xdr:rowOff>109409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31100" y="3155950"/>
          <a:ext cx="2149997" cy="820609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76201</xdr:colOff>
      <xdr:row>21</xdr:row>
      <xdr:rowOff>124790</xdr:rowOff>
    </xdr:from>
    <xdr:to>
      <xdr:col>16</xdr:col>
      <xdr:colOff>546101</xdr:colOff>
      <xdr:row>36</xdr:row>
      <xdr:rowOff>61321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81801" y="3991940"/>
          <a:ext cx="3517900" cy="2698781"/>
        </a:xfrm>
        <a:prstGeom prst="rect">
          <a:avLst/>
        </a:prstGeom>
      </xdr:spPr>
    </xdr:pic>
    <xdr:clientData/>
  </xdr:twoCellAnchor>
  <xdr:twoCellAnchor editAs="oneCell">
    <xdr:from>
      <xdr:col>16</xdr:col>
      <xdr:colOff>514351</xdr:colOff>
      <xdr:row>27</xdr:row>
      <xdr:rowOff>88714</xdr:rowOff>
    </xdr:from>
    <xdr:to>
      <xdr:col>20</xdr:col>
      <xdr:colOff>387350</xdr:colOff>
      <xdr:row>33</xdr:row>
      <xdr:rowOff>67922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67951" y="5060764"/>
          <a:ext cx="2311399" cy="1084108"/>
        </a:xfrm>
        <a:prstGeom prst="rect">
          <a:avLst/>
        </a:prstGeom>
      </xdr:spPr>
    </xdr:pic>
    <xdr:clientData/>
  </xdr:twoCellAnchor>
  <xdr:twoCellAnchor editAs="oneCell">
    <xdr:from>
      <xdr:col>20</xdr:col>
      <xdr:colOff>317502</xdr:colOff>
      <xdr:row>24</xdr:row>
      <xdr:rowOff>170923</xdr:rowOff>
    </xdr:from>
    <xdr:to>
      <xdr:col>29</xdr:col>
      <xdr:colOff>594258</xdr:colOff>
      <xdr:row>36</xdr:row>
      <xdr:rowOff>1495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09502" y="4590523"/>
          <a:ext cx="5763156" cy="2040372"/>
        </a:xfrm>
        <a:prstGeom prst="rect">
          <a:avLst/>
        </a:prstGeom>
      </xdr:spPr>
    </xdr:pic>
    <xdr:clientData/>
  </xdr:twoCellAnchor>
  <xdr:twoCellAnchor editAs="oneCell">
    <xdr:from>
      <xdr:col>17</xdr:col>
      <xdr:colOff>184150</xdr:colOff>
      <xdr:row>36</xdr:row>
      <xdr:rowOff>4260</xdr:rowOff>
    </xdr:from>
    <xdr:to>
      <xdr:col>25</xdr:col>
      <xdr:colOff>159543</xdr:colOff>
      <xdr:row>45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47350" y="6633660"/>
          <a:ext cx="4852193" cy="1672140"/>
        </a:xfrm>
        <a:prstGeom prst="rect">
          <a:avLst/>
        </a:prstGeom>
      </xdr:spPr>
    </xdr:pic>
    <xdr:clientData/>
  </xdr:twoCellAnchor>
  <xdr:twoCellAnchor editAs="oneCell">
    <xdr:from>
      <xdr:col>11</xdr:col>
      <xdr:colOff>344990</xdr:colOff>
      <xdr:row>45</xdr:row>
      <xdr:rowOff>120650</xdr:rowOff>
    </xdr:from>
    <xdr:to>
      <xdr:col>16</xdr:col>
      <xdr:colOff>543945</xdr:colOff>
      <xdr:row>63</xdr:row>
      <xdr:rowOff>52905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50590" y="8407400"/>
          <a:ext cx="3246955" cy="3246955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45</xdr:row>
      <xdr:rowOff>126552</xdr:rowOff>
    </xdr:from>
    <xdr:to>
      <xdr:col>29</xdr:col>
      <xdr:colOff>515364</xdr:colOff>
      <xdr:row>61</xdr:row>
      <xdr:rowOff>3939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39400" y="8413302"/>
          <a:ext cx="7754364" cy="28237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94400</xdr:colOff>
      <xdr:row>13</xdr:row>
      <xdr:rowOff>101288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00000" cy="2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76200</xdr:rowOff>
    </xdr:from>
    <xdr:to>
      <xdr:col>11</xdr:col>
      <xdr:colOff>170590</xdr:colOff>
      <xdr:row>59</xdr:row>
      <xdr:rowOff>132307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54300"/>
          <a:ext cx="6876190" cy="8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151543</xdr:colOff>
      <xdr:row>45</xdr:row>
      <xdr:rowOff>141821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7143" cy="84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292100</xdr:colOff>
      <xdr:row>40</xdr:row>
      <xdr:rowOff>182803</xdr:rowOff>
    </xdr:from>
    <xdr:to>
      <xdr:col>21</xdr:col>
      <xdr:colOff>292100</xdr:colOff>
      <xdr:row>47</xdr:row>
      <xdr:rowOff>177823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7700" y="7548803"/>
          <a:ext cx="6096000" cy="1284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:M36"/>
  <sheetViews>
    <sheetView workbookViewId="0">
      <selection activeCell="L15" sqref="L15"/>
    </sheetView>
  </sheetViews>
  <sheetFormatPr defaultRowHeight="15" x14ac:dyDescent="0.25"/>
  <sheetData>
    <row r="1" spans="12:13" x14ac:dyDescent="0.25">
      <c r="L1">
        <v>17.7</v>
      </c>
      <c r="M1" t="s">
        <v>0</v>
      </c>
    </row>
    <row r="2" spans="12:13" x14ac:dyDescent="0.25">
      <c r="L2">
        <v>2.2000000000000002</v>
      </c>
      <c r="M2" t="s">
        <v>1</v>
      </c>
    </row>
    <row r="12" spans="12:13" x14ac:dyDescent="0.25">
      <c r="L12">
        <v>40</v>
      </c>
      <c r="M12" t="s">
        <v>2</v>
      </c>
    </row>
    <row r="13" spans="12:13" x14ac:dyDescent="0.25">
      <c r="L13">
        <v>750</v>
      </c>
      <c r="M13" t="s">
        <v>3</v>
      </c>
    </row>
    <row r="14" spans="12:13" x14ac:dyDescent="0.25">
      <c r="L14">
        <f>L12*L1</f>
        <v>708</v>
      </c>
      <c r="M14" t="s">
        <v>4</v>
      </c>
    </row>
    <row r="15" spans="12:13" x14ac:dyDescent="0.25">
      <c r="L15" s="1">
        <f>L2*SQRT(L12)</f>
        <v>13.914021704740872</v>
      </c>
      <c r="M15" t="s">
        <v>5</v>
      </c>
    </row>
    <row r="16" spans="12:13" x14ac:dyDescent="0.25">
      <c r="L16" s="1">
        <f>L15^2</f>
        <v>193.60000000000008</v>
      </c>
      <c r="M16" t="s">
        <v>6</v>
      </c>
    </row>
    <row r="17" spans="12:13" x14ac:dyDescent="0.25">
      <c r="L17" s="2">
        <f>(L13-L14)/L15</f>
        <v>3.0185377665243616</v>
      </c>
      <c r="M17" t="s">
        <v>7</v>
      </c>
    </row>
    <row r="18" spans="12:13" x14ac:dyDescent="0.25">
      <c r="L18" s="3">
        <f>1-_xlfn.NORM.S.DIST(L17,1)</f>
        <v>1.2699887056029091E-3</v>
      </c>
      <c r="M18" t="s">
        <v>8</v>
      </c>
    </row>
    <row r="20" spans="12:13" x14ac:dyDescent="0.25">
      <c r="L20">
        <v>1500</v>
      </c>
      <c r="M20" t="s">
        <v>9</v>
      </c>
    </row>
    <row r="21" spans="12:13" x14ac:dyDescent="0.25">
      <c r="L21">
        <v>80</v>
      </c>
      <c r="M21" t="s">
        <v>10</v>
      </c>
    </row>
    <row r="22" spans="12:13" x14ac:dyDescent="0.25">
      <c r="L22">
        <f>L21*L1</f>
        <v>1416</v>
      </c>
      <c r="M22" t="s">
        <v>11</v>
      </c>
    </row>
    <row r="23" spans="12:13" x14ac:dyDescent="0.25">
      <c r="L23">
        <f>L2*SQRT(L21)</f>
        <v>19.677398201998152</v>
      </c>
      <c r="M23" t="s">
        <v>12</v>
      </c>
    </row>
    <row r="24" spans="12:13" x14ac:dyDescent="0.25">
      <c r="L24" s="1">
        <f>L23^2</f>
        <v>387.2000000000001</v>
      </c>
      <c r="M24" t="s">
        <v>13</v>
      </c>
    </row>
    <row r="25" spans="12:13" x14ac:dyDescent="0.25">
      <c r="L25" s="2">
        <f>(L20-L22)/L23</f>
        <v>4.2688570479541434</v>
      </c>
      <c r="M25" t="s">
        <v>14</v>
      </c>
    </row>
    <row r="26" spans="12:13" x14ac:dyDescent="0.25">
      <c r="L26" s="3">
        <f>_xlfn.NORM.S.DIST(L25,1)</f>
        <v>0.99999017614347374</v>
      </c>
      <c r="M26" t="s">
        <v>15</v>
      </c>
    </row>
    <row r="32" spans="12:13" x14ac:dyDescent="0.25">
      <c r="L32">
        <v>-0.01</v>
      </c>
      <c r="M32" t="s">
        <v>17</v>
      </c>
    </row>
    <row r="33" spans="12:13" x14ac:dyDescent="0.25">
      <c r="L33" s="1">
        <f>L24+L2^2*L32*L21*(L21-1)</f>
        <v>81.312000000000069</v>
      </c>
      <c r="M33" t="s">
        <v>16</v>
      </c>
    </row>
    <row r="34" spans="12:13" x14ac:dyDescent="0.25">
      <c r="L34" s="2">
        <f>SQRT(L33)</f>
        <v>9.0173166740444497</v>
      </c>
      <c r="M34" t="s">
        <v>18</v>
      </c>
    </row>
    <row r="35" spans="12:13" x14ac:dyDescent="0.25">
      <c r="L35" s="1">
        <f>(L20-L22)/L34</f>
        <v>9.3154097872359944</v>
      </c>
      <c r="M35" t="s">
        <v>19</v>
      </c>
    </row>
    <row r="36" spans="12:13" x14ac:dyDescent="0.25">
      <c r="L36" s="3">
        <f>_xlfn.NORM.S.DIST(L35,1)</f>
        <v>1</v>
      </c>
      <c r="M36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1:P52"/>
  <sheetViews>
    <sheetView topLeftCell="A16" zoomScale="150" zoomScaleNormal="150" workbookViewId="0">
      <selection activeCell="Q49" sqref="Q49"/>
    </sheetView>
  </sheetViews>
  <sheetFormatPr defaultRowHeight="15" x14ac:dyDescent="0.25"/>
  <sheetData>
    <row r="1" spans="12:15" x14ac:dyDescent="0.25">
      <c r="L1">
        <v>694</v>
      </c>
      <c r="N1">
        <f>COUNT(L1:L16)</f>
        <v>16</v>
      </c>
      <c r="O1" t="s">
        <v>2</v>
      </c>
    </row>
    <row r="2" spans="12:15" x14ac:dyDescent="0.25">
      <c r="L2">
        <v>695</v>
      </c>
      <c r="N2">
        <f>N1-1</f>
        <v>15</v>
      </c>
      <c r="O2" t="s">
        <v>21</v>
      </c>
    </row>
    <row r="3" spans="12:15" x14ac:dyDescent="0.25">
      <c r="L3">
        <v>695</v>
      </c>
      <c r="N3" s="1">
        <f>AVERAGE(L1:L16)</f>
        <v>697.0625</v>
      </c>
      <c r="O3" t="s">
        <v>22</v>
      </c>
    </row>
    <row r="4" spans="12:15" x14ac:dyDescent="0.25">
      <c r="L4">
        <v>700</v>
      </c>
      <c r="N4" s="1">
        <f>_xlfn.STDEV.S(L1:L16)</f>
        <v>4.4939774513601352</v>
      </c>
      <c r="O4" t="s">
        <v>23</v>
      </c>
    </row>
    <row r="5" spans="12:15" x14ac:dyDescent="0.25">
      <c r="L5">
        <v>694</v>
      </c>
      <c r="N5" s="1">
        <f>N4^2</f>
        <v>20.195833333333336</v>
      </c>
      <c r="O5" t="s">
        <v>24</v>
      </c>
    </row>
    <row r="6" spans="12:15" x14ac:dyDescent="0.25">
      <c r="L6">
        <v>701</v>
      </c>
      <c r="N6" s="1">
        <f>N5*N2</f>
        <v>302.93750000000006</v>
      </c>
      <c r="O6" t="s">
        <v>25</v>
      </c>
    </row>
    <row r="7" spans="12:15" x14ac:dyDescent="0.25">
      <c r="L7">
        <v>700</v>
      </c>
    </row>
    <row r="8" spans="12:15" x14ac:dyDescent="0.25">
      <c r="L8">
        <v>692</v>
      </c>
    </row>
    <row r="9" spans="12:15" x14ac:dyDescent="0.25">
      <c r="L9">
        <v>694</v>
      </c>
    </row>
    <row r="10" spans="12:15" x14ac:dyDescent="0.25">
      <c r="L10">
        <v>702</v>
      </c>
    </row>
    <row r="11" spans="12:15" x14ac:dyDescent="0.25">
      <c r="L11">
        <v>686</v>
      </c>
    </row>
    <row r="12" spans="12:15" x14ac:dyDescent="0.25">
      <c r="L12">
        <v>698</v>
      </c>
    </row>
    <row r="13" spans="12:15" x14ac:dyDescent="0.25">
      <c r="L13">
        <v>701</v>
      </c>
    </row>
    <row r="14" spans="12:15" x14ac:dyDescent="0.25">
      <c r="L14">
        <v>703</v>
      </c>
    </row>
    <row r="15" spans="12:15" x14ac:dyDescent="0.25">
      <c r="L15">
        <v>700</v>
      </c>
      <c r="N15" s="4">
        <v>0.01</v>
      </c>
      <c r="O15" t="s">
        <v>26</v>
      </c>
    </row>
    <row r="16" spans="12:15" x14ac:dyDescent="0.25">
      <c r="L16">
        <v>698</v>
      </c>
      <c r="N16" s="2">
        <f>_xlfn.T.INV(N15,N2)</f>
        <v>-2.6024802950111221</v>
      </c>
      <c r="O16" s="5" t="s">
        <v>31</v>
      </c>
    </row>
    <row r="17" spans="14:16" x14ac:dyDescent="0.25">
      <c r="N17">
        <v>700</v>
      </c>
      <c r="O17" t="s">
        <v>27</v>
      </c>
    </row>
    <row r="18" spans="14:16" x14ac:dyDescent="0.25">
      <c r="N18">
        <v>695</v>
      </c>
      <c r="O18" t="s">
        <v>28</v>
      </c>
    </row>
    <row r="19" spans="14:16" x14ac:dyDescent="0.25">
      <c r="N19" s="1">
        <f>($N$3-N17)/$N$4*SQRT($N$1)</f>
        <v>-2.6146103595699564</v>
      </c>
      <c r="O19" t="s">
        <v>29</v>
      </c>
      <c r="P19" t="s">
        <v>32</v>
      </c>
    </row>
    <row r="20" spans="14:16" x14ac:dyDescent="0.25">
      <c r="N20" s="1">
        <f>($N$3-N18)/$N$4*SQRT($N$1)</f>
        <v>1.835790252464012</v>
      </c>
      <c r="O20" t="s">
        <v>30</v>
      </c>
      <c r="P20" t="s">
        <v>33</v>
      </c>
    </row>
    <row r="31" spans="14:16" x14ac:dyDescent="0.25">
      <c r="N31" s="4">
        <v>0.9</v>
      </c>
      <c r="O31" t="s">
        <v>34</v>
      </c>
    </row>
    <row r="32" spans="14:16" x14ac:dyDescent="0.25">
      <c r="N32" s="2">
        <f>_xlfn.T.INV.2T(1-N31,N2)</f>
        <v>1.7530503556925723</v>
      </c>
      <c r="O32" t="s">
        <v>35</v>
      </c>
    </row>
    <row r="33" spans="14:15" x14ac:dyDescent="0.25">
      <c r="N33" s="1">
        <f>_xlfn.CHISQ.INV(0.5-0.5*N31,N2)</f>
        <v>7.2609439276700316</v>
      </c>
      <c r="O33" t="s">
        <v>36</v>
      </c>
    </row>
    <row r="34" spans="14:15" x14ac:dyDescent="0.25">
      <c r="N34" s="1">
        <f>_xlfn.CHISQ.INV.RT(0.5-0.5*N31,N2)</f>
        <v>24.99579013972863</v>
      </c>
      <c r="O34" t="s">
        <v>37</v>
      </c>
    </row>
    <row r="35" spans="14:15" x14ac:dyDescent="0.25">
      <c r="N35" s="2">
        <f>N32*N4/SQRT(N1)</f>
        <v>1.9695421923953211</v>
      </c>
      <c r="O35" t="s">
        <v>38</v>
      </c>
    </row>
    <row r="36" spans="14:15" x14ac:dyDescent="0.25">
      <c r="N36" s="1">
        <f>N3-N35</f>
        <v>695.09295780760465</v>
      </c>
      <c r="O36" t="s">
        <v>39</v>
      </c>
    </row>
    <row r="37" spans="14:15" x14ac:dyDescent="0.25">
      <c r="N37" s="1">
        <f>N3+N35</f>
        <v>699.03204219239535</v>
      </c>
      <c r="O37" t="s">
        <v>40</v>
      </c>
    </row>
    <row r="38" spans="14:15" x14ac:dyDescent="0.25">
      <c r="N38" s="2">
        <f>$N$4*SQRT($N$2/N34)</f>
        <v>3.4813130946445261</v>
      </c>
      <c r="O38" t="s">
        <v>41</v>
      </c>
    </row>
    <row r="39" spans="14:15" x14ac:dyDescent="0.25">
      <c r="N39" s="2">
        <f>$N$4*SQRT($N$2/N33)</f>
        <v>6.4592185166215152</v>
      </c>
      <c r="O39" t="s">
        <v>42</v>
      </c>
    </row>
    <row r="42" spans="14:15" x14ac:dyDescent="0.25">
      <c r="N42">
        <v>20</v>
      </c>
      <c r="O42" t="s">
        <v>43</v>
      </c>
    </row>
    <row r="43" spans="14:15" x14ac:dyDescent="0.25">
      <c r="N43">
        <v>701.12</v>
      </c>
      <c r="O43" t="s">
        <v>44</v>
      </c>
    </row>
    <row r="44" spans="14:15" x14ac:dyDescent="0.25">
      <c r="N44">
        <v>5.62</v>
      </c>
      <c r="O44" t="s">
        <v>45</v>
      </c>
    </row>
    <row r="45" spans="14:15" x14ac:dyDescent="0.25">
      <c r="N45" s="1">
        <f>N44^2</f>
        <v>31.584400000000002</v>
      </c>
      <c r="O45" t="s">
        <v>47</v>
      </c>
    </row>
    <row r="46" spans="14:15" x14ac:dyDescent="0.25">
      <c r="N46">
        <f>N42-1</f>
        <v>19</v>
      </c>
      <c r="O46" t="s">
        <v>46</v>
      </c>
    </row>
    <row r="47" spans="14:15" x14ac:dyDescent="0.25">
      <c r="N47">
        <f>N46+N2</f>
        <v>34</v>
      </c>
      <c r="O47" t="s">
        <v>52</v>
      </c>
    </row>
    <row r="48" spans="14:15" x14ac:dyDescent="0.25">
      <c r="N48" s="2">
        <f>(N46*N45+N2*N5)/N47</f>
        <v>26.560032352941182</v>
      </c>
      <c r="O48" t="s">
        <v>48</v>
      </c>
    </row>
    <row r="49" spans="14:15" x14ac:dyDescent="0.25">
      <c r="N49" s="2">
        <f>SQRT(N48)</f>
        <v>5.1536426295331328</v>
      </c>
      <c r="O49" t="s">
        <v>49</v>
      </c>
    </row>
    <row r="51" spans="14:15" x14ac:dyDescent="0.25">
      <c r="N51" s="1">
        <f>(N43-N3)/N49/SQRT(1/N1+1/N42)</f>
        <v>2.3472965876506171</v>
      </c>
      <c r="O51" t="s">
        <v>50</v>
      </c>
    </row>
    <row r="52" spans="14:15" x14ac:dyDescent="0.25">
      <c r="N52" s="6">
        <f>_xlfn.T.DIST.2T(ABS(N51),N47)</f>
        <v>2.4871577499204021E-2</v>
      </c>
      <c r="O52" t="s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1:O41"/>
  <sheetViews>
    <sheetView tabSelected="1" topLeftCell="A14" zoomScale="150" zoomScaleNormal="150" workbookViewId="0">
      <selection activeCell="O31" sqref="O31"/>
    </sheetView>
  </sheetViews>
  <sheetFormatPr defaultRowHeight="15" x14ac:dyDescent="0.25"/>
  <sheetData>
    <row r="1" spans="13:14" x14ac:dyDescent="0.25">
      <c r="M1">
        <v>18500</v>
      </c>
      <c r="N1" t="s">
        <v>53</v>
      </c>
    </row>
    <row r="2" spans="13:14" x14ac:dyDescent="0.25">
      <c r="M2">
        <v>20</v>
      </c>
      <c r="N2" t="s">
        <v>2</v>
      </c>
    </row>
    <row r="3" spans="13:14" x14ac:dyDescent="0.25">
      <c r="M3">
        <v>21</v>
      </c>
      <c r="N3" t="s">
        <v>10</v>
      </c>
    </row>
    <row r="4" spans="13:14" x14ac:dyDescent="0.25">
      <c r="M4">
        <v>10635.2</v>
      </c>
      <c r="N4" t="s">
        <v>22</v>
      </c>
    </row>
    <row r="23" spans="13:15" x14ac:dyDescent="0.25">
      <c r="M23" s="4">
        <v>0.05</v>
      </c>
      <c r="N23" t="s">
        <v>26</v>
      </c>
    </row>
    <row r="24" spans="13:15" x14ac:dyDescent="0.25">
      <c r="M24">
        <f>2*M2</f>
        <v>40</v>
      </c>
      <c r="N24" t="s">
        <v>21</v>
      </c>
    </row>
    <row r="25" spans="13:15" x14ac:dyDescent="0.25">
      <c r="M25" s="1">
        <f>_xlfn.CHISQ.INV($M$23/2,M24)</f>
        <v>24.433039170807888</v>
      </c>
      <c r="N25" t="s">
        <v>36</v>
      </c>
    </row>
    <row r="26" spans="13:15" x14ac:dyDescent="0.25">
      <c r="M26" s="1">
        <f>_xlfn.CHISQ.INV.RT($M$23/2,M24)</f>
        <v>59.341707143171199</v>
      </c>
      <c r="N26" t="s">
        <v>37</v>
      </c>
    </row>
    <row r="27" spans="13:15" x14ac:dyDescent="0.25">
      <c r="M27" s="1">
        <f>$M$4/$M$1*M24</f>
        <v>22.995027027027032</v>
      </c>
      <c r="N27" t="s">
        <v>50</v>
      </c>
      <c r="O27" t="s">
        <v>32</v>
      </c>
    </row>
    <row r="28" spans="13:15" x14ac:dyDescent="0.25">
      <c r="M28" s="7">
        <f>_xlfn.CHISQ.DIST(M27,M24,1)*2</f>
        <v>2.857670757221489E-2</v>
      </c>
      <c r="N28" t="s">
        <v>51</v>
      </c>
    </row>
    <row r="30" spans="13:15" x14ac:dyDescent="0.25">
      <c r="M30">
        <f>2*M3</f>
        <v>42</v>
      </c>
      <c r="N30" t="s">
        <v>57</v>
      </c>
    </row>
    <row r="31" spans="13:15" x14ac:dyDescent="0.25">
      <c r="M31" s="1">
        <f>_xlfn.CHISQ.INV($M$23/2,M30)</f>
        <v>25.998661968152366</v>
      </c>
      <c r="N31" t="s">
        <v>55</v>
      </c>
    </row>
    <row r="32" spans="13:15" x14ac:dyDescent="0.25">
      <c r="M32" s="1">
        <f>_xlfn.CHISQ.INV.RT($M$23/2,M30)</f>
        <v>61.776755805349204</v>
      </c>
      <c r="N32" t="s">
        <v>56</v>
      </c>
    </row>
    <row r="33" spans="13:15" x14ac:dyDescent="0.25">
      <c r="M33" s="1">
        <f>$M$4/$M$1*M30</f>
        <v>24.144778378378383</v>
      </c>
      <c r="N33" t="s">
        <v>54</v>
      </c>
      <c r="O33" t="s">
        <v>32</v>
      </c>
    </row>
    <row r="34" spans="13:15" x14ac:dyDescent="0.25">
      <c r="M34" s="7">
        <f>_xlfn.CHISQ.DIST(M33,M30,1)*2</f>
        <v>2.463142214611997E-2</v>
      </c>
      <c r="N34" t="s">
        <v>58</v>
      </c>
    </row>
    <row r="39" spans="13:15" x14ac:dyDescent="0.25">
      <c r="M39">
        <v>10000</v>
      </c>
      <c r="N39" t="s">
        <v>59</v>
      </c>
    </row>
    <row r="40" spans="13:15" x14ac:dyDescent="0.25">
      <c r="M40" s="7">
        <f>_xlfn.CHISQ.DIST(M26*$M$1/$M$39,M24,1)-_xlfn.CHISQ.DIST(M25*$M$1/$M$39,M24,1)</f>
        <v>0.2637247387340913</v>
      </c>
      <c r="N40" t="s">
        <v>60</v>
      </c>
    </row>
    <row r="41" spans="13:15" x14ac:dyDescent="0.25">
      <c r="M41" s="7">
        <f>_xlfn.CHISQ.DIST(M32*$M$1/$M$39,M30,1)-_xlfn.CHISQ.DIST(M31*$M$1/$M$39,M30,1)</f>
        <v>0.23960933794772399</v>
      </c>
      <c r="N41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2.1</vt:lpstr>
      <vt:lpstr>2.2</vt:lpstr>
      <vt:lpstr>2.3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Vandertic</dc:creator>
  <cp:lastModifiedBy>UTENTE</cp:lastModifiedBy>
  <dcterms:created xsi:type="dcterms:W3CDTF">2023-02-05T10:03:08Z</dcterms:created>
  <dcterms:modified xsi:type="dcterms:W3CDTF">2023-02-12T13:00:16Z</dcterms:modified>
</cp:coreProperties>
</file>