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drDi\Documents\GitHub\Badmintobot\equations\"/>
    </mc:Choice>
  </mc:AlternateContent>
  <xr:revisionPtr revIDLastSave="0" documentId="13_ncr:1_{C6BC00DF-355E-4578-A867-48D98B68C0C8}" xr6:coauthVersionLast="47" xr6:coauthVersionMax="47" xr10:uidLastSave="{00000000-0000-0000-0000-000000000000}"/>
  <bookViews>
    <workbookView xWindow="-108" yWindow="-108" windowWidth="23256" windowHeight="13176" activeTab="3" xr2:uid="{94527D69-0EDA-4879-88EE-E32FF4DBEC63}"/>
  </bookViews>
  <sheets>
    <sheet name="Sheet2" sheetId="4" r:id="rId1"/>
    <sheet name="Answer Report 1" sheetId="2" r:id="rId2"/>
    <sheet name="Sensitivity Report 1" sheetId="3" r:id="rId3"/>
    <sheet name="Sheet1" sheetId="1" r:id="rId4"/>
    <sheet name="Sheet3" sheetId="5" r:id="rId5"/>
  </sheets>
  <definedNames>
    <definedName name="solver_adj" localSheetId="3" hidden="1">Sheet1!$AC$4:$AD$26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Sheet1!$X$28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4" i="1"/>
  <c r="U4" i="1"/>
  <c r="T4" i="1"/>
  <c r="W3" i="1"/>
  <c r="V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M3" i="1"/>
  <c r="AF6" i="1"/>
  <c r="N3" i="1"/>
  <c r="K4" i="1" l="1"/>
  <c r="L4" i="1"/>
  <c r="M4" i="1" l="1"/>
  <c r="N4" i="1"/>
  <c r="L5" i="1" l="1"/>
  <c r="I5" i="1"/>
  <c r="J5" i="1"/>
  <c r="K5" i="1"/>
  <c r="N5" i="1" l="1"/>
  <c r="O5" i="1"/>
  <c r="M5" i="1"/>
  <c r="K6" i="1" l="1"/>
  <c r="L6" i="1"/>
  <c r="I6" i="1"/>
  <c r="J6" i="1"/>
  <c r="N6" i="1" l="1"/>
  <c r="M6" i="1"/>
  <c r="O6" i="1"/>
  <c r="K7" i="1" l="1"/>
  <c r="L7" i="1"/>
  <c r="I7" i="1"/>
  <c r="J7" i="1"/>
  <c r="N7" i="1" l="1"/>
  <c r="O7" i="1"/>
  <c r="M7" i="1"/>
  <c r="L8" i="1" l="1"/>
  <c r="J8" i="1"/>
  <c r="K8" i="1"/>
  <c r="I8" i="1"/>
  <c r="M8" i="1" l="1"/>
  <c r="N8" i="1"/>
  <c r="O8" i="1"/>
  <c r="L9" i="1" l="1"/>
  <c r="I9" i="1"/>
  <c r="J9" i="1"/>
  <c r="K9" i="1"/>
  <c r="M9" i="1" l="1"/>
  <c r="N9" i="1"/>
  <c r="O9" i="1"/>
  <c r="L10" i="1" l="1"/>
  <c r="I10" i="1"/>
  <c r="K10" i="1"/>
  <c r="J10" i="1"/>
  <c r="O10" i="1" l="1"/>
  <c r="M10" i="1"/>
  <c r="N10" i="1"/>
  <c r="L11" i="1" l="1"/>
  <c r="I11" i="1"/>
  <c r="K11" i="1"/>
  <c r="J11" i="1"/>
  <c r="O11" i="1" l="1"/>
  <c r="N11" i="1"/>
  <c r="M11" i="1"/>
  <c r="J12" i="1" l="1"/>
  <c r="K12" i="1"/>
  <c r="L12" i="1"/>
  <c r="I12" i="1"/>
  <c r="N12" i="1" l="1"/>
  <c r="O12" i="1"/>
  <c r="M12" i="1"/>
  <c r="J13" i="1" l="1"/>
  <c r="K13" i="1"/>
  <c r="I13" i="1"/>
  <c r="L13" i="1"/>
  <c r="M13" i="1" l="1"/>
  <c r="O13" i="1"/>
  <c r="N13" i="1"/>
  <c r="I14" i="1" l="1"/>
  <c r="L14" i="1"/>
  <c r="K14" i="1"/>
  <c r="J14" i="1"/>
  <c r="N14" i="1" l="1"/>
  <c r="O14" i="1"/>
  <c r="M14" i="1"/>
  <c r="J15" i="1" l="1"/>
  <c r="L15" i="1"/>
  <c r="I15" i="1"/>
  <c r="K15" i="1"/>
  <c r="O15" i="1" l="1"/>
  <c r="N15" i="1"/>
  <c r="M15" i="1"/>
  <c r="L16" i="1" l="1"/>
  <c r="J16" i="1"/>
  <c r="I16" i="1"/>
  <c r="K16" i="1"/>
  <c r="N16" i="1" l="1"/>
  <c r="O16" i="1"/>
  <c r="M16" i="1"/>
  <c r="I17" i="1" l="1"/>
  <c r="K17" i="1"/>
  <c r="J17" i="1"/>
  <c r="L17" i="1"/>
  <c r="N17" i="1" l="1"/>
  <c r="O17" i="1"/>
  <c r="M17" i="1"/>
  <c r="J18" i="1" l="1"/>
  <c r="L18" i="1"/>
  <c r="I18" i="1"/>
  <c r="K18" i="1"/>
  <c r="N18" i="1" l="1"/>
  <c r="O18" i="1"/>
  <c r="M18" i="1"/>
  <c r="J19" i="1" l="1"/>
  <c r="L19" i="1"/>
  <c r="I19" i="1"/>
  <c r="K19" i="1"/>
  <c r="O19" i="1" l="1"/>
  <c r="N19" i="1"/>
  <c r="M19" i="1"/>
  <c r="I20" i="1" l="1"/>
  <c r="L20" i="1"/>
  <c r="K20" i="1"/>
  <c r="J20" i="1"/>
  <c r="N20" i="1" l="1"/>
  <c r="O20" i="1"/>
  <c r="M20" i="1"/>
  <c r="L21" i="1" l="1"/>
  <c r="K21" i="1"/>
  <c r="J21" i="1"/>
  <c r="I21" i="1"/>
  <c r="O21" i="1" l="1"/>
  <c r="N21" i="1"/>
  <c r="M21" i="1"/>
  <c r="L22" i="1" l="1"/>
  <c r="K22" i="1"/>
  <c r="I22" i="1"/>
  <c r="J22" i="1"/>
  <c r="M22" i="1" l="1"/>
  <c r="O22" i="1"/>
  <c r="N22" i="1"/>
  <c r="K23" i="1" l="1"/>
  <c r="J23" i="1"/>
  <c r="I23" i="1"/>
  <c r="L23" i="1"/>
  <c r="M23" i="1" l="1"/>
  <c r="N23" i="1"/>
  <c r="O23" i="1"/>
  <c r="K24" i="1" l="1"/>
  <c r="J24" i="1"/>
  <c r="I24" i="1"/>
  <c r="L24" i="1"/>
  <c r="N24" i="1" l="1"/>
  <c r="O24" i="1"/>
  <c r="M24" i="1"/>
  <c r="L25" i="1" l="1"/>
  <c r="I25" i="1"/>
  <c r="K25" i="1"/>
  <c r="J25" i="1"/>
  <c r="N25" i="1" l="1"/>
  <c r="O25" i="1"/>
  <c r="M25" i="1"/>
  <c r="K26" i="1" l="1"/>
  <c r="L26" i="1"/>
  <c r="J26" i="1"/>
  <c r="I26" i="1"/>
  <c r="M26" i="1" l="1"/>
  <c r="N26" i="1"/>
  <c r="O26" i="1"/>
  <c r="O28" i="1" s="1"/>
  <c r="V4" i="1"/>
  <c r="W4" i="1"/>
  <c r="U5" i="1" l="1"/>
  <c r="T5" i="1"/>
  <c r="R5" i="1"/>
  <c r="S5" i="1"/>
  <c r="W5" i="1" l="1"/>
  <c r="X5" i="1"/>
  <c r="V5" i="1"/>
  <c r="T6" i="1" l="1"/>
  <c r="U6" i="1"/>
  <c r="R6" i="1"/>
  <c r="S6" i="1"/>
  <c r="X6" i="1" l="1"/>
  <c r="V6" i="1"/>
  <c r="W6" i="1"/>
  <c r="T7" i="1" l="1"/>
  <c r="U7" i="1"/>
  <c r="S7" i="1"/>
  <c r="R7" i="1"/>
  <c r="V7" i="1" l="1"/>
  <c r="X7" i="1"/>
  <c r="W7" i="1"/>
  <c r="T8" i="1" l="1"/>
  <c r="U8" i="1"/>
  <c r="R8" i="1"/>
  <c r="S8" i="1"/>
  <c r="V8" i="1" l="1"/>
  <c r="X8" i="1"/>
  <c r="W8" i="1"/>
  <c r="T9" i="1" l="1"/>
  <c r="U9" i="1"/>
  <c r="S9" i="1"/>
  <c r="R9" i="1"/>
  <c r="W9" i="1" l="1"/>
  <c r="X9" i="1"/>
  <c r="V9" i="1"/>
  <c r="T10" i="1" l="1"/>
  <c r="U10" i="1"/>
  <c r="S10" i="1"/>
  <c r="R10" i="1"/>
  <c r="X10" i="1" l="1"/>
  <c r="V10" i="1"/>
  <c r="W10" i="1"/>
  <c r="U11" i="1" l="1"/>
  <c r="T11" i="1"/>
  <c r="R11" i="1"/>
  <c r="S11" i="1"/>
  <c r="W11" i="1" l="1"/>
  <c r="X11" i="1"/>
  <c r="V11" i="1"/>
  <c r="U12" i="1" l="1"/>
  <c r="T12" i="1"/>
  <c r="R12" i="1"/>
  <c r="S12" i="1"/>
  <c r="W12" i="1" l="1"/>
  <c r="X12" i="1"/>
  <c r="V12" i="1"/>
  <c r="U13" i="1" l="1"/>
  <c r="T13" i="1"/>
  <c r="R13" i="1"/>
  <c r="S13" i="1"/>
  <c r="W13" i="1" l="1"/>
  <c r="X13" i="1"/>
  <c r="V13" i="1"/>
  <c r="T14" i="1" l="1"/>
  <c r="U14" i="1"/>
  <c r="R14" i="1"/>
  <c r="S14" i="1"/>
  <c r="W14" i="1" l="1"/>
  <c r="X14" i="1"/>
  <c r="V14" i="1"/>
  <c r="T15" i="1" l="1"/>
  <c r="U15" i="1"/>
  <c r="R15" i="1"/>
  <c r="S15" i="1"/>
  <c r="W15" i="1" l="1"/>
  <c r="V15" i="1"/>
  <c r="X15" i="1"/>
  <c r="U16" i="1" l="1"/>
  <c r="T16" i="1"/>
  <c r="R16" i="1"/>
  <c r="S16" i="1"/>
  <c r="V16" i="1" l="1"/>
  <c r="W16" i="1"/>
  <c r="X16" i="1"/>
  <c r="U17" i="1" l="1"/>
  <c r="T17" i="1"/>
  <c r="R17" i="1"/>
  <c r="S17" i="1"/>
  <c r="V17" i="1" l="1"/>
  <c r="X17" i="1"/>
  <c r="W17" i="1"/>
  <c r="R18" i="1" l="1"/>
  <c r="U18" i="1"/>
  <c r="T18" i="1"/>
  <c r="S18" i="1"/>
  <c r="X18" i="1" l="1"/>
  <c r="W18" i="1"/>
  <c r="V18" i="1"/>
  <c r="T19" i="1" l="1"/>
  <c r="U19" i="1"/>
  <c r="R19" i="1"/>
  <c r="S19" i="1"/>
  <c r="V19" i="1" l="1"/>
  <c r="X19" i="1"/>
  <c r="W19" i="1"/>
  <c r="U20" i="1" l="1"/>
  <c r="T20" i="1"/>
  <c r="R20" i="1"/>
  <c r="S20" i="1"/>
  <c r="V20" i="1" l="1"/>
  <c r="W20" i="1"/>
  <c r="X20" i="1"/>
  <c r="T21" i="1" l="1"/>
  <c r="U21" i="1"/>
  <c r="S21" i="1"/>
  <c r="R21" i="1"/>
  <c r="V21" i="1" l="1"/>
  <c r="X21" i="1"/>
  <c r="W21" i="1"/>
  <c r="S22" i="1" l="1"/>
  <c r="U22" i="1"/>
  <c r="T22" i="1"/>
  <c r="R22" i="1"/>
  <c r="X22" i="1" l="1"/>
  <c r="V22" i="1"/>
  <c r="W22" i="1"/>
  <c r="T23" i="1" l="1"/>
  <c r="U23" i="1"/>
  <c r="S23" i="1"/>
  <c r="R23" i="1"/>
  <c r="V23" i="1" l="1"/>
  <c r="X23" i="1"/>
  <c r="W23" i="1"/>
  <c r="U24" i="1" l="1"/>
  <c r="T24" i="1"/>
  <c r="S24" i="1"/>
  <c r="R24" i="1"/>
  <c r="X24" i="1" l="1"/>
  <c r="V24" i="1"/>
  <c r="W24" i="1"/>
  <c r="T25" i="1" l="1"/>
  <c r="U25" i="1"/>
  <c r="R25" i="1"/>
  <c r="S25" i="1"/>
  <c r="W25" i="1" l="1"/>
  <c r="X25" i="1"/>
  <c r="V25" i="1"/>
  <c r="T26" i="1" l="1"/>
  <c r="U26" i="1"/>
  <c r="S26" i="1"/>
  <c r="R26" i="1"/>
  <c r="X26" i="1" l="1"/>
  <c r="X28" i="1" s="1"/>
  <c r="V26" i="1"/>
  <c r="W26" i="1"/>
</calcChain>
</file>

<file path=xl/sharedStrings.xml><?xml version="1.0" encoding="utf-8"?>
<sst xmlns="http://schemas.openxmlformats.org/spreadsheetml/2006/main" count="93" uniqueCount="65">
  <si>
    <t>time step</t>
  </si>
  <si>
    <t>G</t>
  </si>
  <si>
    <t>density air</t>
  </si>
  <si>
    <t>coef drag</t>
  </si>
  <si>
    <t>diameter</t>
  </si>
  <si>
    <t>density shuttle</t>
  </si>
  <si>
    <t>launchAngle</t>
  </si>
  <si>
    <t>mass shuttle</t>
  </si>
  <si>
    <t>v</t>
  </si>
  <si>
    <t>exp y</t>
  </si>
  <si>
    <t>expz</t>
  </si>
  <si>
    <t>gen y</t>
  </si>
  <si>
    <t>gen z</t>
  </si>
  <si>
    <t>err</t>
  </si>
  <si>
    <t>Microsoft Excel 16.0 Answer Report</t>
  </si>
  <si>
    <t>Worksheet: [excel GRG non linear solver.xlsx]Sheet1</t>
  </si>
  <si>
    <t>Report Created: 25/3/2024 4:59:30 pm</t>
  </si>
  <si>
    <t>Result: Solver has converged to the current solution.  All Constraints are satisfied.</t>
  </si>
  <si>
    <t>Solver Engine</t>
  </si>
  <si>
    <t>Engine: GRG Nonlinear</t>
  </si>
  <si>
    <t>Solution Time: 0.328 Seconds.</t>
  </si>
  <si>
    <t>Iterations: 6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</si>
  <si>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</si>
  <si>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</si>
  <si>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</si>
  <si>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</si>
  <si>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</si>
  <si>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</si>
  <si>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</si>
  <si>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</si>
  <si>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</si>
  <si>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</si>
  <si>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</si>
  <si>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</si>
  <si>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NONE</t>
  </si>
  <si>
    <t>$M$27</t>
  </si>
  <si>
    <t>$P$6</t>
  </si>
  <si>
    <t>Contin</t>
  </si>
  <si>
    <t>$P$7</t>
  </si>
  <si>
    <t>$P$8</t>
  </si>
  <si>
    <t>Microsoft Excel 16.0 Sensitivity Report</t>
  </si>
  <si>
    <t>Report Created: 25/3/2024 4:59:31 pm</t>
  </si>
  <si>
    <t>Final</t>
  </si>
  <si>
    <t>Value</t>
  </si>
  <si>
    <t>Reduced</t>
  </si>
  <si>
    <t>Gradient</t>
  </si>
  <si>
    <t>coef_d</t>
  </si>
  <si>
    <t>real_v</t>
  </si>
  <si>
    <t>real_launch_angle</t>
  </si>
  <si>
    <t>err_coord</t>
  </si>
  <si>
    <t>coef_dy</t>
  </si>
  <si>
    <t>coef_dz</t>
  </si>
  <si>
    <t>vy</t>
  </si>
  <si>
    <t>vz</t>
  </si>
  <si>
    <t>Experimental</t>
  </si>
  <si>
    <t>Constant CD</t>
  </si>
  <si>
    <t>Changing CD</t>
  </si>
  <si>
    <t>Starting CD all at 0.3</t>
  </si>
  <si>
    <t>Starting CD all at 0.5</t>
  </si>
  <si>
    <t>Starting CD all at 1.0</t>
  </si>
  <si>
    <t>Starting CD all at 0.2</t>
  </si>
  <si>
    <t>STABLE</t>
  </si>
  <si>
    <t>Starting value 0.3</t>
  </si>
  <si>
    <t>Starting value 0.5</t>
  </si>
  <si>
    <t>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</si>
</sst>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9CDCFE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name val="Calibri"/>
      <family val="2"/>
      <scheme val="minor"/>
    </font>
    <font>
      <sz val="3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4" xfId="0" applyBorder="1"/>
    <xf numFmtId="0" fontId="3" fillId="0" borderId="3" xfId="0" applyFont="1" applyBorder="1" applyAlignment="1">
      <alignment horizontal="center"/>
    </xf>
    <xf numFmtId="0" fontId="0" fillId="0" borderId="5" xfId="0" applyBorder="1"/>
    <xf numFmtId="0" fontId="3" fillId="0" borderId="3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Sheet1!$V$4:$V$24</c:f>
              <c:numCache>
                <c:formatCode>General</c:formatCode>
                <c:ptCount val="21"/>
                <c:pt idx="0">
                  <c:v>25.399130238081259</c:v>
                </c:pt>
                <c:pt idx="1">
                  <c:v>17.950203653073444</c:v>
                </c:pt>
                <c:pt idx="2">
                  <c:v>14.266549749058793</c:v>
                </c:pt>
                <c:pt idx="3">
                  <c:v>12.254377740600676</c:v>
                </c:pt>
                <c:pt idx="4">
                  <c:v>8.8676294627271304</c:v>
                </c:pt>
                <c:pt idx="5">
                  <c:v>7.6156997607388721</c:v>
                </c:pt>
                <c:pt idx="6">
                  <c:v>7.8469638246175082</c:v>
                </c:pt>
                <c:pt idx="7">
                  <c:v>7.8626031441077382</c:v>
                </c:pt>
                <c:pt idx="8">
                  <c:v>8.5171313600402474</c:v>
                </c:pt>
                <c:pt idx="9">
                  <c:v>8.2865807917596239</c:v>
                </c:pt>
                <c:pt idx="10">
                  <c:v>7.9415354999242629</c:v>
                </c:pt>
                <c:pt idx="11">
                  <c:v>9.064465682992255</c:v>
                </c:pt>
                <c:pt idx="12">
                  <c:v>10.203788972582881</c:v>
                </c:pt>
                <c:pt idx="13">
                  <c:v>9.5598268169671829</c:v>
                </c:pt>
                <c:pt idx="14">
                  <c:v>10.578282172921863</c:v>
                </c:pt>
                <c:pt idx="15">
                  <c:v>11.151240073212932</c:v>
                </c:pt>
                <c:pt idx="16">
                  <c:v>11.470084269524131</c:v>
                </c:pt>
                <c:pt idx="17">
                  <c:v>12.240625980219802</c:v>
                </c:pt>
                <c:pt idx="18">
                  <c:v>12.257138605092047</c:v>
                </c:pt>
                <c:pt idx="19">
                  <c:v>11.735366228922093</c:v>
                </c:pt>
                <c:pt idx="20">
                  <c:v>11.904523785563949</c:v>
                </c:pt>
              </c:numCache>
            </c:numRef>
          </c:xVal>
          <c:yVal>
            <c:numRef>
              <c:f>Sheet1!$AB$4:$AB$24</c:f>
              <c:numCache>
                <c:formatCode>General</c:formatCode>
                <c:ptCount val="21"/>
                <c:pt idx="0">
                  <c:v>0.7748592727635516</c:v>
                </c:pt>
                <c:pt idx="1">
                  <c:v>1.1555883275468417</c:v>
                </c:pt>
                <c:pt idx="2">
                  <c:v>1.0849289518007101</c:v>
                </c:pt>
                <c:pt idx="3">
                  <c:v>0.63602937507547741</c:v>
                </c:pt>
                <c:pt idx="4">
                  <c:v>3.0248073058854521</c:v>
                </c:pt>
                <c:pt idx="5">
                  <c:v>1.1961802916318345</c:v>
                </c:pt>
                <c:pt idx="6">
                  <c:v>2.9249330218452769E-5</c:v>
                </c:pt>
                <c:pt idx="7">
                  <c:v>0.57340800249290858</c:v>
                </c:pt>
                <c:pt idx="8">
                  <c:v>0</c:v>
                </c:pt>
                <c:pt idx="9">
                  <c:v>1.7003283920954593</c:v>
                </c:pt>
                <c:pt idx="10">
                  <c:v>2.1634295345558971</c:v>
                </c:pt>
                <c:pt idx="11">
                  <c:v>2.4861682622910108E-2</c:v>
                </c:pt>
                <c:pt idx="12">
                  <c:v>0.16381863393135099</c:v>
                </c:pt>
                <c:pt idx="13">
                  <c:v>1.5947499166361989</c:v>
                </c:pt>
                <c:pt idx="14">
                  <c:v>0.80025048699084822</c:v>
                </c:pt>
                <c:pt idx="15">
                  <c:v>1.0957734965466577</c:v>
                </c:pt>
                <c:pt idx="16">
                  <c:v>0.61304259742178047</c:v>
                </c:pt>
                <c:pt idx="17">
                  <c:v>0.31378101760923499</c:v>
                </c:pt>
                <c:pt idx="18">
                  <c:v>1.0068095604626641</c:v>
                </c:pt>
                <c:pt idx="19">
                  <c:v>1.0376046279776168</c:v>
                </c:pt>
                <c:pt idx="20">
                  <c:v>0.89782191227930797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7A-4E74-BA94-934D496FE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14575"/>
        <c:axId val="1476830959"/>
      </c:scatterChart>
      <c:valAx>
        <c:axId val="66001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30959"/>
        <c:crosses val="autoZero"/>
        <c:crossBetween val="midCat"/>
      </c:valAx>
      <c:valAx>
        <c:axId val="14768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1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Constant</a:t>
            </a:r>
            <a:r>
              <a:rPr lang="en-SG" baseline="0"/>
              <a:t> CD</a:t>
            </a:r>
            <a:endParaRPr lang="en-SG"/>
          </a:p>
          <a:p>
            <a:pPr>
              <a:defRPr/>
            </a:pP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Sheet1!$C$3:$C$26</c:f>
              <c:numCache>
                <c:formatCode>General</c:formatCode>
                <c:ptCount val="24"/>
                <c:pt idx="0">
                  <c:v>0.83526315789473693</c:v>
                </c:pt>
                <c:pt idx="1">
                  <c:v>3.5202631578947372</c:v>
                </c:pt>
                <c:pt idx="2">
                  <c:v>4.2331578947368413</c:v>
                </c:pt>
                <c:pt idx="3">
                  <c:v>4.7684210526315791</c:v>
                </c:pt>
                <c:pt idx="4">
                  <c:v>5.2136842105263161</c:v>
                </c:pt>
                <c:pt idx="5">
                  <c:v>5.6036842105263158</c:v>
                </c:pt>
                <c:pt idx="6">
                  <c:v>5.9044736842105268</c:v>
                </c:pt>
                <c:pt idx="7">
                  <c:v>6.1381578947368416</c:v>
                </c:pt>
                <c:pt idx="8">
                  <c:v>6.4168421052631572</c:v>
                </c:pt>
                <c:pt idx="9">
                  <c:v>6.6284210526315785</c:v>
                </c:pt>
                <c:pt idx="10">
                  <c:v>6.8849999999999989</c:v>
                </c:pt>
                <c:pt idx="11">
                  <c:v>7.0634210526315782</c:v>
                </c:pt>
                <c:pt idx="12">
                  <c:v>7.23</c:v>
                </c:pt>
                <c:pt idx="13">
                  <c:v>7.3752631578947367</c:v>
                </c:pt>
                <c:pt idx="14">
                  <c:v>7.4976315789473684</c:v>
                </c:pt>
                <c:pt idx="15">
                  <c:v>7.6760526315789477</c:v>
                </c:pt>
                <c:pt idx="16">
                  <c:v>7.7984210526315794</c:v>
                </c:pt>
                <c:pt idx="17">
                  <c:v>7.9097368421052625</c:v>
                </c:pt>
                <c:pt idx="18">
                  <c:v>8.0210526315789465</c:v>
                </c:pt>
                <c:pt idx="19">
                  <c:v>8.1323684210526324</c:v>
                </c:pt>
                <c:pt idx="20">
                  <c:v>8.2215789473684211</c:v>
                </c:pt>
                <c:pt idx="21">
                  <c:v>8.3107894736842098</c:v>
                </c:pt>
                <c:pt idx="22">
                  <c:v>8.3889473684210536</c:v>
                </c:pt>
                <c:pt idx="23">
                  <c:v>8.4331578947368424</c:v>
                </c:pt>
              </c:numCache>
            </c:numRef>
          </c:xVal>
          <c:yVal>
            <c:numRef>
              <c:f>Sheet1!$D$3:$D$26</c:f>
              <c:numCache>
                <c:formatCode>General</c:formatCode>
                <c:ptCount val="24"/>
                <c:pt idx="0">
                  <c:v>2.0613157894736842</c:v>
                </c:pt>
                <c:pt idx="1">
                  <c:v>3.7989473684210524</c:v>
                </c:pt>
                <c:pt idx="2">
                  <c:v>4.2552631578947366</c:v>
                </c:pt>
                <c:pt idx="3">
                  <c:v>4.5228947368421046</c:v>
                </c:pt>
                <c:pt idx="4">
                  <c:v>4.6902631578947362</c:v>
                </c:pt>
                <c:pt idx="5">
                  <c:v>4.8126315789473679</c:v>
                </c:pt>
                <c:pt idx="6">
                  <c:v>4.8236842105263156</c:v>
                </c:pt>
                <c:pt idx="7">
                  <c:v>4.8126315789473679</c:v>
                </c:pt>
                <c:pt idx="8">
                  <c:v>4.7565789473684212</c:v>
                </c:pt>
                <c:pt idx="9">
                  <c:v>4.6452631578947363</c:v>
                </c:pt>
                <c:pt idx="10">
                  <c:v>4.4786842105263158</c:v>
                </c:pt>
                <c:pt idx="11">
                  <c:v>4.2450000000000001</c:v>
                </c:pt>
                <c:pt idx="12">
                  <c:v>4.0886842105263161</c:v>
                </c:pt>
                <c:pt idx="13">
                  <c:v>3.8099999999999996</c:v>
                </c:pt>
                <c:pt idx="14">
                  <c:v>3.4649999999999999</c:v>
                </c:pt>
                <c:pt idx="15">
                  <c:v>3.2305263157894739</c:v>
                </c:pt>
                <c:pt idx="16">
                  <c:v>2.8744736842105256</c:v>
                </c:pt>
                <c:pt idx="17">
                  <c:v>2.5286842105263156</c:v>
                </c:pt>
                <c:pt idx="18">
                  <c:v>2.1615789473684206</c:v>
                </c:pt>
                <c:pt idx="19">
                  <c:v>1.7715789473684211</c:v>
                </c:pt>
                <c:pt idx="20">
                  <c:v>1.3705263157894736</c:v>
                </c:pt>
                <c:pt idx="21">
                  <c:v>0.991578947368421</c:v>
                </c:pt>
                <c:pt idx="22">
                  <c:v>0.60157894736842099</c:v>
                </c:pt>
                <c:pt idx="23">
                  <c:v>0.36789473684210527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2-4A67-A512-F6B6130CC8C6}"/>
            </c:ext>
          </c:extLst>
        </c:ser>
        <c:ser>
          <c:idx val="1"/>
          <c:order val="1"/>
          <c:tx>
            <c:v>Predicted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Sheet1!$I$3:$I$26</c:f>
              <c:numCache>
                <c:formatCode>General</c:formatCode>
                <c:ptCount val="24"/>
                <c:pt idx="0">
                  <c:v>0.83526315789473693</c:v>
                </c:pt>
                <c:pt idx="1">
                  <c:v>3.5202631578947372</c:v>
                </c:pt>
                <c:pt idx="2">
                  <c:v>4.0838996560714307</c:v>
                </c:pt>
                <c:pt idx="3">
                  <c:v>4.5572746797130499</c:v>
                </c:pt>
                <c:pt idx="4">
                  <c:v>4.9693883550806293</c:v>
                </c:pt>
                <c:pt idx="5">
                  <c:v>5.3368251231162454</c:v>
                </c:pt>
                <c:pt idx="6">
                  <c:v>5.6699256119849126</c:v>
                </c:pt>
                <c:pt idx="7">
                  <c:v>5.9754476875547988</c:v>
                </c:pt>
                <c:pt idx="8">
                  <c:v>6.2578963299967505</c:v>
                </c:pt>
                <c:pt idx="9">
                  <c:v>6.5202747652842632</c:v>
                </c:pt>
                <c:pt idx="10">
                  <c:v>6.7645642061218094</c:v>
                </c:pt>
                <c:pt idx="11">
                  <c:v>6.9920654922953522</c:v>
                </c:pt>
                <c:pt idx="12">
                  <c:v>7.2036563929696547</c:v>
                </c:pt>
                <c:pt idx="13">
                  <c:v>7.3999834713241608</c:v>
                </c:pt>
                <c:pt idx="14">
                  <c:v>7.5815969112834418</c:v>
                </c:pt>
                <c:pt idx="15">
                  <c:v>7.7490365899563187</c:v>
                </c:pt>
                <c:pt idx="16">
                  <c:v>7.9028793929769723</c:v>
                </c:pt>
                <c:pt idx="17">
                  <c:v>8.0437582225594859</c:v>
                </c:pt>
                <c:pt idx="18">
                  <c:v>8.1723621921362142</c:v>
                </c:pt>
                <c:pt idx="19">
                  <c:v>8.289425766955274</c:v>
                </c:pt>
                <c:pt idx="20">
                  <c:v>8.395712656445161</c:v>
                </c:pt>
                <c:pt idx="21">
                  <c:v>8.4919984387972161</c:v>
                </c:pt>
                <c:pt idx="22">
                  <c:v>8.5790543776736499</c:v>
                </c:pt>
                <c:pt idx="23">
                  <c:v>8.6576337348714034</c:v>
                </c:pt>
              </c:numCache>
            </c:numRef>
          </c:xVal>
          <c:yVal>
            <c:numRef>
              <c:f>Sheet1!$J$3:$J$26</c:f>
              <c:numCache>
                <c:formatCode>General</c:formatCode>
                <c:ptCount val="24"/>
                <c:pt idx="0">
                  <c:v>2.0613157894736842</c:v>
                </c:pt>
                <c:pt idx="1">
                  <c:v>3.7989473684210524</c:v>
                </c:pt>
                <c:pt idx="2">
                  <c:v>4.1191625830446483</c:v>
                </c:pt>
                <c:pt idx="3">
                  <c:v>4.3435488743409705</c:v>
                </c:pt>
                <c:pt idx="4">
                  <c:v>4.4943471949099632</c:v>
                </c:pt>
                <c:pt idx="5">
                  <c:v>4.5842483460114023</c:v>
                </c:pt>
                <c:pt idx="6">
                  <c:v>4.6211991560235335</c:v>
                </c:pt>
                <c:pt idx="7">
                  <c:v>4.6105414483414595</c:v>
                </c:pt>
                <c:pt idx="8">
                  <c:v>4.5561393783451685</c:v>
                </c:pt>
                <c:pt idx="9">
                  <c:v>4.4610537585926995</c:v>
                </c:pt>
                <c:pt idx="10">
                  <c:v>4.327974321448691</c:v>
                </c:pt>
                <c:pt idx="11">
                  <c:v>4.1594911749631764</c:v>
                </c:pt>
                <c:pt idx="12">
                  <c:v>3.9582417122724589</c:v>
                </c:pt>
                <c:pt idx="13">
                  <c:v>3.7269608108791825</c:v>
                </c:pt>
                <c:pt idx="14">
                  <c:v>3.468463898765088</c:v>
                </c:pt>
                <c:pt idx="15">
                  <c:v>3.185591762048396</c:v>
                </c:pt>
                <c:pt idx="16">
                  <c:v>2.8811409034336402</c:v>
                </c:pt>
                <c:pt idx="17">
                  <c:v>2.5577961605295747</c:v>
                </c:pt>
                <c:pt idx="18">
                  <c:v>2.2180753995374798</c:v>
                </c:pt>
                <c:pt idx="19">
                  <c:v>1.8642905449870475</c:v>
                </c:pt>
                <c:pt idx="20">
                  <c:v>1.4985253113279857</c:v>
                </c:pt>
                <c:pt idx="21">
                  <c:v>1.1226276562378579</c:v>
                </c:pt>
                <c:pt idx="22">
                  <c:v>0.7382138680395901</c:v>
                </c:pt>
                <c:pt idx="23">
                  <c:v>0.34668096057752074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2-4A67-A512-F6B6130CC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669983"/>
        <c:axId val="1524989839"/>
      </c:scatterChart>
      <c:valAx>
        <c:axId val="152366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89839"/>
        <c:crosses val="autoZero"/>
        <c:crossBetween val="midCat"/>
      </c:valAx>
      <c:valAx>
        <c:axId val="15249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6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Vy and</a:t>
            </a:r>
            <a:r>
              <a:rPr lang="en-SG" baseline="0"/>
              <a:t> CDz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63592825032658E-2"/>
          <c:y val="0.1979742503342948"/>
          <c:w val="0.87592996938583534"/>
          <c:h val="0.7764989471634893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Sheet1!$T$4:$T$26</c:f>
              <c:numCache>
                <c:formatCode>General</c:formatCode>
                <c:ptCount val="23"/>
                <c:pt idx="0">
                  <c:v>21.383627672152841</c:v>
                </c:pt>
                <c:pt idx="1">
                  <c:v>16.062764075893988</c:v>
                </c:pt>
                <c:pt idx="2">
                  <c:v>13.359371304631185</c:v>
                </c:pt>
                <c:pt idx="3">
                  <c:v>11.692014447100828</c:v>
                </c:pt>
                <c:pt idx="4">
                  <c:v>8.8407318474008534</c:v>
                </c:pt>
                <c:pt idx="5">
                  <c:v>7.5861949605807579</c:v>
                </c:pt>
                <c:pt idx="6">
                  <c:v>7.5861717173684244</c:v>
                </c:pt>
                <c:pt idx="7">
                  <c:v>7.1166729251957737</c:v>
                </c:pt>
                <c:pt idx="8">
                  <c:v>7.1166729251957737</c:v>
                </c:pt>
                <c:pt idx="9">
                  <c:v>5.6990864242929185</c:v>
                </c:pt>
                <c:pt idx="10">
                  <c:v>4.537075491221394</c:v>
                </c:pt>
                <c:pt idx="11">
                  <c:v>4.524754166158659</c:v>
                </c:pt>
                <c:pt idx="12">
                  <c:v>4.4323382213213591</c:v>
                </c:pt>
                <c:pt idx="13">
                  <c:v>4.4323382213213582</c:v>
                </c:pt>
                <c:pt idx="14">
                  <c:v>3.9659417294553485</c:v>
                </c:pt>
                <c:pt idx="15">
                  <c:v>3.3686251367045394</c:v>
                </c:pt>
                <c:pt idx="16">
                  <c:v>3.3197343223278013</c:v>
                </c:pt>
                <c:pt idx="17">
                  <c:v>3.272500159519514</c:v>
                </c:pt>
                <c:pt idx="18">
                  <c:v>2.8299621001020996</c:v>
                </c:pt>
                <c:pt idx="19">
                  <c:v>2.5861126351760486</c:v>
                </c:pt>
                <c:pt idx="20">
                  <c:v>2.3064548661478534</c:v>
                </c:pt>
                <c:pt idx="21">
                  <c:v>1.3791355241759629</c:v>
                </c:pt>
                <c:pt idx="22">
                  <c:v>1.3288216916546718</c:v>
                </c:pt>
              </c:numCache>
            </c:numRef>
          </c:xVal>
          <c:yVal>
            <c:numRef>
              <c:f>Sheet1!$AD$4:$AD$26</c:f>
              <c:numCache>
                <c:formatCode>General</c:formatCode>
                <c:ptCount val="23"/>
                <c:pt idx="0">
                  <c:v>0.53908870667277575</c:v>
                </c:pt>
                <c:pt idx="1">
                  <c:v>0.90998749708878335</c:v>
                </c:pt>
                <c:pt idx="2">
                  <c:v>0.84403744255042368</c:v>
                </c:pt>
                <c:pt idx="3">
                  <c:v>4.8203065348711254E-13</c:v>
                </c:pt>
                <c:pt idx="4">
                  <c:v>2.6563477256177723</c:v>
                </c:pt>
                <c:pt idx="5">
                  <c:v>0.2779777365104909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1.2166784558922343</c:v>
                </c:pt>
                <c:pt idx="11">
                  <c:v>0</c:v>
                </c:pt>
                <c:pt idx="12">
                  <c:v>0</c:v>
                </c:pt>
                <c:pt idx="13">
                  <c:v>1.5947499166361989</c:v>
                </c:pt>
                <c:pt idx="14">
                  <c:v>0</c:v>
                </c:pt>
                <c:pt idx="15">
                  <c:v>0.35946706627649933</c:v>
                </c:pt>
                <c:pt idx="16">
                  <c:v>0.60569577512382855</c:v>
                </c:pt>
                <c:pt idx="17">
                  <c:v>0.30054115248916952</c:v>
                </c:pt>
                <c:pt idx="18">
                  <c:v>0.60707786317129919</c:v>
                </c:pt>
                <c:pt idx="19">
                  <c:v>0.90299523556559957</c:v>
                </c:pt>
                <c:pt idx="20">
                  <c:v>0.59771529822653036</c:v>
                </c:pt>
                <c:pt idx="21">
                  <c:v>3.1433567403263254</c:v>
                </c:pt>
                <c:pt idx="22">
                  <c:v>0.74326543695659952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C0-471D-BE33-A5195AF51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17455"/>
        <c:axId val="1350290944"/>
      </c:scatterChart>
      <c:valAx>
        <c:axId val="66001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90944"/>
        <c:crosses val="autoZero"/>
        <c:crossBetween val="midCat"/>
      </c:valAx>
      <c:valAx>
        <c:axId val="13502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1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4TH PASS</a:t>
            </a:r>
            <a:r>
              <a:rPr lang="en-SG" baseline="0"/>
              <a:t> </a:t>
            </a:r>
            <a:r>
              <a:rPr lang="en-SG"/>
              <a:t>Seperate CD for </a:t>
            </a:r>
            <a:r>
              <a:rPr lang="en-SG" baseline="0"/>
              <a:t>both Y and Z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21166063907462E-2"/>
          <c:y val="0.2243476947765673"/>
          <c:w val="0.90435574928264273"/>
          <c:h val="0.61922467743593612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Sheet1!$C$3:$C$26</c:f>
              <c:numCache>
                <c:formatCode>General</c:formatCode>
                <c:ptCount val="24"/>
                <c:pt idx="0">
                  <c:v>0.83526315789473693</c:v>
                </c:pt>
                <c:pt idx="1">
                  <c:v>3.5202631578947372</c:v>
                </c:pt>
                <c:pt idx="2">
                  <c:v>4.2331578947368413</c:v>
                </c:pt>
                <c:pt idx="3">
                  <c:v>4.7684210526315791</c:v>
                </c:pt>
                <c:pt idx="4">
                  <c:v>5.2136842105263161</c:v>
                </c:pt>
                <c:pt idx="5">
                  <c:v>5.6036842105263158</c:v>
                </c:pt>
                <c:pt idx="6">
                  <c:v>5.9044736842105268</c:v>
                </c:pt>
                <c:pt idx="7">
                  <c:v>6.1381578947368416</c:v>
                </c:pt>
                <c:pt idx="8">
                  <c:v>6.4168421052631572</c:v>
                </c:pt>
                <c:pt idx="9">
                  <c:v>6.6284210526315785</c:v>
                </c:pt>
                <c:pt idx="10">
                  <c:v>6.8849999999999989</c:v>
                </c:pt>
                <c:pt idx="11">
                  <c:v>7.0634210526315782</c:v>
                </c:pt>
                <c:pt idx="12">
                  <c:v>7.23</c:v>
                </c:pt>
                <c:pt idx="13">
                  <c:v>7.3752631578947367</c:v>
                </c:pt>
                <c:pt idx="14">
                  <c:v>7.4976315789473684</c:v>
                </c:pt>
                <c:pt idx="15">
                  <c:v>7.6760526315789477</c:v>
                </c:pt>
                <c:pt idx="16">
                  <c:v>7.7984210526315794</c:v>
                </c:pt>
                <c:pt idx="17">
                  <c:v>7.9097368421052625</c:v>
                </c:pt>
                <c:pt idx="18">
                  <c:v>8.0210526315789465</c:v>
                </c:pt>
                <c:pt idx="19">
                  <c:v>8.1323684210526324</c:v>
                </c:pt>
                <c:pt idx="20">
                  <c:v>8.2215789473684211</c:v>
                </c:pt>
                <c:pt idx="21">
                  <c:v>8.3107894736842098</c:v>
                </c:pt>
                <c:pt idx="22">
                  <c:v>8.3889473684210536</c:v>
                </c:pt>
                <c:pt idx="23">
                  <c:v>8.4331578947368424</c:v>
                </c:pt>
              </c:numCache>
            </c:numRef>
          </c:xVal>
          <c:yVal>
            <c:numRef>
              <c:f>Sheet1!$D$3:$D$26</c:f>
              <c:numCache>
                <c:formatCode>General</c:formatCode>
                <c:ptCount val="24"/>
                <c:pt idx="0">
                  <c:v>2.0613157894736842</c:v>
                </c:pt>
                <c:pt idx="1">
                  <c:v>3.7989473684210524</c:v>
                </c:pt>
                <c:pt idx="2">
                  <c:v>4.2552631578947366</c:v>
                </c:pt>
                <c:pt idx="3">
                  <c:v>4.5228947368421046</c:v>
                </c:pt>
                <c:pt idx="4">
                  <c:v>4.6902631578947362</c:v>
                </c:pt>
                <c:pt idx="5">
                  <c:v>4.8126315789473679</c:v>
                </c:pt>
                <c:pt idx="6">
                  <c:v>4.8236842105263156</c:v>
                </c:pt>
                <c:pt idx="7">
                  <c:v>4.8126315789473679</c:v>
                </c:pt>
                <c:pt idx="8">
                  <c:v>4.7565789473684212</c:v>
                </c:pt>
                <c:pt idx="9">
                  <c:v>4.6452631578947363</c:v>
                </c:pt>
                <c:pt idx="10">
                  <c:v>4.4786842105263158</c:v>
                </c:pt>
                <c:pt idx="11">
                  <c:v>4.2450000000000001</c:v>
                </c:pt>
                <c:pt idx="12">
                  <c:v>4.0886842105263161</c:v>
                </c:pt>
                <c:pt idx="13">
                  <c:v>3.8099999999999996</c:v>
                </c:pt>
                <c:pt idx="14">
                  <c:v>3.4649999999999999</c:v>
                </c:pt>
                <c:pt idx="15">
                  <c:v>3.2305263157894739</c:v>
                </c:pt>
                <c:pt idx="16">
                  <c:v>2.8744736842105256</c:v>
                </c:pt>
                <c:pt idx="17">
                  <c:v>2.5286842105263156</c:v>
                </c:pt>
                <c:pt idx="18">
                  <c:v>2.1615789473684206</c:v>
                </c:pt>
                <c:pt idx="19">
                  <c:v>1.7715789473684211</c:v>
                </c:pt>
                <c:pt idx="20">
                  <c:v>1.3705263157894736</c:v>
                </c:pt>
                <c:pt idx="21">
                  <c:v>0.991578947368421</c:v>
                </c:pt>
                <c:pt idx="22">
                  <c:v>0.60157894736842099</c:v>
                </c:pt>
                <c:pt idx="23">
                  <c:v>0.36789473684210527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8-4C25-8C85-0F63EA50F7F7}"/>
            </c:ext>
          </c:extLst>
        </c:ser>
        <c:ser>
          <c:idx val="2"/>
          <c:order val="1"/>
          <c:tx>
            <c:v>predicted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Sheet1!$R$3:$R$26</c:f>
              <c:numCache>
                <c:formatCode>General</c:formatCode>
                <c:ptCount val="24"/>
                <c:pt idx="0">
                  <c:v>0.83526315789473693</c:v>
                </c:pt>
                <c:pt idx="1">
                  <c:v>3.5202631578947372</c:v>
                </c:pt>
                <c:pt idx="2">
                  <c:v>4.2330507469664989</c:v>
                </c:pt>
                <c:pt idx="3">
                  <c:v>4.7684762161629655</c:v>
                </c:pt>
                <c:pt idx="4">
                  <c:v>5.2137885929840051</c:v>
                </c:pt>
                <c:pt idx="5">
                  <c:v>5.6035224078873664</c:v>
                </c:pt>
                <c:pt idx="6">
                  <c:v>5.8982134694673949</c:v>
                </c:pt>
                <c:pt idx="7">
                  <c:v>6.1510866348200866</c:v>
                </c:pt>
                <c:pt idx="8">
                  <c:v>6.4039590253990344</c:v>
                </c:pt>
                <c:pt idx="9">
                  <c:v>6.6411814562388933</c:v>
                </c:pt>
                <c:pt idx="10">
                  <c:v>6.8784038870787523</c:v>
                </c:pt>
                <c:pt idx="11">
                  <c:v>7.0683734345551832</c:v>
                </c:pt>
                <c:pt idx="12">
                  <c:v>7.219609284262563</c:v>
                </c:pt>
                <c:pt idx="13">
                  <c:v>7.370434423134518</c:v>
                </c:pt>
                <c:pt idx="14">
                  <c:v>7.518179030511897</c:v>
                </c:pt>
                <c:pt idx="15">
                  <c:v>7.6659236378892759</c:v>
                </c:pt>
                <c:pt idx="16">
                  <c:v>7.7981216955377874</c:v>
                </c:pt>
                <c:pt idx="17">
                  <c:v>7.9104092000946054</c:v>
                </c:pt>
                <c:pt idx="18">
                  <c:v>8.0210670108388662</c:v>
                </c:pt>
                <c:pt idx="19">
                  <c:v>8.1301503494895169</c:v>
                </c:pt>
                <c:pt idx="20">
                  <c:v>8.2244824194929205</c:v>
                </c:pt>
                <c:pt idx="21">
                  <c:v>8.3106861739987892</c:v>
                </c:pt>
                <c:pt idx="22">
                  <c:v>8.3875680028703847</c:v>
                </c:pt>
                <c:pt idx="23">
                  <c:v>8.4335391870095826</c:v>
                </c:pt>
              </c:numCache>
            </c:numRef>
          </c:xVal>
          <c:yVal>
            <c:numRef>
              <c:f>Sheet1!$S$3:$S$26</c:f>
              <c:numCache>
                <c:formatCode>General</c:formatCode>
                <c:ptCount val="24"/>
                <c:pt idx="0">
                  <c:v>2.0613157894736842</c:v>
                </c:pt>
                <c:pt idx="1">
                  <c:v>3.7989473684210524</c:v>
                </c:pt>
                <c:pt idx="2">
                  <c:v>4.2558162827957862</c:v>
                </c:pt>
                <c:pt idx="3">
                  <c:v>4.5228939274132705</c:v>
                </c:pt>
                <c:pt idx="4">
                  <c:v>4.6897659345437068</c:v>
                </c:pt>
                <c:pt idx="5">
                  <c:v>4.8120886951136876</c:v>
                </c:pt>
                <c:pt idx="6">
                  <c:v>4.8350938319936336</c:v>
                </c:pt>
                <c:pt idx="7">
                  <c:v>4.812769732763897</c:v>
                </c:pt>
                <c:pt idx="8">
                  <c:v>4.7458963869737207</c:v>
                </c:pt>
                <c:pt idx="9">
                  <c:v>4.6344737946231049</c:v>
                </c:pt>
                <c:pt idx="10">
                  <c:v>4.4785019557120496</c:v>
                </c:pt>
                <c:pt idx="11">
                  <c:v>4.2779808702405555</c:v>
                </c:pt>
                <c:pt idx="12">
                  <c:v>4.0607177627635318</c:v>
                </c:pt>
                <c:pt idx="13">
                  <c:v>3.7989054087260685</c:v>
                </c:pt>
                <c:pt idx="14">
                  <c:v>3.4925438081281661</c:v>
                </c:pt>
                <c:pt idx="15">
                  <c:v>3.2102030631207299</c:v>
                </c:pt>
                <c:pt idx="16">
                  <c:v>2.8833130715528541</c:v>
                </c:pt>
                <c:pt idx="17">
                  <c:v>2.5289709270108056</c:v>
                </c:pt>
                <c:pt idx="18">
                  <c:v>2.1629985583222759</c:v>
                </c:pt>
                <c:pt idx="19">
                  <c:v>1.7698295713380576</c:v>
                </c:pt>
                <c:pt idx="20">
                  <c:v>1.3722972368091213</c:v>
                </c:pt>
                <c:pt idx="21">
                  <c:v>0.99073489012685823</c:v>
                </c:pt>
                <c:pt idx="22">
                  <c:v>0.60143644347145231</c:v>
                </c:pt>
                <c:pt idx="23">
                  <c:v>0.36795971080913303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8-4C25-8C85-0F63EA50F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220656"/>
        <c:axId val="1580627008"/>
      </c:scatterChart>
      <c:valAx>
        <c:axId val="127222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627008"/>
        <c:crosses val="autoZero"/>
        <c:crossBetween val="midCat"/>
      </c:valAx>
      <c:valAx>
        <c:axId val="15806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20656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Vz and CDy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Sheet1!$U$4:$U$26</c:f>
              <c:numCache>
                <c:formatCode>General</c:formatCode>
                <c:ptCount val="23"/>
                <c:pt idx="0">
                  <c:v>13.706067431242012</c:v>
                </c:pt>
                <c:pt idx="1">
                  <c:v>8.0123293385245198</c:v>
                </c:pt>
                <c:pt idx="2">
                  <c:v>5.0061602139130912</c:v>
                </c:pt>
                <c:pt idx="3">
                  <c:v>3.6696828170994364</c:v>
                </c:pt>
                <c:pt idx="4">
                  <c:v>0.69015410639837382</c:v>
                </c:pt>
                <c:pt idx="5">
                  <c:v>-0.66972297689210669</c:v>
                </c:pt>
                <c:pt idx="6">
                  <c:v>-2.0062003737052878</c:v>
                </c:pt>
                <c:pt idx="7">
                  <c:v>-3.3426777705184687</c:v>
                </c:pt>
                <c:pt idx="8">
                  <c:v>-4.6791551673316496</c:v>
                </c:pt>
                <c:pt idx="9">
                  <c:v>-6.0156325641448305</c:v>
                </c:pt>
                <c:pt idx="10">
                  <c:v>-6.5178932243107095</c:v>
                </c:pt>
                <c:pt idx="11">
                  <c:v>-7.8543706211238904</c:v>
                </c:pt>
                <c:pt idx="12">
                  <c:v>-9.1908480179370731</c:v>
                </c:pt>
                <c:pt idx="13">
                  <c:v>-8.4702223502230876</c:v>
                </c:pt>
                <c:pt idx="14">
                  <c:v>-9.8066997470362693</c:v>
                </c:pt>
                <c:pt idx="15">
                  <c:v>-10.63026433626146</c:v>
                </c:pt>
                <c:pt idx="16">
                  <c:v>-10.979171060655887</c:v>
                </c:pt>
                <c:pt idx="17">
                  <c:v>-11.795069609526548</c:v>
                </c:pt>
                <c:pt idx="18">
                  <c:v>-11.925970035868088</c:v>
                </c:pt>
                <c:pt idx="19">
                  <c:v>-11.446870400467892</c:v>
                </c:pt>
                <c:pt idx="20">
                  <c:v>-11.678953399662177</c:v>
                </c:pt>
                <c:pt idx="21">
                  <c:v>-7.0043019798695774</c:v>
                </c:pt>
                <c:pt idx="22">
                  <c:v>-7.8295926673415002</c:v>
                </c:pt>
              </c:numCache>
            </c:numRef>
          </c:xVal>
          <c:yVal>
            <c:numRef>
              <c:f>Sheet1!$AC$4:$AC$26</c:f>
              <c:numCache>
                <c:formatCode>General</c:formatCode>
                <c:ptCount val="23"/>
                <c:pt idx="0">
                  <c:v>0.556588051367916</c:v>
                </c:pt>
                <c:pt idx="1">
                  <c:v>0.71225496692167634</c:v>
                </c:pt>
                <c:pt idx="2">
                  <c:v>0.68166826684856618</c:v>
                </c:pt>
                <c:pt idx="3">
                  <c:v>0.63602937507547741</c:v>
                </c:pt>
                <c:pt idx="4">
                  <c:v>1.4468158135517093</c:v>
                </c:pt>
                <c:pt idx="5">
                  <c:v>1.1634327088804597</c:v>
                </c:pt>
                <c:pt idx="6">
                  <c:v>2.9249330218452769E-5</c:v>
                </c:pt>
                <c:pt idx="7">
                  <c:v>0.57340800249290858</c:v>
                </c:pt>
                <c:pt idx="8">
                  <c:v>0</c:v>
                </c:pt>
                <c:pt idx="9">
                  <c:v>1.7003283920954593</c:v>
                </c:pt>
                <c:pt idx="10">
                  <c:v>1.7888881703327446</c:v>
                </c:pt>
                <c:pt idx="11">
                  <c:v>2.4861682622910108E-2</c:v>
                </c:pt>
                <c:pt idx="12">
                  <c:v>0.16381863393135099</c:v>
                </c:pt>
                <c:pt idx="13">
                  <c:v>0</c:v>
                </c:pt>
                <c:pt idx="14">
                  <c:v>0.80025048699084822</c:v>
                </c:pt>
                <c:pt idx="15">
                  <c:v>1.0351342830747394</c:v>
                </c:pt>
                <c:pt idx="16">
                  <c:v>9.4624807797890856E-2</c:v>
                </c:pt>
                <c:pt idx="17">
                  <c:v>9.0186155657998743E-2</c:v>
                </c:pt>
                <c:pt idx="18">
                  <c:v>0.80319484503225747</c:v>
                </c:pt>
                <c:pt idx="19">
                  <c:v>0.51109976379019784</c:v>
                </c:pt>
                <c:pt idx="20">
                  <c:v>0.66994074994348818</c:v>
                </c:pt>
                <c:pt idx="21">
                  <c:v>2.4554207438614579</c:v>
                </c:pt>
                <c:pt idx="22">
                  <c:v>0.37154352774780697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F3-4C86-8B95-91D18CD75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17455"/>
        <c:axId val="1350290944"/>
      </c:scatterChart>
      <c:valAx>
        <c:axId val="66001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90944"/>
        <c:crosses val="autoZero"/>
        <c:crossBetween val="midCat"/>
      </c:valAx>
      <c:valAx>
        <c:axId val="13502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1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CD against</a:t>
            </a:r>
            <a:r>
              <a:rPr lang="en-SG" baseline="0"/>
              <a:t> velocity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Sheet1!$V$4:$V$26</c:f>
              <c:numCache>
                <c:formatCode>General</c:formatCode>
                <c:ptCount val="23"/>
                <c:pt idx="0">
                  <c:v>25.399130238081259</c:v>
                </c:pt>
                <c:pt idx="1">
                  <c:v>17.950203653073444</c:v>
                </c:pt>
                <c:pt idx="2">
                  <c:v>14.266549749058793</c:v>
                </c:pt>
                <c:pt idx="3">
                  <c:v>12.254377740600676</c:v>
                </c:pt>
                <c:pt idx="4">
                  <c:v>8.8676294627271304</c:v>
                </c:pt>
                <c:pt idx="5">
                  <c:v>7.6156997607388721</c:v>
                </c:pt>
                <c:pt idx="6">
                  <c:v>7.8469638246175082</c:v>
                </c:pt>
                <c:pt idx="7">
                  <c:v>7.8626031441077382</c:v>
                </c:pt>
                <c:pt idx="8">
                  <c:v>8.5171313600402474</c:v>
                </c:pt>
                <c:pt idx="9">
                  <c:v>8.2865807917596239</c:v>
                </c:pt>
                <c:pt idx="10">
                  <c:v>7.9415354999242629</c:v>
                </c:pt>
                <c:pt idx="11">
                  <c:v>9.064465682992255</c:v>
                </c:pt>
                <c:pt idx="12">
                  <c:v>10.203788972582881</c:v>
                </c:pt>
                <c:pt idx="13">
                  <c:v>9.5598268169671829</c:v>
                </c:pt>
                <c:pt idx="14">
                  <c:v>10.578282172921863</c:v>
                </c:pt>
                <c:pt idx="15">
                  <c:v>11.151240073212932</c:v>
                </c:pt>
                <c:pt idx="16">
                  <c:v>11.470084269524131</c:v>
                </c:pt>
                <c:pt idx="17">
                  <c:v>12.240625980219802</c:v>
                </c:pt>
                <c:pt idx="18">
                  <c:v>12.257138605092047</c:v>
                </c:pt>
                <c:pt idx="19">
                  <c:v>11.735366228922093</c:v>
                </c:pt>
                <c:pt idx="20">
                  <c:v>11.904523785563949</c:v>
                </c:pt>
                <c:pt idx="21">
                  <c:v>7.138785682400683</c:v>
                </c:pt>
                <c:pt idx="22">
                  <c:v>7.9415545345165119</c:v>
                </c:pt>
              </c:numCache>
            </c:numRef>
          </c:xVal>
          <c:yVal>
            <c:numRef>
              <c:f>Sheet1!$AB$4:$AB$26</c:f>
              <c:numCache>
                <c:formatCode>General</c:formatCode>
                <c:ptCount val="23"/>
                <c:pt idx="0">
                  <c:v>0.7748592727635516</c:v>
                </c:pt>
                <c:pt idx="1">
                  <c:v>1.1555883275468417</c:v>
                </c:pt>
                <c:pt idx="2">
                  <c:v>1.0849289518007101</c:v>
                </c:pt>
                <c:pt idx="3">
                  <c:v>0.63602937507547741</c:v>
                </c:pt>
                <c:pt idx="4">
                  <c:v>3.0248073058854521</c:v>
                </c:pt>
                <c:pt idx="5">
                  <c:v>1.1961802916318345</c:v>
                </c:pt>
                <c:pt idx="6">
                  <c:v>2.9249330218452769E-5</c:v>
                </c:pt>
                <c:pt idx="7">
                  <c:v>0.57340800249290858</c:v>
                </c:pt>
                <c:pt idx="8">
                  <c:v>0</c:v>
                </c:pt>
                <c:pt idx="9">
                  <c:v>1.7003283920954593</c:v>
                </c:pt>
                <c:pt idx="10">
                  <c:v>2.1634295345558971</c:v>
                </c:pt>
                <c:pt idx="11">
                  <c:v>2.4861682622910108E-2</c:v>
                </c:pt>
                <c:pt idx="12">
                  <c:v>0.16381863393135099</c:v>
                </c:pt>
                <c:pt idx="13">
                  <c:v>1.5947499166361989</c:v>
                </c:pt>
                <c:pt idx="14">
                  <c:v>0.80025048699084822</c:v>
                </c:pt>
                <c:pt idx="15">
                  <c:v>1.0957734965466577</c:v>
                </c:pt>
                <c:pt idx="16">
                  <c:v>0.61304259742178047</c:v>
                </c:pt>
                <c:pt idx="17">
                  <c:v>0.31378101760923499</c:v>
                </c:pt>
                <c:pt idx="18">
                  <c:v>1.0068095604626641</c:v>
                </c:pt>
                <c:pt idx="19">
                  <c:v>1.0376046279776168</c:v>
                </c:pt>
                <c:pt idx="20">
                  <c:v>0.89782191227930797</c:v>
                </c:pt>
                <c:pt idx="21">
                  <c:v>3.9887068864909208</c:v>
                </c:pt>
                <c:pt idx="22">
                  <c:v>0.83095613770256871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1-432A-8377-F0EA40C61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56208"/>
        <c:axId val="1090268208"/>
      </c:scatterChart>
      <c:valAx>
        <c:axId val="109025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68208"/>
        <c:crosses val="autoZero"/>
        <c:crossBetween val="midCat"/>
      </c:valAx>
      <c:valAx>
        <c:axId val="10902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5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CDy</a:t>
            </a:r>
            <a:r>
              <a:rPr lang="en-SG" baseline="0"/>
              <a:t> against vy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Sheet1!$AC$2</c:f>
              <c:strCache>
                <c:ptCount val="1"/>
                <c:pt idx="0">
                  <c:v>coef_dy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Sheet1!$T$3:$T$26</c:f>
              <c:numCache>
                <c:formatCode>General</c:formatCode>
                <c:ptCount val="24"/>
                <c:pt idx="1">
                  <c:v>21.383627672152841</c:v>
                </c:pt>
                <c:pt idx="2">
                  <c:v>16.062764075893988</c:v>
                </c:pt>
                <c:pt idx="3">
                  <c:v>13.359371304631185</c:v>
                </c:pt>
                <c:pt idx="4">
                  <c:v>11.692014447100828</c:v>
                </c:pt>
                <c:pt idx="5">
                  <c:v>8.8407318474008534</c:v>
                </c:pt>
                <c:pt idx="6">
                  <c:v>7.5861949605807579</c:v>
                </c:pt>
                <c:pt idx="7">
                  <c:v>7.5861717173684244</c:v>
                </c:pt>
                <c:pt idx="8">
                  <c:v>7.1166729251957737</c:v>
                </c:pt>
                <c:pt idx="9">
                  <c:v>7.1166729251957737</c:v>
                </c:pt>
                <c:pt idx="10">
                  <c:v>5.6990864242929185</c:v>
                </c:pt>
                <c:pt idx="11">
                  <c:v>4.537075491221394</c:v>
                </c:pt>
                <c:pt idx="12">
                  <c:v>4.524754166158659</c:v>
                </c:pt>
                <c:pt idx="13">
                  <c:v>4.4323382213213591</c:v>
                </c:pt>
                <c:pt idx="14">
                  <c:v>4.4323382213213582</c:v>
                </c:pt>
                <c:pt idx="15">
                  <c:v>3.9659417294553485</c:v>
                </c:pt>
                <c:pt idx="16">
                  <c:v>3.3686251367045394</c:v>
                </c:pt>
                <c:pt idx="17">
                  <c:v>3.3197343223278013</c:v>
                </c:pt>
                <c:pt idx="18">
                  <c:v>3.272500159519514</c:v>
                </c:pt>
                <c:pt idx="19">
                  <c:v>2.8299621001020996</c:v>
                </c:pt>
                <c:pt idx="20">
                  <c:v>2.5861126351760486</c:v>
                </c:pt>
                <c:pt idx="21">
                  <c:v>2.3064548661478534</c:v>
                </c:pt>
                <c:pt idx="22">
                  <c:v>1.3791355241759629</c:v>
                </c:pt>
                <c:pt idx="23">
                  <c:v>1.3288216916546718</c:v>
                </c:pt>
              </c:numCache>
            </c:numRef>
          </c:xVal>
          <c:yVal>
            <c:numRef>
              <c:f>Sheet1!$AC$3:$AC$26</c:f>
              <c:numCache>
                <c:formatCode>General</c:formatCode>
                <c:ptCount val="24"/>
                <c:pt idx="1">
                  <c:v>0.556588051367916</c:v>
                </c:pt>
                <c:pt idx="2">
                  <c:v>0.71225496692167634</c:v>
                </c:pt>
                <c:pt idx="3">
                  <c:v>0.68166826684856618</c:v>
                </c:pt>
                <c:pt idx="4">
                  <c:v>0.63602937507547741</c:v>
                </c:pt>
                <c:pt idx="5">
                  <c:v>1.4468158135517093</c:v>
                </c:pt>
                <c:pt idx="6">
                  <c:v>1.1634327088804597</c:v>
                </c:pt>
                <c:pt idx="7">
                  <c:v>2.9249330218452769E-5</c:v>
                </c:pt>
                <c:pt idx="8">
                  <c:v>0.57340800249290858</c:v>
                </c:pt>
                <c:pt idx="9">
                  <c:v>0</c:v>
                </c:pt>
                <c:pt idx="10">
                  <c:v>1.7003283920954593</c:v>
                </c:pt>
                <c:pt idx="11">
                  <c:v>1.7888881703327446</c:v>
                </c:pt>
                <c:pt idx="12">
                  <c:v>2.4861682622910108E-2</c:v>
                </c:pt>
                <c:pt idx="13">
                  <c:v>0.16381863393135099</c:v>
                </c:pt>
                <c:pt idx="14">
                  <c:v>0</c:v>
                </c:pt>
                <c:pt idx="15">
                  <c:v>0.80025048699084822</c:v>
                </c:pt>
                <c:pt idx="16">
                  <c:v>1.0351342830747394</c:v>
                </c:pt>
                <c:pt idx="17">
                  <c:v>9.4624807797890856E-2</c:v>
                </c:pt>
                <c:pt idx="18">
                  <c:v>9.0186155657998743E-2</c:v>
                </c:pt>
                <c:pt idx="19">
                  <c:v>0.80319484503225747</c:v>
                </c:pt>
                <c:pt idx="20">
                  <c:v>0.51109976379019784</c:v>
                </c:pt>
                <c:pt idx="21">
                  <c:v>0.66994074994348818</c:v>
                </c:pt>
                <c:pt idx="22">
                  <c:v>2.4554207438614579</c:v>
                </c:pt>
                <c:pt idx="23">
                  <c:v>0.37154352774780697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8-47FF-A053-65A82F5F2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763488"/>
        <c:axId val="1711764928"/>
      </c:scatterChart>
      <c:valAx>
        <c:axId val="17117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64928"/>
        <c:crosses val="autoZero"/>
        <c:crossBetween val="midCat"/>
      </c:valAx>
      <c:valAx>
        <c:axId val="17117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6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CDz against vz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coef_dz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Sheet1!$U$3:$U$26</c:f>
              <c:numCache>
                <c:formatCode>General</c:formatCode>
                <c:ptCount val="24"/>
                <c:pt idx="1">
                  <c:v>13.706067431242012</c:v>
                </c:pt>
                <c:pt idx="2">
                  <c:v>8.0123293385245198</c:v>
                </c:pt>
                <c:pt idx="3">
                  <c:v>5.0061602139130912</c:v>
                </c:pt>
                <c:pt idx="4">
                  <c:v>3.6696828170994364</c:v>
                </c:pt>
                <c:pt idx="5">
                  <c:v>0.69015410639837382</c:v>
                </c:pt>
                <c:pt idx="6">
                  <c:v>-0.66972297689210669</c:v>
                </c:pt>
                <c:pt idx="7">
                  <c:v>-2.0062003737052878</c:v>
                </c:pt>
                <c:pt idx="8">
                  <c:v>-3.3426777705184687</c:v>
                </c:pt>
                <c:pt idx="9">
                  <c:v>-4.6791551673316496</c:v>
                </c:pt>
                <c:pt idx="10">
                  <c:v>-6.0156325641448305</c:v>
                </c:pt>
                <c:pt idx="11">
                  <c:v>-6.5178932243107095</c:v>
                </c:pt>
                <c:pt idx="12">
                  <c:v>-7.8543706211238904</c:v>
                </c:pt>
                <c:pt idx="13">
                  <c:v>-9.1908480179370731</c:v>
                </c:pt>
                <c:pt idx="14">
                  <c:v>-8.4702223502230876</c:v>
                </c:pt>
                <c:pt idx="15">
                  <c:v>-9.8066997470362693</c:v>
                </c:pt>
                <c:pt idx="16">
                  <c:v>-10.63026433626146</c:v>
                </c:pt>
                <c:pt idx="17">
                  <c:v>-10.979171060655887</c:v>
                </c:pt>
                <c:pt idx="18">
                  <c:v>-11.795069609526548</c:v>
                </c:pt>
                <c:pt idx="19">
                  <c:v>-11.925970035868088</c:v>
                </c:pt>
                <c:pt idx="20">
                  <c:v>-11.446870400467892</c:v>
                </c:pt>
                <c:pt idx="21">
                  <c:v>-11.678953399662177</c:v>
                </c:pt>
                <c:pt idx="22">
                  <c:v>-7.0043019798695774</c:v>
                </c:pt>
                <c:pt idx="23">
                  <c:v>-7.8295926673415002</c:v>
                </c:pt>
              </c:numCache>
            </c:numRef>
          </c:xVal>
          <c:yVal>
            <c:numRef>
              <c:f>Sheet1!$AD$3:$AD$26</c:f>
              <c:numCache>
                <c:formatCode>General</c:formatCode>
                <c:ptCount val="24"/>
                <c:pt idx="1">
                  <c:v>0.53908870667277575</c:v>
                </c:pt>
                <c:pt idx="2">
                  <c:v>0.90998749708878335</c:v>
                </c:pt>
                <c:pt idx="3">
                  <c:v>0.84403744255042368</c:v>
                </c:pt>
                <c:pt idx="4">
                  <c:v>4.8203065348711254E-13</c:v>
                </c:pt>
                <c:pt idx="5">
                  <c:v>2.6563477256177723</c:v>
                </c:pt>
                <c:pt idx="6">
                  <c:v>0.2779777365104909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1.2166784558922343</c:v>
                </c:pt>
                <c:pt idx="12">
                  <c:v>0</c:v>
                </c:pt>
                <c:pt idx="13">
                  <c:v>0</c:v>
                </c:pt>
                <c:pt idx="14">
                  <c:v>1.5947499166361989</c:v>
                </c:pt>
                <c:pt idx="15">
                  <c:v>0</c:v>
                </c:pt>
                <c:pt idx="16">
                  <c:v>0.35946706627649933</c:v>
                </c:pt>
                <c:pt idx="17">
                  <c:v>0.60569577512382855</c:v>
                </c:pt>
                <c:pt idx="18">
                  <c:v>0.30054115248916952</c:v>
                </c:pt>
                <c:pt idx="19">
                  <c:v>0.60707786317129919</c:v>
                </c:pt>
                <c:pt idx="20">
                  <c:v>0.90299523556559957</c:v>
                </c:pt>
                <c:pt idx="21">
                  <c:v>0.59771529822653036</c:v>
                </c:pt>
                <c:pt idx="22">
                  <c:v>3.1433567403263254</c:v>
                </c:pt>
                <c:pt idx="23">
                  <c:v>0.74326543695659952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5-492D-817D-15411B41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78080"/>
        <c:axId val="290278560"/>
      </c:scatterChart>
      <c:valAx>
        <c:axId val="2902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78560"/>
        <c:crosses val="autoZero"/>
        <c:crossBetween val="midCat"/>
      </c:valAx>
      <c:valAx>
        <c:axId val="2902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7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image" Target="../media/image2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image" Target="../media/image20.png"/><Relationship Id="rId5" Type="http://schemas.openxmlformats.org/officeDocument/2006/relationships/chart" Target="../charts/chart6.xml"/><Relationship Id="rId15" Type="http://schemas.openxmlformats.org/officeDocument/2006/relationships/image" Target="../media/image24.png"/><Relationship Id="rId10" Type="http://schemas.openxmlformats.org/officeDocument/2006/relationships/image" Target="../media/image19.png"/><Relationship Id="rId4" Type="http://schemas.openxmlformats.org/officeDocument/2006/relationships/chart" Target="../charts/chart5.xml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189271</xdr:colOff>
      <xdr:row>7</xdr:row>
      <xdr:rowOff>20485</xdr:rowOff>
    </xdr:from>
    <xdr:to>
      <xdr:col>29</xdr:col>
      <xdr:colOff>551502</xdr:colOff>
      <xdr:row>32</xdr:row>
      <xdr:rowOff>26685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B4E61F0-D600-A9B1-CC41-514009E64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0471" y="1265085"/>
          <a:ext cx="4629431" cy="4451201"/>
        </a:xfrm>
        <a:prstGeom prst="rect">
          <a:avLst/>
        </a:prstGeom>
      </xdr:spPr>
    </xdr:pic>
    <xdr:clientData/>
  </xdr:twoCellAnchor>
  <xdr:twoCellAnchor editAs="oneCell">
    <xdr:from>
      <xdr:col>22</xdr:col>
      <xdr:colOff>336755</xdr:colOff>
      <xdr:row>33</xdr:row>
      <xdr:rowOff>124542</xdr:rowOff>
    </xdr:from>
    <xdr:to>
      <xdr:col>30</xdr:col>
      <xdr:colOff>40614</xdr:colOff>
      <xdr:row>48</xdr:row>
      <xdr:rowOff>72176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1E9073D-7D9F-B7E0-5D7C-19CFDEE1E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47955" y="5991942"/>
          <a:ext cx="4580659" cy="2614633"/>
        </a:xfrm>
        <a:prstGeom prst="rect">
          <a:avLst/>
        </a:prstGeom>
      </xdr:spPr>
    </xdr:pic>
    <xdr:clientData/>
  </xdr:twoCellAnchor>
  <xdr:twoCellAnchor editAs="oneCell">
    <xdr:from>
      <xdr:col>22</xdr:col>
      <xdr:colOff>299885</xdr:colOff>
      <xdr:row>50</xdr:row>
      <xdr:rowOff>149122</xdr:rowOff>
    </xdr:from>
    <xdr:to>
      <xdr:col>30</xdr:col>
      <xdr:colOff>52516</xdr:colOff>
      <xdr:row>65</xdr:row>
      <xdr:rowOff>108947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31BA433-B6A9-4A28-E830-B91AE98C0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1085" y="9039122"/>
          <a:ext cx="4629431" cy="2626825"/>
        </a:xfrm>
        <a:prstGeom prst="rect">
          <a:avLst/>
        </a:prstGeom>
      </xdr:spPr>
    </xdr:pic>
    <xdr:clientData/>
  </xdr:twoCellAnchor>
  <xdr:twoCellAnchor editAs="oneCell">
    <xdr:from>
      <xdr:col>22</xdr:col>
      <xdr:colOff>263014</xdr:colOff>
      <xdr:row>66</xdr:row>
      <xdr:rowOff>124542</xdr:rowOff>
    </xdr:from>
    <xdr:to>
      <xdr:col>29</xdr:col>
      <xdr:colOff>545990</xdr:colOff>
      <xdr:row>81</xdr:row>
      <xdr:rowOff>114850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514ABCB-C089-4D9A-14CF-AD4AD5B49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74214" y="11859342"/>
          <a:ext cx="4550176" cy="2657308"/>
        </a:xfrm>
        <a:prstGeom prst="rect">
          <a:avLst/>
        </a:prstGeom>
      </xdr:spPr>
    </xdr:pic>
    <xdr:clientData/>
  </xdr:twoCellAnchor>
  <xdr:twoCellAnchor editAs="oneCell">
    <xdr:from>
      <xdr:col>31</xdr:col>
      <xdr:colOff>213852</xdr:colOff>
      <xdr:row>33</xdr:row>
      <xdr:rowOff>136832</xdr:rowOff>
    </xdr:from>
    <xdr:to>
      <xdr:col>38</xdr:col>
      <xdr:colOff>527311</xdr:colOff>
      <xdr:row>48</xdr:row>
      <xdr:rowOff>84466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487389E-8867-1E8A-3B51-2B024AA8B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111452" y="6004232"/>
          <a:ext cx="4580659" cy="2614633"/>
        </a:xfrm>
        <a:prstGeom prst="rect">
          <a:avLst/>
        </a:prstGeom>
      </xdr:spPr>
    </xdr:pic>
    <xdr:clientData/>
  </xdr:twoCellAnchor>
  <xdr:twoCellAnchor editAs="oneCell">
    <xdr:from>
      <xdr:col>31</xdr:col>
      <xdr:colOff>108155</xdr:colOff>
      <xdr:row>51</xdr:row>
      <xdr:rowOff>8193</xdr:rowOff>
    </xdr:from>
    <xdr:to>
      <xdr:col>38</xdr:col>
      <xdr:colOff>465470</xdr:colOff>
      <xdr:row>65</xdr:row>
      <xdr:rowOff>145817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536E718-C8F5-6C69-C153-07F06A3DF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05755" y="9075993"/>
          <a:ext cx="4624515" cy="2626825"/>
        </a:xfrm>
        <a:prstGeom prst="rect">
          <a:avLst/>
        </a:prstGeom>
      </xdr:spPr>
    </xdr:pic>
    <xdr:clientData/>
  </xdr:twoCellAnchor>
  <xdr:twoCellAnchor editAs="oneCell">
    <xdr:from>
      <xdr:col>31</xdr:col>
      <xdr:colOff>349045</xdr:colOff>
      <xdr:row>67</xdr:row>
      <xdr:rowOff>20484</xdr:rowOff>
    </xdr:from>
    <xdr:to>
      <xdr:col>39</xdr:col>
      <xdr:colOff>22421</xdr:colOff>
      <xdr:row>82</xdr:row>
      <xdr:rowOff>10792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0D8F452-CEE3-B6DA-C20B-5B76E1DFB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246645" y="11933084"/>
          <a:ext cx="4550176" cy="2657308"/>
        </a:xfrm>
        <a:prstGeom prst="rect">
          <a:avLst/>
        </a:prstGeom>
      </xdr:spPr>
    </xdr:pic>
    <xdr:clientData/>
  </xdr:twoCellAnchor>
  <xdr:twoCellAnchor editAs="oneCell">
    <xdr:from>
      <xdr:col>31</xdr:col>
      <xdr:colOff>398207</xdr:colOff>
      <xdr:row>8</xdr:row>
      <xdr:rowOff>45064</xdr:rowOff>
    </xdr:from>
    <xdr:to>
      <xdr:col>39</xdr:col>
      <xdr:colOff>150838</xdr:colOff>
      <xdr:row>33</xdr:row>
      <xdr:rowOff>51265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CB97211-DE8F-2AB0-1F82-967F6301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295807" y="1467464"/>
          <a:ext cx="4629431" cy="4451201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9</xdr:row>
      <xdr:rowOff>50800</xdr:rowOff>
    </xdr:from>
    <xdr:to>
      <xdr:col>48</xdr:col>
      <xdr:colOff>514631</xdr:colOff>
      <xdr:row>34</xdr:row>
      <xdr:rowOff>57001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2DA2C17-59D4-E987-597F-AE3E404DF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146000" y="1651000"/>
          <a:ext cx="4629431" cy="4451201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35</xdr:row>
      <xdr:rowOff>50800</xdr:rowOff>
    </xdr:from>
    <xdr:to>
      <xdr:col>48</xdr:col>
      <xdr:colOff>465859</xdr:colOff>
      <xdr:row>50</xdr:row>
      <xdr:rowOff>4987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54BBB66-3983-01D3-E64D-98B308E64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146000" y="6273800"/>
          <a:ext cx="4580659" cy="2621187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52</xdr:row>
      <xdr:rowOff>50800</xdr:rowOff>
    </xdr:from>
    <xdr:to>
      <xdr:col>48</xdr:col>
      <xdr:colOff>514631</xdr:colOff>
      <xdr:row>67</xdr:row>
      <xdr:rowOff>17181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FA51D00-9442-DC3D-63A8-CCDFD629C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5146000" y="9296400"/>
          <a:ext cx="4629431" cy="2633381"/>
        </a:xfrm>
        <a:prstGeom prst="rect">
          <a:avLst/>
        </a:prstGeom>
      </xdr:spPr>
    </xdr:pic>
    <xdr:clientData/>
  </xdr:twoCellAnchor>
  <xdr:twoCellAnchor editAs="oneCell">
    <xdr:from>
      <xdr:col>41</xdr:col>
      <xdr:colOff>250723</xdr:colOff>
      <xdr:row>69</xdr:row>
      <xdr:rowOff>45065</xdr:rowOff>
    </xdr:from>
    <xdr:to>
      <xdr:col>48</xdr:col>
      <xdr:colOff>533699</xdr:colOff>
      <xdr:row>84</xdr:row>
      <xdr:rowOff>35373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9773624-5A30-A6A0-1B51-C9CA77937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244323" y="12313265"/>
          <a:ext cx="4550176" cy="2657308"/>
        </a:xfrm>
        <a:prstGeom prst="rect">
          <a:avLst/>
        </a:prstGeom>
      </xdr:spPr>
    </xdr:pic>
    <xdr:clientData/>
  </xdr:twoCellAnchor>
  <xdr:twoCellAnchor editAs="oneCell">
    <xdr:from>
      <xdr:col>12</xdr:col>
      <xdr:colOff>574431</xdr:colOff>
      <xdr:row>7</xdr:row>
      <xdr:rowOff>82060</xdr:rowOff>
    </xdr:from>
    <xdr:to>
      <xdr:col>20</xdr:col>
      <xdr:colOff>349282</xdr:colOff>
      <xdr:row>33</xdr:row>
      <xdr:rowOff>64193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C968F85-CBB7-4AF5-92A1-9868BCDD1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889631" y="1699845"/>
          <a:ext cx="4651651" cy="4858933"/>
        </a:xfrm>
        <a:prstGeom prst="rect">
          <a:avLst/>
        </a:prstGeom>
      </xdr:spPr>
    </xdr:pic>
    <xdr:clientData/>
  </xdr:twoCellAnchor>
  <xdr:twoCellAnchor editAs="oneCell">
    <xdr:from>
      <xdr:col>13</xdr:col>
      <xdr:colOff>222739</xdr:colOff>
      <xdr:row>34</xdr:row>
      <xdr:rowOff>117231</xdr:rowOff>
    </xdr:from>
    <xdr:to>
      <xdr:col>20</xdr:col>
      <xdr:colOff>527935</xdr:colOff>
      <xdr:row>49</xdr:row>
      <xdr:rowOff>71517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33672AE-FF6B-FD28-B85E-55C429553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147539" y="6799385"/>
          <a:ext cx="4572396" cy="2767824"/>
        </a:xfrm>
        <a:prstGeom prst="rect">
          <a:avLst/>
        </a:prstGeom>
      </xdr:spPr>
    </xdr:pic>
    <xdr:clientData/>
  </xdr:twoCellAnchor>
  <xdr:twoCellAnchor editAs="oneCell">
    <xdr:from>
      <xdr:col>13</xdr:col>
      <xdr:colOff>222738</xdr:colOff>
      <xdr:row>51</xdr:row>
      <xdr:rowOff>175846</xdr:rowOff>
    </xdr:from>
    <xdr:to>
      <xdr:col>20</xdr:col>
      <xdr:colOff>576707</xdr:colOff>
      <xdr:row>66</xdr:row>
      <xdr:rowOff>136228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18D56B1-024F-9DEB-FA63-795676746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147538" y="10046677"/>
          <a:ext cx="4621169" cy="2773920"/>
        </a:xfrm>
        <a:prstGeom prst="rect">
          <a:avLst/>
        </a:prstGeom>
      </xdr:spPr>
    </xdr:pic>
    <xdr:clientData/>
  </xdr:twoCellAnchor>
  <xdr:twoCellAnchor editAs="oneCell">
    <xdr:from>
      <xdr:col>13</xdr:col>
      <xdr:colOff>468923</xdr:colOff>
      <xdr:row>68</xdr:row>
      <xdr:rowOff>140676</xdr:rowOff>
    </xdr:from>
    <xdr:to>
      <xdr:col>21</xdr:col>
      <xdr:colOff>140133</xdr:colOff>
      <xdr:row>83</xdr:row>
      <xdr:rowOff>137638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03DC7E4-2A2E-1FC4-76AA-996F02B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393723" y="13200184"/>
          <a:ext cx="4548010" cy="2810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261941</xdr:colOff>
      <xdr:row>45</xdr:row>
      <xdr:rowOff>163548</xdr:rowOff>
    </xdr:from>
    <xdr:to>
      <xdr:col>35</xdr:col>
      <xdr:colOff>174918</xdr:colOff>
      <xdr:row>60</xdr:row>
      <xdr:rowOff>86632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F48E5DA-59AA-08FB-D4EF-7B0E3DBE0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265006</xdr:colOff>
      <xdr:row>21</xdr:row>
      <xdr:rowOff>17493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5D098-62A1-4C04-829A-AC05EBCD8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69505</xdr:colOff>
      <xdr:row>22</xdr:row>
      <xdr:rowOff>83520</xdr:rowOff>
    </xdr:from>
    <xdr:to>
      <xdr:col>17</xdr:col>
      <xdr:colOff>355389</xdr:colOff>
      <xdr:row>36</xdr:row>
      <xdr:rowOff>177475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CE2320-D4F0-47AF-8B02-A0ACC8094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113968</xdr:colOff>
      <xdr:row>24</xdr:row>
      <xdr:rowOff>169353</xdr:rowOff>
    </xdr:from>
    <xdr:to>
      <xdr:col>7</xdr:col>
      <xdr:colOff>394327</xdr:colOff>
      <xdr:row>51</xdr:row>
      <xdr:rowOff>33171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629B99-91A4-40E2-8F87-37963251C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447052</xdr:colOff>
      <xdr:row>4</xdr:row>
      <xdr:rowOff>32447</xdr:rowOff>
    </xdr:from>
    <xdr:to>
      <xdr:col>17</xdr:col>
      <xdr:colOff>75591</xdr:colOff>
      <xdr:row>18</xdr:row>
      <xdr:rowOff>117785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42F6B3-1BA4-4314-8AE8-D8ADFC51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442188</xdr:colOff>
      <xdr:row>39</xdr:row>
      <xdr:rowOff>157082</xdr:rowOff>
    </xdr:from>
    <xdr:to>
      <xdr:col>21</xdr:col>
      <xdr:colOff>45226</xdr:colOff>
      <xdr:row>54</xdr:row>
      <xdr:rowOff>101003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7E526-08D3-4E70-94A8-3C902A54D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188718</xdr:colOff>
      <xdr:row>23</xdr:row>
      <xdr:rowOff>142824</xdr:rowOff>
    </xdr:from>
    <xdr:to>
      <xdr:col>27</xdr:col>
      <xdr:colOff>414071</xdr:colOff>
      <xdr:row>38</xdr:row>
      <xdr:rowOff>160518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A83FA8-BCB4-4BB3-B445-6D341FB48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130026</xdr:colOff>
      <xdr:row>6</xdr:row>
      <xdr:rowOff>7272</xdr:rowOff>
    </xdr:from>
    <xdr:to>
      <xdr:col>27</xdr:col>
      <xdr:colOff>357761</xdr:colOff>
      <xdr:row>21</xdr:row>
      <xdr:rowOff>24965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95E3BF-8518-4CA9-8F3E-EAFA19710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0</xdr:colOff>
      <xdr:row>60</xdr:row>
      <xdr:rowOff>0</xdr:rowOff>
    </xdr:from>
    <xdr:to>
      <xdr:col>9</xdr:col>
      <xdr:colOff>291748</xdr:colOff>
      <xdr:row>86</xdr:row>
      <xdr:rowOff>59135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68C3BEA-AC64-15C7-2E95-CD1DCC7B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0849" y="11273425"/>
          <a:ext cx="4529721" cy="4944285"/>
        </a:xfrm>
        <a:prstGeom prst="rect">
          <a:avLst/>
        </a:prstGeom>
      </xdr:spPr>
    </xdr:pic>
    <xdr:clientData/>
  </xdr:twoCellAnchor>
  <xdr:twoCellAnchor editAs="oneCell">
    <xdr:from>
      <xdr:col>11</xdr:col>
      <xdr:colOff>292275</xdr:colOff>
      <xdr:row>59</xdr:row>
      <xdr:rowOff>146136</xdr:rowOff>
    </xdr:from>
    <xdr:to>
      <xdr:col>18</xdr:col>
      <xdr:colOff>584023</xdr:colOff>
      <xdr:row>86</xdr:row>
      <xdr:rowOff>17380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59BE0B6-FBDB-C972-D823-6C613DB57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51946" y="11231670"/>
          <a:ext cx="4529721" cy="4944285"/>
        </a:xfrm>
        <a:prstGeom prst="rect">
          <a:avLst/>
        </a:prstGeom>
      </xdr:spPr>
    </xdr:pic>
    <xdr:clientData/>
  </xdr:twoCellAnchor>
  <xdr:twoCellAnchor editAs="oneCell">
    <xdr:from>
      <xdr:col>20</xdr:col>
      <xdr:colOff>156575</xdr:colOff>
      <xdr:row>59</xdr:row>
      <xdr:rowOff>52192</xdr:rowOff>
    </xdr:from>
    <xdr:to>
      <xdr:col>27</xdr:col>
      <xdr:colOff>448323</xdr:colOff>
      <xdr:row>85</xdr:row>
      <xdr:rowOff>111326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659BEFA-EF51-7978-734E-BB79054CD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265068" y="11137726"/>
          <a:ext cx="4529721" cy="4944285"/>
        </a:xfrm>
        <a:prstGeom prst="rect">
          <a:avLst/>
        </a:prstGeom>
      </xdr:spPr>
    </xdr:pic>
    <xdr:clientData/>
  </xdr:twoCellAnchor>
  <xdr:twoCellAnchor editAs="oneCell">
    <xdr:from>
      <xdr:col>29</xdr:col>
      <xdr:colOff>52192</xdr:colOff>
      <xdr:row>59</xdr:row>
      <xdr:rowOff>156576</xdr:rowOff>
    </xdr:from>
    <xdr:to>
      <xdr:col>36</xdr:col>
      <xdr:colOff>343940</xdr:colOff>
      <xdr:row>86</xdr:row>
      <xdr:rowOff>27820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A6AAA9B-AADC-CD2B-4DBA-4EA462175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609507" y="11242110"/>
          <a:ext cx="4529721" cy="4944285"/>
        </a:xfrm>
        <a:prstGeom prst="rect">
          <a:avLst/>
        </a:prstGeom>
      </xdr:spPr>
    </xdr:pic>
    <xdr:clientData/>
  </xdr:twoCellAnchor>
  <xdr:twoCellAnchor editAs="oneCell">
    <xdr:from>
      <xdr:col>2</xdr:col>
      <xdr:colOff>64394</xdr:colOff>
      <xdr:row>90</xdr:row>
      <xdr:rowOff>21465</xdr:rowOff>
    </xdr:from>
    <xdr:to>
      <xdr:col>9</xdr:col>
      <xdr:colOff>354565</xdr:colOff>
      <xdr:row>116</xdr:row>
      <xdr:rowOff>81810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F0FACC2-1879-C4BA-6092-6EA493DD3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87887" y="16442028"/>
          <a:ext cx="4572396" cy="4804064"/>
        </a:xfrm>
        <a:prstGeom prst="rect">
          <a:avLst/>
        </a:prstGeom>
      </xdr:spPr>
    </xdr:pic>
    <xdr:clientData/>
  </xdr:twoCellAnchor>
  <xdr:twoCellAnchor editAs="oneCell">
    <xdr:from>
      <xdr:col>11</xdr:col>
      <xdr:colOff>429295</xdr:colOff>
      <xdr:row>90</xdr:row>
      <xdr:rowOff>10733</xdr:rowOff>
    </xdr:from>
    <xdr:to>
      <xdr:col>19</xdr:col>
      <xdr:colOff>107719</xdr:colOff>
      <xdr:row>116</xdr:row>
      <xdr:rowOff>71078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128B39D-49BF-09E0-C2E7-0634C9F13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58506" y="16431296"/>
          <a:ext cx="4572396" cy="4804064"/>
        </a:xfrm>
        <a:prstGeom prst="rect">
          <a:avLst/>
        </a:prstGeom>
      </xdr:spPr>
    </xdr:pic>
    <xdr:clientData/>
  </xdr:twoCellAnchor>
  <xdr:twoCellAnchor editAs="oneCell">
    <xdr:from>
      <xdr:col>20</xdr:col>
      <xdr:colOff>364901</xdr:colOff>
      <xdr:row>89</xdr:row>
      <xdr:rowOff>150253</xdr:rowOff>
    </xdr:from>
    <xdr:to>
      <xdr:col>28</xdr:col>
      <xdr:colOff>43326</xdr:colOff>
      <xdr:row>116</xdr:row>
      <xdr:rowOff>28148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B5D7E9A-9FA5-966A-93D1-17DC0F08E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599831" y="16388366"/>
          <a:ext cx="4572396" cy="4804064"/>
        </a:xfrm>
        <a:prstGeom prst="rect">
          <a:avLst/>
        </a:prstGeom>
      </xdr:spPr>
    </xdr:pic>
    <xdr:clientData/>
  </xdr:twoCellAnchor>
  <xdr:twoCellAnchor editAs="oneCell">
    <xdr:from>
      <xdr:col>29</xdr:col>
      <xdr:colOff>279042</xdr:colOff>
      <xdr:row>89</xdr:row>
      <xdr:rowOff>150253</xdr:rowOff>
    </xdr:from>
    <xdr:to>
      <xdr:col>36</xdr:col>
      <xdr:colOff>569213</xdr:colOff>
      <xdr:row>116</xdr:row>
      <xdr:rowOff>28148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AD9F78C-F994-810F-9B1C-2C8610CA8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019690" y="16388366"/>
          <a:ext cx="4572396" cy="4804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8B208-37F6-4904-9B48-4B104ABAE3B7}">
  <dimension ref="O6:AV8"/>
  <sheetViews>
    <sheetView topLeftCell="A53" zoomScale="34" zoomScaleNormal="174" workbookViewId="0">
      <selection activeCell="AZ49" sqref="AZ49"/>
    </sheetView>
  </sheetViews>
  <sheetFormatPr defaultRowHeight="14.4" x14ac:dyDescent="0.3"/>
  <sheetData>
    <row r="6" spans="15:48" ht="38.4" x14ac:dyDescent="0.7">
      <c r="O6" s="13" t="s">
        <v>60</v>
      </c>
      <c r="P6" s="13"/>
      <c r="Q6" s="13"/>
      <c r="R6" s="13"/>
      <c r="S6" s="13"/>
      <c r="T6" s="13"/>
      <c r="U6" s="13"/>
      <c r="Z6" s="13" t="s">
        <v>57</v>
      </c>
      <c r="AA6" s="13"/>
      <c r="AB6" s="13"/>
      <c r="AC6" s="13"/>
      <c r="AD6" s="13"/>
      <c r="AE6" s="13"/>
      <c r="AF6" s="13"/>
      <c r="AJ6" s="13" t="s">
        <v>58</v>
      </c>
      <c r="AK6" s="13"/>
      <c r="AL6" s="13"/>
      <c r="AM6" s="13"/>
      <c r="AN6" s="13"/>
      <c r="AO6" s="13"/>
      <c r="AP6" s="13"/>
      <c r="AQ6" s="12"/>
      <c r="AR6" s="12"/>
      <c r="AS6" s="12"/>
      <c r="AT6" s="12"/>
      <c r="AU6" s="12" t="s">
        <v>59</v>
      </c>
      <c r="AV6" s="12"/>
    </row>
    <row r="7" spans="15:48" ht="14.4" customHeight="1" x14ac:dyDescent="0.7">
      <c r="O7" s="13"/>
      <c r="P7" s="13"/>
      <c r="Q7" s="13"/>
      <c r="R7" s="13"/>
      <c r="S7" s="13"/>
      <c r="T7" s="13"/>
      <c r="U7" s="13"/>
      <c r="Z7" s="13"/>
      <c r="AA7" s="13"/>
      <c r="AB7" s="13"/>
      <c r="AC7" s="13"/>
      <c r="AD7" s="13"/>
      <c r="AE7" s="13"/>
      <c r="AF7" s="13"/>
      <c r="AJ7" s="13"/>
      <c r="AK7" s="13"/>
      <c r="AL7" s="13"/>
      <c r="AM7" s="13"/>
      <c r="AN7" s="13"/>
      <c r="AO7" s="13"/>
      <c r="AP7" s="13"/>
      <c r="AQ7" s="12"/>
      <c r="AR7" s="12"/>
      <c r="AS7" s="12"/>
      <c r="AT7" s="12"/>
      <c r="AU7" s="12"/>
      <c r="AV7" s="12"/>
    </row>
    <row r="8" spans="15:48" ht="14.4" customHeight="1" x14ac:dyDescent="0.3"/>
  </sheetData>
  <mergeCells count="3">
    <mergeCell ref="Z6:AF7"/>
    <mergeCell ref="AJ6:AP7"/>
    <mergeCell ref="O6:U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2E28D-B156-422A-AF5E-62D728715B6C}">
  <sheetPr codeName="Sheet1"/>
  <dimension ref="A1:G27"/>
  <sheetViews>
    <sheetView showGridLines="0" workbookViewId="0"/>
  </sheetViews>
  <sheetFormatPr defaultRowHeight="14.4" x14ac:dyDescent="0.3"/>
  <cols>
    <col min="1" max="1" width="2.33203125" customWidth="1"/>
    <col min="2" max="2" width="4" bestFit="1" customWidth="1"/>
    <col min="3" max="3" width="12.77734375" bestFit="1" customWidth="1"/>
    <col min="4" max="4" width="12.6640625" bestFit="1" customWidth="1"/>
    <col min="5" max="5" width="12" bestFit="1" customWidth="1"/>
    <col min="6" max="6" width="7" bestFit="1" customWidth="1"/>
  </cols>
  <sheetData>
    <row r="1" spans="1:5" x14ac:dyDescent="0.3">
      <c r="A1" s="3" t="s">
        <v>14</v>
      </c>
    </row>
    <row r="2" spans="1:5" x14ac:dyDescent="0.3">
      <c r="A2" s="3" t="s">
        <v>15</v>
      </c>
    </row>
    <row r="3" spans="1:5" x14ac:dyDescent="0.3">
      <c r="A3" s="3" t="s">
        <v>16</v>
      </c>
    </row>
    <row r="4" spans="1:5" x14ac:dyDescent="0.3">
      <c r="A4" s="3" t="s">
        <v>17</v>
      </c>
    </row>
    <row r="5" spans="1:5" x14ac:dyDescent="0.3">
      <c r="A5" s="3" t="s">
        <v>18</v>
      </c>
    </row>
    <row r="6" spans="1:5" x14ac:dyDescent="0.3">
      <c r="A6" s="3"/>
      <c r="B6" t="s">
        <v>19</v>
      </c>
    </row>
    <row r="7" spans="1:5" x14ac:dyDescent="0.3">
      <c r="A7" s="3"/>
      <c r="B7" t="s">
        <v>20</v>
      </c>
    </row>
    <row r="8" spans="1:5" x14ac:dyDescent="0.3">
      <c r="A8" s="3"/>
      <c r="B8" t="s">
        <v>21</v>
      </c>
    </row>
    <row r="9" spans="1:5" x14ac:dyDescent="0.3">
      <c r="A9" s="3" t="s">
        <v>22</v>
      </c>
    </row>
    <row r="10" spans="1:5" x14ac:dyDescent="0.3">
      <c r="B10" t="s">
        <v>23</v>
      </c>
    </row>
    <row r="11" spans="1:5" x14ac:dyDescent="0.3">
      <c r="B11" t="s">
        <v>24</v>
      </c>
    </row>
    <row r="12" spans="1:5" x14ac:dyDescent="0.3">
      <c r="B12" t="s">
        <v>25</v>
      </c>
    </row>
    <row r="14" spans="1:5" ht="15" thickBot="1" x14ac:dyDescent="0.35">
      <c r="A14" t="s">
        <v>26</v>
      </c>
    </row>
    <row r="15" spans="1:5" ht="15" thickBot="1" x14ac:dyDescent="0.35">
      <c r="B15" s="5" t="s">
        <v>27</v>
      </c>
      <c r="C15" s="5" t="s">
        <v>28</v>
      </c>
      <c r="D15" s="5" t="s">
        <v>29</v>
      </c>
      <c r="E15" s="5" t="s">
        <v>30</v>
      </c>
    </row>
    <row r="16" spans="1:5" ht="15" thickBot="1" x14ac:dyDescent="0.35">
      <c r="B16" s="4" t="s">
        <v>35</v>
      </c>
      <c r="C16" s="4" t="s">
        <v>13</v>
      </c>
      <c r="D16" s="4">
        <v>0.98485447436756124</v>
      </c>
      <c r="E16" s="4">
        <v>0.98485447221425437</v>
      </c>
    </row>
    <row r="19" spans="1:7" ht="15" thickBot="1" x14ac:dyDescent="0.35">
      <c r="A19" t="s">
        <v>31</v>
      </c>
    </row>
    <row r="20" spans="1:7" ht="15" thickBot="1" x14ac:dyDescent="0.35">
      <c r="B20" s="5" t="s">
        <v>27</v>
      </c>
      <c r="C20" s="5" t="s">
        <v>28</v>
      </c>
      <c r="D20" s="5" t="s">
        <v>29</v>
      </c>
      <c r="E20" s="5" t="s">
        <v>30</v>
      </c>
      <c r="F20" s="5" t="s">
        <v>32</v>
      </c>
    </row>
    <row r="21" spans="1:7" x14ac:dyDescent="0.3">
      <c r="B21" s="6" t="s">
        <v>36</v>
      </c>
      <c r="C21" s="6" t="s">
        <v>3</v>
      </c>
      <c r="D21" s="6">
        <v>0.59868078063667163</v>
      </c>
      <c r="E21" s="6">
        <v>0.59868073646606779</v>
      </c>
      <c r="F21" s="6" t="s">
        <v>37</v>
      </c>
    </row>
    <row r="22" spans="1:7" x14ac:dyDescent="0.3">
      <c r="B22" s="6" t="s">
        <v>38</v>
      </c>
      <c r="C22" s="6" t="s">
        <v>4</v>
      </c>
      <c r="D22" s="6">
        <v>6.7522419232930564E-2</v>
      </c>
      <c r="E22" s="6">
        <v>6.7522399393763186E-2</v>
      </c>
      <c r="F22" s="6" t="s">
        <v>37</v>
      </c>
    </row>
    <row r="23" spans="1:7" ht="15" thickBot="1" x14ac:dyDescent="0.35">
      <c r="B23" s="4" t="s">
        <v>39</v>
      </c>
      <c r="C23" s="4" t="s">
        <v>5</v>
      </c>
      <c r="D23" s="4">
        <v>131.85165912226367</v>
      </c>
      <c r="E23" s="4">
        <v>131.85165916502345</v>
      </c>
      <c r="F23" s="4" t="s">
        <v>37</v>
      </c>
    </row>
    <row r="26" spans="1:7" ht="15" thickBot="1" x14ac:dyDescent="0.35">
      <c r="A26" t="s">
        <v>33</v>
      </c>
    </row>
    <row r="27" spans="1:7" ht="15" thickBot="1" x14ac:dyDescent="0.35">
      <c r="B27" s="7" t="s">
        <v>34</v>
      </c>
      <c r="C27" s="7"/>
      <c r="D27" s="7"/>
      <c r="E27" s="7"/>
      <c r="F27" s="7"/>
      <c r="G2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26CF-3A74-4724-AB61-80E23CAC2EC1}">
  <sheetPr codeName="Sheet2"/>
  <dimension ref="A1:E14"/>
  <sheetViews>
    <sheetView showGridLines="0" workbookViewId="0"/>
  </sheetViews>
  <sheetFormatPr defaultRowHeight="14.4" x14ac:dyDescent="0.3"/>
  <cols>
    <col min="1" max="1" width="2.33203125" customWidth="1"/>
    <col min="2" max="2" width="6" bestFit="1" customWidth="1"/>
    <col min="3" max="3" width="12.77734375" bestFit="1" customWidth="1"/>
    <col min="4" max="4" width="12" bestFit="1" customWidth="1"/>
    <col min="5" max="5" width="8.33203125" bestFit="1" customWidth="1"/>
  </cols>
  <sheetData>
    <row r="1" spans="1:5" x14ac:dyDescent="0.3">
      <c r="A1" s="3" t="s">
        <v>40</v>
      </c>
    </row>
    <row r="2" spans="1:5" x14ac:dyDescent="0.3">
      <c r="A2" s="3" t="s">
        <v>15</v>
      </c>
    </row>
    <row r="3" spans="1:5" x14ac:dyDescent="0.3">
      <c r="A3" s="3" t="s">
        <v>41</v>
      </c>
    </row>
    <row r="6" spans="1:5" ht="15" thickBot="1" x14ac:dyDescent="0.35">
      <c r="A6" t="s">
        <v>31</v>
      </c>
    </row>
    <row r="7" spans="1:5" x14ac:dyDescent="0.3">
      <c r="B7" s="8"/>
      <c r="C7" s="8"/>
      <c r="D7" s="8" t="s">
        <v>42</v>
      </c>
      <c r="E7" s="8" t="s">
        <v>44</v>
      </c>
    </row>
    <row r="8" spans="1:5" ht="15" thickBot="1" x14ac:dyDescent="0.35">
      <c r="B8" s="9" t="s">
        <v>27</v>
      </c>
      <c r="C8" s="9" t="s">
        <v>28</v>
      </c>
      <c r="D8" s="9" t="s">
        <v>43</v>
      </c>
      <c r="E8" s="9" t="s">
        <v>45</v>
      </c>
    </row>
    <row r="9" spans="1:5" x14ac:dyDescent="0.3">
      <c r="B9" s="6" t="s">
        <v>36</v>
      </c>
      <c r="C9" s="6" t="s">
        <v>3</v>
      </c>
      <c r="D9" s="6">
        <v>0.59868073646606779</v>
      </c>
      <c r="E9" s="6">
        <v>0</v>
      </c>
    </row>
    <row r="10" spans="1:5" x14ac:dyDescent="0.3">
      <c r="B10" s="6" t="s">
        <v>38</v>
      </c>
      <c r="C10" s="6" t="s">
        <v>4</v>
      </c>
      <c r="D10" s="6">
        <v>6.7522399393763186E-2</v>
      </c>
      <c r="E10" s="6">
        <v>0</v>
      </c>
    </row>
    <row r="11" spans="1:5" ht="15" thickBot="1" x14ac:dyDescent="0.35">
      <c r="B11" s="4" t="s">
        <v>39</v>
      </c>
      <c r="C11" s="4" t="s">
        <v>5</v>
      </c>
      <c r="D11" s="4">
        <v>131.85165916502345</v>
      </c>
      <c r="E11" s="4">
        <v>0</v>
      </c>
    </row>
    <row r="13" spans="1:5" x14ac:dyDescent="0.3">
      <c r="A13" t="s">
        <v>33</v>
      </c>
    </row>
    <row r="14" spans="1:5" x14ac:dyDescent="0.3">
      <c r="B14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E303-EB57-4EAB-9C71-0C349D584DD8}">
  <sheetPr codeName="Sheet3"/>
  <dimension ref="A1:AF28"/>
  <sheetViews>
    <sheetView tabSelected="1" topLeftCell="M1" zoomScale="94" zoomScaleNormal="100" workbookViewId="0">
      <selection activeCell="X28" sqref="X28"/>
    </sheetView>
  </sheetViews>
  <sheetFormatPr defaultRowHeight="14.4" x14ac:dyDescent="0.3"/>
  <cols>
    <col min="6" max="7" width="16.44140625" customWidth="1"/>
    <col min="8" max="13" width="8.88671875" customWidth="1"/>
    <col min="14" max="14" width="11.88671875" customWidth="1"/>
    <col min="15" max="17" width="8.88671875" customWidth="1"/>
    <col min="18" max="23" width="9" bestFit="1" customWidth="1"/>
    <col min="24" max="24" width="12" bestFit="1" customWidth="1"/>
    <col min="25" max="26" width="8.88671875" customWidth="1"/>
    <col min="27" max="27" width="9" customWidth="1"/>
    <col min="28" max="30" width="17.44140625" customWidth="1"/>
    <col min="32" max="32" width="9" bestFit="1" customWidth="1"/>
  </cols>
  <sheetData>
    <row r="1" spans="1:32" x14ac:dyDescent="0.3">
      <c r="C1" s="14" t="s">
        <v>54</v>
      </c>
      <c r="D1" s="14"/>
      <c r="E1" s="14"/>
      <c r="F1" s="14"/>
      <c r="G1" s="11"/>
      <c r="I1" s="14" t="s">
        <v>55</v>
      </c>
      <c r="J1" s="14"/>
      <c r="K1" s="14"/>
      <c r="L1" s="14"/>
      <c r="M1" s="14"/>
      <c r="N1" s="14"/>
      <c r="O1" s="14"/>
      <c r="R1" s="14" t="s">
        <v>56</v>
      </c>
      <c r="S1" s="14"/>
      <c r="T1" s="14"/>
      <c r="U1" s="14"/>
      <c r="V1" s="14"/>
      <c r="W1" s="14"/>
      <c r="X1" s="14"/>
    </row>
    <row r="2" spans="1:32" x14ac:dyDescent="0.3">
      <c r="C2" s="3" t="s">
        <v>9</v>
      </c>
      <c r="D2" s="3" t="s">
        <v>10</v>
      </c>
      <c r="E2" s="3" t="s">
        <v>47</v>
      </c>
      <c r="F2" s="3" t="s">
        <v>48</v>
      </c>
      <c r="G2" s="3"/>
      <c r="H2" s="3"/>
      <c r="I2" s="3" t="s">
        <v>11</v>
      </c>
      <c r="J2" s="3" t="s">
        <v>12</v>
      </c>
      <c r="K2" s="3" t="s">
        <v>52</v>
      </c>
      <c r="L2" s="3" t="s">
        <v>53</v>
      </c>
      <c r="M2" s="3" t="s">
        <v>8</v>
      </c>
      <c r="N2" s="3" t="s">
        <v>6</v>
      </c>
      <c r="O2" s="3" t="s">
        <v>49</v>
      </c>
      <c r="P2" s="3"/>
      <c r="Q2" s="3"/>
      <c r="R2" s="3" t="s">
        <v>11</v>
      </c>
      <c r="S2" s="3" t="s">
        <v>12</v>
      </c>
      <c r="T2" s="3" t="s">
        <v>52</v>
      </c>
      <c r="U2" s="3" t="s">
        <v>53</v>
      </c>
      <c r="V2" s="3" t="s">
        <v>8</v>
      </c>
      <c r="W2" s="3" t="s">
        <v>6</v>
      </c>
      <c r="X2" s="3" t="s">
        <v>49</v>
      </c>
      <c r="Y2" s="3"/>
      <c r="Z2" s="3"/>
      <c r="AA2" s="3"/>
      <c r="AB2" s="3" t="s">
        <v>46</v>
      </c>
      <c r="AC2" s="3" t="s">
        <v>50</v>
      </c>
      <c r="AD2" s="3" t="s">
        <v>51</v>
      </c>
    </row>
    <row r="3" spans="1:32" x14ac:dyDescent="0.3">
      <c r="A3">
        <v>0</v>
      </c>
      <c r="C3">
        <v>0.83526315789473693</v>
      </c>
      <c r="D3">
        <v>2.0613157894736842</v>
      </c>
      <c r="E3">
        <f>(SQRT((C4-C3)^2 + (D4-D3)^2)/$AF$3)</f>
        <v>95.946493702165142</v>
      </c>
      <c r="F3">
        <f>ATAN((D4-D3)/(C4-C3))</f>
        <v>0.57437797592967921</v>
      </c>
      <c r="I3">
        <v>0.83526315789473693</v>
      </c>
      <c r="J3">
        <v>2.0613157894736842</v>
      </c>
      <c r="M3">
        <f>(SQRT((I4-I3)^2 + (J4-J3)^2)/$AF$3)</f>
        <v>95.946493702165142</v>
      </c>
      <c r="N3">
        <f>ATAN((J4-J3)/(I4-I3))</f>
        <v>0.57437797592967921</v>
      </c>
      <c r="R3">
        <v>0.83526315789473693</v>
      </c>
      <c r="S3">
        <v>2.0613157894736842</v>
      </c>
      <c r="V3">
        <f>(SQRT((R4-R3)^2 + (S4-S3)^2)/$AF$3)</f>
        <v>95.946493702165142</v>
      </c>
      <c r="W3">
        <f>ATAN((S4-S3)/(R4-R3))</f>
        <v>0.57437797592967921</v>
      </c>
      <c r="AE3" t="s">
        <v>0</v>
      </c>
      <c r="AF3" s="1">
        <v>3.3333333333333333E-2</v>
      </c>
    </row>
    <row r="4" spans="1:32" ht="15" thickBot="1" x14ac:dyDescent="0.35">
      <c r="A4">
        <v>0.03</v>
      </c>
      <c r="C4">
        <v>3.5202631578947372</v>
      </c>
      <c r="D4">
        <v>3.7989473684210524</v>
      </c>
      <c r="E4">
        <f t="shared" ref="E4:E25" si="0">(SQRT((C5-C4)^2 + (D5-D4)^2)/$AF$3)</f>
        <v>25.392886897439372</v>
      </c>
      <c r="F4">
        <f t="shared" ref="F4:F25" si="1">ATAN((D5-D4)/(C5-C4))</f>
        <v>0.56937603872651077</v>
      </c>
      <c r="I4">
        <v>3.5202631578947372</v>
      </c>
      <c r="J4">
        <v>3.7989473684210524</v>
      </c>
      <c r="K4">
        <f>((-(0.5*$AF$7*$AF$5*(M3^2)*((PI()*$AF$8^2)/4)) *COS(N3)) * ($AF$3/$AF$6)) + (M3*COS(N3))</f>
        <v>16.909094945300808</v>
      </c>
      <c r="L4">
        <f>((((PI()* $AF$8^3 * $AF$4)/6 * ($AF$5 - $AF$9)) - (0.5* $AF$7 * $AF$5 * M3^2) * ((PI() * $AF$8^2)/4) * SIN(N3)) * ($AF$3/$AF$6)) + M3*SIN(N3)</f>
        <v>9.6064564387078661</v>
      </c>
      <c r="M4">
        <f>SQRT(K4^2 + L4^2)</f>
        <v>19.447403353095474</v>
      </c>
      <c r="N4">
        <f>ATAN(L4/K4)</f>
        <v>0.51665115174850895</v>
      </c>
      <c r="R4">
        <v>3.5202631578947372</v>
      </c>
      <c r="S4">
        <v>3.7989473684210524</v>
      </c>
      <c r="T4">
        <f>((-(0.5*AC4*$AF$5*(V3^2)*((PI()*$AF$8^2)/4)) *COS(W3)) * ($AF$3/$AF$6)) + (V3*COS(W3))</f>
        <v>21.383627672152841</v>
      </c>
      <c r="U4">
        <f>((((PI()* $AF$8^3 * $AF$4)/6 * ($AF$5 - $AF$9)) - (0.5* AD4 * $AF$5 * V3^2) * ((PI() * $AF$8^2)/4) * SIN(W3)) * ($AF$3/$AF$6)) + V3*SIN(W3)</f>
        <v>13.706067431242012</v>
      </c>
      <c r="V4">
        <f>SQRT(T4^2 + U4^2)</f>
        <v>25.399130238081259</v>
      </c>
      <c r="W4">
        <f>ATAN(U4/T4)</f>
        <v>0.56999451658051004</v>
      </c>
      <c r="AB4" s="4">
        <f>SQRT(AC4^2+AD4^2)</f>
        <v>0.7748592727635516</v>
      </c>
      <c r="AC4">
        <v>0.556588051367916</v>
      </c>
      <c r="AD4">
        <v>0.53908870667277575</v>
      </c>
      <c r="AE4" t="s">
        <v>1</v>
      </c>
      <c r="AF4">
        <v>9.81</v>
      </c>
    </row>
    <row r="5" spans="1:32" ht="15" thickBot="1" x14ac:dyDescent="0.35">
      <c r="A5">
        <v>7.0000000000000007E-2</v>
      </c>
      <c r="C5">
        <v>4.2331578947368413</v>
      </c>
      <c r="D5">
        <v>4.2552631578947366</v>
      </c>
      <c r="E5">
        <f t="shared" si="0"/>
        <v>17.953272103557541</v>
      </c>
      <c r="F5">
        <f t="shared" si="1"/>
        <v>0.46364760900080476</v>
      </c>
      <c r="I5">
        <f>(M4*COS(N4)*$AF$3) + I4</f>
        <v>4.0838996560714307</v>
      </c>
      <c r="J5">
        <f>(M4*SIN(N4)*$AF$3) + J4</f>
        <v>4.1191625830446483</v>
      </c>
      <c r="K5">
        <f t="shared" ref="K5:K17" si="2">((-(0.5*$AF$7*$AF$5*(M4^2)*((PI()*$AF$8^2)/4)) *COS(N4)) * ($AF$3/$AF$6)) + (M4*COS(N4))</f>
        <v>14.201250709248566</v>
      </c>
      <c r="L5">
        <f t="shared" ref="L5:L17" si="3">((((PI()* $AF$8^3 * $AF$4)/6 * ($AF$5 - $AF$9)) - (0.5* $AF$7 * $AF$5 * M4^2) * ((PI() * $AF$8^2)/4) * SIN(N4)) * ($AF$3/$AF$6)) + M4*SIN(N4)</f>
        <v>6.7315887388896583</v>
      </c>
      <c r="M5">
        <f t="shared" ref="M5:M17" si="4">SQRT(K5^2 + L5^2)</f>
        <v>15.715909412327335</v>
      </c>
      <c r="N5">
        <f t="shared" ref="N5:N17" si="5">ATAN(L5/K5)</f>
        <v>0.4426433739561334</v>
      </c>
      <c r="O5">
        <f t="shared" ref="O5:O26" si="6">(C5-I5)^2 + (D5-J5)^2</f>
        <v>4.0801388284025179E-2</v>
      </c>
      <c r="R5">
        <f>(V4*COS(W4)*$AF$3) + R4</f>
        <v>4.2330507469664989</v>
      </c>
      <c r="S5">
        <f>(V4*SIN(W4)*$AF$3) + S4</f>
        <v>4.2558162827957862</v>
      </c>
      <c r="T5">
        <f>((-(0.5*AC5*$AF$5*(V4^2)*((PI()*$AF$8^2)/4)) *COS(W4)) * ($AF$3/$AF$6)) + (V4*COS(W4))</f>
        <v>16.062764075893988</v>
      </c>
      <c r="U5">
        <f>((((PI()* $AF$8^3 * $AF$4)/6 * ($AF$5 - $AF$9)) - (0.5* AD5 * $AF$5 * V4^2) * ((PI() * $AF$8^2)/4) * SIN(W4)) * ($AF$3/$AF$6)) + V4*SIN(W4)</f>
        <v>8.0123293385245198</v>
      </c>
      <c r="V5">
        <f t="shared" ref="V5:V26" si="7">SQRT(T5^2 + U5^2)</f>
        <v>17.950203653073444</v>
      </c>
      <c r="W5">
        <f t="shared" ref="W5:W26" si="8">ATAN(U5/T5)</f>
        <v>0.46269824623508943</v>
      </c>
      <c r="X5">
        <f>(C5-R5)^2 + (D5-S5)^2</f>
        <v>3.1742780085041707E-7</v>
      </c>
      <c r="AB5" s="4">
        <f t="shared" ref="AB5:AB26" si="9">SQRT(AC5^2+AD5^2)</f>
        <v>1.1555883275468417</v>
      </c>
      <c r="AC5">
        <v>0.71225496692167634</v>
      </c>
      <c r="AD5">
        <v>0.90998749708878335</v>
      </c>
      <c r="AE5" t="s">
        <v>2</v>
      </c>
      <c r="AF5">
        <v>1.18</v>
      </c>
    </row>
    <row r="6" spans="1:32" ht="15" thickBot="1" x14ac:dyDescent="0.35">
      <c r="A6">
        <v>0.1</v>
      </c>
      <c r="C6">
        <v>4.7684210526315791</v>
      </c>
      <c r="D6">
        <v>4.5228947368421046</v>
      </c>
      <c r="E6">
        <f t="shared" si="0"/>
        <v>14.270400181131574</v>
      </c>
      <c r="F6">
        <f t="shared" si="1"/>
        <v>0.35954767089120671</v>
      </c>
      <c r="I6">
        <f t="shared" ref="I6:I26" si="10">(M5*COS(N5)*$AF$3) + I5</f>
        <v>4.5572746797130499</v>
      </c>
      <c r="J6">
        <f t="shared" ref="J6:J26" si="11">(M5*SIN(N5)*$AF$3) + J5</f>
        <v>4.3435488743409705</v>
      </c>
      <c r="K6">
        <f t="shared" si="2"/>
        <v>12.363410261027379</v>
      </c>
      <c r="L6">
        <f t="shared" si="3"/>
        <v>4.5239496170697731</v>
      </c>
      <c r="M6">
        <f t="shared" si="4"/>
        <v>13.165106661940223</v>
      </c>
      <c r="N6">
        <f t="shared" si="5"/>
        <v>0.35078150179141354</v>
      </c>
      <c r="O6">
        <f t="shared" si="6"/>
        <v>7.6747729192926328E-2</v>
      </c>
      <c r="R6">
        <f t="shared" ref="R6:R26" si="12">(V5*COS(W5)*$AF$3) + R5</f>
        <v>4.7684762161629655</v>
      </c>
      <c r="S6">
        <f t="shared" ref="S6:S26" si="13">(V5*SIN(W5)*$AF$3) + S5</f>
        <v>4.5228939274132705</v>
      </c>
      <c r="T6">
        <f t="shared" ref="T6:T26" si="14">((-(0.5*AC6*$AF$5*(V5^2)*((PI()*$AF$8^2)/4)) *COS(W5)) * ($AF$3/$AF$6)) + (V5*COS(W5))</f>
        <v>13.359371304631185</v>
      </c>
      <c r="U6">
        <f t="shared" ref="U6:U26" si="15">((((PI()* $AF$8^3 * $AF$4)/6 * ($AF$5 - $AF$9)) - (0.5* AD6 * $AF$5 * V5^2) * ((PI() * $AF$8^2)/4) * SIN(W5)) * ($AF$3/$AF$6)) + V5*SIN(W5)</f>
        <v>5.0061602139130912</v>
      </c>
      <c r="V6">
        <f t="shared" si="7"/>
        <v>14.266549749058793</v>
      </c>
      <c r="W6">
        <f t="shared" si="8"/>
        <v>0.35853413416632757</v>
      </c>
      <c r="X6">
        <f>(C6-R6)^2 + (D6-S6)^2</f>
        <v>3.0436703700502656E-9</v>
      </c>
      <c r="AB6" s="4">
        <f t="shared" si="9"/>
        <v>1.0849289518007101</v>
      </c>
      <c r="AC6">
        <v>0.68166826684856618</v>
      </c>
      <c r="AD6">
        <v>0.84403744255042368</v>
      </c>
      <c r="AE6" t="s">
        <v>7</v>
      </c>
      <c r="AF6">
        <f>5.12/1000</f>
        <v>5.1200000000000004E-3</v>
      </c>
    </row>
    <row r="7" spans="1:32" ht="15" thickBot="1" x14ac:dyDescent="0.35">
      <c r="A7">
        <v>0.13</v>
      </c>
      <c r="C7">
        <v>5.2136842105263161</v>
      </c>
      <c r="D7">
        <v>4.6902631578947362</v>
      </c>
      <c r="E7">
        <f t="shared" si="0"/>
        <v>12.262407081149384</v>
      </c>
      <c r="F7">
        <f t="shared" si="1"/>
        <v>0.30403707434049065</v>
      </c>
      <c r="I7">
        <f t="shared" si="10"/>
        <v>4.9693883550806293</v>
      </c>
      <c r="J7">
        <f t="shared" si="11"/>
        <v>4.4943471949099632</v>
      </c>
      <c r="K7">
        <f t="shared" si="2"/>
        <v>11.023103041068474</v>
      </c>
      <c r="L7">
        <f t="shared" si="3"/>
        <v>2.6970345330431709</v>
      </c>
      <c r="M7">
        <f t="shared" si="4"/>
        <v>11.348250787079056</v>
      </c>
      <c r="N7">
        <f t="shared" si="5"/>
        <v>0.23995695523335855</v>
      </c>
      <c r="O7">
        <f t="shared" si="6"/>
        <v>9.806352954019093E-2</v>
      </c>
      <c r="R7">
        <f t="shared" si="12"/>
        <v>5.2137885929840051</v>
      </c>
      <c r="S7">
        <f t="shared" si="13"/>
        <v>4.6897659345437068</v>
      </c>
      <c r="T7">
        <f t="shared" si="14"/>
        <v>11.692014447100828</v>
      </c>
      <c r="U7">
        <f t="shared" si="15"/>
        <v>3.6696828170994364</v>
      </c>
      <c r="V7">
        <f t="shared" si="7"/>
        <v>12.254377740600676</v>
      </c>
      <c r="W7">
        <f t="shared" si="8"/>
        <v>0.30412550661284232</v>
      </c>
      <c r="X7">
        <f t="shared" ref="X7:X26" si="16">(C7-R7)^2 + (D7-S7)^2</f>
        <v>2.5812675828211141E-7</v>
      </c>
      <c r="AB7" s="4">
        <f t="shared" si="9"/>
        <v>0.63602937507547741</v>
      </c>
      <c r="AC7">
        <v>0.63602937507547741</v>
      </c>
      <c r="AD7">
        <v>4.8203065348711254E-13</v>
      </c>
      <c r="AE7" t="s">
        <v>3</v>
      </c>
      <c r="AF7">
        <v>0.59868073600000005</v>
      </c>
    </row>
    <row r="8" spans="1:32" ht="15" thickBot="1" x14ac:dyDescent="0.35">
      <c r="A8">
        <v>0.17</v>
      </c>
      <c r="C8">
        <v>5.6036842105263158</v>
      </c>
      <c r="D8">
        <v>4.8126315789473679</v>
      </c>
      <c r="E8">
        <f t="shared" si="0"/>
        <v>9.029774157178025</v>
      </c>
      <c r="F8">
        <f t="shared" si="1"/>
        <v>3.6728882021374559E-2</v>
      </c>
      <c r="I8">
        <f t="shared" si="10"/>
        <v>5.3368251231162454</v>
      </c>
      <c r="J8">
        <f t="shared" si="11"/>
        <v>4.5842483460114023</v>
      </c>
      <c r="K8">
        <f t="shared" si="2"/>
        <v>9.9930146660600077</v>
      </c>
      <c r="L8">
        <f t="shared" si="3"/>
        <v>1.1085243003639405</v>
      </c>
      <c r="M8">
        <f t="shared" si="4"/>
        <v>10.054310928183382</v>
      </c>
      <c r="N8">
        <f t="shared" si="5"/>
        <v>0.11047823446246222</v>
      </c>
      <c r="O8">
        <f t="shared" si="6"/>
        <v>0.12337267361961918</v>
      </c>
      <c r="R8">
        <f t="shared" si="12"/>
        <v>5.6035224078873664</v>
      </c>
      <c r="S8">
        <f t="shared" si="13"/>
        <v>4.8120886951136876</v>
      </c>
      <c r="T8">
        <f t="shared" si="14"/>
        <v>8.8407318474008534</v>
      </c>
      <c r="U8">
        <f t="shared" si="15"/>
        <v>0.69015410639837382</v>
      </c>
      <c r="V8">
        <f t="shared" si="7"/>
        <v>8.8676294627271304</v>
      </c>
      <c r="W8">
        <f t="shared" si="8"/>
        <v>7.7907264528526893E-2</v>
      </c>
      <c r="X8">
        <f t="shared" si="16"/>
        <v>3.2090295084238795E-7</v>
      </c>
      <c r="AB8" s="4">
        <f t="shared" si="9"/>
        <v>3.0248073058854521</v>
      </c>
      <c r="AC8">
        <v>1.4468158135517093</v>
      </c>
      <c r="AD8">
        <v>2.6563477256177723</v>
      </c>
      <c r="AE8" t="s">
        <v>4</v>
      </c>
      <c r="AF8">
        <v>6.7522399393763186E-2</v>
      </c>
    </row>
    <row r="9" spans="1:32" ht="15" thickBot="1" x14ac:dyDescent="0.35">
      <c r="A9">
        <v>0.2</v>
      </c>
      <c r="C9">
        <v>5.9044736842105268</v>
      </c>
      <c r="D9">
        <v>4.8236842105263156</v>
      </c>
      <c r="E9">
        <f t="shared" si="0"/>
        <v>7.0183633293463998</v>
      </c>
      <c r="F9">
        <f t="shared" si="1"/>
        <v>-4.7262076000693549E-2</v>
      </c>
      <c r="I9">
        <f t="shared" si="10"/>
        <v>5.6699256119849126</v>
      </c>
      <c r="J9">
        <f t="shared" si="11"/>
        <v>4.6211991560235335</v>
      </c>
      <c r="K9">
        <f t="shared" si="2"/>
        <v>9.1656622670965948</v>
      </c>
      <c r="L9">
        <f t="shared" si="3"/>
        <v>-0.31973123046222218</v>
      </c>
      <c r="M9">
        <f t="shared" si="4"/>
        <v>9.1712372586369817</v>
      </c>
      <c r="N9">
        <f t="shared" si="5"/>
        <v>-3.4869453601480131E-2</v>
      </c>
      <c r="O9">
        <f t="shared" si="6"/>
        <v>9.6012995481746535E-2</v>
      </c>
      <c r="R9">
        <f t="shared" si="12"/>
        <v>5.8982134694673949</v>
      </c>
      <c r="S9">
        <f t="shared" si="13"/>
        <v>4.8350938319936336</v>
      </c>
      <c r="T9">
        <f t="shared" si="14"/>
        <v>7.5861949605807579</v>
      </c>
      <c r="U9">
        <f t="shared" si="15"/>
        <v>-0.66972297689210669</v>
      </c>
      <c r="V9">
        <f t="shared" si="7"/>
        <v>7.6156997607388721</v>
      </c>
      <c r="W9">
        <f t="shared" si="8"/>
        <v>-8.8053523954462795E-2</v>
      </c>
      <c r="X9">
        <f t="shared" si="16"/>
        <v>1.6936975065761069E-4</v>
      </c>
      <c r="AB9" s="4">
        <f t="shared" si="9"/>
        <v>1.1961802916318345</v>
      </c>
      <c r="AC9">
        <v>1.1634327088804597</v>
      </c>
      <c r="AD9">
        <v>0.2779777365104909</v>
      </c>
      <c r="AE9" t="s">
        <v>5</v>
      </c>
      <c r="AF9" s="10">
        <v>131</v>
      </c>
    </row>
    <row r="10" spans="1:32" ht="15" thickBot="1" x14ac:dyDescent="0.35">
      <c r="A10">
        <v>0.23</v>
      </c>
      <c r="C10">
        <v>6.1381578947368416</v>
      </c>
      <c r="D10">
        <v>4.8126315789473679</v>
      </c>
      <c r="E10">
        <f t="shared" si="0"/>
        <v>8.5279603677104916</v>
      </c>
      <c r="F10">
        <f t="shared" si="1"/>
        <v>-0.19848488403774078</v>
      </c>
      <c r="I10">
        <f t="shared" si="10"/>
        <v>5.9754476875547988</v>
      </c>
      <c r="J10">
        <f t="shared" si="11"/>
        <v>4.6105414483414595</v>
      </c>
      <c r="K10">
        <f t="shared" si="2"/>
        <v>8.4734592732585394</v>
      </c>
      <c r="L10">
        <f t="shared" si="3"/>
        <v>-1.6320620998887267</v>
      </c>
      <c r="M10">
        <f t="shared" si="4"/>
        <v>8.6292026719427746</v>
      </c>
      <c r="N10">
        <f t="shared" si="5"/>
        <v>-0.19027855865849896</v>
      </c>
      <c r="O10">
        <f t="shared" si="6"/>
        <v>6.7315032409536402E-2</v>
      </c>
      <c r="R10">
        <f t="shared" si="12"/>
        <v>6.1510866348200866</v>
      </c>
      <c r="S10">
        <f t="shared" si="13"/>
        <v>4.812769732763897</v>
      </c>
      <c r="T10">
        <f t="shared" si="14"/>
        <v>7.5861717173684244</v>
      </c>
      <c r="U10">
        <f t="shared" si="15"/>
        <v>-2.0062003737052878</v>
      </c>
      <c r="V10">
        <f t="shared" si="7"/>
        <v>7.8469638246175082</v>
      </c>
      <c r="W10">
        <f t="shared" si="8"/>
        <v>-0.25853634081553795</v>
      </c>
      <c r="X10">
        <f t="shared" si="16"/>
        <v>1.6717140661712645E-4</v>
      </c>
      <c r="AB10" s="4">
        <f t="shared" si="9"/>
        <v>2.9249330218452769E-5</v>
      </c>
      <c r="AC10">
        <v>2.9249330218452769E-5</v>
      </c>
      <c r="AD10">
        <v>0</v>
      </c>
    </row>
    <row r="11" spans="1:32" ht="15" thickBot="1" x14ac:dyDescent="0.35">
      <c r="A11">
        <v>0.27</v>
      </c>
      <c r="C11">
        <v>6.4168421052631572</v>
      </c>
      <c r="D11">
        <v>4.7565789473684212</v>
      </c>
      <c r="E11">
        <f>SQRT((C12-C11)^2 + (D12-D11)^2)/$AF$3</f>
        <v>7.1722500207473976</v>
      </c>
      <c r="F11">
        <f t="shared" si="1"/>
        <v>-0.48432413020710907</v>
      </c>
      <c r="I11">
        <f t="shared" si="10"/>
        <v>6.2578963299967505</v>
      </c>
      <c r="J11">
        <f t="shared" si="11"/>
        <v>4.5561393783451685</v>
      </c>
      <c r="K11">
        <f t="shared" si="2"/>
        <v>7.8713530586253952</v>
      </c>
      <c r="L11">
        <f t="shared" si="3"/>
        <v>-2.8525685925740678</v>
      </c>
      <c r="M11">
        <f t="shared" si="4"/>
        <v>8.3722963724937109</v>
      </c>
      <c r="N11">
        <f t="shared" si="5"/>
        <v>-0.34767750390855301</v>
      </c>
      <c r="O11">
        <f t="shared" si="6"/>
        <v>6.5439780305266385E-2</v>
      </c>
      <c r="R11">
        <f t="shared" si="12"/>
        <v>6.4039590253990344</v>
      </c>
      <c r="S11">
        <f t="shared" si="13"/>
        <v>4.7458963869737207</v>
      </c>
      <c r="T11">
        <f t="shared" si="14"/>
        <v>7.1166729251957737</v>
      </c>
      <c r="U11">
        <f t="shared" si="15"/>
        <v>-3.3426777705184687</v>
      </c>
      <c r="V11">
        <f t="shared" si="7"/>
        <v>7.8626031441077382</v>
      </c>
      <c r="W11">
        <f t="shared" si="8"/>
        <v>-0.43911243298040847</v>
      </c>
      <c r="X11">
        <f t="shared" si="16"/>
        <v>2.8009084337179133E-4</v>
      </c>
      <c r="AB11" s="4">
        <f t="shared" si="9"/>
        <v>0.57340800249290858</v>
      </c>
      <c r="AC11">
        <v>0.57340800249290858</v>
      </c>
      <c r="AD11">
        <v>0</v>
      </c>
    </row>
    <row r="12" spans="1:32" ht="15" thickBot="1" x14ac:dyDescent="0.35">
      <c r="A12">
        <v>0.3</v>
      </c>
      <c r="C12">
        <v>6.6284210526315785</v>
      </c>
      <c r="D12">
        <v>4.6452631578947363</v>
      </c>
      <c r="E12">
        <f t="shared" si="0"/>
        <v>9.1773183308171173</v>
      </c>
      <c r="F12">
        <f t="shared" si="1"/>
        <v>-0.57583427073591031</v>
      </c>
      <c r="I12">
        <f t="shared" si="10"/>
        <v>6.5202747652842632</v>
      </c>
      <c r="J12">
        <f t="shared" si="11"/>
        <v>4.4610537585926995</v>
      </c>
      <c r="K12">
        <f t="shared" si="2"/>
        <v>7.3286832251263778</v>
      </c>
      <c r="L12">
        <f t="shared" si="3"/>
        <v>-3.9923831143202486</v>
      </c>
      <c r="M12">
        <f t="shared" si="4"/>
        <v>8.34558091122231</v>
      </c>
      <c r="N12">
        <f t="shared" si="5"/>
        <v>-0.49881229318981762</v>
      </c>
      <c r="O12">
        <f t="shared" si="6"/>
        <v>4.5628722258225354E-2</v>
      </c>
      <c r="R12">
        <f t="shared" si="12"/>
        <v>6.6411814562388933</v>
      </c>
      <c r="S12">
        <f t="shared" si="13"/>
        <v>4.6344737946231049</v>
      </c>
      <c r="T12">
        <f t="shared" si="14"/>
        <v>7.1166729251957737</v>
      </c>
      <c r="U12">
        <f t="shared" si="15"/>
        <v>-4.6791551673316496</v>
      </c>
      <c r="V12">
        <f t="shared" si="7"/>
        <v>8.5171313600402474</v>
      </c>
      <c r="W12">
        <f t="shared" si="8"/>
        <v>-0.58162395327715211</v>
      </c>
      <c r="X12">
        <f t="shared" si="16"/>
        <v>2.7923826002880037E-4</v>
      </c>
      <c r="AB12" s="4">
        <f t="shared" si="9"/>
        <v>0</v>
      </c>
      <c r="AC12">
        <v>0</v>
      </c>
      <c r="AD12">
        <v>0</v>
      </c>
      <c r="AE12" s="2"/>
    </row>
    <row r="13" spans="1:32" ht="15" thickBot="1" x14ac:dyDescent="0.35">
      <c r="A13">
        <v>0.33</v>
      </c>
      <c r="C13">
        <v>6.8849999999999989</v>
      </c>
      <c r="D13">
        <v>4.4786842105263158</v>
      </c>
      <c r="E13">
        <f t="shared" si="0"/>
        <v>8.8203256200846347</v>
      </c>
      <c r="F13">
        <f t="shared" si="1"/>
        <v>-0.91870251863847707</v>
      </c>
      <c r="I13">
        <f t="shared" si="10"/>
        <v>6.7645642061218094</v>
      </c>
      <c r="J13">
        <f t="shared" si="11"/>
        <v>4.327974321448691</v>
      </c>
      <c r="K13">
        <f t="shared" si="2"/>
        <v>6.8250385852062738</v>
      </c>
      <c r="L13">
        <f t="shared" si="3"/>
        <v>-5.0544943945654346</v>
      </c>
      <c r="M13">
        <f t="shared" si="4"/>
        <v>8.4928832132702645</v>
      </c>
      <c r="N13">
        <f t="shared" si="5"/>
        <v>-0.63744569174899079</v>
      </c>
      <c r="O13">
        <f t="shared" si="6"/>
        <v>3.7218251112859722E-2</v>
      </c>
      <c r="R13">
        <f t="shared" si="12"/>
        <v>6.8784038870787523</v>
      </c>
      <c r="S13">
        <f t="shared" si="13"/>
        <v>4.4785019557120496</v>
      </c>
      <c r="T13">
        <f t="shared" si="14"/>
        <v>5.6990864242929185</v>
      </c>
      <c r="U13">
        <f t="shared" si="15"/>
        <v>-6.0156325641448305</v>
      </c>
      <c r="V13">
        <f t="shared" si="7"/>
        <v>8.2865807917596239</v>
      </c>
      <c r="W13">
        <f t="shared" si="8"/>
        <v>-0.81241282180809693</v>
      </c>
      <c r="X13">
        <f t="shared" si="16"/>
        <v>4.354192248715987E-5</v>
      </c>
      <c r="AB13" s="4">
        <f t="shared" si="9"/>
        <v>1.7003283920954593</v>
      </c>
      <c r="AC13">
        <v>1.7003283920954593</v>
      </c>
      <c r="AD13">
        <v>0</v>
      </c>
    </row>
    <row r="14" spans="1:32" ht="15" thickBot="1" x14ac:dyDescent="0.35">
      <c r="A14">
        <v>0.37</v>
      </c>
      <c r="C14">
        <v>7.0634210526315782</v>
      </c>
      <c r="D14">
        <v>4.2450000000000001</v>
      </c>
      <c r="E14">
        <f t="shared" si="0"/>
        <v>6.853090877161736</v>
      </c>
      <c r="F14">
        <f t="shared" si="1"/>
        <v>-0.75362401966003401</v>
      </c>
      <c r="I14">
        <f t="shared" si="10"/>
        <v>6.9920654922953522</v>
      </c>
      <c r="J14">
        <f t="shared" si="11"/>
        <v>4.1594911749631764</v>
      </c>
      <c r="K14">
        <f t="shared" si="2"/>
        <v>6.347727020229069</v>
      </c>
      <c r="L14">
        <f t="shared" si="3"/>
        <v>-6.037483880721533</v>
      </c>
      <c r="M14">
        <f t="shared" si="4"/>
        <v>8.7604137992059812</v>
      </c>
      <c r="N14">
        <f t="shared" si="5"/>
        <v>-0.76035391697321619</v>
      </c>
      <c r="O14">
        <f t="shared" si="6"/>
        <v>1.24033751500749E-2</v>
      </c>
      <c r="R14">
        <f t="shared" si="12"/>
        <v>7.0683734345551832</v>
      </c>
      <c r="S14">
        <f t="shared" si="13"/>
        <v>4.2779808702405555</v>
      </c>
      <c r="T14">
        <f t="shared" si="14"/>
        <v>4.537075491221394</v>
      </c>
      <c r="U14">
        <f t="shared" si="15"/>
        <v>-6.5178932243107095</v>
      </c>
      <c r="V14">
        <f t="shared" si="7"/>
        <v>7.9415354999242629</v>
      </c>
      <c r="W14">
        <f t="shared" si="8"/>
        <v>-0.96269570916142788</v>
      </c>
      <c r="X14">
        <f t="shared" si="16"/>
        <v>1.112263888541603E-3</v>
      </c>
      <c r="AB14" s="4">
        <f t="shared" si="9"/>
        <v>2.1634295345558971</v>
      </c>
      <c r="AC14">
        <v>1.7888881703327446</v>
      </c>
      <c r="AD14">
        <v>1.2166784558922343</v>
      </c>
    </row>
    <row r="15" spans="1:32" ht="15" thickBot="1" x14ac:dyDescent="0.35">
      <c r="A15">
        <v>0.4</v>
      </c>
      <c r="C15">
        <v>7.23</v>
      </c>
      <c r="D15">
        <v>4.0886842105263161</v>
      </c>
      <c r="E15">
        <f t="shared" si="0"/>
        <v>9.42813061080534</v>
      </c>
      <c r="F15">
        <f t="shared" si="1"/>
        <v>-1.0902963807527504</v>
      </c>
      <c r="I15">
        <f t="shared" si="10"/>
        <v>7.2036563929696547</v>
      </c>
      <c r="J15">
        <f t="shared" si="11"/>
        <v>3.9582417122724589</v>
      </c>
      <c r="K15">
        <f t="shared" si="2"/>
        <v>5.8898123506351983</v>
      </c>
      <c r="L15">
        <f t="shared" si="3"/>
        <v>-6.9384270417982883</v>
      </c>
      <c r="M15">
        <f t="shared" si="4"/>
        <v>9.1011899958221214</v>
      </c>
      <c r="N15">
        <f t="shared" si="5"/>
        <v>-0.86695950713586145</v>
      </c>
      <c r="O15">
        <f t="shared" si="6"/>
        <v>1.7709230982076832E-2</v>
      </c>
      <c r="R15">
        <f t="shared" si="12"/>
        <v>7.219609284262563</v>
      </c>
      <c r="S15">
        <f t="shared" si="13"/>
        <v>4.0607177627635318</v>
      </c>
      <c r="T15">
        <f t="shared" si="14"/>
        <v>4.524754166158659</v>
      </c>
      <c r="U15">
        <f t="shared" si="15"/>
        <v>-7.8543706211238904</v>
      </c>
      <c r="V15">
        <f t="shared" si="7"/>
        <v>9.064465682992255</v>
      </c>
      <c r="W15">
        <f t="shared" si="8"/>
        <v>-1.0481499799879059</v>
      </c>
      <c r="X15">
        <f t="shared" si="16"/>
        <v>8.9008917400477537E-4</v>
      </c>
      <c r="AB15" s="4">
        <f t="shared" si="9"/>
        <v>2.4861682622910108E-2</v>
      </c>
      <c r="AC15">
        <v>2.4861682622910108E-2</v>
      </c>
      <c r="AD15">
        <v>0</v>
      </c>
    </row>
    <row r="16" spans="1:32" ht="15" thickBot="1" x14ac:dyDescent="0.35">
      <c r="A16">
        <v>0.43</v>
      </c>
      <c r="C16">
        <v>7.3752631578947367</v>
      </c>
      <c r="D16">
        <v>3.8099999999999996</v>
      </c>
      <c r="E16">
        <f t="shared" si="0"/>
        <v>10.981763402287566</v>
      </c>
      <c r="F16">
        <f t="shared" si="1"/>
        <v>-1.2299485036413567</v>
      </c>
      <c r="I16">
        <f t="shared" si="10"/>
        <v>7.3999834713241608</v>
      </c>
      <c r="J16">
        <f t="shared" si="11"/>
        <v>3.7269608108791825</v>
      </c>
      <c r="K16">
        <f t="shared" si="2"/>
        <v>5.4484031987784345</v>
      </c>
      <c r="L16">
        <f t="shared" si="3"/>
        <v>-7.7549073634228334</v>
      </c>
      <c r="M16">
        <f t="shared" si="4"/>
        <v>9.4775358417538449</v>
      </c>
      <c r="N16">
        <f t="shared" si="5"/>
        <v>-0.95834433701849819</v>
      </c>
      <c r="O16">
        <f t="shared" si="6"/>
        <v>7.5066008258917903E-3</v>
      </c>
      <c r="R16">
        <f t="shared" si="12"/>
        <v>7.370434423134518</v>
      </c>
      <c r="S16">
        <f t="shared" si="13"/>
        <v>3.7989054087260685</v>
      </c>
      <c r="T16">
        <f t="shared" si="14"/>
        <v>4.4323382213213591</v>
      </c>
      <c r="U16">
        <f t="shared" si="15"/>
        <v>-9.1908480179370731</v>
      </c>
      <c r="V16">
        <f t="shared" si="7"/>
        <v>10.203788972582881</v>
      </c>
      <c r="W16">
        <f t="shared" si="8"/>
        <v>-1.1214447143206139</v>
      </c>
      <c r="X16">
        <f t="shared" si="16"/>
        <v>1.4640663492013239E-4</v>
      </c>
      <c r="AB16" s="4">
        <f t="shared" si="9"/>
        <v>0.16381863393135099</v>
      </c>
      <c r="AC16">
        <v>0.16381863393135099</v>
      </c>
      <c r="AD16">
        <v>0</v>
      </c>
    </row>
    <row r="17" spans="1:30" ht="15" thickBot="1" x14ac:dyDescent="0.35">
      <c r="A17">
        <v>0.47</v>
      </c>
      <c r="C17">
        <v>7.4976315789473684</v>
      </c>
      <c r="D17">
        <v>3.4649999999999999</v>
      </c>
      <c r="E17">
        <f t="shared" si="0"/>
        <v>8.8391618691183833</v>
      </c>
      <c r="F17">
        <f t="shared" si="1"/>
        <v>-0.92032855686349313</v>
      </c>
      <c r="I17">
        <f t="shared" si="10"/>
        <v>7.5815969112834418</v>
      </c>
      <c r="J17">
        <f t="shared" si="11"/>
        <v>3.468463898765088</v>
      </c>
      <c r="K17">
        <f t="shared" si="2"/>
        <v>5.0231903601863115</v>
      </c>
      <c r="L17">
        <f t="shared" si="3"/>
        <v>-8.486164101500755</v>
      </c>
      <c r="M17">
        <f t="shared" si="4"/>
        <v>9.8614107790046344</v>
      </c>
      <c r="N17">
        <f t="shared" si="5"/>
        <v>-1.0363339416354285</v>
      </c>
      <c r="O17">
        <f t="shared" si="6"/>
        <v>7.0621756289620322E-3</v>
      </c>
      <c r="R17">
        <f t="shared" si="12"/>
        <v>7.518179030511897</v>
      </c>
      <c r="S17">
        <f t="shared" si="13"/>
        <v>3.4925438081281661</v>
      </c>
      <c r="T17">
        <f t="shared" si="14"/>
        <v>4.4323382213213582</v>
      </c>
      <c r="U17">
        <f t="shared" si="15"/>
        <v>-8.4702223502230876</v>
      </c>
      <c r="V17">
        <f t="shared" si="7"/>
        <v>9.5598268169671829</v>
      </c>
      <c r="W17">
        <f t="shared" si="8"/>
        <v>-1.0886949059236048</v>
      </c>
      <c r="X17">
        <f t="shared" si="16"/>
        <v>1.1808591319978836E-3</v>
      </c>
      <c r="AB17" s="4">
        <f t="shared" si="9"/>
        <v>1.5947499166361989</v>
      </c>
      <c r="AC17">
        <v>0</v>
      </c>
      <c r="AD17">
        <v>1.5947499166361989</v>
      </c>
    </row>
    <row r="18" spans="1:30" ht="15" thickBot="1" x14ac:dyDescent="0.35">
      <c r="A18">
        <v>0.5</v>
      </c>
      <c r="C18">
        <v>7.6760526315789477</v>
      </c>
      <c r="D18">
        <v>3.2305263157894739</v>
      </c>
      <c r="E18">
        <f t="shared" si="0"/>
        <v>11.29481103129608</v>
      </c>
      <c r="F18">
        <f t="shared" si="1"/>
        <v>-1.2397622194778084</v>
      </c>
      <c r="I18">
        <f t="shared" si="10"/>
        <v>7.7490365899563187</v>
      </c>
      <c r="J18">
        <f t="shared" si="11"/>
        <v>3.185591762048396</v>
      </c>
      <c r="K18">
        <f t="shared" ref="K18:K26" si="17">((-(0.5*$AF$7*$AF$5*(M17^2)*((PI()*$AF$8^2)/4)) *COS(N17)) * ($AF$3/$AF$6)) + (M17*COS(N17))</f>
        <v>4.6152840906196193</v>
      </c>
      <c r="L18">
        <f t="shared" ref="L18:L26" si="18">((((PI()* $AF$8^3 * $AF$4)/6 * ($AF$5 - $AF$9)) - (0.5* $AF$7 * $AF$5 * M17^2) * ((PI() * $AF$8^2)/4) * SIN(N17)) * ($AF$3/$AF$6)) + M17*SIN(N17)</f>
        <v>-9.1335257584426799</v>
      </c>
      <c r="M18">
        <f t="shared" ref="M18:M26" si="19">SQRT(K18^2 + L18^2)</f>
        <v>10.233383605497377</v>
      </c>
      <c r="N18">
        <f t="shared" ref="N18:N26" si="20">ATAN(L18/K18)</f>
        <v>-1.1029078115036743</v>
      </c>
      <c r="O18">
        <f t="shared" si="6"/>
        <v>7.3457723003396468E-3</v>
      </c>
      <c r="R18">
        <f t="shared" si="12"/>
        <v>7.6659236378892759</v>
      </c>
      <c r="S18">
        <f t="shared" si="13"/>
        <v>3.2102030631207299</v>
      </c>
      <c r="T18">
        <f t="shared" si="14"/>
        <v>3.9659417294553485</v>
      </c>
      <c r="U18">
        <f t="shared" si="15"/>
        <v>-9.8066997470362693</v>
      </c>
      <c r="V18">
        <f t="shared" si="7"/>
        <v>10.578282172921863</v>
      </c>
      <c r="W18">
        <f t="shared" si="8"/>
        <v>-1.1864927643526773</v>
      </c>
      <c r="X18">
        <f t="shared" si="16"/>
        <v>5.1563111220302195E-4</v>
      </c>
      <c r="AB18" s="4">
        <f t="shared" si="9"/>
        <v>0.80025048699084822</v>
      </c>
      <c r="AC18">
        <v>0.80025048699084822</v>
      </c>
      <c r="AD18">
        <v>0</v>
      </c>
    </row>
    <row r="19" spans="1:30" ht="15" thickBot="1" x14ac:dyDescent="0.35">
      <c r="A19">
        <v>0.53</v>
      </c>
      <c r="C19">
        <v>7.7984210526315794</v>
      </c>
      <c r="D19">
        <v>2.8744736842105256</v>
      </c>
      <c r="E19">
        <f t="shared" si="0"/>
        <v>10.897954330389584</v>
      </c>
      <c r="F19">
        <f t="shared" si="1"/>
        <v>-1.2593546855444999</v>
      </c>
      <c r="I19">
        <f t="shared" si="10"/>
        <v>7.9028793929769723</v>
      </c>
      <c r="J19">
        <f t="shared" si="11"/>
        <v>2.8811409034336402</v>
      </c>
      <c r="K19">
        <f t="shared" si="17"/>
        <v>4.2263648874753876</v>
      </c>
      <c r="L19">
        <f t="shared" si="18"/>
        <v>-9.7003422871219662</v>
      </c>
      <c r="M19">
        <f t="shared" si="19"/>
        <v>10.581058578866836</v>
      </c>
      <c r="N19">
        <f t="shared" si="20"/>
        <v>-1.1599041359032076</v>
      </c>
      <c r="O19">
        <f t="shared" si="6"/>
        <v>1.095599667988301E-2</v>
      </c>
      <c r="R19">
        <f t="shared" si="12"/>
        <v>7.7981216955377874</v>
      </c>
      <c r="S19">
        <f t="shared" si="13"/>
        <v>2.8833130715528541</v>
      </c>
      <c r="T19">
        <f t="shared" si="14"/>
        <v>3.3686251367045394</v>
      </c>
      <c r="U19">
        <f t="shared" si="15"/>
        <v>-10.63026433626146</v>
      </c>
      <c r="V19">
        <f t="shared" si="7"/>
        <v>11.151240073212932</v>
      </c>
      <c r="W19">
        <f t="shared" si="8"/>
        <v>-1.2639169840188655</v>
      </c>
      <c r="X19">
        <f t="shared" si="16"/>
        <v>7.8224383257320399E-5</v>
      </c>
      <c r="AB19" s="4">
        <f t="shared" si="9"/>
        <v>1.0957734965466577</v>
      </c>
      <c r="AC19">
        <v>1.0351342830747394</v>
      </c>
      <c r="AD19">
        <v>0.35946706627649933</v>
      </c>
    </row>
    <row r="20" spans="1:30" ht="15" thickBot="1" x14ac:dyDescent="0.35">
      <c r="A20">
        <v>0.56999999999999995</v>
      </c>
      <c r="C20">
        <v>7.9097368421052625</v>
      </c>
      <c r="D20">
        <v>2.5286842105263156</v>
      </c>
      <c r="E20">
        <f t="shared" si="0"/>
        <v>11.50833312439031</v>
      </c>
      <c r="F20">
        <f t="shared" si="1"/>
        <v>-1.2763827106560794</v>
      </c>
      <c r="I20">
        <f t="shared" si="10"/>
        <v>8.0437582225594859</v>
      </c>
      <c r="J20">
        <f t="shared" si="11"/>
        <v>2.5577961605295747</v>
      </c>
      <c r="K20">
        <f t="shared" si="17"/>
        <v>3.8581190873018434</v>
      </c>
      <c r="L20">
        <f t="shared" si="18"/>
        <v>-10.191622829762842</v>
      </c>
      <c r="M20">
        <f t="shared" si="19"/>
        <v>10.897442764059189</v>
      </c>
      <c r="N20">
        <f t="shared" si="20"/>
        <v>-1.2089100775502333</v>
      </c>
      <c r="O20">
        <f t="shared" si="6"/>
        <v>1.880923605184795E-2</v>
      </c>
      <c r="R20">
        <f t="shared" si="12"/>
        <v>7.9104092000946054</v>
      </c>
      <c r="S20">
        <f t="shared" si="13"/>
        <v>2.5289709270108056</v>
      </c>
      <c r="T20">
        <f t="shared" si="14"/>
        <v>3.3197343223278013</v>
      </c>
      <c r="U20">
        <f t="shared" si="15"/>
        <v>-10.979171060655887</v>
      </c>
      <c r="V20">
        <f t="shared" si="7"/>
        <v>11.470084269524131</v>
      </c>
      <c r="W20">
        <f t="shared" si="8"/>
        <v>-1.2771697815751577</v>
      </c>
      <c r="X20">
        <f t="shared" si="16"/>
        <v>5.3427160831143574E-7</v>
      </c>
      <c r="AB20" s="4">
        <f t="shared" si="9"/>
        <v>0.61304259742178047</v>
      </c>
      <c r="AC20">
        <v>9.4624807797890856E-2</v>
      </c>
      <c r="AD20">
        <v>0.60569577512382855</v>
      </c>
    </row>
    <row r="21" spans="1:30" ht="15" thickBot="1" x14ac:dyDescent="0.35">
      <c r="A21">
        <v>0.6</v>
      </c>
      <c r="C21">
        <v>8.0210526315789465</v>
      </c>
      <c r="D21">
        <v>2.1615789473684206</v>
      </c>
      <c r="E21">
        <f t="shared" si="0"/>
        <v>12.167254599437562</v>
      </c>
      <c r="F21">
        <f t="shared" si="1"/>
        <v>-1.2927640474625537</v>
      </c>
      <c r="I21">
        <f t="shared" si="10"/>
        <v>8.1723621921362142</v>
      </c>
      <c r="J21">
        <f t="shared" si="11"/>
        <v>2.2180753995374798</v>
      </c>
      <c r="K21">
        <f t="shared" si="17"/>
        <v>3.5119072445718</v>
      </c>
      <c r="L21">
        <f t="shared" si="18"/>
        <v>-10.613545636512971</v>
      </c>
      <c r="M21">
        <f t="shared" si="19"/>
        <v>11.17948314873364</v>
      </c>
      <c r="N21">
        <f t="shared" si="20"/>
        <v>-1.2512471352406789</v>
      </c>
      <c r="O21">
        <f t="shared" si="6"/>
        <v>2.6086432223724233E-2</v>
      </c>
      <c r="R21">
        <f t="shared" si="12"/>
        <v>8.0210670108388662</v>
      </c>
      <c r="S21">
        <f t="shared" si="13"/>
        <v>2.1629985583222759</v>
      </c>
      <c r="T21">
        <f t="shared" si="14"/>
        <v>3.272500159519514</v>
      </c>
      <c r="U21">
        <f t="shared" si="15"/>
        <v>-11.795069609526548</v>
      </c>
      <c r="V21">
        <f t="shared" si="7"/>
        <v>12.240625980219802</v>
      </c>
      <c r="W21">
        <f t="shared" si="8"/>
        <v>-1.3001570988788271</v>
      </c>
      <c r="X21">
        <f t="shared" si="16"/>
        <v>2.0155020234219154E-6</v>
      </c>
      <c r="AB21" s="4">
        <f t="shared" si="9"/>
        <v>0.31378101760923499</v>
      </c>
      <c r="AC21">
        <v>9.0186155657998743E-2</v>
      </c>
      <c r="AD21">
        <v>0.30054115248916952</v>
      </c>
    </row>
    <row r="22" spans="1:30" ht="15" thickBot="1" x14ac:dyDescent="0.35">
      <c r="A22">
        <v>0.63</v>
      </c>
      <c r="C22">
        <v>8.1323684210526324</v>
      </c>
      <c r="D22">
        <v>1.7715789473684211</v>
      </c>
      <c r="E22">
        <f t="shared" si="0"/>
        <v>12.325646359187219</v>
      </c>
      <c r="F22">
        <f t="shared" si="1"/>
        <v>-1.3519189607489015</v>
      </c>
      <c r="I22">
        <f t="shared" si="10"/>
        <v>8.289425766955274</v>
      </c>
      <c r="J22">
        <f t="shared" si="11"/>
        <v>1.8642905449870475</v>
      </c>
      <c r="K22">
        <f t="shared" si="17"/>
        <v>3.1886066846966297</v>
      </c>
      <c r="L22">
        <f t="shared" si="18"/>
        <v>-10.97295700977185</v>
      </c>
      <c r="M22">
        <f t="shared" si="19"/>
        <v>11.426854253380203</v>
      </c>
      <c r="N22">
        <f t="shared" si="20"/>
        <v>-1.2879968524221341</v>
      </c>
      <c r="O22">
        <f t="shared" si="6"/>
        <v>3.3262450234980104E-2</v>
      </c>
      <c r="R22">
        <f t="shared" si="12"/>
        <v>8.1301503494895169</v>
      </c>
      <c r="S22">
        <f t="shared" si="13"/>
        <v>1.7698295713380576</v>
      </c>
      <c r="T22">
        <f t="shared" si="14"/>
        <v>2.8299621001020996</v>
      </c>
      <c r="U22">
        <f t="shared" si="15"/>
        <v>-11.925970035868088</v>
      </c>
      <c r="V22">
        <f t="shared" si="7"/>
        <v>12.257138605092047</v>
      </c>
      <c r="W22">
        <f t="shared" si="8"/>
        <v>-1.3378114592020944</v>
      </c>
      <c r="X22">
        <f t="shared" si="16"/>
        <v>7.9801579547119862E-6</v>
      </c>
      <c r="AB22" s="4">
        <f t="shared" si="9"/>
        <v>1.0068095604626641</v>
      </c>
      <c r="AC22">
        <v>0.80319484503225747</v>
      </c>
      <c r="AD22">
        <v>0.60707786317129919</v>
      </c>
    </row>
    <row r="23" spans="1:30" ht="15" thickBot="1" x14ac:dyDescent="0.35">
      <c r="A23">
        <v>0.67</v>
      </c>
      <c r="C23">
        <v>8.2215789473684211</v>
      </c>
      <c r="D23">
        <v>1.3705263157894736</v>
      </c>
      <c r="E23">
        <f t="shared" si="0"/>
        <v>11.679197893472946</v>
      </c>
      <c r="F23">
        <f t="shared" si="1"/>
        <v>-1.3395895425535409</v>
      </c>
      <c r="I23">
        <f t="shared" si="10"/>
        <v>8.395712656445161</v>
      </c>
      <c r="J23">
        <f t="shared" si="11"/>
        <v>1.4985253113279857</v>
      </c>
      <c r="K23">
        <f t="shared" si="17"/>
        <v>2.8885734705616652</v>
      </c>
      <c r="L23">
        <f t="shared" si="18"/>
        <v>-11.276929652703835</v>
      </c>
      <c r="M23">
        <f t="shared" si="19"/>
        <v>11.641005072022935</v>
      </c>
      <c r="N23">
        <f t="shared" si="20"/>
        <v>-1.320038860139225</v>
      </c>
      <c r="O23">
        <f t="shared" si="6"/>
        <v>4.6706291495690722E-2</v>
      </c>
      <c r="R23">
        <f t="shared" si="12"/>
        <v>8.2244824194929205</v>
      </c>
      <c r="S23">
        <f t="shared" si="13"/>
        <v>1.3722972368091213</v>
      </c>
      <c r="T23">
        <f t="shared" si="14"/>
        <v>2.5861126351760486</v>
      </c>
      <c r="U23">
        <f t="shared" si="15"/>
        <v>-11.446870400467892</v>
      </c>
      <c r="V23">
        <f t="shared" si="7"/>
        <v>11.735366228922093</v>
      </c>
      <c r="W23">
        <f t="shared" si="8"/>
        <v>-1.3486034227539174</v>
      </c>
      <c r="X23">
        <f t="shared" si="16"/>
        <v>1.1566311635574985E-5</v>
      </c>
      <c r="AB23" s="4">
        <f t="shared" si="9"/>
        <v>1.0376046279776168</v>
      </c>
      <c r="AC23">
        <v>0.51109976379019784</v>
      </c>
      <c r="AD23">
        <v>0.90299523556559957</v>
      </c>
    </row>
    <row r="24" spans="1:30" ht="15" thickBot="1" x14ac:dyDescent="0.35">
      <c r="A24">
        <v>0.7</v>
      </c>
      <c r="C24">
        <v>8.3107894736842098</v>
      </c>
      <c r="D24">
        <v>0.991578947368421</v>
      </c>
      <c r="E24">
        <f t="shared" si="0"/>
        <v>11.932635536993745</v>
      </c>
      <c r="F24">
        <f t="shared" si="1"/>
        <v>-1.3730115104446252</v>
      </c>
      <c r="I24">
        <f t="shared" si="10"/>
        <v>8.4919984387972161</v>
      </c>
      <c r="J24">
        <f t="shared" si="11"/>
        <v>1.1226276562378579</v>
      </c>
      <c r="K24">
        <f t="shared" si="17"/>
        <v>2.6116781662930197</v>
      </c>
      <c r="L24">
        <f t="shared" si="18"/>
        <v>-11.532413645948031</v>
      </c>
      <c r="M24">
        <f t="shared" si="19"/>
        <v>11.824441946474263</v>
      </c>
      <c r="N24">
        <f t="shared" si="20"/>
        <v>-1.3480887303558258</v>
      </c>
      <c r="O24">
        <f t="shared" si="6"/>
        <v>5.0010453133673125E-2</v>
      </c>
      <c r="R24">
        <f t="shared" si="12"/>
        <v>8.3106861739987892</v>
      </c>
      <c r="S24">
        <f t="shared" si="13"/>
        <v>0.99073489012685823</v>
      </c>
      <c r="T24">
        <f t="shared" si="14"/>
        <v>2.3064548661478534</v>
      </c>
      <c r="U24">
        <f t="shared" si="15"/>
        <v>-11.678953399662177</v>
      </c>
      <c r="V24">
        <f t="shared" si="7"/>
        <v>11.904523785563949</v>
      </c>
      <c r="W24">
        <f t="shared" si="8"/>
        <v>-1.375817172726157</v>
      </c>
      <c r="X24">
        <f t="shared" si="16"/>
        <v>7.2310345204257583E-7</v>
      </c>
      <c r="AB24" s="4">
        <f t="shared" si="9"/>
        <v>0.89782191227930797</v>
      </c>
      <c r="AC24">
        <v>0.66994074994348818</v>
      </c>
      <c r="AD24">
        <v>0.59771529822653036</v>
      </c>
    </row>
    <row r="25" spans="1:30" ht="15" thickBot="1" x14ac:dyDescent="0.35">
      <c r="A25">
        <v>0.73</v>
      </c>
      <c r="C25">
        <v>8.3889473684210536</v>
      </c>
      <c r="D25">
        <v>0.60157894736842099</v>
      </c>
      <c r="E25">
        <f t="shared" si="0"/>
        <v>7.134885619110082</v>
      </c>
      <c r="F25">
        <f t="shared" si="1"/>
        <v>-1.3838170568759882</v>
      </c>
      <c r="I25">
        <f t="shared" si="10"/>
        <v>8.5790543776736499</v>
      </c>
      <c r="J25">
        <f t="shared" si="11"/>
        <v>0.7382138680395901</v>
      </c>
      <c r="K25">
        <f t="shared" si="17"/>
        <v>2.3573807159326314</v>
      </c>
      <c r="L25">
        <f t="shared" si="18"/>
        <v>-11.745987223862079</v>
      </c>
      <c r="M25">
        <f t="shared" si="19"/>
        <v>11.980211171051295</v>
      </c>
      <c r="N25">
        <f t="shared" si="20"/>
        <v>-1.3727309658831586</v>
      </c>
      <c r="O25">
        <f t="shared" si="6"/>
        <v>5.4809776513783402E-2</v>
      </c>
      <c r="R25">
        <f t="shared" si="12"/>
        <v>8.3875680028703847</v>
      </c>
      <c r="S25">
        <f t="shared" si="13"/>
        <v>0.60143644347145231</v>
      </c>
      <c r="T25">
        <f t="shared" si="14"/>
        <v>1.3791355241759629</v>
      </c>
      <c r="U25">
        <f t="shared" si="15"/>
        <v>-7.0043019798695774</v>
      </c>
      <c r="V25">
        <f t="shared" si="7"/>
        <v>7.138785682400683</v>
      </c>
      <c r="W25">
        <f t="shared" si="8"/>
        <v>-1.3763848908607481</v>
      </c>
      <c r="X25">
        <f t="shared" si="16"/>
        <v>1.9229566830232821E-6</v>
      </c>
      <c r="AB25" s="4">
        <f t="shared" si="9"/>
        <v>3.9887068864909208</v>
      </c>
      <c r="AC25">
        <v>2.4554207438614579</v>
      </c>
      <c r="AD25">
        <v>3.1433567403263254</v>
      </c>
    </row>
    <row r="26" spans="1:30" ht="15" thickBot="1" x14ac:dyDescent="0.35">
      <c r="A26">
        <v>0.77</v>
      </c>
      <c r="C26">
        <v>8.4331578947368424</v>
      </c>
      <c r="D26">
        <v>0.36789473684210527</v>
      </c>
      <c r="I26">
        <f t="shared" si="10"/>
        <v>8.6576337348714034</v>
      </c>
      <c r="J26">
        <f t="shared" si="11"/>
        <v>0.34668096057752074</v>
      </c>
      <c r="K26">
        <f t="shared" si="17"/>
        <v>2.1248202472812805</v>
      </c>
      <c r="L26">
        <f t="shared" si="18"/>
        <v>-11.923698760289644</v>
      </c>
      <c r="M26">
        <f t="shared" si="19"/>
        <v>12.111542148272832</v>
      </c>
      <c r="N26">
        <f t="shared" si="20"/>
        <v>-1.3944460521322126</v>
      </c>
      <c r="O26">
        <f t="shared" si="6"/>
        <v>5.0839427107520846E-2</v>
      </c>
      <c r="R26">
        <f t="shared" si="12"/>
        <v>8.4335391870095826</v>
      </c>
      <c r="S26">
        <f t="shared" si="13"/>
        <v>0.36795971080913303</v>
      </c>
      <c r="T26">
        <f t="shared" si="14"/>
        <v>1.3288216916546718</v>
      </c>
      <c r="U26">
        <f t="shared" si="15"/>
        <v>-7.8295926673415002</v>
      </c>
      <c r="V26">
        <f t="shared" si="7"/>
        <v>7.9415545345165119</v>
      </c>
      <c r="W26">
        <f t="shared" si="8"/>
        <v>-1.4026804001525521</v>
      </c>
      <c r="X26">
        <f t="shared" si="16"/>
        <v>1.49605413642709E-7</v>
      </c>
      <c r="AB26" s="4">
        <f t="shared" si="9"/>
        <v>0.83095613770256871</v>
      </c>
      <c r="AC26">
        <v>0.37154352774780697</v>
      </c>
      <c r="AD26">
        <v>0.74326543695659952</v>
      </c>
    </row>
    <row r="28" spans="1:30" x14ac:dyDescent="0.3">
      <c r="O28">
        <f>SUM(O3:O26)</f>
        <v>0.99410732053284467</v>
      </c>
      <c r="X28">
        <f>SUM(X3:X26)</f>
        <v>4.8886779180382992E-3</v>
      </c>
    </row>
  </sheetData>
  <mergeCells count="3">
    <mergeCell ref="C1:F1"/>
    <mergeCell ref="I1:O1"/>
    <mergeCell ref="R1:X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31A2-CC6A-47AC-9209-C9CDAD27A878}">
  <dimension ref="A61:AH119"/>
  <sheetViews>
    <sheetView topLeftCell="A22" zoomScale="78" workbookViewId="0">
      <selection activeCell="X49" sqref="X49"/>
    </sheetView>
  </sheetViews>
  <sheetFormatPr defaultRowHeight="14.4" x14ac:dyDescent="0.3"/>
  <sheetData>
    <row r="61" spans="1:1" x14ac:dyDescent="0.3">
      <c r="A61" t="s">
        <v>62</v>
      </c>
    </row>
    <row r="88" spans="1:34" x14ac:dyDescent="0.3">
      <c r="F88">
        <v>0.16500000000000001</v>
      </c>
      <c r="O88">
        <v>1.1234714274018993E-2</v>
      </c>
      <c r="X88">
        <v>5.0224265592128904E-3</v>
      </c>
      <c r="AG88">
        <v>5.0224265590672309E-3</v>
      </c>
      <c r="AH88" t="s">
        <v>61</v>
      </c>
    </row>
    <row r="92" spans="1:34" x14ac:dyDescent="0.3">
      <c r="A92" t="s">
        <v>63</v>
      </c>
    </row>
    <row r="119" spans="6:34" x14ac:dyDescent="0.3">
      <c r="F119">
        <v>3.1843411764380505E-2</v>
      </c>
      <c r="O119">
        <v>5.7190771081296896E-3</v>
      </c>
      <c r="Y119">
        <v>4.8832526455448921E-3</v>
      </c>
      <c r="AG119">
        <v>4.769233831650484E-3</v>
      </c>
      <c r="AH119" t="s">
        <v>64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c38122-b8dd-4eb1-a999-fd1eaf2f854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D89FAB8F6C6D45AC36630E96934F3D" ma:contentTypeVersion="18" ma:contentTypeDescription="Create a new document." ma:contentTypeScope="" ma:versionID="3772b78164d741d8af9be64b0a1ade7d">
  <xsd:schema xmlns:xsd="http://www.w3.org/2001/XMLSchema" xmlns:xs="http://www.w3.org/2001/XMLSchema" xmlns:p="http://schemas.microsoft.com/office/2006/metadata/properties" xmlns:ns3="aac38122-b8dd-4eb1-a999-fd1eaf2f8541" xmlns:ns4="f6da670a-426a-4042-94bd-1c52576e9797" targetNamespace="http://schemas.microsoft.com/office/2006/metadata/properties" ma:root="true" ma:fieldsID="8f39906fa8c395fd730c3c583c71673a" ns3:_="" ns4:_="">
    <xsd:import namespace="aac38122-b8dd-4eb1-a999-fd1eaf2f8541"/>
    <xsd:import namespace="f6da670a-426a-4042-94bd-1c52576e97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c38122-b8dd-4eb1-a999-fd1eaf2f85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da670a-426a-4042-94bd-1c52576e979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84D3A4-0CBA-4D89-BA4A-A2ED9E47E59A}">
  <ds:schemaRefs>
    <ds:schemaRef ds:uri="http://purl.org/dc/elements/1.1/"/>
    <ds:schemaRef ds:uri="http://purl.org/dc/dcmitype/"/>
    <ds:schemaRef ds:uri="http://schemas.microsoft.com/office/2006/documentManagement/types"/>
    <ds:schemaRef ds:uri="aac38122-b8dd-4eb1-a999-fd1eaf2f8541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f6da670a-426a-4042-94bd-1c52576e9797"/>
  </ds:schemaRefs>
</ds:datastoreItem>
</file>

<file path=customXml/itemProps2.xml><?xml version="1.0" encoding="utf-8"?>
<ds:datastoreItem xmlns:ds="http://schemas.openxmlformats.org/officeDocument/2006/customXml" ds:itemID="{B252435B-E21C-4609-B639-ED1306DF8D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34187C-A844-4871-9274-E8BD64755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c38122-b8dd-4eb1-a999-fd1eaf2f8541"/>
    <ds:schemaRef ds:uri="f6da670a-426a-4042-94bd-1c52576e9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Answer Report 1</vt:lpstr>
      <vt:lpstr>Sensitivity Report 1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#TUAN DING REN#</dc:creator>
  <cp:lastModifiedBy>#TUAN DING REN#</cp:lastModifiedBy>
  <dcterms:created xsi:type="dcterms:W3CDTF">2024-03-18T07:39:08Z</dcterms:created>
  <dcterms:modified xsi:type="dcterms:W3CDTF">2024-04-18T10:46:57Z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0x01010079D89FAB8F6C6D45AC36630E96934F3D</vt:lpwstr>
  </property>
</Properties>
</file>