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gerobins\Documents\"/>
    </mc:Choice>
  </mc:AlternateContent>
  <xr:revisionPtr revIDLastSave="0" documentId="13_ncr:1_{0F51EABF-1CA9-4858-AD78-4FB559BCF534}" xr6:coauthVersionLast="45" xr6:coauthVersionMax="45" xr10:uidLastSave="{00000000-0000-0000-0000-000000000000}"/>
  <bookViews>
    <workbookView xWindow="-110" yWindow="-110" windowWidth="19420" windowHeight="105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16" i="1" l="1"/>
  <c r="H12" i="1"/>
  <c r="H13" i="1" s="1"/>
  <c r="D12" i="1"/>
  <c r="D13" i="1" s="1"/>
  <c r="E12" i="1"/>
  <c r="E13" i="1" s="1"/>
  <c r="F12" i="1"/>
  <c r="F13" i="1" s="1"/>
  <c r="G12" i="1"/>
  <c r="G13" i="1" s="1"/>
  <c r="I12" i="1"/>
  <c r="I13" i="1" s="1"/>
  <c r="J12" i="1"/>
  <c r="J13" i="1" s="1"/>
  <c r="K12" i="1"/>
  <c r="K13" i="1" s="1"/>
  <c r="L12" i="1"/>
  <c r="L13" i="1" s="1"/>
  <c r="M12" i="1"/>
  <c r="M13" i="1" s="1"/>
  <c r="N12" i="1"/>
  <c r="N13" i="1" s="1"/>
  <c r="O12" i="1"/>
  <c r="O13" i="1" s="1"/>
  <c r="P12" i="1"/>
  <c r="P13" i="1" s="1"/>
  <c r="Q12" i="1"/>
  <c r="Q13" i="1" s="1"/>
  <c r="R12" i="1"/>
  <c r="R13" i="1" s="1"/>
  <c r="S12" i="1"/>
  <c r="S13" i="1" s="1"/>
  <c r="T12" i="1"/>
  <c r="T13" i="1" s="1"/>
  <c r="U12" i="1"/>
  <c r="U13" i="1" s="1"/>
  <c r="V12" i="1"/>
  <c r="V13" i="1" s="1"/>
  <c r="C12" i="1"/>
  <c r="C13" i="1" s="1"/>
  <c r="W8" i="1"/>
  <c r="X8" i="1" s="1"/>
  <c r="W16" i="1" s="1"/>
  <c r="W9" i="1"/>
  <c r="W10" i="1"/>
  <c r="W11" i="1"/>
  <c r="W7" i="1"/>
  <c r="W4" i="1"/>
  <c r="W3" i="1"/>
  <c r="W2" i="1"/>
  <c r="W13" i="1" l="1"/>
  <c r="W14" i="1" s="1"/>
  <c r="W12" i="1"/>
</calcChain>
</file>

<file path=xl/sharedStrings.xml><?xml version="1.0" encoding="utf-8"?>
<sst xmlns="http://schemas.openxmlformats.org/spreadsheetml/2006/main" count="27" uniqueCount="23">
  <si>
    <t>Revenue</t>
  </si>
  <si>
    <t>Costs</t>
  </si>
  <si>
    <t>Hours</t>
  </si>
  <si>
    <t>N2K</t>
  </si>
  <si>
    <t>Emon</t>
  </si>
  <si>
    <t>Billable</t>
  </si>
  <si>
    <t>Costed</t>
  </si>
  <si>
    <t>GFS</t>
  </si>
  <si>
    <t>E-Mon</t>
  </si>
  <si>
    <t>Comments</t>
  </si>
  <si>
    <t xml:space="preserve">2,502,927           </t>
  </si>
  <si>
    <t>Matching</t>
  </si>
  <si>
    <t>Cost</t>
  </si>
  <si>
    <t xml:space="preserve">1,285,590           </t>
  </si>
  <si>
    <t>19,454.55 – Difference.</t>
  </si>
  <si>
    <t>Worked</t>
  </si>
  <si>
    <t>Emon Cost</t>
  </si>
  <si>
    <t>ETC Cost</t>
  </si>
  <si>
    <t>Total</t>
  </si>
  <si>
    <t>Cost Diff b/w Emon and N2k</t>
  </si>
  <si>
    <t>Cost Diff after reducing Expenses as per N2K</t>
  </si>
  <si>
    <t>N2K Cost (Original Amt:1272723.27+Expenses7018.46+5848.27)</t>
  </si>
  <si>
    <t>Final Cost 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</si>
</sst>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4" fontId="1" fillId="0" borderId="4" xfId="0" applyNumberFormat="1" applyFont="1" applyBorder="1" applyAlignment="1">
      <alignment vertical="center" wrapText="1"/>
    </xf>
    <xf numFmtId="0" fontId="3" fillId="0" borderId="0" xfId="0" applyFont="1"/>
    <xf numFmtId="0" fontId="3" fillId="0" borderId="5" xfId="0" applyFont="1" applyBorder="1"/>
    <xf numFmtId="4" fontId="1" fillId="2" borderId="5" xfId="0" applyNumberFormat="1" applyFont="1" applyFill="1" applyBorder="1" applyAlignment="1">
      <alignment horizontal="right" vertical="center" wrapText="1"/>
    </xf>
    <xf numFmtId="4" fontId="3" fillId="0" borderId="5" xfId="0" applyNumberFormat="1" applyFont="1" applyBorder="1"/>
    <xf numFmtId="4" fontId="3" fillId="0" borderId="0" xfId="0" applyNumberFormat="1" applyFont="1"/>
    <xf numFmtId="0" fontId="3" fillId="0" borderId="0" xfId="0" applyFont="1" applyAlignment="1">
      <alignment vertical="center"/>
    </xf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4" fontId="2" fillId="3" borderId="5" xfId="0" applyNumberFormat="1" applyFont="1" applyFill="1" applyBorder="1"/>
    <xf numFmtId="0" fontId="2" fillId="3" borderId="5" xfId="0" applyFont="1" applyFill="1" applyBorder="1"/>
    <xf numFmtId="0" fontId="3" fillId="3" borderId="0" xfId="0" applyFont="1" applyFill="1"/>
    <xf numFmtId="4" fontId="3" fillId="3" borderId="5" xfId="0" applyNumberFormat="1" applyFont="1" applyFill="1" applyBorder="1"/>
    <xf numFmtId="0" fontId="2" fillId="4" borderId="5" xfId="0" applyFont="1" applyFill="1" applyBorder="1"/>
    <xf numFmtId="17" fontId="2" fillId="4" borderId="5" xfId="0" applyNumberFormat="1" applyFont="1" applyFill="1" applyBorder="1"/>
    <xf numFmtId="0" fontId="2" fillId="3" borderId="0" xfId="0" applyFont="1" applyFill="1" applyBorder="1" applyAlignment="1">
      <alignment wrapText="1"/>
    </xf>
    <xf numFmtId="4" fontId="2" fillId="3" borderId="5" xfId="0" applyNumberFormat="1" applyFont="1" applyFill="1" applyBorder="1" applyAlignment="1">
      <alignment horizontal="right" vertic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X17"/>
  <sheetViews>
    <sheetView showGridLines="0" tabSelected="1" zoomScaleNormal="100" workbookViewId="0">
      <selection activeCell="L16" sqref="L16"/>
    </sheetView>
  </sheetViews>
  <sheetFormatPr defaultColWidth="8.90625" defaultRowHeight="12" x14ac:dyDescent="0.3"/>
  <cols>
    <col min="1" max="1" width="0.1796875" style="2" customWidth="1"/>
    <col min="2" max="2" width="9" style="2" customWidth="1"/>
    <col min="3" max="5" width="9.453125" style="2" bestFit="1" customWidth="1"/>
    <col min="6" max="6" width="10.36328125" style="2" bestFit="1" customWidth="1"/>
    <col min="7" max="18" width="9.453125" style="2" bestFit="1" customWidth="1"/>
    <col min="19" max="19" width="8.08984375" style="2" bestFit="1" customWidth="1"/>
    <col min="20" max="22" width="9.453125" style="2" bestFit="1" customWidth="1"/>
    <col min="23" max="23" width="10.36328125" style="2" bestFit="1" customWidth="1"/>
    <col min="24" max="24" width="9.08984375" style="2" bestFit="1" customWidth="1"/>
    <col min="25" max="16384" width="8.90625" style="2"/>
  </cols>
  <sheetData>
    <row r="1" spans="2:24" x14ac:dyDescent="0.3">
      <c r="B1" s="16" t="s">
        <v>4</v>
      </c>
      <c r="C1" s="17">
        <v>43466</v>
      </c>
      <c r="D1" s="17">
        <v>43497</v>
      </c>
      <c r="E1" s="17">
        <v>43525</v>
      </c>
      <c r="F1" s="17">
        <v>43556</v>
      </c>
      <c r="G1" s="17">
        <v>43586</v>
      </c>
      <c r="H1" s="17">
        <v>43617</v>
      </c>
      <c r="I1" s="17">
        <v>43647</v>
      </c>
      <c r="J1" s="17">
        <v>43678</v>
      </c>
      <c r="K1" s="17">
        <v>43709</v>
      </c>
      <c r="L1" s="17">
        <v>43739</v>
      </c>
      <c r="M1" s="17">
        <v>43770</v>
      </c>
      <c r="N1" s="17">
        <v>43800</v>
      </c>
      <c r="O1" s="17">
        <v>43831</v>
      </c>
      <c r="P1" s="17">
        <v>43862</v>
      </c>
      <c r="Q1" s="17">
        <v>43891</v>
      </c>
      <c r="R1" s="17">
        <v>43922</v>
      </c>
      <c r="S1" s="17">
        <v>43952</v>
      </c>
      <c r="T1" s="17">
        <v>43983</v>
      </c>
      <c r="U1" s="17">
        <v>44013</v>
      </c>
      <c r="V1" s="17">
        <v>44044</v>
      </c>
      <c r="W1" s="16" t="s">
        <v>18</v>
      </c>
    </row>
    <row r="2" spans="2:24" x14ac:dyDescent="0.3">
      <c r="B2" s="3" t="s">
        <v>0</v>
      </c>
      <c r="C2" s="3"/>
      <c r="D2" s="4">
        <v>261670.67</v>
      </c>
      <c r="E2" s="4">
        <v>163936.32999999999</v>
      </c>
      <c r="F2" s="4">
        <v>141869</v>
      </c>
      <c r="G2" s="4">
        <v>141869</v>
      </c>
      <c r="H2" s="4">
        <v>121255.67999999999</v>
      </c>
      <c r="I2" s="4">
        <v>162483.57999999999</v>
      </c>
      <c r="J2" s="4">
        <v>141869</v>
      </c>
      <c r="K2" s="4">
        <v>122546.55</v>
      </c>
      <c r="L2" s="4">
        <v>122546.55</v>
      </c>
      <c r="M2" s="4">
        <v>122546.55</v>
      </c>
      <c r="N2" s="4">
        <v>122546.51</v>
      </c>
      <c r="O2" s="4">
        <v>122546.55</v>
      </c>
      <c r="P2" s="4">
        <v>122546.55</v>
      </c>
      <c r="Q2" s="4">
        <v>122546.55</v>
      </c>
      <c r="R2" s="4">
        <v>122546.55</v>
      </c>
      <c r="S2" s="4">
        <v>81512.55</v>
      </c>
      <c r="T2" s="4">
        <v>102029.55</v>
      </c>
      <c r="U2" s="4">
        <v>102030</v>
      </c>
      <c r="V2" s="4">
        <v>102029.28</v>
      </c>
      <c r="W2" s="5">
        <f>SUM(C2:V2)</f>
        <v>2502926.9999999995</v>
      </c>
    </row>
    <row r="3" spans="2:24" x14ac:dyDescent="0.3">
      <c r="B3" s="3" t="s">
        <v>1</v>
      </c>
      <c r="C3" s="4">
        <v>72394.94</v>
      </c>
      <c r="D3" s="4">
        <v>62140.84</v>
      </c>
      <c r="E3" s="4">
        <v>66244.899999999994</v>
      </c>
      <c r="F3" s="4">
        <v>76288.19</v>
      </c>
      <c r="G3" s="4">
        <v>64213.65</v>
      </c>
      <c r="H3" s="4">
        <v>77780.490000000005</v>
      </c>
      <c r="I3" s="4">
        <v>69950.009999999995</v>
      </c>
      <c r="J3" s="4">
        <v>71851.199999999997</v>
      </c>
      <c r="K3" s="4">
        <v>61755.44</v>
      </c>
      <c r="L3" s="4">
        <v>69250.100000000006</v>
      </c>
      <c r="M3" s="4">
        <v>61963.58</v>
      </c>
      <c r="N3" s="4">
        <v>66123.05</v>
      </c>
      <c r="O3" s="4">
        <v>74651.490000000005</v>
      </c>
      <c r="P3" s="4">
        <v>52479.75</v>
      </c>
      <c r="Q3" s="4">
        <v>83383.53</v>
      </c>
      <c r="R3" s="4">
        <v>60785.24</v>
      </c>
      <c r="S3" s="4">
        <v>56246.67</v>
      </c>
      <c r="T3" s="4">
        <v>65619.259999999995</v>
      </c>
      <c r="U3" s="4">
        <v>45606.18</v>
      </c>
      <c r="V3" s="4">
        <v>46316.04</v>
      </c>
      <c r="W3" s="5">
        <f>SUM(C3:V3)</f>
        <v>1305044.5499999998</v>
      </c>
    </row>
    <row r="4" spans="2:24" x14ac:dyDescent="0.3">
      <c r="B4" s="3" t="s">
        <v>2</v>
      </c>
      <c r="C4" s="4">
        <v>4480.6000000000004</v>
      </c>
      <c r="D4" s="4">
        <v>4226</v>
      </c>
      <c r="E4" s="4">
        <v>4644</v>
      </c>
      <c r="F4" s="4">
        <v>5147</v>
      </c>
      <c r="G4" s="4">
        <v>5259</v>
      </c>
      <c r="H4" s="4">
        <v>4796</v>
      </c>
      <c r="I4" s="4">
        <v>5770</v>
      </c>
      <c r="J4" s="4">
        <v>5319</v>
      </c>
      <c r="K4" s="4">
        <v>3919</v>
      </c>
      <c r="L4" s="4">
        <v>4140</v>
      </c>
      <c r="M4" s="4">
        <v>4268</v>
      </c>
      <c r="N4" s="4">
        <v>4885</v>
      </c>
      <c r="O4" s="4">
        <v>4790</v>
      </c>
      <c r="P4" s="4">
        <v>3748</v>
      </c>
      <c r="Q4" s="4">
        <v>4694</v>
      </c>
      <c r="R4" s="4">
        <v>3560</v>
      </c>
      <c r="S4" s="4">
        <v>3209</v>
      </c>
      <c r="T4" s="4">
        <v>3912</v>
      </c>
      <c r="U4" s="4">
        <v>1572</v>
      </c>
      <c r="V4" s="4">
        <v>2007</v>
      </c>
      <c r="W4" s="5">
        <f>SUM(C4:V4)</f>
        <v>84345.600000000006</v>
      </c>
    </row>
    <row r="6" spans="2:24" x14ac:dyDescent="0.3">
      <c r="B6" s="16" t="s">
        <v>3</v>
      </c>
      <c r="C6" s="17">
        <v>43466</v>
      </c>
      <c r="D6" s="17">
        <v>43497</v>
      </c>
      <c r="E6" s="17">
        <v>43525</v>
      </c>
      <c r="F6" s="17">
        <v>43556</v>
      </c>
      <c r="G6" s="17">
        <v>43586</v>
      </c>
      <c r="H6" s="17">
        <v>43617</v>
      </c>
      <c r="I6" s="17">
        <v>43647</v>
      </c>
      <c r="J6" s="17">
        <v>43678</v>
      </c>
      <c r="K6" s="17">
        <v>43709</v>
      </c>
      <c r="L6" s="17">
        <v>43739</v>
      </c>
      <c r="M6" s="17">
        <v>43770</v>
      </c>
      <c r="N6" s="17">
        <v>43800</v>
      </c>
      <c r="O6" s="17">
        <v>43831</v>
      </c>
      <c r="P6" s="17">
        <v>43862</v>
      </c>
      <c r="Q6" s="17">
        <v>43891</v>
      </c>
      <c r="R6" s="17">
        <v>43922</v>
      </c>
      <c r="S6" s="17">
        <v>43952</v>
      </c>
      <c r="T6" s="17">
        <v>43983</v>
      </c>
      <c r="U6" s="17">
        <v>44013</v>
      </c>
      <c r="V6" s="17">
        <v>44044</v>
      </c>
      <c r="W6" s="16" t="s">
        <v>18</v>
      </c>
    </row>
    <row r="7" spans="2:24" x14ac:dyDescent="0.3">
      <c r="B7" s="3" t="s">
        <v>0</v>
      </c>
      <c r="C7" s="4">
        <v>135480.47</v>
      </c>
      <c r="D7" s="4">
        <v>125824.3</v>
      </c>
      <c r="E7" s="4">
        <v>135274.82999999999</v>
      </c>
      <c r="F7" s="4">
        <v>134120.65</v>
      </c>
      <c r="G7" s="4">
        <v>142209.46</v>
      </c>
      <c r="H7" s="4">
        <v>124851.03</v>
      </c>
      <c r="I7" s="4">
        <v>141739.10999999999</v>
      </c>
      <c r="J7" s="4">
        <v>133630.22</v>
      </c>
      <c r="K7" s="4">
        <v>106144.35</v>
      </c>
      <c r="L7" s="4">
        <v>110432.68</v>
      </c>
      <c r="M7" s="4">
        <v>109434.84</v>
      </c>
      <c r="N7" s="4">
        <v>122476.31</v>
      </c>
      <c r="O7" s="4">
        <v>120912.8</v>
      </c>
      <c r="P7" s="4">
        <v>107739.9</v>
      </c>
      <c r="Q7" s="4">
        <v>118790.55</v>
      </c>
      <c r="R7" s="4">
        <v>93187.5</v>
      </c>
      <c r="S7" s="4">
        <v>82426.039999999994</v>
      </c>
      <c r="T7" s="4">
        <v>95436.63</v>
      </c>
      <c r="U7" s="4">
        <v>65319.21</v>
      </c>
      <c r="V7" s="4">
        <v>70918.47</v>
      </c>
      <c r="W7" s="5">
        <f>SUM(C7:V7)</f>
        <v>2276349.3500000006</v>
      </c>
    </row>
    <row r="8" spans="2:24" x14ac:dyDescent="0.3">
      <c r="B8" s="3" t="s">
        <v>1</v>
      </c>
      <c r="C8" s="4">
        <v>70135.61</v>
      </c>
      <c r="D8" s="4">
        <v>60420.01</v>
      </c>
      <c r="E8" s="4">
        <v>64446.14</v>
      </c>
      <c r="F8" s="4">
        <v>75277.59</v>
      </c>
      <c r="G8" s="4">
        <v>72838.8</v>
      </c>
      <c r="H8" s="4">
        <v>64566.63</v>
      </c>
      <c r="I8" s="4">
        <v>60546.67</v>
      </c>
      <c r="J8" s="4">
        <v>70396.509999999995</v>
      </c>
      <c r="K8" s="4">
        <v>61600.66</v>
      </c>
      <c r="L8" s="4">
        <v>68467.899999999994</v>
      </c>
      <c r="M8" s="4">
        <v>61923.73</v>
      </c>
      <c r="N8" s="4">
        <v>64540.11</v>
      </c>
      <c r="O8" s="4">
        <v>73631.850000000006</v>
      </c>
      <c r="P8" s="4">
        <v>63011.57</v>
      </c>
      <c r="Q8" s="4">
        <v>71979.009999999995</v>
      </c>
      <c r="R8" s="4">
        <v>59471.19</v>
      </c>
      <c r="S8" s="4">
        <v>53395.15</v>
      </c>
      <c r="T8" s="4">
        <v>64620.52</v>
      </c>
      <c r="U8" s="4">
        <v>45828.39</v>
      </c>
      <c r="V8" s="4">
        <v>45625.23</v>
      </c>
      <c r="W8" s="15">
        <f>SUM(C8:V8)</f>
        <v>1272723.2699999998</v>
      </c>
      <c r="X8" s="6">
        <f>W8+7018.46</f>
        <v>1279741.7299999997</v>
      </c>
    </row>
    <row r="9" spans="2:24" x14ac:dyDescent="0.3">
      <c r="B9" s="3" t="s">
        <v>15</v>
      </c>
      <c r="C9" s="4">
        <v>4480.6000000000004</v>
      </c>
      <c r="D9" s="4">
        <v>4226</v>
      </c>
      <c r="E9" s="4">
        <v>4563</v>
      </c>
      <c r="F9" s="4">
        <v>5228</v>
      </c>
      <c r="G9" s="4">
        <v>5435</v>
      </c>
      <c r="H9" s="4">
        <v>4665</v>
      </c>
      <c r="I9" s="4">
        <v>5725</v>
      </c>
      <c r="J9" s="4">
        <v>5310</v>
      </c>
      <c r="K9" s="4">
        <v>3928</v>
      </c>
      <c r="L9" s="4">
        <v>4122</v>
      </c>
      <c r="M9" s="4">
        <v>4286</v>
      </c>
      <c r="N9" s="4">
        <v>4876</v>
      </c>
      <c r="O9" s="4">
        <v>4799</v>
      </c>
      <c r="P9" s="4">
        <v>4022</v>
      </c>
      <c r="Q9" s="4">
        <v>4411</v>
      </c>
      <c r="R9" s="4">
        <v>3551</v>
      </c>
      <c r="S9" s="4">
        <v>3128</v>
      </c>
      <c r="T9" s="4">
        <v>3840</v>
      </c>
      <c r="U9" s="4">
        <v>1734</v>
      </c>
      <c r="V9" s="4">
        <v>2016</v>
      </c>
      <c r="W9" s="5">
        <f t="shared" ref="W9:W11" si="0">SUM(C9:V9)</f>
        <v>84345.600000000006</v>
      </c>
    </row>
    <row r="10" spans="2:24" x14ac:dyDescent="0.3">
      <c r="B10" s="3" t="s">
        <v>6</v>
      </c>
      <c r="C10" s="4">
        <v>4480.6000000000004</v>
      </c>
      <c r="D10" s="4">
        <v>4226</v>
      </c>
      <c r="E10" s="4">
        <v>4563</v>
      </c>
      <c r="F10" s="4">
        <v>5228</v>
      </c>
      <c r="G10" s="4">
        <v>5427</v>
      </c>
      <c r="H10" s="4">
        <v>4665</v>
      </c>
      <c r="I10" s="4">
        <v>5725</v>
      </c>
      <c r="J10" s="4">
        <v>5302</v>
      </c>
      <c r="K10" s="4">
        <v>3928</v>
      </c>
      <c r="L10" s="4">
        <v>4122</v>
      </c>
      <c r="M10" s="4">
        <v>4284.91</v>
      </c>
      <c r="N10" s="4">
        <v>4868</v>
      </c>
      <c r="O10" s="4">
        <v>4783</v>
      </c>
      <c r="P10" s="4">
        <v>4022</v>
      </c>
      <c r="Q10" s="4">
        <v>4411</v>
      </c>
      <c r="R10" s="4">
        <v>3551</v>
      </c>
      <c r="S10" s="4">
        <v>3128</v>
      </c>
      <c r="T10" s="4">
        <v>3840</v>
      </c>
      <c r="U10" s="4">
        <v>1734</v>
      </c>
      <c r="V10" s="4">
        <v>2016</v>
      </c>
      <c r="W10" s="5">
        <f t="shared" si="0"/>
        <v>84304.51</v>
      </c>
    </row>
    <row r="11" spans="2:24" x14ac:dyDescent="0.3">
      <c r="B11" s="3" t="s">
        <v>5</v>
      </c>
      <c r="C11" s="4">
        <v>4453.6000000000004</v>
      </c>
      <c r="D11" s="4">
        <v>4226</v>
      </c>
      <c r="E11" s="4">
        <v>4563</v>
      </c>
      <c r="F11" s="4">
        <v>4436</v>
      </c>
      <c r="G11" s="4">
        <v>4724</v>
      </c>
      <c r="H11" s="4">
        <v>4107</v>
      </c>
      <c r="I11" s="4">
        <v>4888</v>
      </c>
      <c r="J11" s="4">
        <v>4383</v>
      </c>
      <c r="K11" s="4">
        <v>3271</v>
      </c>
      <c r="L11" s="4">
        <v>3303</v>
      </c>
      <c r="M11" s="4">
        <v>3509</v>
      </c>
      <c r="N11" s="4">
        <v>4030</v>
      </c>
      <c r="O11" s="4">
        <v>3807</v>
      </c>
      <c r="P11" s="4">
        <v>3455</v>
      </c>
      <c r="Q11" s="4">
        <v>3700</v>
      </c>
      <c r="R11" s="4">
        <v>2912</v>
      </c>
      <c r="S11" s="4">
        <v>2561</v>
      </c>
      <c r="T11" s="4">
        <v>2967</v>
      </c>
      <c r="U11" s="4">
        <v>1734</v>
      </c>
      <c r="V11" s="4">
        <v>2016</v>
      </c>
      <c r="W11" s="5">
        <f t="shared" si="0"/>
        <v>73045.600000000006</v>
      </c>
    </row>
    <row r="12" spans="2:24" s="14" customFormat="1" x14ac:dyDescent="0.3">
      <c r="B12" s="13" t="s">
        <v>19</v>
      </c>
      <c r="C12" s="12">
        <f t="shared" ref="C12:O12" si="1">C3-C8</f>
        <v>2259.3300000000017</v>
      </c>
      <c r="D12" s="12">
        <f t="shared" si="1"/>
        <v>1720.8299999999945</v>
      </c>
      <c r="E12" s="12">
        <f t="shared" si="1"/>
        <v>1798.7599999999948</v>
      </c>
      <c r="F12" s="12">
        <f t="shared" si="1"/>
        <v>1010.6000000000058</v>
      </c>
      <c r="G12" s="12">
        <f t="shared" si="1"/>
        <v>-8625.1500000000015</v>
      </c>
      <c r="H12" s="12">
        <f t="shared" si="1"/>
        <v>13213.860000000008</v>
      </c>
      <c r="I12" s="12">
        <f t="shared" si="1"/>
        <v>9403.3399999999965</v>
      </c>
      <c r="J12" s="12">
        <f t="shared" si="1"/>
        <v>1454.6900000000023</v>
      </c>
      <c r="K12" s="12">
        <f t="shared" si="1"/>
        <v>154.77999999999884</v>
      </c>
      <c r="L12" s="12">
        <f t="shared" si="1"/>
        <v>782.20000000001164</v>
      </c>
      <c r="M12" s="12">
        <f t="shared" si="1"/>
        <v>39.849999999998545</v>
      </c>
      <c r="N12" s="12">
        <f t="shared" si="1"/>
        <v>1582.9400000000023</v>
      </c>
      <c r="O12" s="12">
        <f t="shared" si="1"/>
        <v>1019.6399999999994</v>
      </c>
      <c r="P12" s="12">
        <f t="shared" ref="P12:W12" si="2">P3-P8</f>
        <v>-10531.82</v>
      </c>
      <c r="Q12" s="12">
        <f t="shared" si="2"/>
        <v>11404.520000000004</v>
      </c>
      <c r="R12" s="12">
        <f t="shared" si="2"/>
        <v>1314.0499999999956</v>
      </c>
      <c r="S12" s="12">
        <f t="shared" si="2"/>
        <v>2851.5199999999968</v>
      </c>
      <c r="T12" s="12">
        <f t="shared" si="2"/>
        <v>998.73999999999796</v>
      </c>
      <c r="U12" s="12">
        <f t="shared" si="2"/>
        <v>-222.20999999999913</v>
      </c>
      <c r="V12" s="12">
        <f t="shared" si="2"/>
        <v>690.80999999999767</v>
      </c>
      <c r="W12" s="12">
        <f t="shared" si="2"/>
        <v>32321.280000000028</v>
      </c>
    </row>
    <row r="13" spans="2:24" s="14" customFormat="1" ht="60" x14ac:dyDescent="0.3">
      <c r="B13" s="18" t="s">
        <v>20</v>
      </c>
      <c r="C13" s="19">
        <f>C12-12.94</f>
        <v>2246.3900000000017</v>
      </c>
      <c r="D13" s="19">
        <f>D12-59.26</f>
        <v>1661.5699999999945</v>
      </c>
      <c r="E13" s="19">
        <f>E12-21.84</f>
        <v>1776.9199999999948</v>
      </c>
      <c r="F13" s="19">
        <f>F12-8.73-17.47</f>
        <v>984.40000000000578</v>
      </c>
      <c r="G13" s="19">
        <f>G12-4.37-1410-786.66-4.37</f>
        <v>-10830.550000000003</v>
      </c>
      <c r="H13" s="19">
        <f>H12-494.94</f>
        <v>12718.920000000007</v>
      </c>
      <c r="I13" s="19">
        <f>I12-427.88-13.1-42.79-4.37-4.37-103.06-641.7-17.47-4.37-4.37-6.74</f>
        <v>8133.1199999999953</v>
      </c>
      <c r="J13" s="19">
        <f>J12-13.1</f>
        <v>1441.5900000000024</v>
      </c>
      <c r="K13" s="19">
        <f>K12</f>
        <v>154.77999999999884</v>
      </c>
      <c r="L13" s="19">
        <f>L12</f>
        <v>782.20000000001164</v>
      </c>
      <c r="M13" s="19">
        <f>M12-454.56</f>
        <v>-414.71000000000146</v>
      </c>
      <c r="N13" s="19">
        <f t="shared" ref="N13:S13" si="3">N12</f>
        <v>1582.9400000000023</v>
      </c>
      <c r="O13" s="19">
        <f t="shared" si="3"/>
        <v>1019.6399999999994</v>
      </c>
      <c r="P13" s="19">
        <f t="shared" si="3"/>
        <v>-10531.82</v>
      </c>
      <c r="Q13" s="19">
        <f t="shared" si="3"/>
        <v>11404.520000000004</v>
      </c>
      <c r="R13" s="19">
        <f t="shared" si="3"/>
        <v>1314.0499999999956</v>
      </c>
      <c r="S13" s="19">
        <f t="shared" si="3"/>
        <v>2851.5199999999968</v>
      </c>
      <c r="T13" s="19">
        <f>T12-2460</f>
        <v>-1461.260000000002</v>
      </c>
      <c r="U13" s="19">
        <f>U12</f>
        <v>-222.20999999999913</v>
      </c>
      <c r="V13" s="19">
        <f>V12</f>
        <v>690.80999999999767</v>
      </c>
      <c r="W13" s="19">
        <f>SUM(C13:V13)</f>
        <v>25302.820000000003</v>
      </c>
    </row>
    <row r="14" spans="2:24" ht="12.5" thickBot="1" x14ac:dyDescent="0.35">
      <c r="D14" s="7"/>
      <c r="V14" s="20" t="s">
        <v>22</v>
      </c>
      <c r="W14" s="12">
        <f>W13-W16</f>
        <v>19454.549999999752</v>
      </c>
    </row>
    <row r="15" spans="2:24" ht="12.5" thickBot="1" x14ac:dyDescent="0.35">
      <c r="D15" s="8"/>
      <c r="E15" s="9" t="s">
        <v>7</v>
      </c>
      <c r="F15" s="9" t="s">
        <v>8</v>
      </c>
      <c r="G15" s="9" t="s">
        <v>9</v>
      </c>
      <c r="K15" s="16" t="s">
        <v>16</v>
      </c>
      <c r="L15" s="16" t="s">
        <v>17</v>
      </c>
      <c r="M15" s="16" t="s">
        <v>21</v>
      </c>
    </row>
    <row r="16" spans="2:24" ht="24.5" thickBot="1" x14ac:dyDescent="0.35">
      <c r="D16" s="10" t="s">
        <v>0</v>
      </c>
      <c r="E16" s="11" t="s">
        <v>10</v>
      </c>
      <c r="F16" s="1">
        <v>2502927</v>
      </c>
      <c r="G16" s="11" t="s">
        <v>11</v>
      </c>
      <c r="K16" s="4">
        <v>1305044.55</v>
      </c>
      <c r="L16" s="4">
        <v>1285590</v>
      </c>
      <c r="M16" s="4">
        <f>1272723.27+7018.46+5848.27</f>
        <v>1285590</v>
      </c>
      <c r="W16" s="6">
        <f>1285590-X8</f>
        <v>5848.2700000002515</v>
      </c>
    </row>
    <row r="17" spans="4:7" ht="24.5" thickBot="1" x14ac:dyDescent="0.35">
      <c r="D17" s="10" t="s">
        <v>12</v>
      </c>
      <c r="E17" s="11" t="s">
        <v>13</v>
      </c>
      <c r="F17" s="1">
        <v>1305044.55</v>
      </c>
      <c r="G17" s="11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Capgemini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Mupparaju, Swathi</dc:creator>
  <cp:lastModifiedBy>Robinson, Genesis</cp:lastModifiedBy>
  <dcterms:created xsi:type="dcterms:W3CDTF">2020-09-24T07:13:07Z</dcterms:created>
  <dcterms:modified xsi:type="dcterms:W3CDTF">2020-09-25T05:40:16Z</dcterms:modified>
</cp:coreProperties>
</file>