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Genlovy_Hoo\HooProjects\dramkit\dramkit\fintools\"/>
    </mc:Choice>
  </mc:AlternateContent>
  <xr:revisionPtr revIDLastSave="0" documentId="13_ncr:1_{14249A71-80FA-40F0-A7F0-9199BF3744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J18" i="1" s="1"/>
  <c r="F18" i="1"/>
  <c r="B18" i="1"/>
  <c r="I17" i="1"/>
  <c r="J17" i="1" s="1"/>
  <c r="F17" i="1"/>
  <c r="B17" i="1"/>
  <c r="J16" i="1"/>
  <c r="I16" i="1"/>
  <c r="F16" i="1"/>
  <c r="B16" i="1"/>
  <c r="I15" i="1"/>
  <c r="J15" i="1" s="1"/>
  <c r="F15" i="1"/>
  <c r="B15" i="1"/>
  <c r="I14" i="1"/>
  <c r="J14" i="1" s="1"/>
  <c r="F14" i="1"/>
  <c r="B14" i="1"/>
  <c r="J13" i="1"/>
  <c r="I13" i="1"/>
  <c r="F13" i="1"/>
  <c r="B13" i="1"/>
  <c r="J12" i="1"/>
  <c r="I12" i="1"/>
  <c r="F12" i="1"/>
  <c r="B12" i="1"/>
  <c r="I11" i="1"/>
  <c r="F11" i="1"/>
  <c r="B11" i="1"/>
  <c r="I10" i="1"/>
  <c r="J11" i="1" s="1"/>
  <c r="F10" i="1"/>
  <c r="B10" i="1"/>
  <c r="J9" i="1"/>
  <c r="I9" i="1"/>
  <c r="F9" i="1"/>
  <c r="B9" i="1"/>
  <c r="J8" i="1"/>
  <c r="I8" i="1"/>
  <c r="F8" i="1"/>
  <c r="B8" i="1"/>
  <c r="I7" i="1"/>
  <c r="F7" i="1"/>
  <c r="B7" i="1"/>
  <c r="I6" i="1"/>
  <c r="J6" i="1" s="1"/>
  <c r="F6" i="1"/>
  <c r="B6" i="1"/>
  <c r="I5" i="1"/>
  <c r="F5" i="1"/>
  <c r="B5" i="1"/>
  <c r="J4" i="1"/>
  <c r="I4" i="1"/>
  <c r="J5" i="1" s="1"/>
  <c r="F4" i="1"/>
  <c r="B4" i="1"/>
  <c r="J3" i="1"/>
  <c r="I3" i="1"/>
  <c r="H3" i="1"/>
  <c r="F3" i="1"/>
  <c r="D3" i="1"/>
  <c r="L4" i="1" s="1"/>
  <c r="P4" i="1" s="1"/>
  <c r="P15" i="1" s="1"/>
  <c r="P14" i="1" s="1"/>
  <c r="B3" i="1"/>
  <c r="I2" i="1"/>
  <c r="L3" i="1" l="1"/>
  <c r="P13" i="1"/>
  <c r="J10" i="1"/>
  <c r="J7" i="1"/>
  <c r="P11" i="1" l="1"/>
  <c r="P12" i="1"/>
  <c r="P10" i="1" l="1"/>
  <c r="P9" i="1" s="1"/>
  <c r="P8" i="1" s="1"/>
  <c r="P7" i="1" s="1"/>
</calcChain>
</file>

<file path=xl/sharedStrings.xml><?xml version="1.0" encoding="utf-8"?>
<sst xmlns="http://schemas.openxmlformats.org/spreadsheetml/2006/main" count="28" uniqueCount="20">
  <si>
    <t>价格</t>
  </si>
  <si>
    <t>涨跌幅</t>
  </si>
  <si>
    <t>一年数据量N:</t>
  </si>
  <si>
    <t>参数设置</t>
  </si>
  <si>
    <t>流通股价S:</t>
  </si>
  <si>
    <t>波动率sigma:</t>
  </si>
  <si>
    <t>剩余时间（年）T:</t>
  </si>
  <si>
    <t>年化波动率sigma:</t>
  </si>
  <si>
    <t>年化股利率q:</t>
  </si>
  <si>
    <t>公式</t>
  </si>
  <si>
    <t>限售股估值FV:</t>
  </si>
  <si>
    <t>LOMD:</t>
  </si>
  <si>
    <t>P:</t>
  </si>
  <si>
    <t>vT:</t>
  </si>
  <si>
    <t>p3:</t>
  </si>
  <si>
    <t>p2:</t>
  </si>
  <si>
    <t>ep1:</t>
  </si>
  <si>
    <t>p1:</t>
  </si>
  <si>
    <t>sigma2:</t>
  </si>
  <si>
    <t>https://www.sohu.com/a/193630728_656666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</si>
</sst>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/>
  </sheetViews>
  <sheetFormatPr defaultColWidth="9" defaultRowHeight="14.4" x14ac:dyDescent="0.25"/>
  <cols>
    <col min="2" max="2" width="13.77734375"/>
    <col min="3" max="3" width="15" customWidth="1"/>
    <col min="4" max="4" width="11.44140625"/>
    <col min="6" max="6" width="13.77734375"/>
    <col min="7" max="7" width="15" customWidth="1"/>
    <col min="8" max="8" width="12.6640625"/>
    <col min="9" max="9" width="9.33203125"/>
    <col min="10" max="10" width="13.77734375"/>
    <col min="11" max="11" width="15" customWidth="1"/>
    <col min="12" max="12" width="12.6640625"/>
    <col min="14" max="14" width="9.5546875" customWidth="1"/>
    <col min="15" max="15" width="18.33203125" customWidth="1"/>
    <col min="16" max="16" width="14.109375"/>
  </cols>
  <sheetData>
    <row r="1" spans="1:16" x14ac:dyDescent="0.25">
      <c r="A1" s="1" t="s">
        <v>0</v>
      </c>
      <c r="B1" s="1" t="s">
        <v>1</v>
      </c>
      <c r="E1" s="1" t="s">
        <v>0</v>
      </c>
      <c r="F1" s="1" t="s">
        <v>1</v>
      </c>
      <c r="I1" s="1" t="s">
        <v>0</v>
      </c>
      <c r="J1" s="1" t="s">
        <v>1</v>
      </c>
      <c r="N1" s="6"/>
      <c r="O1" s="6"/>
      <c r="P1" s="7"/>
    </row>
    <row r="2" spans="1:16" x14ac:dyDescent="0.25">
      <c r="A2" s="2">
        <v>2.9989999999999899</v>
      </c>
      <c r="B2" s="1"/>
      <c r="C2" s="3" t="s">
        <v>2</v>
      </c>
      <c r="D2">
        <v>250</v>
      </c>
      <c r="E2" s="4">
        <v>1242.77</v>
      </c>
      <c r="F2" s="1"/>
      <c r="G2" s="3" t="s">
        <v>2</v>
      </c>
      <c r="H2">
        <v>250</v>
      </c>
      <c r="I2" s="2">
        <f>(E2+A2)/2</f>
        <v>622.8845</v>
      </c>
      <c r="J2" s="1"/>
      <c r="K2" s="3" t="s">
        <v>2</v>
      </c>
      <c r="L2">
        <v>250</v>
      </c>
      <c r="N2" s="10" t="s">
        <v>3</v>
      </c>
      <c r="O2" s="8" t="s">
        <v>4</v>
      </c>
      <c r="P2" s="1">
        <v>10</v>
      </c>
    </row>
    <row r="3" spans="1:16" x14ac:dyDescent="0.25">
      <c r="A3" s="2">
        <v>3.0109999999999899</v>
      </c>
      <c r="B3" s="1">
        <f>A3/A2-1</f>
        <v>4.0013337779258862E-3</v>
      </c>
      <c r="C3" s="5" t="s">
        <v>5</v>
      </c>
      <c r="D3">
        <f>_xlfn.STDEV.S(B3:B18)*SQRT(D2)</f>
        <v>0.35644365963019176</v>
      </c>
      <c r="E3" s="4">
        <v>1251.94</v>
      </c>
      <c r="F3" s="1">
        <f t="shared" ref="F3:F18" si="0">E3/E2-1</f>
        <v>7.3786782751434909E-3</v>
      </c>
      <c r="G3" s="5" t="s">
        <v>5</v>
      </c>
      <c r="H3">
        <f>_xlfn.STDEV.S(F3:F18)*SQRT(H2)</f>
        <v>0.18595298734089066</v>
      </c>
      <c r="I3" s="2">
        <f t="shared" ref="I3:I18" si="1">(E3+A3)/2</f>
        <v>627.47550000000001</v>
      </c>
      <c r="J3" s="1">
        <f t="shared" ref="J3:J18" si="2">I3/I2-1</f>
        <v>7.3705478302958927E-3</v>
      </c>
      <c r="K3" s="5" t="s">
        <v>5</v>
      </c>
      <c r="L3">
        <f>_xlfn.STDEV.S(J3:J18)*SQRT(L2)</f>
        <v>0.18513971422246442</v>
      </c>
      <c r="N3" s="11"/>
      <c r="O3" s="8" t="s">
        <v>6</v>
      </c>
      <c r="P3" s="1">
        <v>1</v>
      </c>
    </row>
    <row r="4" spans="1:16" x14ac:dyDescent="0.25">
      <c r="A4" s="2">
        <v>2.98199999999999</v>
      </c>
      <c r="B4" s="1">
        <f t="shared" ref="B4:B18" si="3">A4/A3-1</f>
        <v>-9.6313517103951973E-3</v>
      </c>
      <c r="E4" s="4">
        <v>1239.43</v>
      </c>
      <c r="F4" s="1">
        <f t="shared" si="0"/>
        <v>-9.9924916529545715E-3</v>
      </c>
      <c r="I4" s="2">
        <f t="shared" si="1"/>
        <v>621.20600000000002</v>
      </c>
      <c r="J4" s="1">
        <f t="shared" si="2"/>
        <v>-9.991625171022589E-3</v>
      </c>
      <c r="L4">
        <f>(D3+H3)/2</f>
        <v>0.27119832348554118</v>
      </c>
      <c r="N4" s="11"/>
      <c r="O4" s="8" t="s">
        <v>7</v>
      </c>
      <c r="P4" s="1">
        <f>L4</f>
        <v>0.27119832348554118</v>
      </c>
    </row>
    <row r="5" spans="1:16" x14ac:dyDescent="0.25">
      <c r="A5" s="2">
        <v>3.0059999999999998</v>
      </c>
      <c r="B5" s="1">
        <f t="shared" si="3"/>
        <v>8.0482897384339669E-3</v>
      </c>
      <c r="E5" s="4">
        <v>1244.75</v>
      </c>
      <c r="F5" s="1">
        <f t="shared" si="0"/>
        <v>4.2922956520334843E-3</v>
      </c>
      <c r="I5" s="2">
        <f t="shared" si="1"/>
        <v>623.87800000000004</v>
      </c>
      <c r="J5" s="1">
        <f t="shared" si="2"/>
        <v>4.3013106763296616E-3</v>
      </c>
      <c r="N5" s="12"/>
      <c r="O5" s="8" t="s">
        <v>8</v>
      </c>
      <c r="P5" s="1">
        <v>0.05</v>
      </c>
    </row>
    <row r="6" spans="1:16" x14ac:dyDescent="0.25">
      <c r="A6" s="2">
        <v>3.01</v>
      </c>
      <c r="B6" s="1">
        <f t="shared" si="3"/>
        <v>1.3306719893546592E-3</v>
      </c>
      <c r="E6" s="4">
        <v>1252.4000000000001</v>
      </c>
      <c r="F6" s="1">
        <f t="shared" si="0"/>
        <v>6.1458124121309687E-3</v>
      </c>
      <c r="I6" s="2">
        <f t="shared" si="1"/>
        <v>627.70500000000004</v>
      </c>
      <c r="J6" s="1">
        <f t="shared" si="2"/>
        <v>6.1342121376295466E-3</v>
      </c>
      <c r="O6" s="3"/>
    </row>
    <row r="7" spans="1:16" x14ac:dyDescent="0.25">
      <c r="A7" s="2">
        <v>3.0289999999999999</v>
      </c>
      <c r="B7" s="1">
        <f t="shared" si="3"/>
        <v>6.3122923588039281E-3</v>
      </c>
      <c r="E7" s="4">
        <v>1257.46</v>
      </c>
      <c r="F7" s="1">
        <f t="shared" si="0"/>
        <v>4.0402427339507607E-3</v>
      </c>
      <c r="I7" s="2">
        <f t="shared" si="1"/>
        <v>630.24450000000002</v>
      </c>
      <c r="J7" s="1">
        <f t="shared" si="2"/>
        <v>4.04569025258672E-3</v>
      </c>
      <c r="N7" s="13" t="s">
        <v>9</v>
      </c>
      <c r="O7" s="9" t="s">
        <v>10</v>
      </c>
      <c r="P7" s="1">
        <f>P2*(1-P8)</f>
        <v>9.4100570811074284</v>
      </c>
    </row>
    <row r="8" spans="1:16" x14ac:dyDescent="0.25">
      <c r="A8" s="2">
        <v>3.0249999999999999</v>
      </c>
      <c r="B8" s="1">
        <f t="shared" si="3"/>
        <v>-1.320567844173004E-3</v>
      </c>
      <c r="E8" s="4">
        <v>1256.92</v>
      </c>
      <c r="F8" s="1">
        <f t="shared" si="0"/>
        <v>-4.2943711927212469E-4</v>
      </c>
      <c r="I8" s="2">
        <f t="shared" si="1"/>
        <v>629.97250000000008</v>
      </c>
      <c r="J8" s="1">
        <f t="shared" si="2"/>
        <v>-4.3157853817044067E-4</v>
      </c>
      <c r="N8" s="13"/>
      <c r="O8" s="8" t="s">
        <v>11</v>
      </c>
      <c r="P8" s="1">
        <f>P9/P2</f>
        <v>5.8994291889257124E-2</v>
      </c>
    </row>
    <row r="9" spans="1:16" x14ac:dyDescent="0.25">
      <c r="A9" s="2">
        <v>2.9950000000000001</v>
      </c>
      <c r="B9" s="1">
        <f t="shared" si="3"/>
        <v>-9.917355371900749E-3</v>
      </c>
      <c r="E9" s="4">
        <v>1256.31</v>
      </c>
      <c r="F9" s="1">
        <f t="shared" si="0"/>
        <v>-4.8531330554058005E-4</v>
      </c>
      <c r="I9" s="2">
        <f t="shared" si="1"/>
        <v>629.65249999999992</v>
      </c>
      <c r="J9" s="1">
        <f t="shared" si="2"/>
        <v>-5.079586807362757E-4</v>
      </c>
      <c r="N9" s="13"/>
      <c r="O9" s="8" t="s">
        <v>12</v>
      </c>
      <c r="P9" s="1">
        <f>P2*EXP(-1*P5*P3)*(_xlfn.NORM.S.DIST(P10/2,1)-_xlfn.NORM.S.DIST(-1*P10/2,1))</f>
        <v>0.58994291889257122</v>
      </c>
    </row>
    <row r="10" spans="1:16" x14ac:dyDescent="0.25">
      <c r="A10" s="2">
        <v>2.9849999999999999</v>
      </c>
      <c r="B10" s="1">
        <f t="shared" si="3"/>
        <v>-3.3388981636061077E-3</v>
      </c>
      <c r="E10" s="4">
        <v>1245.6199999999999</v>
      </c>
      <c r="F10" s="1">
        <f t="shared" si="0"/>
        <v>-8.5090463341054301E-3</v>
      </c>
      <c r="I10" s="2">
        <f t="shared" si="1"/>
        <v>624.3024999999999</v>
      </c>
      <c r="J10" s="1">
        <f t="shared" si="2"/>
        <v>-8.4967501915739208E-3</v>
      </c>
      <c r="N10" s="13"/>
      <c r="O10" s="8" t="s">
        <v>13</v>
      </c>
      <c r="P10" s="1">
        <f>POWER(P14+P12-P11,0.5)</f>
        <v>0.15561543826908247</v>
      </c>
    </row>
    <row r="11" spans="1:16" x14ac:dyDescent="0.25">
      <c r="A11" s="2">
        <v>2.9909999999999899</v>
      </c>
      <c r="B11" s="1">
        <f t="shared" si="3"/>
        <v>2.0100502512530039E-3</v>
      </c>
      <c r="E11" s="4">
        <v>1216.6500000000001</v>
      </c>
      <c r="F11" s="1">
        <f t="shared" si="0"/>
        <v>-2.3257494259886435E-2</v>
      </c>
      <c r="I11" s="2">
        <f t="shared" si="1"/>
        <v>609.82050000000004</v>
      </c>
      <c r="J11" s="1">
        <f t="shared" si="2"/>
        <v>-2.3197087950152184E-2</v>
      </c>
      <c r="N11" s="13"/>
      <c r="O11" s="8" t="s">
        <v>14</v>
      </c>
      <c r="P11" s="1">
        <f>2*LN(P13-1)</f>
        <v>-5.1456203265523905</v>
      </c>
    </row>
    <row r="12" spans="1:16" x14ac:dyDescent="0.25">
      <c r="A12" s="2">
        <v>3.0070000000000001</v>
      </c>
      <c r="B12" s="1">
        <f t="shared" si="3"/>
        <v>5.3493814777700877E-3</v>
      </c>
      <c r="E12" s="4">
        <v>1225.45</v>
      </c>
      <c r="F12" s="1">
        <f t="shared" si="0"/>
        <v>7.2329757941889117E-3</v>
      </c>
      <c r="I12" s="2">
        <f t="shared" si="1"/>
        <v>614.22850000000005</v>
      </c>
      <c r="J12" s="1">
        <f t="shared" si="2"/>
        <v>7.2283565409820838E-3</v>
      </c>
      <c r="N12" s="13"/>
      <c r="O12" s="8" t="s">
        <v>15</v>
      </c>
      <c r="P12" s="1">
        <f>LN(2*(P13-P14-1))</f>
        <v>-5.1949526925860798</v>
      </c>
    </row>
    <row r="13" spans="1:16" x14ac:dyDescent="0.25">
      <c r="A13" s="2">
        <v>2.956</v>
      </c>
      <c r="B13" s="1">
        <f t="shared" si="3"/>
        <v>-1.6960425673428703E-2</v>
      </c>
      <c r="E13" s="4">
        <v>1218.1099999999999</v>
      </c>
      <c r="F13" s="1">
        <f t="shared" si="0"/>
        <v>-5.9896364600759977E-3</v>
      </c>
      <c r="I13" s="2">
        <f t="shared" si="1"/>
        <v>610.5329999999999</v>
      </c>
      <c r="J13" s="1">
        <f t="shared" si="2"/>
        <v>-6.0164906056949796E-3</v>
      </c>
      <c r="N13" s="13"/>
      <c r="O13" s="8" t="s">
        <v>16</v>
      </c>
      <c r="P13" s="1">
        <f>EXP(P14)</f>
        <v>1.0763207699632342</v>
      </c>
    </row>
    <row r="14" spans="1:16" x14ac:dyDescent="0.25">
      <c r="A14" s="2">
        <v>2.9549999999999899</v>
      </c>
      <c r="B14" s="1">
        <f t="shared" si="3"/>
        <v>-3.3829499323756451E-4</v>
      </c>
      <c r="E14" s="4">
        <v>1204.3900000000001</v>
      </c>
      <c r="F14" s="1">
        <f t="shared" si="0"/>
        <v>-1.1263350600520305E-2</v>
      </c>
      <c r="I14" s="2">
        <f t="shared" si="1"/>
        <v>603.67250000000001</v>
      </c>
      <c r="J14" s="1">
        <f t="shared" si="2"/>
        <v>-1.1236902837356677E-2</v>
      </c>
      <c r="N14" s="13"/>
      <c r="O14" s="8" t="s">
        <v>17</v>
      </c>
      <c r="P14" s="1">
        <f>P15*P3</f>
        <v>7.3548530661368239E-2</v>
      </c>
    </row>
    <row r="15" spans="1:16" x14ac:dyDescent="0.25">
      <c r="A15" s="2">
        <v>2.8739999999999899</v>
      </c>
      <c r="B15" s="1">
        <f t="shared" si="3"/>
        <v>-2.741116751269046E-2</v>
      </c>
      <c r="E15" s="4">
        <v>1234.48</v>
      </c>
      <c r="F15" s="1">
        <f t="shared" si="0"/>
        <v>2.4983601657270427E-2</v>
      </c>
      <c r="I15" s="2">
        <f t="shared" si="1"/>
        <v>618.67700000000002</v>
      </c>
      <c r="J15" s="1">
        <f t="shared" si="2"/>
        <v>2.4855364456721096E-2</v>
      </c>
      <c r="N15" s="13"/>
      <c r="O15" s="8" t="s">
        <v>18</v>
      </c>
      <c r="P15" s="1">
        <f>POWER(P4,2)</f>
        <v>7.3548530661368239E-2</v>
      </c>
    </row>
    <row r="16" spans="1:16" x14ac:dyDescent="0.25">
      <c r="A16" s="2">
        <v>2.6559999999999899</v>
      </c>
      <c r="B16" s="1">
        <f t="shared" si="3"/>
        <v>-7.5852470424495722E-2</v>
      </c>
      <c r="E16" s="4">
        <v>1255.78</v>
      </c>
      <c r="F16" s="1">
        <f t="shared" si="0"/>
        <v>1.725422850106928E-2</v>
      </c>
      <c r="I16" s="2">
        <f t="shared" si="1"/>
        <v>629.21799999999996</v>
      </c>
      <c r="J16" s="1">
        <f t="shared" si="2"/>
        <v>1.703796973218652E-2</v>
      </c>
    </row>
    <row r="17" spans="1:10" x14ac:dyDescent="0.25">
      <c r="A17" s="2">
        <v>2.734</v>
      </c>
      <c r="B17" s="1">
        <f t="shared" si="3"/>
        <v>2.9367469879521879E-2</v>
      </c>
      <c r="E17" s="4">
        <v>1254.23</v>
      </c>
      <c r="F17" s="1">
        <f t="shared" si="0"/>
        <v>-1.2342926308748225E-3</v>
      </c>
      <c r="I17" s="2">
        <f t="shared" si="1"/>
        <v>628.48199999999997</v>
      </c>
      <c r="J17" s="1">
        <f t="shared" si="2"/>
        <v>-1.1697058888969769E-3</v>
      </c>
    </row>
    <row r="18" spans="1:10" x14ac:dyDescent="0.25">
      <c r="A18" s="2">
        <v>2.75</v>
      </c>
      <c r="B18" s="1">
        <f t="shared" si="3"/>
        <v>5.8522311631310497E-3</v>
      </c>
      <c r="E18" s="4">
        <v>1241.96</v>
      </c>
      <c r="F18" s="1">
        <f t="shared" si="0"/>
        <v>-9.7828946843879772E-3</v>
      </c>
      <c r="I18" s="2">
        <f t="shared" si="1"/>
        <v>622.35500000000002</v>
      </c>
      <c r="J18" s="1">
        <f t="shared" si="2"/>
        <v>-9.7488870007413908E-3</v>
      </c>
    </row>
    <row r="22" spans="1:10" x14ac:dyDescent="0.25">
      <c r="A22" t="s">
        <v>19</v>
      </c>
    </row>
  </sheetData>
  <mergeCells count="2">
    <mergeCell ref="N2:N5"/>
    <mergeCell ref="N7:N15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胡月永</cp:lastModifiedBy>
  <dcterms:created xsi:type="dcterms:W3CDTF">2021-06-21T12:53:00Z</dcterms:created>
  <dcterms:modified xsi:type="dcterms:W3CDTF">2022-05-08T06:22:13Z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8B1F0A63AD4A4373956EA6C194DD7C4A</vt:lpwstr>
  </property>
</Properties>
</file>