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wong/Desktop/"/>
    </mc:Choice>
  </mc:AlternateContent>
  <xr:revisionPtr revIDLastSave="0" documentId="13_ncr:1_{61EDE09B-6C03-D742-BFCC-00410ECA779B}" xr6:coauthVersionLast="47" xr6:coauthVersionMax="47" xr10:uidLastSave="{00000000-0000-0000-0000-000000000000}"/>
  <bookViews>
    <workbookView xWindow="0" yWindow="820" windowWidth="29840" windowHeight="17280" activeTab="2" xr2:uid="{1741153E-4C8E-8F4B-8705-DB2AF328DCEF}"/>
  </bookViews>
  <sheets>
    <sheet name="linear Regression" sheetId="2" r:id="rId1"/>
    <sheet name="Sensitivity Analysis " sheetId="3" r:id="rId2"/>
    <sheet name="Projected Revenue conditonal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N11" i="1"/>
  <c r="N17" i="1" s="1"/>
  <c r="R9" i="1"/>
  <c r="P9" i="1"/>
  <c r="N9" i="1"/>
  <c r="R5" i="1"/>
  <c r="P5" i="1"/>
  <c r="N5" i="1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L5" i="3"/>
  <c r="C5" i="3" s="1"/>
  <c r="G5" i="3"/>
  <c r="F5" i="3"/>
  <c r="E6" i="3"/>
  <c r="E5" i="3"/>
  <c r="D5" i="3"/>
  <c r="C9" i="3"/>
  <c r="C6" i="3"/>
  <c r="E9" i="3"/>
  <c r="F9" i="3"/>
  <c r="G9" i="3"/>
  <c r="D9" i="3"/>
  <c r="E8" i="3"/>
  <c r="D8" i="3"/>
  <c r="E7" i="3"/>
  <c r="F7" i="3"/>
  <c r="G7" i="3"/>
  <c r="D7" i="3"/>
  <c r="D6" i="3"/>
  <c r="K5" i="3"/>
  <c r="J5" i="3"/>
  <c r="I5" i="3"/>
  <c r="K4" i="3"/>
  <c r="J4" i="3"/>
  <c r="I4" i="3"/>
  <c r="G6" i="3" l="1"/>
  <c r="G8" i="3"/>
  <c r="C7" i="3"/>
  <c r="F6" i="3"/>
  <c r="F8" i="3"/>
  <c r="C8" i="3"/>
</calcChain>
</file>

<file path=xl/sharedStrings.xml><?xml version="1.0" encoding="utf-8"?>
<sst xmlns="http://schemas.openxmlformats.org/spreadsheetml/2006/main" count="50" uniqueCount="37">
  <si>
    <t xml:space="preserve">Price </t>
  </si>
  <si>
    <t>Market Share</t>
  </si>
  <si>
    <t>Global Razor Market</t>
  </si>
  <si>
    <t>Mach 3</t>
  </si>
  <si>
    <t>Age</t>
  </si>
  <si>
    <t>18-29</t>
  </si>
  <si>
    <t>30-59</t>
  </si>
  <si>
    <t>60+</t>
  </si>
  <si>
    <t>Fusion Proglide</t>
  </si>
  <si>
    <t>Populaton(in thousands) | Age Segmentation</t>
  </si>
  <si>
    <t>Fusion 5</t>
  </si>
  <si>
    <t>Harry's</t>
  </si>
  <si>
    <t>Usage of Disposable razor | Age Segmentation</t>
  </si>
  <si>
    <t>Venus</t>
  </si>
  <si>
    <t>Fusion Proshield</t>
  </si>
  <si>
    <t>Usage of Disposable razor (in thousands)</t>
  </si>
  <si>
    <t>+</t>
  </si>
  <si>
    <t>Fusion 5 power</t>
  </si>
  <si>
    <t>Sum of Usage</t>
  </si>
  <si>
    <t>x</t>
  </si>
  <si>
    <t>Market Share of Downtown Superstore</t>
  </si>
  <si>
    <t>Gillete Proglide Razor 6 pack Projected market Share 2022</t>
  </si>
  <si>
    <t>=</t>
  </si>
  <si>
    <t>Projected Revenue for Downtown Superstore from Gillete Proglide Razor</t>
  </si>
  <si>
    <t>Linear Regression Analysis on Price($) and Market Share(%)</t>
  </si>
  <si>
    <t>Price(in dollars)</t>
  </si>
  <si>
    <t>Market Share(in percentage)</t>
  </si>
  <si>
    <t>Product Name</t>
  </si>
  <si>
    <t>Source: dollar sales share of the leading cartiridge razor blade brands in the U.S in 2019, Statista</t>
  </si>
  <si>
    <t>Assumption: the sample of the data is identically and independently distirbuted, while the sample is large enough to make a good estimation of the the true model where the population follows a linear regression</t>
  </si>
  <si>
    <t xml:space="preserve">Value Pack Revenue Sensitivity Analysis </t>
  </si>
  <si>
    <t>($CAD 000's)</t>
  </si>
  <si>
    <t>Product Market Share %</t>
  </si>
  <si>
    <t>20-29</t>
  </si>
  <si>
    <t>Market Price $</t>
  </si>
  <si>
    <t xml:space="preserve">Value Pack Profit Sensitivity Analysis </t>
  </si>
  <si>
    <t>Margin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</si>
</sst>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_([$$-409]* #,##0.00_);_([$$-409]* \(#,##0.00\);_([$$-409]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theme="0"/>
      <name val="Times Roman"/>
    </font>
    <font>
      <b/>
      <sz val="12"/>
      <color theme="1"/>
      <name val="Times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2"/>
      <color rgb="FFFF0000"/>
      <name val="Times New Roman"/>
      <family val="1"/>
    </font>
    <font>
      <sz val="14"/>
      <color theme="0"/>
      <name val="Times Roman"/>
    </font>
    <font>
      <sz val="14"/>
      <color theme="1"/>
      <name val="Times Roman"/>
    </font>
    <font>
      <b/>
      <sz val="14"/>
      <color theme="0"/>
      <name val="Times Roman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5" fillId="2" borderId="0" xfId="0" applyFont="1" applyFill="1"/>
    <xf numFmtId="10" fontId="5" fillId="2" borderId="0" xfId="0" applyNumberFormat="1" applyFont="1" applyFill="1"/>
    <xf numFmtId="10" fontId="4" fillId="0" borderId="0" xfId="0" applyNumberFormat="1" applyFont="1"/>
    <xf numFmtId="44" fontId="4" fillId="0" borderId="0" xfId="1" applyFont="1"/>
    <xf numFmtId="0" fontId="4" fillId="0" borderId="0" xfId="0" applyFont="1"/>
    <xf numFmtId="0" fontId="0" fillId="0" borderId="1" xfId="0" applyBorder="1"/>
    <xf numFmtId="44" fontId="4" fillId="0" borderId="0" xfId="1" applyFont="1" applyFill="1"/>
    <xf numFmtId="0" fontId="3" fillId="0" borderId="0" xfId="0" applyFont="1"/>
    <xf numFmtId="0" fontId="6" fillId="0" borderId="0" xfId="0" applyFont="1"/>
    <xf numFmtId="10" fontId="6" fillId="0" borderId="0" xfId="0" applyNumberFormat="1" applyFont="1"/>
    <xf numFmtId="44" fontId="4" fillId="0" borderId="0" xfId="1" applyFont="1" applyFill="1" applyBorder="1"/>
    <xf numFmtId="44" fontId="4" fillId="0" borderId="1" xfId="1" applyFont="1" applyFill="1" applyBorder="1"/>
    <xf numFmtId="10" fontId="4" fillId="0" borderId="1" xfId="0" applyNumberFormat="1" applyFont="1" applyBorder="1"/>
    <xf numFmtId="0" fontId="4" fillId="0" borderId="1" xfId="0" applyFont="1" applyBorder="1"/>
    <xf numFmtId="0" fontId="4" fillId="0" borderId="0" xfId="0" applyFont="1" applyAlignment="1">
      <alignment vertical="top"/>
    </xf>
    <xf numFmtId="0" fontId="7" fillId="0" borderId="0" xfId="0" applyFont="1"/>
    <xf numFmtId="165" fontId="7" fillId="0" borderId="0" xfId="0" applyNumberFormat="1" applyFont="1"/>
    <xf numFmtId="10" fontId="8" fillId="0" borderId="0" xfId="0" applyNumberFormat="1" applyFont="1"/>
    <xf numFmtId="0" fontId="7" fillId="0" borderId="1" xfId="0" applyFont="1" applyBorder="1"/>
    <xf numFmtId="0" fontId="8" fillId="0" borderId="2" xfId="0" applyFont="1" applyBorder="1"/>
    <xf numFmtId="0" fontId="7" fillId="0" borderId="2" xfId="0" applyFont="1" applyBorder="1"/>
    <xf numFmtId="165" fontId="10" fillId="0" borderId="0" xfId="0" applyNumberFormat="1" applyFont="1"/>
    <xf numFmtId="0" fontId="11" fillId="2" borderId="0" xfId="0" applyFont="1" applyFill="1"/>
    <xf numFmtId="0" fontId="12" fillId="0" borderId="0" xfId="0" applyFont="1"/>
    <xf numFmtId="9" fontId="12" fillId="0" borderId="0" xfId="2" applyFont="1"/>
    <xf numFmtId="0" fontId="5" fillId="0" borderId="0" xfId="0" applyFont="1"/>
    <xf numFmtId="0" fontId="11" fillId="0" borderId="0" xfId="0" applyFont="1"/>
    <xf numFmtId="2" fontId="12" fillId="0" borderId="0" xfId="0" applyNumberFormat="1" applyFont="1"/>
    <xf numFmtId="1" fontId="12" fillId="0" borderId="0" xfId="0" applyNumberFormat="1" applyFont="1"/>
    <xf numFmtId="2" fontId="13" fillId="2" borderId="0" xfId="0" applyNumberFormat="1" applyFont="1" applyFill="1"/>
    <xf numFmtId="165" fontId="7" fillId="4" borderId="0" xfId="0" applyNumberFormat="1" applyFont="1" applyFill="1"/>
    <xf numFmtId="165" fontId="14" fillId="4" borderId="0" xfId="0" applyNumberFormat="1" applyFont="1" applyFill="1"/>
    <xf numFmtId="0" fontId="13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Linear Regression Analysis on Price($) and Market Share(%)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Regression'!$B$4:$B$10</c:f>
              <c:numCache>
                <c:formatCode>_("$"* #,##0.00_);_("$"* \(#,##0.00\);_("$"* "-"??_);_(@_)</c:formatCode>
                <c:ptCount val="7"/>
                <c:pt idx="0">
                  <c:v>20.62</c:v>
                </c:pt>
                <c:pt idx="1">
                  <c:v>24.99</c:v>
                </c:pt>
                <c:pt idx="2">
                  <c:v>16.41</c:v>
                </c:pt>
                <c:pt idx="3">
                  <c:v>25</c:v>
                </c:pt>
                <c:pt idx="4">
                  <c:v>55</c:v>
                </c:pt>
                <c:pt idx="5">
                  <c:v>40</c:v>
                </c:pt>
                <c:pt idx="6">
                  <c:v>39</c:v>
                </c:pt>
              </c:numCache>
            </c:numRef>
          </c:xVal>
          <c:yVal>
            <c:numRef>
              <c:f>'linear Regression'!$C$4:$C$10</c:f>
              <c:numCache>
                <c:formatCode>0.00%</c:formatCode>
                <c:ptCount val="7"/>
                <c:pt idx="0">
                  <c:v>0.124</c:v>
                </c:pt>
                <c:pt idx="1">
                  <c:v>9.9000000000000005E-2</c:v>
                </c:pt>
                <c:pt idx="2">
                  <c:v>8.4000000000000005E-2</c:v>
                </c:pt>
                <c:pt idx="3">
                  <c:v>6.2E-2</c:v>
                </c:pt>
                <c:pt idx="4">
                  <c:v>3.9E-2</c:v>
                </c:pt>
                <c:pt idx="5">
                  <c:v>3.2000000000000001E-2</c:v>
                </c:pt>
                <c:pt idx="6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7-064A-AF30-9546FF4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563504"/>
        <c:axId val="1198917344"/>
      </c:scatterChart>
      <c:valAx>
        <c:axId val="119956350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44"/>
        <c:crosses val="autoZero"/>
        <c:crossBetween val="midCat"/>
        <c:majorUnit val="3"/>
        <c:minorUnit val="0.5"/>
      </c:valAx>
      <c:valAx>
        <c:axId val="11989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in relation to Razor</a:t>
            </a:r>
            <a:r>
              <a:rPr lang="en-US" baseline="0"/>
              <a:t>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'Projected Revenue conditonal'!$D$2</c:f>
              <c:strCache>
                <c:ptCount val="1"/>
                <c:pt idx="0">
                  <c:v>Market Share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'Projected Revenue conditonal'!$C$3:$C$10</c:f>
              <c:numCache>
                <c:formatCode>_("$"* #,##0.00_);_("$"* \(#,##0.00\);_("$"* "-"??_);_(@_)</c:formatCode>
                <c:ptCount val="8"/>
                <c:pt idx="0">
                  <c:v>20.62</c:v>
                </c:pt>
                <c:pt idx="2">
                  <c:v>24.99</c:v>
                </c:pt>
                <c:pt idx="3">
                  <c:v>16.41</c:v>
                </c:pt>
                <c:pt idx="4">
                  <c:v>25</c:v>
                </c:pt>
                <c:pt idx="5">
                  <c:v>55</c:v>
                </c:pt>
                <c:pt idx="6">
                  <c:v>40</c:v>
                </c:pt>
                <c:pt idx="7">
                  <c:v>39</c:v>
                </c:pt>
              </c:numCache>
            </c:numRef>
          </c:xVal>
          <c:yVal>
            <c:numRef>
              <c:f>'Projected Revenue conditonal'!$D$3:$D$10</c:f>
              <c:numCache>
                <c:formatCode>0.00%</c:formatCode>
                <c:ptCount val="8"/>
                <c:pt idx="0">
                  <c:v>0.124</c:v>
                </c:pt>
                <c:pt idx="2">
                  <c:v>9.9000000000000005E-2</c:v>
                </c:pt>
                <c:pt idx="3">
                  <c:v>8.4000000000000005E-2</c:v>
                </c:pt>
                <c:pt idx="4">
                  <c:v>6.2E-2</c:v>
                </c:pt>
                <c:pt idx="5">
                  <c:v>3.9E-2</c:v>
                </c:pt>
                <c:pt idx="6">
                  <c:v>3.2000000000000001E-2</c:v>
                </c:pt>
                <c:pt idx="7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C-794B-A2A3-0E7DBB54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26480"/>
        <c:axId val="1160604880"/>
      </c:scatterChart>
      <c:valAx>
        <c:axId val="11823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4880"/>
        <c:crosses val="autoZero"/>
        <c:crossBetween val="midCat"/>
      </c:valAx>
      <c:valAx>
        <c:axId val="11606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</xdr:colOff>
      <xdr:row>12</xdr:row>
      <xdr:rowOff>180740</xdr:rowOff>
    </xdr:from>
    <xdr:to>
      <xdr:col>6</xdr:col>
      <xdr:colOff>784687</xdr:colOff>
      <xdr:row>27</xdr:row>
      <xdr:rowOff>175355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62B91-8978-73C3-0DBE-4F6F18DF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567447</xdr:colOff>
      <xdr:row>21</xdr:row>
      <xdr:rowOff>107500</xdr:rowOff>
    </xdr:from>
    <xdr:to>
      <xdr:col>4</xdr:col>
      <xdr:colOff>1057326</xdr:colOff>
      <xdr:row>35</xdr:row>
      <xdr:rowOff>60112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DD9285-4125-1749-4F54-C6BD4DB4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C80C-09BD-1D40-B5B0-A170B482C2E7}">
  <dimension ref="B1:S32"/>
  <sheetViews>
    <sheetView showGridLines="0" topLeftCell="B1" zoomScale="125" zoomScaleNormal="100" workbookViewId="0">
      <selection activeCell="J3" sqref="J3"/>
    </sheetView>
  </sheetViews>
  <sheetFormatPr baseColWidth="10" defaultColWidth="11" defaultRowHeight="16"/>
  <cols>
    <col min="2" max="2" width="14" bestFit="1" customWidth="1"/>
    <col min="3" max="3" width="24.1640625" bestFit="1" customWidth="1"/>
  </cols>
  <sheetData>
    <row r="1" spans="2:19">
      <c r="B1" s="36" t="s">
        <v>24</v>
      </c>
      <c r="C1" s="36"/>
      <c r="D1" s="36"/>
      <c r="E1" s="36"/>
      <c r="F1" s="36"/>
      <c r="G1" s="36"/>
    </row>
    <row r="3" spans="2:19">
      <c r="B3" s="11" t="s">
        <v>25</v>
      </c>
      <c r="C3" s="12" t="s">
        <v>26</v>
      </c>
      <c r="D3" s="7"/>
      <c r="E3" s="11" t="s">
        <v>27</v>
      </c>
    </row>
    <row r="4" spans="2:19">
      <c r="B4" s="9">
        <v>20.62</v>
      </c>
      <c r="C4" s="5">
        <v>0.124</v>
      </c>
      <c r="D4" s="7"/>
      <c r="E4" s="7" t="s">
        <v>3</v>
      </c>
    </row>
    <row r="5" spans="2:19">
      <c r="B5" s="9">
        <v>24.99</v>
      </c>
      <c r="C5" s="5">
        <v>9.9000000000000005E-2</v>
      </c>
      <c r="D5" s="7"/>
      <c r="E5" s="7" t="s">
        <v>8</v>
      </c>
      <c r="K5" s="1"/>
      <c r="L5" s="1"/>
      <c r="M5" s="1"/>
      <c r="N5" s="1"/>
      <c r="O5" s="1"/>
      <c r="P5" s="1"/>
      <c r="Q5" s="1"/>
      <c r="R5" s="1"/>
      <c r="S5" s="1"/>
    </row>
    <row r="6" spans="2:19">
      <c r="B6" s="9">
        <v>16.41</v>
      </c>
      <c r="C6" s="5">
        <v>8.4000000000000005E-2</v>
      </c>
      <c r="D6" s="7"/>
      <c r="E6" s="7" t="s">
        <v>10</v>
      </c>
    </row>
    <row r="7" spans="2:19">
      <c r="B7" s="9">
        <v>25</v>
      </c>
      <c r="C7" s="5">
        <v>6.2E-2</v>
      </c>
      <c r="D7" s="7"/>
      <c r="E7" s="7" t="s">
        <v>11</v>
      </c>
    </row>
    <row r="8" spans="2:19">
      <c r="B8" s="9">
        <v>55</v>
      </c>
      <c r="C8" s="5">
        <v>3.9E-2</v>
      </c>
      <c r="D8" s="7"/>
      <c r="E8" s="7" t="s">
        <v>13</v>
      </c>
    </row>
    <row r="9" spans="2:19">
      <c r="B9" s="13">
        <v>40</v>
      </c>
      <c r="C9" s="5">
        <v>3.2000000000000001E-2</v>
      </c>
      <c r="D9" s="7"/>
      <c r="E9" s="7" t="s">
        <v>14</v>
      </c>
    </row>
    <row r="10" spans="2:19">
      <c r="B10" s="14">
        <v>39</v>
      </c>
      <c r="C10" s="15">
        <v>5.8999999999999997E-2</v>
      </c>
      <c r="D10" s="16"/>
      <c r="E10" s="16" t="s">
        <v>17</v>
      </c>
      <c r="F10" s="8"/>
      <c r="G10" s="8"/>
    </row>
    <row r="12" spans="2:19">
      <c r="B12" s="10" t="s">
        <v>28</v>
      </c>
    </row>
    <row r="29" spans="2:7" ht="16" customHeight="1">
      <c r="B29" s="37" t="s">
        <v>29</v>
      </c>
      <c r="C29" s="37"/>
      <c r="D29" s="37"/>
      <c r="E29" s="37"/>
      <c r="F29" s="37"/>
      <c r="G29" s="37"/>
    </row>
    <row r="30" spans="2:7">
      <c r="B30" s="37"/>
      <c r="C30" s="37"/>
      <c r="D30" s="37"/>
      <c r="E30" s="37"/>
      <c r="F30" s="37"/>
      <c r="G30" s="37"/>
    </row>
    <row r="31" spans="2:7">
      <c r="B31" s="37"/>
      <c r="C31" s="37"/>
      <c r="D31" s="37"/>
      <c r="E31" s="37"/>
      <c r="F31" s="37"/>
      <c r="G31" s="37"/>
    </row>
    <row r="32" spans="2:7">
      <c r="B32" s="17"/>
      <c r="C32" s="17"/>
      <c r="D32" s="17"/>
      <c r="E32" s="17"/>
      <c r="F32" s="17"/>
      <c r="G32" s="17"/>
    </row>
  </sheetData>
  <mergeCells count="2">
    <mergeCell ref="B1:G1"/>
    <mergeCell ref="B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8175-4265-40E1-997C-C94F385B09D3}">
  <dimension ref="A1:L18"/>
  <sheetViews>
    <sheetView showGridLines="0" zoomScale="176" workbookViewId="0">
      <selection activeCell="C14" activeCellId="1" sqref="C5 C14"/>
    </sheetView>
  </sheetViews>
  <sheetFormatPr baseColWidth="10" defaultColWidth="11" defaultRowHeight="16"/>
  <cols>
    <col min="1" max="1" width="2.1640625" customWidth="1"/>
    <col min="2" max="2" width="14.1640625" bestFit="1" customWidth="1"/>
  </cols>
  <sheetData>
    <row r="1" spans="1:12" ht="10.5" customHeight="1"/>
    <row r="2" spans="1:12" ht="19">
      <c r="C2" s="38" t="s">
        <v>30</v>
      </c>
      <c r="D2" s="38"/>
      <c r="E2" s="38"/>
      <c r="F2" s="38"/>
      <c r="G2" s="38"/>
    </row>
    <row r="3" spans="1:12">
      <c r="A3" s="18"/>
      <c r="B3" s="23" t="s">
        <v>31</v>
      </c>
      <c r="C3" s="21"/>
      <c r="D3" s="39" t="s">
        <v>32</v>
      </c>
      <c r="E3" s="39"/>
      <c r="F3" s="39"/>
      <c r="G3" s="21"/>
      <c r="I3" t="s">
        <v>33</v>
      </c>
      <c r="J3" t="s">
        <v>6</v>
      </c>
      <c r="K3" t="s">
        <v>7</v>
      </c>
    </row>
    <row r="4" spans="1:12">
      <c r="A4" s="18"/>
      <c r="B4" s="22" t="s">
        <v>34</v>
      </c>
      <c r="C4" s="20">
        <v>0.03</v>
      </c>
      <c r="D4" s="20">
        <v>0.05</v>
      </c>
      <c r="E4" s="20">
        <v>6.7000000000000004E-2</v>
      </c>
      <c r="F4" s="20">
        <v>0.08</v>
      </c>
      <c r="G4" s="20">
        <v>0.1</v>
      </c>
      <c r="I4">
        <f>185650+243955</f>
        <v>429605</v>
      </c>
      <c r="J4">
        <f>246785+213810+185820+175875+184060+191380</f>
        <v>1197730</v>
      </c>
      <c r="K4">
        <f>170935+141550+118910+81880+62790+42430+22155+6400+875</f>
        <v>647925</v>
      </c>
    </row>
    <row r="5" spans="1:12">
      <c r="A5" s="18"/>
      <c r="B5" s="22">
        <v>25</v>
      </c>
      <c r="C5" s="34">
        <f>$L$5*$C$4*$B5</f>
        <v>231.73815374999998</v>
      </c>
      <c r="D5" s="19">
        <f>$L$5*D$4*$B$5</f>
        <v>386.23025625000002</v>
      </c>
      <c r="E5" s="19">
        <f>$L$5*E4*$B$5</f>
        <v>517.54854337500001</v>
      </c>
      <c r="F5" s="19">
        <f>$L$5*F4*$B$5</f>
        <v>617.96840999999995</v>
      </c>
      <c r="G5" s="19">
        <f>$L$5*G4*$B$5</f>
        <v>772.46051250000005</v>
      </c>
      <c r="I5">
        <f>I4*0.37</f>
        <v>158953.85</v>
      </c>
      <c r="J5">
        <f>J4*0.5</f>
        <v>598865</v>
      </c>
      <c r="K5">
        <f>K4*0.42</f>
        <v>272128.5</v>
      </c>
      <c r="L5">
        <f>SUM(I5:K5)*2/1000*0.15</f>
        <v>308.98420499999997</v>
      </c>
    </row>
    <row r="6" spans="1:12">
      <c r="A6" s="18"/>
      <c r="B6" s="22">
        <v>28</v>
      </c>
      <c r="C6" s="19">
        <f>$L$5*$C$4*$B6</f>
        <v>259.54673219999995</v>
      </c>
      <c r="D6" s="19">
        <f t="shared" ref="D6:G7" si="0">$L$5*D$4*$B6</f>
        <v>432.57788700000003</v>
      </c>
      <c r="E6" s="19">
        <f t="shared" si="0"/>
        <v>579.65436857999998</v>
      </c>
      <c r="F6" s="19">
        <f t="shared" si="0"/>
        <v>692.12461919999987</v>
      </c>
      <c r="G6" s="19">
        <f t="shared" si="0"/>
        <v>865.15577400000006</v>
      </c>
      <c r="K6">
        <f>SUM(I5:K5)/1000</f>
        <v>1029.9473499999999</v>
      </c>
    </row>
    <row r="7" spans="1:12">
      <c r="A7" s="18"/>
      <c r="B7" s="22">
        <v>30</v>
      </c>
      <c r="C7" s="19">
        <f>$L$5*$C$4*$B7</f>
        <v>278.08578449999999</v>
      </c>
      <c r="D7" s="19">
        <f t="shared" si="0"/>
        <v>463.47630750000002</v>
      </c>
      <c r="E7" s="24">
        <f t="shared" si="0"/>
        <v>621.05825204999996</v>
      </c>
      <c r="F7" s="19">
        <f t="shared" si="0"/>
        <v>741.56209199999989</v>
      </c>
      <c r="G7" s="19">
        <f t="shared" si="0"/>
        <v>926.95261500000004</v>
      </c>
    </row>
    <row r="8" spans="1:12">
      <c r="A8" s="18"/>
      <c r="B8" s="22">
        <v>32</v>
      </c>
      <c r="C8" s="19">
        <f>$L$5*$C$4*$B8</f>
        <v>296.62483679999997</v>
      </c>
      <c r="D8" s="19">
        <f>$L$5*D$4*$B$8</f>
        <v>494.374728</v>
      </c>
      <c r="E8" s="19">
        <f>$L$5*E$4*$B$8</f>
        <v>662.46213551999995</v>
      </c>
      <c r="F8" s="19">
        <f>$L$5*F$4*$B$8</f>
        <v>790.99956479999992</v>
      </c>
      <c r="G8" s="19">
        <f>$L$5*G$4*$B$8</f>
        <v>988.74945600000001</v>
      </c>
    </row>
    <row r="9" spans="1:12">
      <c r="A9" s="18"/>
      <c r="B9" s="22">
        <v>35</v>
      </c>
      <c r="C9" s="19">
        <f>$L$5*$C$4*$B9</f>
        <v>324.43341524999994</v>
      </c>
      <c r="D9" s="19">
        <f>$L$5*D$4*$B9</f>
        <v>540.72235875000001</v>
      </c>
      <c r="E9" s="19">
        <f>$L$5*E$4*$B9</f>
        <v>724.56796072499992</v>
      </c>
      <c r="F9" s="19">
        <f>$L$5*F$4*$B9</f>
        <v>865.15577399999995</v>
      </c>
      <c r="G9" s="33">
        <f>$L$5*G$4*$B9</f>
        <v>1081.4447175</v>
      </c>
    </row>
    <row r="11" spans="1:12" ht="19">
      <c r="C11" s="38" t="s">
        <v>35</v>
      </c>
      <c r="D11" s="38"/>
      <c r="E11" s="38"/>
      <c r="F11" s="38"/>
      <c r="G11" s="38"/>
    </row>
    <row r="12" spans="1:12">
      <c r="B12" s="23" t="s">
        <v>31</v>
      </c>
      <c r="C12" s="21"/>
      <c r="D12" s="39" t="s">
        <v>32</v>
      </c>
      <c r="E12" s="39"/>
      <c r="F12" s="39"/>
      <c r="G12" s="21"/>
    </row>
    <row r="13" spans="1:12">
      <c r="B13" s="22" t="s">
        <v>36</v>
      </c>
      <c r="C13" s="20">
        <v>0.03</v>
      </c>
      <c r="D13" s="20">
        <v>0.05</v>
      </c>
      <c r="E13" s="20">
        <v>6.7000000000000004E-2</v>
      </c>
      <c r="F13" s="20">
        <v>0.08</v>
      </c>
      <c r="G13" s="20">
        <v>0.1</v>
      </c>
    </row>
    <row r="14" spans="1:12">
      <c r="B14" s="22">
        <v>5</v>
      </c>
      <c r="C14" s="34">
        <f>$L$5*$C$4*$B14</f>
        <v>46.347630749999993</v>
      </c>
      <c r="D14" s="19">
        <f>$L$5*D$4*$B$5</f>
        <v>386.23025625000002</v>
      </c>
      <c r="E14" s="19">
        <f>$L$5*E13*$B$5</f>
        <v>517.54854337500001</v>
      </c>
      <c r="F14" s="19">
        <f>$L$5*F13*$B$5</f>
        <v>617.96840999999995</v>
      </c>
      <c r="G14" s="19">
        <f>$L$5*G13*$B$5</f>
        <v>772.46051250000005</v>
      </c>
    </row>
    <row r="15" spans="1:12">
      <c r="B15" s="22">
        <v>8</v>
      </c>
      <c r="C15" s="19">
        <f>$L$5*$C$4*$B15</f>
        <v>74.156209199999992</v>
      </c>
      <c r="D15" s="19">
        <f t="shared" ref="D15:G16" si="1">$L$5*D$4*$B15</f>
        <v>123.593682</v>
      </c>
      <c r="E15" s="19">
        <f t="shared" si="1"/>
        <v>165.61553387999999</v>
      </c>
      <c r="F15" s="19">
        <f t="shared" si="1"/>
        <v>197.74989119999998</v>
      </c>
      <c r="G15" s="19">
        <f t="shared" si="1"/>
        <v>247.187364</v>
      </c>
    </row>
    <row r="16" spans="1:12">
      <c r="B16" s="22">
        <v>10</v>
      </c>
      <c r="C16" s="19">
        <f>$L$5*$C$4*$B16</f>
        <v>92.695261499999987</v>
      </c>
      <c r="D16" s="19">
        <f t="shared" si="1"/>
        <v>154.49210249999999</v>
      </c>
      <c r="E16" s="24">
        <f t="shared" si="1"/>
        <v>207.01941734999997</v>
      </c>
      <c r="F16" s="19">
        <f t="shared" si="1"/>
        <v>247.18736399999997</v>
      </c>
      <c r="G16" s="19">
        <f t="shared" si="1"/>
        <v>308.98420499999997</v>
      </c>
    </row>
    <row r="17" spans="2:7">
      <c r="B17" s="22">
        <v>12</v>
      </c>
      <c r="C17" s="19">
        <f>$L$5*$C$4*$B17</f>
        <v>111.2343138</v>
      </c>
      <c r="D17" s="19">
        <f>$L$5*D$4*$B$8</f>
        <v>494.374728</v>
      </c>
      <c r="E17" s="19">
        <f>$L$5*E$4*$B$8</f>
        <v>662.46213551999995</v>
      </c>
      <c r="F17" s="19">
        <f>$L$5*F$4*$B$8</f>
        <v>790.99956479999992</v>
      </c>
      <c r="G17" s="19">
        <f>$L$5*G$4*$B$8</f>
        <v>988.74945600000001</v>
      </c>
    </row>
    <row r="18" spans="2:7">
      <c r="B18" s="22">
        <v>15</v>
      </c>
      <c r="C18" s="19">
        <f>$L$5*$C$4*$B18</f>
        <v>139.04289224999999</v>
      </c>
      <c r="D18" s="19">
        <f>$L$5*D$4*$B18</f>
        <v>231.73815375000001</v>
      </c>
      <c r="E18" s="19">
        <f>$L$5*E$4*$B18</f>
        <v>310.52912602499998</v>
      </c>
      <c r="F18" s="19">
        <f>$L$5*F$4*$B18</f>
        <v>370.78104599999995</v>
      </c>
      <c r="G18" s="33">
        <f>$L$5*G$4*$B18</f>
        <v>463.47630750000002</v>
      </c>
    </row>
  </sheetData>
  <mergeCells count="4">
    <mergeCell ref="C2:G2"/>
    <mergeCell ref="D3:F3"/>
    <mergeCell ref="C11:G11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5D31-5C8C-CA4E-9AD8-702F810A42A7}">
  <dimension ref="A2:S25"/>
  <sheetViews>
    <sheetView showGridLines="0" tabSelected="1" topLeftCell="K1" zoomScale="116" zoomScaleNormal="192" workbookViewId="0">
      <selection activeCell="W21" sqref="W21"/>
    </sheetView>
  </sheetViews>
  <sheetFormatPr baseColWidth="10" defaultColWidth="11" defaultRowHeight="16"/>
  <cols>
    <col min="1" max="1" width="18.33203125" bestFit="1" customWidth="1"/>
    <col min="3" max="4" width="12.1640625" bestFit="1" customWidth="1"/>
    <col min="5" max="5" width="14.83203125" bestFit="1" customWidth="1"/>
    <col min="12" max="12" width="59.33203125" bestFit="1" customWidth="1"/>
    <col min="13" max="13" width="7.5" customWidth="1"/>
    <col min="14" max="14" width="11.6640625" bestFit="1" customWidth="1"/>
    <col min="16" max="16" width="12.83203125" bestFit="1" customWidth="1"/>
    <col min="18" max="18" width="11.6640625" bestFit="1" customWidth="1"/>
  </cols>
  <sheetData>
    <row r="2" spans="1:19">
      <c r="C2" s="3" t="s">
        <v>0</v>
      </c>
      <c r="D2" s="4" t="s">
        <v>1</v>
      </c>
      <c r="E2" s="7"/>
      <c r="F2" s="1"/>
    </row>
    <row r="3" spans="1:19" ht="18">
      <c r="A3" t="s">
        <v>2</v>
      </c>
      <c r="C3" s="6">
        <v>20.62</v>
      </c>
      <c r="D3" s="5">
        <v>0.124</v>
      </c>
      <c r="E3" s="3" t="s">
        <v>3</v>
      </c>
      <c r="F3" s="1"/>
      <c r="L3" s="25" t="s">
        <v>4</v>
      </c>
      <c r="M3" s="29"/>
      <c r="N3" s="25" t="s">
        <v>5</v>
      </c>
      <c r="O3" s="29"/>
      <c r="P3" s="25" t="s">
        <v>6</v>
      </c>
      <c r="Q3" s="29"/>
      <c r="R3" s="25" t="s">
        <v>7</v>
      </c>
      <c r="S3" s="26"/>
    </row>
    <row r="4" spans="1:19" ht="18">
      <c r="C4" s="9"/>
      <c r="D4" s="5"/>
      <c r="E4" s="28"/>
      <c r="F4" s="1"/>
      <c r="L4" s="29"/>
      <c r="M4" s="29"/>
      <c r="N4" s="29"/>
      <c r="O4" s="29"/>
      <c r="P4" s="29"/>
      <c r="Q4" s="29"/>
      <c r="R4" s="29"/>
      <c r="S4" s="26"/>
    </row>
    <row r="5" spans="1:19" ht="18">
      <c r="C5" s="6">
        <v>24.99</v>
      </c>
      <c r="D5" s="5">
        <v>9.9000000000000005E-2</v>
      </c>
      <c r="E5" s="3" t="s">
        <v>8</v>
      </c>
      <c r="F5" s="1"/>
      <c r="L5" s="25" t="s">
        <v>9</v>
      </c>
      <c r="M5" s="29"/>
      <c r="N5" s="30">
        <f>429605/1000</f>
        <v>429.60500000000002</v>
      </c>
      <c r="O5" s="31"/>
      <c r="P5" s="31">
        <f>1197730/1000</f>
        <v>1197.73</v>
      </c>
      <c r="Q5" s="31"/>
      <c r="R5" s="31">
        <f>647925/1000</f>
        <v>647.92499999999995</v>
      </c>
      <c r="S5" s="29"/>
    </row>
    <row r="6" spans="1:19" ht="18">
      <c r="A6">
        <v>2019</v>
      </c>
      <c r="C6" s="6">
        <v>16.41</v>
      </c>
      <c r="D6" s="5">
        <v>8.4000000000000005E-2</v>
      </c>
      <c r="E6" s="3" t="s">
        <v>10</v>
      </c>
      <c r="F6" s="1"/>
      <c r="L6" s="26"/>
      <c r="M6" s="26"/>
      <c r="N6" s="26"/>
      <c r="O6" s="26"/>
      <c r="P6" s="26"/>
      <c r="Q6" s="26"/>
      <c r="R6" s="26"/>
      <c r="S6" s="26"/>
    </row>
    <row r="7" spans="1:19" ht="18">
      <c r="C7" s="6">
        <v>25</v>
      </c>
      <c r="D7" s="5">
        <v>6.2E-2</v>
      </c>
      <c r="E7" s="3" t="s">
        <v>11</v>
      </c>
      <c r="F7" s="1"/>
      <c r="L7" s="25" t="s">
        <v>12</v>
      </c>
      <c r="M7" s="29"/>
      <c r="N7" s="27">
        <v>0.37</v>
      </c>
      <c r="O7" s="26"/>
      <c r="P7" s="27">
        <v>0.5</v>
      </c>
      <c r="Q7" s="26"/>
      <c r="R7" s="27">
        <v>0.42</v>
      </c>
      <c r="S7" s="26"/>
    </row>
    <row r="8" spans="1:19" ht="18">
      <c r="A8" s="1">
        <v>2.1000000000000001E-2</v>
      </c>
      <c r="C8" s="6">
        <v>55</v>
      </c>
      <c r="D8" s="5">
        <v>3.9E-2</v>
      </c>
      <c r="E8" s="3" t="s">
        <v>13</v>
      </c>
      <c r="F8" s="1"/>
      <c r="L8" s="26"/>
      <c r="M8" s="26"/>
      <c r="N8" s="26"/>
      <c r="O8" s="26"/>
      <c r="P8" s="26"/>
      <c r="Q8" s="26"/>
      <c r="R8" s="26"/>
      <c r="S8" s="26"/>
    </row>
    <row r="9" spans="1:19" ht="18">
      <c r="C9" s="6">
        <v>40</v>
      </c>
      <c r="D9" s="5">
        <v>3.2000000000000001E-2</v>
      </c>
      <c r="E9" s="3" t="s">
        <v>14</v>
      </c>
      <c r="F9" s="1"/>
      <c r="L9" s="25" t="s">
        <v>15</v>
      </c>
      <c r="M9" s="29"/>
      <c r="N9" s="30">
        <f>N5*N7</f>
        <v>158.95385000000002</v>
      </c>
      <c r="O9" s="26" t="s">
        <v>16</v>
      </c>
      <c r="P9" s="30">
        <f>P5*P7</f>
        <v>598.86500000000001</v>
      </c>
      <c r="Q9" s="26" t="s">
        <v>16</v>
      </c>
      <c r="R9" s="30">
        <f>R5*R7</f>
        <v>272.12849999999997</v>
      </c>
      <c r="S9" s="26"/>
    </row>
    <row r="10" spans="1:19" ht="18">
      <c r="A10" s="1"/>
      <c r="C10" s="6">
        <v>39</v>
      </c>
      <c r="D10" s="5">
        <v>5.8999999999999997E-2</v>
      </c>
      <c r="E10" s="3" t="s">
        <v>17</v>
      </c>
      <c r="F10" s="1"/>
      <c r="L10" s="26"/>
      <c r="M10" s="26"/>
      <c r="N10" s="26"/>
      <c r="O10" s="26"/>
      <c r="P10" s="26"/>
      <c r="Q10" s="26"/>
      <c r="R10" s="26"/>
      <c r="S10" s="26"/>
    </row>
    <row r="11" spans="1:19" ht="18">
      <c r="L11" s="25" t="s">
        <v>18</v>
      </c>
      <c r="M11" s="26"/>
      <c r="N11" s="32">
        <f>SUM(N9:R9)</f>
        <v>1029.9473499999999</v>
      </c>
      <c r="O11" s="26"/>
      <c r="P11" s="26"/>
      <c r="Q11" s="26"/>
      <c r="R11" s="26"/>
      <c r="S11" s="26"/>
    </row>
    <row r="12" spans="1:19" ht="18">
      <c r="D12" s="1"/>
      <c r="L12" s="26" t="s">
        <v>19</v>
      </c>
      <c r="M12" s="26"/>
      <c r="N12" s="26"/>
      <c r="O12" s="26"/>
      <c r="P12" s="26"/>
      <c r="Q12" s="26"/>
      <c r="R12" s="26"/>
      <c r="S12" s="26"/>
    </row>
    <row r="13" spans="1:19" ht="18">
      <c r="L13" s="25" t="s">
        <v>20</v>
      </c>
      <c r="M13" s="26"/>
      <c r="N13" s="26">
        <v>0.15</v>
      </c>
      <c r="O13" s="26"/>
      <c r="P13" s="26"/>
      <c r="Q13" s="26"/>
      <c r="R13" s="26"/>
      <c r="S13" s="26"/>
    </row>
    <row r="14" spans="1:19" ht="18">
      <c r="L14" s="26" t="s">
        <v>19</v>
      </c>
      <c r="M14" s="26"/>
      <c r="N14" s="26"/>
      <c r="O14" s="26"/>
      <c r="P14" s="26"/>
      <c r="Q14" s="26"/>
      <c r="R14" s="26"/>
      <c r="S14" s="26"/>
    </row>
    <row r="15" spans="1:19" ht="18">
      <c r="L15" s="25" t="s">
        <v>21</v>
      </c>
      <c r="M15" s="26"/>
      <c r="N15" s="26">
        <v>6.7000000000000004E-2</v>
      </c>
      <c r="O15" s="26"/>
      <c r="P15" s="26"/>
      <c r="Q15" s="26"/>
      <c r="R15" s="26"/>
      <c r="S15" s="26"/>
    </row>
    <row r="16" spans="1:19" ht="18">
      <c r="L16" s="26" t="s">
        <v>22</v>
      </c>
      <c r="M16" s="26"/>
      <c r="N16" s="26"/>
      <c r="O16" s="26"/>
      <c r="P16" s="26"/>
      <c r="Q16" s="26"/>
      <c r="R16" s="26"/>
      <c r="S16" s="26"/>
    </row>
    <row r="17" spans="2:19" ht="18">
      <c r="B17" s="1"/>
      <c r="C17" s="1"/>
      <c r="D17" s="1"/>
      <c r="E17" s="1"/>
      <c r="F17" s="1"/>
      <c r="G17" s="1"/>
      <c r="H17" s="1"/>
      <c r="I17" s="1"/>
      <c r="J17" s="1"/>
      <c r="L17" s="35" t="s">
        <v>23</v>
      </c>
      <c r="M17" s="26"/>
      <c r="N17" s="26">
        <f>60*N15*N13*N11</f>
        <v>621.05825205000008</v>
      </c>
      <c r="O17" s="26"/>
      <c r="P17" s="26"/>
      <c r="Q17" s="26"/>
      <c r="R17" s="26"/>
      <c r="S17" s="26"/>
    </row>
    <row r="18" spans="2:19" ht="18">
      <c r="L18" s="35"/>
      <c r="M18" s="26"/>
      <c r="N18" s="26"/>
      <c r="O18" s="26"/>
      <c r="P18" s="26"/>
      <c r="Q18" s="26"/>
      <c r="R18" s="26"/>
      <c r="S18" s="26"/>
    </row>
    <row r="19" spans="2:19" ht="18">
      <c r="E19" s="2"/>
      <c r="L19" s="35"/>
      <c r="M19" s="26"/>
      <c r="N19" s="26"/>
      <c r="O19" s="26"/>
      <c r="P19" s="26"/>
      <c r="Q19" s="26"/>
      <c r="R19" s="26"/>
      <c r="S19" s="26"/>
    </row>
    <row r="20" spans="2:19" ht="18">
      <c r="L20" s="26"/>
      <c r="M20" s="26"/>
      <c r="N20" s="26"/>
      <c r="O20" s="26"/>
      <c r="P20" s="26"/>
      <c r="Q20" s="26"/>
      <c r="R20" s="26"/>
      <c r="S20" s="26"/>
    </row>
    <row r="21" spans="2:19" ht="18">
      <c r="L21" s="26"/>
      <c r="M21" s="26"/>
      <c r="N21" s="26"/>
      <c r="O21" s="26"/>
      <c r="P21" s="26"/>
      <c r="Q21" s="26"/>
      <c r="R21" s="26"/>
      <c r="S21" s="26"/>
    </row>
    <row r="22" spans="2:19" ht="18">
      <c r="L22" s="26"/>
      <c r="M22" s="26"/>
      <c r="N22" s="26"/>
      <c r="O22" s="26"/>
      <c r="P22" s="26"/>
      <c r="Q22" s="26"/>
      <c r="R22" s="26"/>
      <c r="S22" s="26"/>
    </row>
    <row r="23" spans="2:19" ht="18">
      <c r="L23" s="26"/>
      <c r="M23" s="26"/>
      <c r="N23" s="26"/>
      <c r="O23" s="26"/>
      <c r="P23" s="26"/>
      <c r="Q23" s="26"/>
      <c r="R23" s="26"/>
      <c r="S23" s="26"/>
    </row>
    <row r="24" spans="2:19" ht="18">
      <c r="L24" s="26"/>
      <c r="M24" s="26"/>
      <c r="N24" s="26"/>
      <c r="O24" s="26"/>
      <c r="P24" s="26"/>
      <c r="Q24" s="26"/>
      <c r="R24" s="26"/>
      <c r="S24" s="26"/>
    </row>
    <row r="25" spans="2:19" ht="18">
      <c r="L25" s="26"/>
      <c r="M25" s="26"/>
      <c r="N25" s="26"/>
      <c r="O25" s="26"/>
      <c r="P25" s="26"/>
      <c r="Q25" s="26"/>
      <c r="R25" s="26"/>
      <c r="S25" s="26"/>
    </row>
  </sheetData>
  <mergeCells count="1">
    <mergeCell ref="L17:L1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Regression</vt:lpstr>
      <vt:lpstr>Sensitivity Analysis </vt:lpstr>
      <vt:lpstr>Projected Revenue conditonal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2023-01-26T20:18:56Z</dcterms:created>
  <dcterms:modified xsi:type="dcterms:W3CDTF">2023-01-30T02:48:24Z</dcterms:modified>
  <cp:category/>
  <cp:contentStatus/>
</cp:coreProperties>
</file>