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855" windowHeight="11760"/>
  </bookViews>
  <sheets>
    <sheet name="Tabelle1" sheetId="1" r:id="rId1"/>
    <sheet name="Tabelle2" sheetId="2" r:id="rId2"/>
    <sheet name="Tabelle3" sheetId="3" r:id="rId3"/>
  </sheets>
  <calcPr calcId="124519"/>
</workbook>
</file>

<file path=xl/calcChain.xml><?xml version="1.0" encoding="utf-8"?>
<calcChain xmlns="http://schemas.openxmlformats.org/spreadsheetml/2006/main">
  <c r="D86" i="1"/>
  <c r="G86" s="1"/>
  <c r="B14"/>
  <c r="G87"/>
  <c r="F87"/>
  <c r="E87"/>
  <c r="D87"/>
  <c r="E86"/>
  <c r="F86"/>
  <c r="C87"/>
  <c r="C86"/>
  <c r="C79"/>
  <c r="H75"/>
  <c r="H74"/>
  <c r="G75"/>
  <c r="G74"/>
  <c r="F75"/>
  <c r="F74"/>
  <c r="J72"/>
  <c r="J69"/>
  <c r="K72"/>
  <c r="K69"/>
  <c r="K68"/>
  <c r="G68"/>
  <c r="F68"/>
  <c r="C31"/>
  <c r="D31"/>
  <c r="E69"/>
  <c r="F69" s="1"/>
  <c r="G69" s="1"/>
  <c r="E70"/>
  <c r="F70" s="1"/>
  <c r="G70" s="1"/>
  <c r="E68"/>
  <c r="E20"/>
  <c r="G20" s="1"/>
  <c r="I20" s="1"/>
  <c r="E19"/>
  <c r="E21"/>
  <c r="E22"/>
  <c r="E23"/>
  <c r="E24"/>
  <c r="E25"/>
  <c r="E26"/>
  <c r="D19"/>
  <c r="F19" s="1"/>
  <c r="H19" s="1"/>
  <c r="D5"/>
  <c r="E5" s="1"/>
  <c r="F5" s="1"/>
  <c r="G5" s="1"/>
  <c r="D6"/>
  <c r="E6" s="1"/>
  <c r="F6" s="1"/>
  <c r="G6" s="1"/>
  <c r="D7"/>
  <c r="E7" s="1"/>
  <c r="F7" s="1"/>
  <c r="G7" s="1"/>
  <c r="D8"/>
  <c r="E8" s="1"/>
  <c r="F8" s="1"/>
  <c r="G8" s="1"/>
  <c r="D9"/>
  <c r="E9" s="1"/>
  <c r="F9" s="1"/>
  <c r="G9" s="1"/>
  <c r="D10"/>
  <c r="E10" s="1"/>
  <c r="F10" s="1"/>
  <c r="G10" s="1"/>
  <c r="D11"/>
  <c r="E11" s="1"/>
  <c r="F11" s="1"/>
  <c r="G11" s="1"/>
  <c r="D12"/>
  <c r="E12" s="1"/>
  <c r="F12" s="1"/>
  <c r="G12" s="1"/>
  <c r="D13"/>
  <c r="E13" s="1"/>
  <c r="F13" s="1"/>
  <c r="G13" s="1"/>
  <c r="D14"/>
  <c r="E14" s="1"/>
  <c r="F14" s="1"/>
  <c r="G14" s="1"/>
  <c r="D4"/>
  <c r="E4" s="1"/>
  <c r="F4" s="1"/>
  <c r="G4" s="1"/>
  <c r="C32"/>
  <c r="D32" s="1"/>
  <c r="E32" s="1"/>
  <c r="C33"/>
  <c r="D33" s="1"/>
  <c r="E33" s="1"/>
  <c r="C34"/>
  <c r="D34" s="1"/>
  <c r="E34" s="1"/>
  <c r="C35"/>
  <c r="D35" s="1"/>
  <c r="E35" s="1"/>
  <c r="C36"/>
  <c r="D36" s="1"/>
  <c r="E36" s="1"/>
  <c r="C37"/>
  <c r="D37" s="1"/>
  <c r="E37" s="1"/>
  <c r="C38"/>
  <c r="D38" s="1"/>
  <c r="E38" s="1"/>
  <c r="C39"/>
  <c r="D39" s="1"/>
  <c r="E39" s="1"/>
  <c r="C40"/>
  <c r="D40" s="1"/>
  <c r="E40" s="1"/>
  <c r="C41"/>
  <c r="D41" s="1"/>
  <c r="E41" s="1"/>
  <c r="C42"/>
  <c r="D42" s="1"/>
  <c r="E42" s="1"/>
  <c r="E31"/>
  <c r="A32"/>
  <c r="A33" s="1"/>
  <c r="A34" s="1"/>
  <c r="A35" s="1"/>
  <c r="A36" s="1"/>
  <c r="A37" s="1"/>
  <c r="A38" s="1"/>
  <c r="A39" s="1"/>
  <c r="A40" s="1"/>
  <c r="A41" s="1"/>
  <c r="A42" s="1"/>
  <c r="G23"/>
  <c r="I23" s="1"/>
  <c r="G24"/>
  <c r="I24" s="1"/>
  <c r="D20"/>
  <c r="F20" s="1"/>
  <c r="H20" s="1"/>
  <c r="D21"/>
  <c r="F21" s="1"/>
  <c r="H21" s="1"/>
  <c r="D22"/>
  <c r="F22" s="1"/>
  <c r="H22" s="1"/>
  <c r="D23"/>
  <c r="F23" s="1"/>
  <c r="H23" s="1"/>
  <c r="D24"/>
  <c r="D25"/>
  <c r="F25" s="1"/>
  <c r="H25" s="1"/>
  <c r="D26"/>
  <c r="F26" s="1"/>
  <c r="H26" s="1"/>
  <c r="A20"/>
  <c r="A21" s="1"/>
  <c r="A22" s="1"/>
  <c r="A23" s="1"/>
  <c r="A24" s="1"/>
  <c r="A25" s="1"/>
  <c r="A26" s="1"/>
  <c r="B4"/>
  <c r="A5"/>
  <c r="A6" s="1"/>
  <c r="A7" s="1"/>
  <c r="A8" s="1"/>
  <c r="A9" s="1"/>
  <c r="A10" s="1"/>
  <c r="A11" s="1"/>
  <c r="A12" s="1"/>
  <c r="A13" s="1"/>
  <c r="A14" s="1"/>
  <c r="J68" l="1"/>
  <c r="B11"/>
  <c r="F24"/>
  <c r="H24" s="1"/>
  <c r="G25"/>
  <c r="I25" s="1"/>
  <c r="G19"/>
  <c r="I19" s="1"/>
  <c r="G26"/>
  <c r="I26" s="1"/>
  <c r="B6"/>
  <c r="G21"/>
  <c r="I21" s="1"/>
  <c r="B8"/>
  <c r="B9"/>
  <c r="B12"/>
  <c r="B5"/>
  <c r="B13"/>
  <c r="B7"/>
  <c r="G22"/>
  <c r="I22" s="1"/>
  <c r="B10"/>
</calcChain>
</file>

<file path=xl/sharedStrings.xml><?xml version="1.0" encoding="utf-8"?>
<sst xmlns="http://schemas.openxmlformats.org/spreadsheetml/2006/main" count="73" uniqueCount="51">
  <si>
    <t>Radius r in [mm]</t>
  </si>
  <si>
    <t>Masse m_0 in [g]</t>
  </si>
  <si>
    <t>kg</t>
  </si>
  <si>
    <t>m</t>
  </si>
  <si>
    <t>Abhängigkeit Radius</t>
  </si>
  <si>
    <t>Abhängigkeit Drehzahl</t>
  </si>
  <si>
    <t>Umdrehung</t>
  </si>
  <si>
    <t>mit Spulenstrom</t>
  </si>
  <si>
    <t>g</t>
  </si>
  <si>
    <t>ohne Spulenstrom</t>
  </si>
  <si>
    <t>Bremskraft [mN]</t>
  </si>
  <si>
    <t>Abhängigkeit Magnetfeld</t>
  </si>
  <si>
    <t>Strom I mA</t>
  </si>
  <si>
    <t>ohne Grundbelastung</t>
  </si>
  <si>
    <t>ohne Grundbelastung in [g]</t>
  </si>
  <si>
    <t>Kraft in [mN]</t>
  </si>
  <si>
    <t>Abhängigkeit Feldgeo</t>
  </si>
  <si>
    <t>Bremskraft war zu Stark bei abh. Radius</t>
  </si>
  <si>
    <t>I</t>
  </si>
  <si>
    <t>U</t>
  </si>
  <si>
    <t>mit I Masse</t>
  </si>
  <si>
    <t>Drehzahl</t>
  </si>
  <si>
    <t>Magnet</t>
  </si>
  <si>
    <t>Masse</t>
  </si>
  <si>
    <t>Scheibenmaterial</t>
  </si>
  <si>
    <t>Material</t>
  </si>
  <si>
    <t>Strom</t>
  </si>
  <si>
    <t>Gewicht</t>
  </si>
  <si>
    <t>Grundbelastung</t>
  </si>
  <si>
    <t>Alu</t>
  </si>
  <si>
    <t>Messing</t>
  </si>
  <si>
    <t>Edelstahl</t>
  </si>
  <si>
    <t>Energiebetrachtung</t>
  </si>
  <si>
    <t>Spannung in [V]</t>
  </si>
  <si>
    <t>Spulenstrom [mA]</t>
  </si>
  <si>
    <t>gemessener Strom   [A]</t>
  </si>
  <si>
    <t>Motor Stromgeneratot?</t>
  </si>
  <si>
    <t>Auf Spule umschalten</t>
  </si>
  <si>
    <t>Drehzahl runter</t>
  </si>
  <si>
    <t>Bremsdrehmoment [mN]</t>
  </si>
  <si>
    <t>Moment [mNm]</t>
  </si>
  <si>
    <t>Moment</t>
  </si>
  <si>
    <t>Kraft [mN]</t>
  </si>
  <si>
    <t>P_el</t>
  </si>
  <si>
    <t>P_mech</t>
  </si>
  <si>
    <t>Wirkungsgrad</t>
  </si>
  <si>
    <t>h</t>
  </si>
  <si>
    <t>Dm</t>
  </si>
  <si>
    <t>D D</t>
  </si>
  <si>
    <t>DU</t>
  </si>
  <si>
    <t>DI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</si>
</sst>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sz val="11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87"/>
  <sheetViews>
    <sheetView tabSelected="1" topLeftCell="A49" workbookViewId="0">
      <selection activeCell="A73" sqref="A73:D75"/>
    </sheetView>
  </sheetViews>
  <sheetFormatPr baseColWidth="10" defaultRowHeight="15"/>
  <cols>
    <col min="1" max="1" width="32.85546875" customWidth="1"/>
    <col min="2" max="2" width="15.7109375" customWidth="1"/>
    <col min="3" max="3" width="22.85546875" customWidth="1"/>
    <col min="4" max="5" width="19.7109375" customWidth="1"/>
    <col min="6" max="6" width="15.5703125" customWidth="1"/>
    <col min="7" max="7" width="17.140625" customWidth="1"/>
    <col min="8" max="9" width="22.7109375" customWidth="1"/>
  </cols>
  <sheetData>
    <row r="2" spans="1:7">
      <c r="A2" s="1" t="s">
        <v>4</v>
      </c>
    </row>
    <row r="3" spans="1:7">
      <c r="A3" t="s">
        <v>0</v>
      </c>
      <c r="B3" t="s">
        <v>3</v>
      </c>
      <c r="C3" t="s">
        <v>1</v>
      </c>
      <c r="D3" t="s">
        <v>14</v>
      </c>
      <c r="E3" t="s">
        <v>2</v>
      </c>
      <c r="F3" t="s">
        <v>10</v>
      </c>
      <c r="G3" t="s">
        <v>41</v>
      </c>
    </row>
    <row r="4" spans="1:7" ht="18.75">
      <c r="A4" s="2">
        <v>50</v>
      </c>
      <c r="B4" s="3">
        <f>A4*10^(-3)</f>
        <v>0.05</v>
      </c>
      <c r="C4" s="2">
        <v>47.4</v>
      </c>
      <c r="D4" s="2">
        <f>C4-33.1</f>
        <v>14.299999999999997</v>
      </c>
      <c r="E4" s="2">
        <f>D4*10^(-3)</f>
        <v>1.4299999999999997E-2</v>
      </c>
      <c r="F4" s="4">
        <f>E4*9.81*10^(3)</f>
        <v>140.28299999999996</v>
      </c>
      <c r="G4" s="6">
        <f>F4*0.222</f>
        <v>31.142825999999992</v>
      </c>
    </row>
    <row r="5" spans="1:7" ht="18.75">
      <c r="A5" s="2">
        <f>A4+5</f>
        <v>55</v>
      </c>
      <c r="B5" s="3">
        <f t="shared" ref="B5:B14" si="0">A5*10^(-3)</f>
        <v>5.5E-2</v>
      </c>
      <c r="C5" s="2">
        <v>48.9</v>
      </c>
      <c r="D5" s="2">
        <f t="shared" ref="D5:D14" si="1">C5-33.1</f>
        <v>15.799999999999997</v>
      </c>
      <c r="E5" s="2">
        <f t="shared" ref="E5:E14" si="2">D5*10^(-3)</f>
        <v>1.5799999999999998E-2</v>
      </c>
      <c r="F5" s="4">
        <f t="shared" ref="F5:F14" si="3">E5*9.81*10^(3)</f>
        <v>154.99799999999999</v>
      </c>
      <c r="G5" s="6">
        <f t="shared" ref="G5:G14" si="4">F5*0.222</f>
        <v>34.409555999999995</v>
      </c>
    </row>
    <row r="6" spans="1:7" ht="18.75">
      <c r="A6" s="2">
        <f t="shared" ref="A6:A14" si="5">A5+5</f>
        <v>60</v>
      </c>
      <c r="B6" s="3">
        <f t="shared" si="0"/>
        <v>0.06</v>
      </c>
      <c r="C6" s="2">
        <v>50.5</v>
      </c>
      <c r="D6" s="2">
        <f t="shared" si="1"/>
        <v>17.399999999999999</v>
      </c>
      <c r="E6" s="2">
        <f t="shared" si="2"/>
        <v>1.7399999999999999E-2</v>
      </c>
      <c r="F6" s="4">
        <f t="shared" si="3"/>
        <v>170.69399999999999</v>
      </c>
      <c r="G6" s="6">
        <f t="shared" si="4"/>
        <v>37.894067999999997</v>
      </c>
    </row>
    <row r="7" spans="1:7" ht="18.75">
      <c r="A7" s="2">
        <f t="shared" si="5"/>
        <v>65</v>
      </c>
      <c r="B7" s="3">
        <f t="shared" si="0"/>
        <v>6.5000000000000002E-2</v>
      </c>
      <c r="C7" s="2">
        <v>53.2</v>
      </c>
      <c r="D7" s="2">
        <f t="shared" si="1"/>
        <v>20.100000000000001</v>
      </c>
      <c r="E7" s="2">
        <f t="shared" si="2"/>
        <v>2.0100000000000003E-2</v>
      </c>
      <c r="F7" s="4">
        <f t="shared" si="3"/>
        <v>197.18100000000004</v>
      </c>
      <c r="G7" s="6">
        <f t="shared" si="4"/>
        <v>43.77418200000001</v>
      </c>
    </row>
    <row r="8" spans="1:7" ht="18.75">
      <c r="A8" s="2">
        <f t="shared" si="5"/>
        <v>70</v>
      </c>
      <c r="B8" s="3">
        <f t="shared" si="0"/>
        <v>7.0000000000000007E-2</v>
      </c>
      <c r="C8" s="2">
        <v>54.5</v>
      </c>
      <c r="D8" s="2">
        <f t="shared" si="1"/>
        <v>21.4</v>
      </c>
      <c r="E8" s="2">
        <f t="shared" si="2"/>
        <v>2.1399999999999999E-2</v>
      </c>
      <c r="F8" s="4">
        <f t="shared" si="3"/>
        <v>209.934</v>
      </c>
      <c r="G8" s="6">
        <f t="shared" si="4"/>
        <v>46.605347999999999</v>
      </c>
    </row>
    <row r="9" spans="1:7" ht="18.75">
      <c r="A9" s="2">
        <f t="shared" si="5"/>
        <v>75</v>
      </c>
      <c r="B9" s="3">
        <f t="shared" si="0"/>
        <v>7.4999999999999997E-2</v>
      </c>
      <c r="C9" s="2">
        <v>56.3</v>
      </c>
      <c r="D9" s="2">
        <f t="shared" si="1"/>
        <v>23.199999999999996</v>
      </c>
      <c r="E9" s="2">
        <f t="shared" si="2"/>
        <v>2.3199999999999995E-2</v>
      </c>
      <c r="F9" s="4">
        <f t="shared" si="3"/>
        <v>227.59199999999996</v>
      </c>
      <c r="G9" s="6">
        <f t="shared" si="4"/>
        <v>50.525423999999994</v>
      </c>
    </row>
    <row r="10" spans="1:7" ht="18.75">
      <c r="A10" s="2">
        <f t="shared" si="5"/>
        <v>80</v>
      </c>
      <c r="B10" s="3">
        <f t="shared" si="0"/>
        <v>0.08</v>
      </c>
      <c r="C10" s="2">
        <v>57.9</v>
      </c>
      <c r="D10" s="2">
        <f t="shared" si="1"/>
        <v>24.799999999999997</v>
      </c>
      <c r="E10" s="2">
        <f t="shared" si="2"/>
        <v>2.4799999999999999E-2</v>
      </c>
      <c r="F10" s="4">
        <f t="shared" si="3"/>
        <v>243.28800000000001</v>
      </c>
      <c r="G10" s="6">
        <f t="shared" si="4"/>
        <v>54.009936000000003</v>
      </c>
    </row>
    <row r="11" spans="1:7" ht="18.75">
      <c r="A11" s="2">
        <f t="shared" si="5"/>
        <v>85</v>
      </c>
      <c r="B11" s="3">
        <f t="shared" si="0"/>
        <v>8.5000000000000006E-2</v>
      </c>
      <c r="C11" s="2">
        <v>59.1</v>
      </c>
      <c r="D11" s="2">
        <f t="shared" si="1"/>
        <v>26</v>
      </c>
      <c r="E11" s="2">
        <f t="shared" si="2"/>
        <v>2.6000000000000002E-2</v>
      </c>
      <c r="F11" s="4">
        <f t="shared" si="3"/>
        <v>255.06</v>
      </c>
      <c r="G11" s="6">
        <f t="shared" si="4"/>
        <v>56.62332</v>
      </c>
    </row>
    <row r="12" spans="1:7" ht="18.75">
      <c r="A12" s="2">
        <f t="shared" si="5"/>
        <v>90</v>
      </c>
      <c r="B12" s="3">
        <f t="shared" si="0"/>
        <v>0.09</v>
      </c>
      <c r="C12" s="2">
        <v>58</v>
      </c>
      <c r="D12" s="2">
        <f t="shared" si="1"/>
        <v>24.9</v>
      </c>
      <c r="E12" s="2">
        <f t="shared" si="2"/>
        <v>2.4899999999999999E-2</v>
      </c>
      <c r="F12" s="4">
        <f t="shared" si="3"/>
        <v>244.26899999999998</v>
      </c>
      <c r="G12" s="6">
        <f t="shared" si="4"/>
        <v>54.227717999999996</v>
      </c>
    </row>
    <row r="13" spans="1:7" ht="18.75">
      <c r="A13" s="2">
        <f t="shared" si="5"/>
        <v>95</v>
      </c>
      <c r="B13" s="3">
        <f t="shared" si="0"/>
        <v>9.5000000000000001E-2</v>
      </c>
      <c r="C13" s="2">
        <v>52.5</v>
      </c>
      <c r="D13" s="2">
        <f t="shared" si="1"/>
        <v>19.399999999999999</v>
      </c>
      <c r="E13" s="2">
        <f t="shared" si="2"/>
        <v>1.9400000000000001E-2</v>
      </c>
      <c r="F13" s="4">
        <f t="shared" si="3"/>
        <v>190.31400000000002</v>
      </c>
      <c r="G13" s="6">
        <f t="shared" si="4"/>
        <v>42.249708000000005</v>
      </c>
    </row>
    <row r="14" spans="1:7" ht="18.75">
      <c r="A14" s="2">
        <f t="shared" si="5"/>
        <v>100</v>
      </c>
      <c r="B14" s="3">
        <f t="shared" si="0"/>
        <v>0.1</v>
      </c>
      <c r="C14" s="2">
        <v>41.9</v>
      </c>
      <c r="D14" s="2">
        <f t="shared" si="1"/>
        <v>8.7999999999999972</v>
      </c>
      <c r="E14" s="2">
        <f t="shared" si="2"/>
        <v>8.7999999999999971E-3</v>
      </c>
      <c r="F14" s="4">
        <f t="shared" si="3"/>
        <v>86.327999999999975</v>
      </c>
      <c r="G14" s="6">
        <f t="shared" si="4"/>
        <v>19.164815999999995</v>
      </c>
    </row>
    <row r="16" spans="1:7">
      <c r="A16" s="1" t="s">
        <v>5</v>
      </c>
    </row>
    <row r="17" spans="1:9">
      <c r="B17" t="s">
        <v>7</v>
      </c>
      <c r="C17" t="s">
        <v>9</v>
      </c>
      <c r="D17" t="s">
        <v>7</v>
      </c>
      <c r="E17" t="s">
        <v>9</v>
      </c>
      <c r="F17" t="s">
        <v>7</v>
      </c>
      <c r="G17" t="s">
        <v>9</v>
      </c>
      <c r="H17" t="s">
        <v>7</v>
      </c>
      <c r="I17" t="s">
        <v>9</v>
      </c>
    </row>
    <row r="18" spans="1:9">
      <c r="A18" t="s">
        <v>6</v>
      </c>
      <c r="B18" t="s">
        <v>8</v>
      </c>
      <c r="C18" t="s">
        <v>8</v>
      </c>
      <c r="D18" t="s">
        <v>13</v>
      </c>
      <c r="E18" t="s">
        <v>13</v>
      </c>
      <c r="F18" t="s">
        <v>10</v>
      </c>
      <c r="G18" t="s">
        <v>10</v>
      </c>
      <c r="H18" t="s">
        <v>39</v>
      </c>
      <c r="I18" t="s">
        <v>39</v>
      </c>
    </row>
    <row r="19" spans="1:9" ht="18.75">
      <c r="A19" s="2">
        <v>250</v>
      </c>
      <c r="B19" s="4">
        <v>33</v>
      </c>
      <c r="C19" s="4">
        <v>32</v>
      </c>
      <c r="D19" s="2">
        <f>(B19-31.8)*10^(-3)</f>
        <v>1.1999999999999992E-3</v>
      </c>
      <c r="E19" s="2">
        <f>(C19-31.8)*10^(-3)</f>
        <v>1.999999999999993E-4</v>
      </c>
      <c r="F19" s="4">
        <f>9.81*D19*10^3</f>
        <v>11.771999999999993</v>
      </c>
      <c r="G19" s="4">
        <f>9.81*E19*10^3</f>
        <v>1.9619999999999933</v>
      </c>
      <c r="H19" s="6">
        <f>F19*0.222</f>
        <v>2.6133839999999986</v>
      </c>
      <c r="I19" s="6">
        <f>G19*0.222</f>
        <v>0.43556399999999851</v>
      </c>
    </row>
    <row r="20" spans="1:9" ht="18.75">
      <c r="A20" s="2">
        <f>A19+250</f>
        <v>500</v>
      </c>
      <c r="B20" s="4">
        <v>35.1</v>
      </c>
      <c r="C20" s="4">
        <v>32.1</v>
      </c>
      <c r="D20" s="2">
        <f t="shared" ref="D20:D26" si="6">(B20-31.8)*10^(-3)</f>
        <v>3.3000000000000008E-3</v>
      </c>
      <c r="E20" s="2">
        <f t="shared" ref="E20:E26" si="7">(C20-31.8)*10^(-3)</f>
        <v>3.0000000000000073E-4</v>
      </c>
      <c r="F20" s="4">
        <f t="shared" ref="F20:F26" si="8">9.81*D20*10^3</f>
        <v>32.373000000000012</v>
      </c>
      <c r="G20" s="4">
        <f t="shared" ref="G20:G26" si="9">9.81*E20*10^3</f>
        <v>2.9430000000000072</v>
      </c>
      <c r="H20" s="6">
        <f t="shared" ref="H20:H26" si="10">F20*0.222</f>
        <v>7.1868060000000025</v>
      </c>
      <c r="I20" s="6">
        <f t="shared" ref="I20:I26" si="11">G20*0.222</f>
        <v>0.65334600000000165</v>
      </c>
    </row>
    <row r="21" spans="1:9" ht="18.75">
      <c r="A21" s="2">
        <f t="shared" ref="A21:A26" si="12">A20+250</f>
        <v>750</v>
      </c>
      <c r="B21" s="4">
        <v>37.1</v>
      </c>
      <c r="C21" s="4">
        <v>32.6</v>
      </c>
      <c r="D21" s="2">
        <f t="shared" si="6"/>
        <v>5.3000000000000009E-3</v>
      </c>
      <c r="E21" s="2">
        <f t="shared" si="7"/>
        <v>8.0000000000000069E-4</v>
      </c>
      <c r="F21" s="4">
        <f t="shared" si="8"/>
        <v>51.993000000000009</v>
      </c>
      <c r="G21" s="4">
        <f t="shared" si="9"/>
        <v>7.8480000000000079</v>
      </c>
      <c r="H21" s="6">
        <f t="shared" si="10"/>
        <v>11.542446000000002</v>
      </c>
      <c r="I21" s="6">
        <f t="shared" si="11"/>
        <v>1.7422560000000018</v>
      </c>
    </row>
    <row r="22" spans="1:9" ht="18.75">
      <c r="A22" s="2">
        <f t="shared" si="12"/>
        <v>1000</v>
      </c>
      <c r="B22" s="4">
        <v>39.1</v>
      </c>
      <c r="C22" s="4">
        <v>32.700000000000003</v>
      </c>
      <c r="D22" s="2">
        <f t="shared" si="6"/>
        <v>7.3000000000000009E-3</v>
      </c>
      <c r="E22" s="2">
        <f t="shared" si="7"/>
        <v>9.0000000000000214E-4</v>
      </c>
      <c r="F22" s="4">
        <f t="shared" si="8"/>
        <v>71.613000000000014</v>
      </c>
      <c r="G22" s="4">
        <f t="shared" si="9"/>
        <v>8.8290000000000202</v>
      </c>
      <c r="H22" s="6">
        <f t="shared" si="10"/>
        <v>15.898086000000003</v>
      </c>
      <c r="I22" s="6">
        <f t="shared" si="11"/>
        <v>1.9600380000000046</v>
      </c>
    </row>
    <row r="23" spans="1:9" ht="18.75">
      <c r="A23" s="2">
        <f t="shared" si="12"/>
        <v>1250</v>
      </c>
      <c r="B23" s="4">
        <v>40.200000000000003</v>
      </c>
      <c r="C23" s="4">
        <v>33.1</v>
      </c>
      <c r="D23" s="2">
        <f t="shared" si="6"/>
        <v>8.400000000000003E-3</v>
      </c>
      <c r="E23" s="2">
        <f t="shared" si="7"/>
        <v>1.3000000000000008E-3</v>
      </c>
      <c r="F23" s="4">
        <f t="shared" si="8"/>
        <v>82.404000000000039</v>
      </c>
      <c r="G23" s="4">
        <f t="shared" si="9"/>
        <v>12.753000000000009</v>
      </c>
      <c r="H23" s="6">
        <f t="shared" si="10"/>
        <v>18.29368800000001</v>
      </c>
      <c r="I23" s="6">
        <f t="shared" si="11"/>
        <v>2.8311660000000018</v>
      </c>
    </row>
    <row r="24" spans="1:9" ht="18.75">
      <c r="A24" s="2">
        <f t="shared" si="12"/>
        <v>1500</v>
      </c>
      <c r="B24" s="4">
        <v>41.4</v>
      </c>
      <c r="C24" s="4">
        <v>33.4</v>
      </c>
      <c r="D24" s="2">
        <f t="shared" si="6"/>
        <v>9.5999999999999974E-3</v>
      </c>
      <c r="E24" s="2">
        <f t="shared" si="7"/>
        <v>1.5999999999999979E-3</v>
      </c>
      <c r="F24" s="4">
        <f t="shared" si="8"/>
        <v>94.175999999999988</v>
      </c>
      <c r="G24" s="4">
        <f t="shared" si="9"/>
        <v>15.69599999999998</v>
      </c>
      <c r="H24" s="6">
        <f t="shared" si="10"/>
        <v>20.907071999999996</v>
      </c>
      <c r="I24" s="6">
        <f t="shared" si="11"/>
        <v>3.4845119999999956</v>
      </c>
    </row>
    <row r="25" spans="1:9" ht="18.75">
      <c r="A25" s="2">
        <f t="shared" si="12"/>
        <v>1750</v>
      </c>
      <c r="B25" s="4">
        <v>43</v>
      </c>
      <c r="C25" s="4">
        <v>33.799999999999997</v>
      </c>
      <c r="D25" s="2">
        <f t="shared" si="6"/>
        <v>1.12E-2</v>
      </c>
      <c r="E25" s="2">
        <f t="shared" si="7"/>
        <v>1.9999999999999966E-3</v>
      </c>
      <c r="F25" s="4">
        <f t="shared" si="8"/>
        <v>109.87200000000001</v>
      </c>
      <c r="G25" s="4">
        <f t="shared" si="9"/>
        <v>19.619999999999969</v>
      </c>
      <c r="H25" s="6">
        <f t="shared" si="10"/>
        <v>24.391584000000002</v>
      </c>
      <c r="I25" s="6">
        <f t="shared" si="11"/>
        <v>4.3556399999999931</v>
      </c>
    </row>
    <row r="26" spans="1:9" ht="18.75">
      <c r="A26" s="2">
        <f t="shared" si="12"/>
        <v>2000</v>
      </c>
      <c r="B26" s="4">
        <v>44.3</v>
      </c>
      <c r="C26" s="4">
        <v>34.299999999999997</v>
      </c>
      <c r="D26" s="2">
        <f t="shared" si="6"/>
        <v>1.2499999999999997E-2</v>
      </c>
      <c r="E26" s="2">
        <f t="shared" si="7"/>
        <v>2.4999999999999966E-3</v>
      </c>
      <c r="F26" s="4">
        <f t="shared" si="8"/>
        <v>122.62499999999999</v>
      </c>
      <c r="G26" s="4">
        <f t="shared" si="9"/>
        <v>24.524999999999967</v>
      </c>
      <c r="H26" s="6">
        <f t="shared" si="10"/>
        <v>27.222749999999998</v>
      </c>
      <c r="I26" s="6">
        <f t="shared" si="11"/>
        <v>5.4445499999999925</v>
      </c>
    </row>
    <row r="29" spans="1:9">
      <c r="A29" t="s">
        <v>11</v>
      </c>
    </row>
    <row r="30" spans="1:9">
      <c r="A30" t="s">
        <v>12</v>
      </c>
      <c r="B30" t="s">
        <v>3</v>
      </c>
      <c r="C30" t="s">
        <v>13</v>
      </c>
      <c r="D30" t="s">
        <v>15</v>
      </c>
      <c r="E30" t="s">
        <v>40</v>
      </c>
    </row>
    <row r="31" spans="1:9" ht="18.75">
      <c r="A31" s="5">
        <v>50</v>
      </c>
      <c r="B31" s="6">
        <v>33.450000000000003</v>
      </c>
      <c r="C31" s="5">
        <f>(B31-31.8)*10^(-3)</f>
        <v>1.6500000000000022E-3</v>
      </c>
      <c r="D31" s="5">
        <f>C31*9.81*10^(3)</f>
        <v>16.18650000000002</v>
      </c>
      <c r="E31" s="6">
        <f>D31*0.222</f>
        <v>3.5934030000000043</v>
      </c>
      <c r="F31" s="5"/>
      <c r="G31" s="5"/>
      <c r="H31" s="5"/>
    </row>
    <row r="32" spans="1:9" ht="18.75">
      <c r="A32" s="5">
        <f>A31+50</f>
        <v>100</v>
      </c>
      <c r="B32" s="6">
        <v>34.5</v>
      </c>
      <c r="C32" s="5">
        <f t="shared" ref="C32:C42" si="13">(B32-31.8)*10^(-3)</f>
        <v>2.6999999999999993E-3</v>
      </c>
      <c r="D32" s="5">
        <f t="shared" ref="D32:D42" si="14">C32*9.81*10^(3)</f>
        <v>26.486999999999995</v>
      </c>
      <c r="E32" s="6">
        <f t="shared" ref="E32:E42" si="15">D32*0.222</f>
        <v>5.880113999999999</v>
      </c>
      <c r="F32" s="5"/>
      <c r="G32" s="5"/>
      <c r="H32" s="5"/>
    </row>
    <row r="33" spans="1:8" ht="18.75">
      <c r="A33" s="5">
        <f t="shared" ref="A33:A42" si="16">A32+50</f>
        <v>150</v>
      </c>
      <c r="B33" s="6">
        <v>36.200000000000003</v>
      </c>
      <c r="C33" s="5">
        <f t="shared" si="13"/>
        <v>4.400000000000002E-3</v>
      </c>
      <c r="D33" s="5">
        <f t="shared" si="14"/>
        <v>43.164000000000023</v>
      </c>
      <c r="E33" s="6">
        <f t="shared" si="15"/>
        <v>9.5824080000000045</v>
      </c>
      <c r="F33" s="5"/>
      <c r="G33" s="5"/>
      <c r="H33" s="5"/>
    </row>
    <row r="34" spans="1:8" ht="18.75">
      <c r="A34" s="5">
        <f t="shared" si="16"/>
        <v>200</v>
      </c>
      <c r="B34" s="6">
        <v>38.5</v>
      </c>
      <c r="C34" s="5">
        <f t="shared" si="13"/>
        <v>6.6999999999999994E-3</v>
      </c>
      <c r="D34" s="5">
        <f t="shared" si="14"/>
        <v>65.72699999999999</v>
      </c>
      <c r="E34" s="6">
        <f t="shared" si="15"/>
        <v>14.591393999999998</v>
      </c>
      <c r="F34" s="5"/>
      <c r="G34" s="5"/>
      <c r="H34" s="5"/>
    </row>
    <row r="35" spans="1:8" ht="18.75">
      <c r="A35" s="5">
        <f t="shared" si="16"/>
        <v>250</v>
      </c>
      <c r="B35" s="6">
        <v>41.6</v>
      </c>
      <c r="C35" s="5">
        <f t="shared" si="13"/>
        <v>9.8000000000000014E-3</v>
      </c>
      <c r="D35" s="5">
        <f t="shared" si="14"/>
        <v>96.138000000000019</v>
      </c>
      <c r="E35" s="6">
        <f t="shared" si="15"/>
        <v>21.342636000000006</v>
      </c>
      <c r="F35" s="5"/>
      <c r="G35" s="5"/>
      <c r="H35" s="5"/>
    </row>
    <row r="36" spans="1:8" ht="18.75">
      <c r="A36" s="5">
        <f t="shared" si="16"/>
        <v>300</v>
      </c>
      <c r="B36" s="6">
        <v>45.3</v>
      </c>
      <c r="C36" s="5">
        <f t="shared" si="13"/>
        <v>1.3499999999999996E-2</v>
      </c>
      <c r="D36" s="5">
        <f t="shared" si="14"/>
        <v>132.43499999999997</v>
      </c>
      <c r="E36" s="6">
        <f t="shared" si="15"/>
        <v>29.400569999999995</v>
      </c>
      <c r="F36" s="5"/>
      <c r="G36" s="5"/>
      <c r="H36" s="5"/>
    </row>
    <row r="37" spans="1:8" ht="18.75">
      <c r="A37" s="5">
        <f t="shared" si="16"/>
        <v>350</v>
      </c>
      <c r="B37" s="6">
        <v>49.7</v>
      </c>
      <c r="C37" s="5">
        <f t="shared" si="13"/>
        <v>1.7900000000000003E-2</v>
      </c>
      <c r="D37" s="5">
        <f t="shared" si="14"/>
        <v>175.59900000000005</v>
      </c>
      <c r="E37" s="6">
        <f t="shared" si="15"/>
        <v>38.98297800000001</v>
      </c>
      <c r="F37" s="5"/>
      <c r="G37" s="5"/>
      <c r="H37" s="5"/>
    </row>
    <row r="38" spans="1:8" ht="18.75">
      <c r="A38" s="5">
        <f t="shared" si="16"/>
        <v>400</v>
      </c>
      <c r="B38" s="6">
        <v>53.3</v>
      </c>
      <c r="C38" s="5">
        <f t="shared" si="13"/>
        <v>2.1499999999999998E-2</v>
      </c>
      <c r="D38" s="5">
        <f t="shared" si="14"/>
        <v>210.91499999999999</v>
      </c>
      <c r="E38" s="6">
        <f t="shared" si="15"/>
        <v>46.823129999999999</v>
      </c>
      <c r="F38" s="5"/>
      <c r="G38" s="5"/>
      <c r="H38" s="5"/>
    </row>
    <row r="39" spans="1:8" ht="18.75">
      <c r="A39" s="5">
        <f t="shared" si="16"/>
        <v>450</v>
      </c>
      <c r="B39" s="6">
        <v>61</v>
      </c>
      <c r="C39" s="5">
        <f t="shared" si="13"/>
        <v>2.92E-2</v>
      </c>
      <c r="D39" s="5">
        <f t="shared" si="14"/>
        <v>286.45200000000006</v>
      </c>
      <c r="E39" s="6">
        <f t="shared" si="15"/>
        <v>63.592344000000011</v>
      </c>
      <c r="F39" s="5"/>
      <c r="G39" s="5"/>
      <c r="H39" s="5"/>
    </row>
    <row r="40" spans="1:8" ht="18.75">
      <c r="A40" s="5">
        <f t="shared" si="16"/>
        <v>500</v>
      </c>
      <c r="B40" s="6">
        <v>67.599999999999994</v>
      </c>
      <c r="C40" s="5">
        <f t="shared" si="13"/>
        <v>3.5799999999999998E-2</v>
      </c>
      <c r="D40" s="5">
        <f t="shared" si="14"/>
        <v>351.19800000000004</v>
      </c>
      <c r="E40" s="6">
        <f t="shared" si="15"/>
        <v>77.965956000000006</v>
      </c>
      <c r="F40" s="5"/>
      <c r="G40" s="5"/>
      <c r="H40" s="5"/>
    </row>
    <row r="41" spans="1:8" ht="18.75">
      <c r="A41" s="5">
        <f t="shared" si="16"/>
        <v>550</v>
      </c>
      <c r="B41" s="6">
        <v>74.599999999999994</v>
      </c>
      <c r="C41" s="5">
        <f t="shared" si="13"/>
        <v>4.2799999999999998E-2</v>
      </c>
      <c r="D41" s="5">
        <f t="shared" si="14"/>
        <v>419.86799999999999</v>
      </c>
      <c r="E41" s="6">
        <f t="shared" si="15"/>
        <v>93.210695999999999</v>
      </c>
      <c r="F41" s="5"/>
      <c r="G41" s="5"/>
      <c r="H41" s="5"/>
    </row>
    <row r="42" spans="1:8" ht="18.75">
      <c r="A42" s="5">
        <f t="shared" si="16"/>
        <v>600</v>
      </c>
      <c r="B42" s="6">
        <v>83.2</v>
      </c>
      <c r="C42" s="5">
        <f t="shared" si="13"/>
        <v>5.1400000000000008E-2</v>
      </c>
      <c r="D42" s="5">
        <f t="shared" si="14"/>
        <v>504.23400000000009</v>
      </c>
      <c r="E42" s="6">
        <f t="shared" si="15"/>
        <v>111.93994800000002</v>
      </c>
      <c r="F42" s="5"/>
      <c r="G42" s="5"/>
      <c r="H42" s="5"/>
    </row>
    <row r="44" spans="1:8">
      <c r="A44" t="s">
        <v>16</v>
      </c>
    </row>
    <row r="46" spans="1:8">
      <c r="A46" t="s">
        <v>17</v>
      </c>
    </row>
    <row r="48" spans="1:8">
      <c r="A48" t="s">
        <v>21</v>
      </c>
    </row>
    <row r="49" spans="1:2">
      <c r="A49" t="s">
        <v>19</v>
      </c>
      <c r="B49" t="s">
        <v>20</v>
      </c>
    </row>
    <row r="50" spans="1:2">
      <c r="A50">
        <v>250</v>
      </c>
      <c r="B50">
        <v>38.6</v>
      </c>
    </row>
    <row r="51" spans="1:2">
      <c r="A51">
        <v>500</v>
      </c>
      <c r="B51">
        <v>44.7</v>
      </c>
    </row>
    <row r="52" spans="1:2">
      <c r="A52">
        <v>750</v>
      </c>
      <c r="B52">
        <v>50.2</v>
      </c>
    </row>
    <row r="53" spans="1:2">
      <c r="A53">
        <v>1000</v>
      </c>
      <c r="B53">
        <v>57</v>
      </c>
    </row>
    <row r="54" spans="1:2">
      <c r="A54">
        <v>1250</v>
      </c>
      <c r="B54">
        <v>60.9</v>
      </c>
    </row>
    <row r="55" spans="1:2">
      <c r="A55">
        <v>1500</v>
      </c>
      <c r="B55">
        <v>65.400000000000006</v>
      </c>
    </row>
    <row r="56" spans="1:2">
      <c r="A56">
        <v>1750</v>
      </c>
      <c r="B56">
        <v>69.2</v>
      </c>
    </row>
    <row r="58" spans="1:2">
      <c r="A58" t="s">
        <v>22</v>
      </c>
    </row>
    <row r="59" spans="1:2">
      <c r="A59" t="s">
        <v>18</v>
      </c>
      <c r="B59" t="s">
        <v>23</v>
      </c>
    </row>
    <row r="60" spans="1:2">
      <c r="A60">
        <v>50</v>
      </c>
      <c r="B60">
        <v>35.700000000000003</v>
      </c>
    </row>
    <row r="61" spans="1:2">
      <c r="A61">
        <v>100</v>
      </c>
      <c r="B61">
        <v>41.4</v>
      </c>
    </row>
    <row r="62" spans="1:2">
      <c r="A62">
        <v>150</v>
      </c>
      <c r="B62">
        <v>502</v>
      </c>
    </row>
    <row r="63" spans="1:2">
      <c r="A63">
        <v>200</v>
      </c>
      <c r="B63">
        <v>57.2</v>
      </c>
    </row>
    <row r="64" spans="1:2">
      <c r="A64">
        <v>250</v>
      </c>
      <c r="B64">
        <v>71</v>
      </c>
    </row>
    <row r="66" spans="1:11">
      <c r="A66" t="s">
        <v>24</v>
      </c>
    </row>
    <row r="67" spans="1:11">
      <c r="A67" t="s">
        <v>25</v>
      </c>
      <c r="B67" t="s">
        <v>26</v>
      </c>
      <c r="C67" t="s">
        <v>27</v>
      </c>
      <c r="D67" t="s">
        <v>28</v>
      </c>
      <c r="E67" t="s">
        <v>3</v>
      </c>
      <c r="F67" t="s">
        <v>42</v>
      </c>
      <c r="G67" t="s">
        <v>41</v>
      </c>
      <c r="J67" t="s">
        <v>29</v>
      </c>
    </row>
    <row r="68" spans="1:11">
      <c r="A68" t="s">
        <v>29</v>
      </c>
      <c r="B68">
        <v>200</v>
      </c>
      <c r="C68" s="7">
        <v>68.900000000000006</v>
      </c>
      <c r="D68" s="7">
        <v>32.799999999999997</v>
      </c>
      <c r="E68" s="7">
        <f>C68-D68</f>
        <v>36.100000000000009</v>
      </c>
      <c r="F68" s="7">
        <f>E68*9.81</f>
        <v>354.14100000000008</v>
      </c>
      <c r="G68" s="7">
        <f>F68*0.222</f>
        <v>78.619302000000019</v>
      </c>
      <c r="I68" t="s">
        <v>30</v>
      </c>
      <c r="J68" s="7">
        <f>G68/G69</f>
        <v>1.3223443223443225</v>
      </c>
      <c r="K68" s="7">
        <f>(36.59)/(15.5)</f>
        <v>2.3606451612903228</v>
      </c>
    </row>
    <row r="69" spans="1:11">
      <c r="A69" t="s">
        <v>30</v>
      </c>
      <c r="B69">
        <v>200</v>
      </c>
      <c r="C69" s="7">
        <v>59.1</v>
      </c>
      <c r="D69" s="7">
        <v>31.8</v>
      </c>
      <c r="E69" s="7">
        <f t="shared" ref="E69:E70" si="17">C69-D69</f>
        <v>27.3</v>
      </c>
      <c r="F69" s="7">
        <f t="shared" ref="F69:F70" si="18">E69*9.81</f>
        <v>267.81300000000005</v>
      </c>
      <c r="G69" s="7">
        <f>F69*0.222</f>
        <v>59.45448600000001</v>
      </c>
      <c r="I69" t="s">
        <v>31</v>
      </c>
      <c r="J69" s="7">
        <f>G68/G70</f>
        <v>12.892857142857126</v>
      </c>
      <c r="K69" s="7">
        <f>36.59/1.4</f>
        <v>26.13571428571429</v>
      </c>
    </row>
    <row r="70" spans="1:11">
      <c r="A70" t="s">
        <v>31</v>
      </c>
      <c r="B70">
        <v>200</v>
      </c>
      <c r="C70" s="7">
        <v>35.6</v>
      </c>
      <c r="D70" s="7">
        <v>32.799999999999997</v>
      </c>
      <c r="E70" s="7">
        <f t="shared" si="17"/>
        <v>2.8000000000000043</v>
      </c>
      <c r="F70" s="7">
        <f t="shared" si="18"/>
        <v>27.468000000000043</v>
      </c>
      <c r="G70" s="7">
        <f t="shared" ref="G70" si="19">F70*0.222</f>
        <v>6.0978960000000093</v>
      </c>
      <c r="J70" s="7"/>
      <c r="K70" s="7"/>
    </row>
    <row r="71" spans="1:11">
      <c r="J71" s="7" t="s">
        <v>30</v>
      </c>
      <c r="K71" s="7"/>
    </row>
    <row r="72" spans="1:11">
      <c r="A72" t="s">
        <v>32</v>
      </c>
      <c r="I72" t="s">
        <v>31</v>
      </c>
      <c r="J72" s="7">
        <f>G69/G70</f>
        <v>9.7499999999999876</v>
      </c>
      <c r="K72" s="7">
        <f>15.5/1.4</f>
        <v>11.071428571428573</v>
      </c>
    </row>
    <row r="73" spans="1:11">
      <c r="A73" t="s">
        <v>34</v>
      </c>
      <c r="B73" t="s">
        <v>33</v>
      </c>
      <c r="C73" t="s">
        <v>35</v>
      </c>
      <c r="D73" t="s">
        <v>27</v>
      </c>
      <c r="E73" t="s">
        <v>13</v>
      </c>
      <c r="F73" t="s">
        <v>43</v>
      </c>
      <c r="G73" t="s">
        <v>44</v>
      </c>
      <c r="H73" t="s">
        <v>45</v>
      </c>
    </row>
    <row r="74" spans="1:11">
      <c r="A74">
        <v>100</v>
      </c>
      <c r="B74">
        <v>6</v>
      </c>
      <c r="C74" s="7">
        <v>0.35</v>
      </c>
      <c r="D74" s="7">
        <v>40.299999999999997</v>
      </c>
      <c r="E74" s="7">
        <v>33.1</v>
      </c>
      <c r="F74" s="7">
        <f>B74*C74</f>
        <v>2.0999999999999996</v>
      </c>
      <c r="G74" s="7">
        <f>(D74-E74)*10^(-3)*9.81*0.07*2*3.14*(1000/60)</f>
        <v>0.51749711999999981</v>
      </c>
      <c r="H74" s="7">
        <f>G74/F74</f>
        <v>0.24642719999999996</v>
      </c>
    </row>
    <row r="75" spans="1:11">
      <c r="A75">
        <v>200</v>
      </c>
      <c r="B75">
        <v>8</v>
      </c>
      <c r="C75" s="7">
        <v>1.1000000000000001</v>
      </c>
      <c r="D75" s="7">
        <v>58.7</v>
      </c>
      <c r="E75" s="7">
        <v>33.1</v>
      </c>
      <c r="F75" s="7">
        <f>B75*C75</f>
        <v>8.8000000000000007</v>
      </c>
      <c r="G75" s="7">
        <f>(D75-E75)*10^(-3)*9.81*0.07*2*3.14*(1000/60)</f>
        <v>1.8399897600000008</v>
      </c>
      <c r="H75" s="7">
        <f>G75/F75</f>
        <v>0.20908974545454553</v>
      </c>
    </row>
    <row r="77" spans="1:11">
      <c r="A77" t="s">
        <v>36</v>
      </c>
    </row>
    <row r="78" spans="1:11">
      <c r="A78" t="s">
        <v>37</v>
      </c>
      <c r="B78" t="s">
        <v>38</v>
      </c>
    </row>
    <row r="79" spans="1:11">
      <c r="A79">
        <v>7.43</v>
      </c>
      <c r="B79">
        <v>101.47</v>
      </c>
      <c r="C79">
        <f>AVERAGE(B79:B81)</f>
        <v>100.26666666666667</v>
      </c>
    </row>
    <row r="80" spans="1:11">
      <c r="A80">
        <v>7.48</v>
      </c>
      <c r="B80">
        <v>99.63</v>
      </c>
    </row>
    <row r="81" spans="1:7">
      <c r="A81">
        <v>7.49</v>
      </c>
      <c r="B81">
        <v>99.7</v>
      </c>
    </row>
    <row r="85" spans="1:7">
      <c r="A85" t="s">
        <v>46</v>
      </c>
      <c r="C85" t="s">
        <v>47</v>
      </c>
      <c r="D85" t="s">
        <v>48</v>
      </c>
      <c r="E85" t="s">
        <v>49</v>
      </c>
      <c r="F85" t="s">
        <v>50</v>
      </c>
    </row>
    <row r="86" spans="1:7">
      <c r="A86">
        <v>0.23</v>
      </c>
      <c r="C86" s="7">
        <f>(A$86 * 1000 )/(B74*C74) * 10^(-4)</f>
        <v>1.0952380952380955E-2</v>
      </c>
      <c r="D86" s="7">
        <f>(A$86 * (D74-E74)*10^(-3))/(B74*C74) *10</f>
        <v>7.8857142857142824E-3</v>
      </c>
      <c r="E86" s="7">
        <f>(A$86 * (D74-E74)*10^(-3)*1000)/(B74^2*C74) *0.1</f>
        <v>1.3142857142857137E-2</v>
      </c>
      <c r="F86" s="7">
        <f>(A$86*(D74-E74)*10^(-3)*1000)/(B74*C74^2)*10*10^(-3)</f>
        <v>2.2530612244897948E-2</v>
      </c>
      <c r="G86" s="7">
        <f>SUM(C86:F86)</f>
        <v>5.4511564625850321E-2</v>
      </c>
    </row>
    <row r="87" spans="1:7">
      <c r="C87" s="7">
        <f>(A$86 * 1000 )/(B75*C75) * 10^(-4)</f>
        <v>2.6136363636363636E-3</v>
      </c>
      <c r="D87" s="7">
        <f>(A$86 * (D75-E75)*10^(-3))/(B75*C75) *5</f>
        <v>3.3454545454545456E-3</v>
      </c>
      <c r="E87" s="7">
        <f>(A$86 * (D75-E75)*10^(-3)*1000)/(B75^2*C75) *0.1</f>
        <v>8.3636363636363648E-3</v>
      </c>
      <c r="F87" s="7">
        <f>(A$86*(D75-E75)*10^(-3)*1000)/(B75*C75^2)*10*10^(-3)</f>
        <v>6.0826446280991733E-3</v>
      </c>
      <c r="G87" s="7">
        <f>SUM(C87:F87)</f>
        <v>2.0405371900826447E-2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Gentian</dc:creator>
  <cp:lastModifiedBy>Gentian</cp:lastModifiedBy>
  <dcterms:created xsi:type="dcterms:W3CDTF">2015-06-02T10:19:07Z</dcterms:created>
  <dcterms:modified xsi:type="dcterms:W3CDTF">2015-06-04T22:30:56Z</dcterms:modified>
</cp:coreProperties>
</file>