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activeTab="1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H20" i="1"/>
  <c r="G20"/>
  <c r="H18"/>
  <c r="H19" s="1"/>
  <c r="H17"/>
  <c r="G19"/>
  <c r="G18"/>
  <c r="G17"/>
  <c r="H10"/>
  <c r="G10"/>
  <c r="H6"/>
  <c r="H5"/>
  <c r="G8"/>
  <c r="G7"/>
  <c r="G6"/>
  <c r="G5"/>
  <c r="G24"/>
  <c r="H24"/>
  <c r="G12"/>
  <c r="H12" s="1"/>
  <c r="H36"/>
  <c r="G36"/>
  <c r="B41"/>
  <c r="B42"/>
  <c r="B43"/>
  <c r="B44"/>
  <c r="B45"/>
  <c r="B46"/>
  <c r="B47"/>
  <c r="B48"/>
  <c r="B49"/>
  <c r="B50"/>
  <c r="B51"/>
  <c r="B52"/>
  <c r="B40"/>
  <c r="F51"/>
  <c r="F52"/>
  <c r="F43"/>
  <c r="D52"/>
  <c r="C41"/>
  <c r="D41" s="1"/>
  <c r="G54"/>
  <c r="G53"/>
  <c r="E52"/>
  <c r="E5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E42"/>
  <c r="F42" s="1"/>
  <c r="E41"/>
  <c r="F41" s="1"/>
  <c r="E40"/>
  <c r="F40" s="1"/>
  <c r="C52"/>
  <c r="C51"/>
  <c r="D51" s="1"/>
  <c r="C50"/>
  <c r="D50" s="1"/>
  <c r="C49"/>
  <c r="D49" s="1"/>
  <c r="C48"/>
  <c r="D48" s="1"/>
  <c r="C47"/>
  <c r="D47" s="1"/>
  <c r="C46"/>
  <c r="D46" s="1"/>
  <c r="C45"/>
  <c r="D45" s="1"/>
  <c r="C44"/>
  <c r="D44" s="1"/>
  <c r="C43"/>
  <c r="D43" s="1"/>
  <c r="C42"/>
  <c r="D42" s="1"/>
  <c r="C40"/>
  <c r="D40" s="1"/>
  <c r="A29"/>
  <c r="A36"/>
  <c r="B36" s="1"/>
  <c r="C36" s="1"/>
  <c r="A33"/>
  <c r="A32"/>
  <c r="A31"/>
  <c r="A30"/>
  <c r="A24"/>
  <c r="B24" s="1"/>
  <c r="C24" s="1"/>
  <c r="A21"/>
  <c r="A20"/>
  <c r="A19"/>
  <c r="A18"/>
  <c r="A17"/>
  <c r="A5"/>
  <c r="A12"/>
  <c r="B12" s="1"/>
  <c r="C12" s="1"/>
  <c r="A9"/>
  <c r="A8"/>
  <c r="A7"/>
  <c r="A6"/>
  <c r="H7" l="1"/>
  <c r="H8" s="1"/>
</calcChain>
</file>

<file path=xl/sharedStrings.xml><?xml version="1.0" encoding="utf-8"?>
<sst xmlns="http://schemas.openxmlformats.org/spreadsheetml/2006/main" count="32" uniqueCount="16">
  <si>
    <t>ungedämpftes System</t>
  </si>
  <si>
    <t>Auslenkung</t>
  </si>
  <si>
    <t>T</t>
  </si>
  <si>
    <t>T_mittel</t>
  </si>
  <si>
    <t>omega</t>
  </si>
  <si>
    <t>T_mittel 1Periode</t>
  </si>
  <si>
    <t xml:space="preserve">gedämpftes System </t>
  </si>
  <si>
    <t>I=0,2</t>
  </si>
  <si>
    <t>I=0,4</t>
  </si>
  <si>
    <t>Frequenz</t>
  </si>
  <si>
    <t>schwache Dämpfung</t>
  </si>
  <si>
    <t>starke</t>
  </si>
  <si>
    <t>Von x = 1,0000000000000e+00 bis x = 1,0000000000000e+01</t>
  </si>
  <si>
    <t>A (Amplitude) = 6,5194208681011e+01 +/- 6,3453951925051e+00</t>
  </si>
  <si>
    <t>t (e-folding time) = 1,3054096876443e+01 +/- 2,0368786289526e+00</t>
  </si>
  <si>
    <t>y0 (Offset) = 2,4280461923212e+00 +/- 6,8009456661761e+00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</si>
</sst>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0" xfId="0" applyNumberFormat="1" applyFill="1"/>
    <xf numFmtId="0" fontId="0" fillId="2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selection activeCell="H20" sqref="H20"/>
    </sheetView>
  </sheetViews>
  <sheetFormatPr baseColWidth="10" defaultRowHeight="15"/>
  <cols>
    <col min="1" max="3" width="15.7109375" customWidth="1"/>
    <col min="4" max="4" width="11.42578125" style="2"/>
  </cols>
  <sheetData>
    <row r="1" spans="1:8">
      <c r="A1" t="s">
        <v>0</v>
      </c>
    </row>
    <row r="3" spans="1:8">
      <c r="A3" t="s">
        <v>1</v>
      </c>
      <c r="B3" t="s">
        <v>2</v>
      </c>
      <c r="G3">
        <v>5.2999999999999999E-2</v>
      </c>
      <c r="H3">
        <v>0.20499999999999999</v>
      </c>
    </row>
    <row r="5" spans="1:8">
      <c r="A5" s="5">
        <f>10*90/12</f>
        <v>75</v>
      </c>
      <c r="B5" s="5">
        <v>18.579999999999998</v>
      </c>
      <c r="C5" s="5"/>
      <c r="G5">
        <f>(2/(63*13))</f>
        <v>2.442002442002442E-3</v>
      </c>
      <c r="H5">
        <f>(2/(53*13))</f>
        <v>2.9027576197387518E-3</v>
      </c>
    </row>
    <row r="6" spans="1:8">
      <c r="A6" s="5">
        <f>8*90/12</f>
        <v>60</v>
      </c>
      <c r="B6" s="5">
        <v>18.59</v>
      </c>
      <c r="C6" s="5"/>
      <c r="G6">
        <f>(2/(30*13))</f>
        <v>5.1282051282051282E-3</v>
      </c>
      <c r="H6">
        <f>(2/(3*13))</f>
        <v>5.128205128205128E-2</v>
      </c>
    </row>
    <row r="7" spans="1:8">
      <c r="A7" s="5">
        <f>6*90/12</f>
        <v>45</v>
      </c>
      <c r="B7" s="5">
        <v>18.57</v>
      </c>
      <c r="C7" s="5"/>
      <c r="G7">
        <f>G5+G6</f>
        <v>7.5702075702075702E-3</v>
      </c>
      <c r="H7">
        <f>H5+H6</f>
        <v>5.4184808901790033E-2</v>
      </c>
    </row>
    <row r="8" spans="1:8">
      <c r="A8" s="5">
        <f>4*90/12</f>
        <v>30</v>
      </c>
      <c r="B8" s="5">
        <v>18.61</v>
      </c>
      <c r="C8" s="5"/>
      <c r="G8">
        <f>G7*10^3</f>
        <v>7.57020757020757</v>
      </c>
      <c r="H8">
        <f>H7*10^3</f>
        <v>54.184808901790035</v>
      </c>
    </row>
    <row r="9" spans="1:8">
      <c r="A9" s="5">
        <f>2*90/12</f>
        <v>15</v>
      </c>
      <c r="B9" s="5">
        <v>18.55</v>
      </c>
      <c r="C9" s="5"/>
    </row>
    <row r="10" spans="1:8" s="3" customFormat="1">
      <c r="D10" s="1"/>
      <c r="G10" s="3">
        <f>G7/G3</f>
        <v>0.14283410509825606</v>
      </c>
      <c r="H10" s="3">
        <f>H7/H3</f>
        <v>0.26431614098434164</v>
      </c>
    </row>
    <row r="11" spans="1:8">
      <c r="A11" s="5" t="s">
        <v>3</v>
      </c>
      <c r="B11" s="5" t="s">
        <v>5</v>
      </c>
      <c r="C11" s="5" t="s">
        <v>4</v>
      </c>
    </row>
    <row r="12" spans="1:8">
      <c r="A12" s="5">
        <f>AVERAGE(B5:B9)</f>
        <v>18.579999999999998</v>
      </c>
      <c r="B12" s="5">
        <f>A12/10</f>
        <v>1.8579999999999999</v>
      </c>
      <c r="C12" s="5">
        <f>(2*3.14)/B12</f>
        <v>3.3799784714747045</v>
      </c>
      <c r="G12" s="5">
        <f>1.86</f>
        <v>1.86</v>
      </c>
      <c r="H12" s="5">
        <f>(2*3.14*0.2)/(G12^2)</f>
        <v>0.36304775118510813</v>
      </c>
    </row>
    <row r="13" spans="1:8" s="2" customFormat="1">
      <c r="A13" s="1"/>
      <c r="B13" s="1"/>
      <c r="C13" s="1"/>
    </row>
    <row r="14" spans="1:8">
      <c r="A14" s="5" t="s">
        <v>6</v>
      </c>
      <c r="B14" s="5"/>
      <c r="C14" s="5" t="s">
        <v>7</v>
      </c>
    </row>
    <row r="15" spans="1:8">
      <c r="A15" s="5"/>
      <c r="B15" s="5"/>
      <c r="C15" s="5"/>
    </row>
    <row r="16" spans="1:8">
      <c r="A16" s="5" t="s">
        <v>1</v>
      </c>
      <c r="B16" s="5" t="s">
        <v>2</v>
      </c>
      <c r="C16" s="5"/>
    </row>
    <row r="17" spans="1:8">
      <c r="A17" s="5">
        <f>20*90/12</f>
        <v>150</v>
      </c>
      <c r="B17" s="5">
        <v>18.55</v>
      </c>
      <c r="C17" s="5"/>
      <c r="G17">
        <f>G7/B24</f>
        <v>4.0831756042112033E-3</v>
      </c>
      <c r="H17">
        <f>H7/C24</f>
        <v>1.5996598042025273E-2</v>
      </c>
    </row>
    <row r="18" spans="1:8">
      <c r="A18" s="5">
        <f>18*90/12</f>
        <v>135</v>
      </c>
      <c r="B18" s="5">
        <v>18.54</v>
      </c>
      <c r="C18" s="5"/>
      <c r="G18">
        <f>(G3*0.2)/(B24)^2</f>
        <v>3.083801431116604E-3</v>
      </c>
      <c r="H18">
        <f>(H3*0.2)/(B36)^2</f>
        <v>1.1732197897706886E-2</v>
      </c>
    </row>
    <row r="19" spans="1:8">
      <c r="A19" s="5">
        <f>16*90/12</f>
        <v>120</v>
      </c>
      <c r="B19" s="5">
        <v>18.489999999999998</v>
      </c>
      <c r="C19" s="5"/>
      <c r="G19">
        <f>G18+G17</f>
        <v>7.1669770353278072E-3</v>
      </c>
      <c r="H19">
        <f>H18+H17</f>
        <v>2.7728795939732161E-2</v>
      </c>
    </row>
    <row r="20" spans="1:8">
      <c r="A20" s="5">
        <f>14*90/12</f>
        <v>105</v>
      </c>
      <c r="B20" s="5">
        <v>18.559999999999999</v>
      </c>
      <c r="C20" s="5"/>
      <c r="G20">
        <f>G19*10^3</f>
        <v>7.1669770353278075</v>
      </c>
      <c r="H20">
        <f>H19*10^3</f>
        <v>27.728795939732162</v>
      </c>
    </row>
    <row r="21" spans="1:8">
      <c r="A21" s="5">
        <f>13*90/12</f>
        <v>97.5</v>
      </c>
      <c r="B21" s="5">
        <v>18.559999999999999</v>
      </c>
      <c r="C21" s="5"/>
    </row>
    <row r="22" spans="1:8">
      <c r="A22" s="5"/>
      <c r="B22" s="5"/>
      <c r="C22" s="5"/>
    </row>
    <row r="23" spans="1:8">
      <c r="A23" s="5" t="s">
        <v>3</v>
      </c>
      <c r="B23" s="5" t="s">
        <v>5</v>
      </c>
      <c r="C23" s="5" t="s">
        <v>4</v>
      </c>
    </row>
    <row r="24" spans="1:8">
      <c r="A24" s="5">
        <f>AVERAGE(B17:B21)</f>
        <v>18.54</v>
      </c>
      <c r="B24" s="5">
        <f>A24/10</f>
        <v>1.8539999999999999</v>
      </c>
      <c r="C24" s="5">
        <f>(2*3.14)/B24</f>
        <v>3.3872707659115431</v>
      </c>
      <c r="G24" s="5">
        <f>1.85</f>
        <v>1.85</v>
      </c>
      <c r="H24" s="5">
        <f>(2*3.14*0.2)/(G24^2)</f>
        <v>0.3669831994156319</v>
      </c>
    </row>
    <row r="25" spans="1:8" s="2" customFormat="1">
      <c r="A25" s="1"/>
      <c r="B25" s="1"/>
      <c r="C25" s="1"/>
    </row>
    <row r="26" spans="1:8">
      <c r="A26" s="5" t="s">
        <v>6</v>
      </c>
      <c r="B26" s="5"/>
      <c r="C26" s="5" t="s">
        <v>8</v>
      </c>
    </row>
    <row r="27" spans="1:8">
      <c r="A27" s="5"/>
      <c r="B27" s="5"/>
      <c r="C27" s="5"/>
    </row>
    <row r="28" spans="1:8">
      <c r="A28" s="5" t="s">
        <v>1</v>
      </c>
      <c r="B28" s="5" t="s">
        <v>2</v>
      </c>
      <c r="C28" s="5"/>
    </row>
    <row r="29" spans="1:8">
      <c r="A29" s="5">
        <f>20*90/12</f>
        <v>150</v>
      </c>
      <c r="B29" s="5">
        <v>18.71</v>
      </c>
      <c r="C29" s="5"/>
    </row>
    <row r="30" spans="1:8">
      <c r="A30" s="5">
        <f>18*90/12</f>
        <v>135</v>
      </c>
      <c r="B30" s="5">
        <v>18.68</v>
      </c>
      <c r="C30" s="5"/>
    </row>
    <row r="31" spans="1:8">
      <c r="A31" s="5">
        <f>16*90/12</f>
        <v>120</v>
      </c>
      <c r="B31" s="5">
        <v>18.71</v>
      </c>
      <c r="C31" s="5"/>
    </row>
    <row r="32" spans="1:8">
      <c r="A32" s="5">
        <f>14*90/12</f>
        <v>105</v>
      </c>
      <c r="B32" s="5">
        <v>18.670000000000002</v>
      </c>
      <c r="C32" s="5"/>
    </row>
    <row r="33" spans="1:8">
      <c r="A33" s="5">
        <f>13*90/12</f>
        <v>97.5</v>
      </c>
      <c r="B33" s="5">
        <v>18.7</v>
      </c>
      <c r="C33" s="5"/>
    </row>
    <row r="34" spans="1:8">
      <c r="A34" s="5"/>
      <c r="B34" s="5"/>
      <c r="C34" s="5"/>
    </row>
    <row r="35" spans="1:8">
      <c r="A35" s="5" t="s">
        <v>3</v>
      </c>
      <c r="B35" s="5" t="s">
        <v>5</v>
      </c>
      <c r="C35" s="5" t="s">
        <v>4</v>
      </c>
    </row>
    <row r="36" spans="1:8">
      <c r="A36" s="5">
        <f>AVERAGE(B29:B33)</f>
        <v>18.694000000000003</v>
      </c>
      <c r="B36" s="5">
        <f>A36/10</f>
        <v>1.8694000000000002</v>
      </c>
      <c r="C36" s="5">
        <f>(2*3.14)/B36</f>
        <v>3.35936664170322</v>
      </c>
      <c r="G36" s="5">
        <f>1.87</f>
        <v>1.87</v>
      </c>
      <c r="H36" s="5">
        <f>(2*3.14*0.2)/(G36^2)</f>
        <v>0.35917526952443596</v>
      </c>
    </row>
    <row r="37" spans="1:8" s="2" customFormat="1"/>
    <row r="38" spans="1:8" s="4" customFormat="1">
      <c r="C38" s="4" t="s">
        <v>7</v>
      </c>
      <c r="E38" s="4" t="s">
        <v>8</v>
      </c>
    </row>
    <row r="39" spans="1:8">
      <c r="A39" t="s">
        <v>9</v>
      </c>
      <c r="B39" t="s">
        <v>4</v>
      </c>
      <c r="C39" t="s">
        <v>1</v>
      </c>
      <c r="D39" s="4"/>
      <c r="E39" t="s">
        <v>1</v>
      </c>
    </row>
    <row r="40" spans="1:8">
      <c r="A40" s="5">
        <v>0.2</v>
      </c>
      <c r="B40">
        <f>A40*2*3.14</f>
        <v>1.2560000000000002</v>
      </c>
      <c r="C40" s="5">
        <f>0.6*90/12</f>
        <v>4.5</v>
      </c>
      <c r="D40" s="5">
        <f>C40</f>
        <v>4.5</v>
      </c>
      <c r="E40" s="5">
        <f>0.6*90/12</f>
        <v>4.5</v>
      </c>
      <c r="F40" s="5">
        <f>E40</f>
        <v>4.5</v>
      </c>
    </row>
    <row r="41" spans="1:8">
      <c r="A41" s="5">
        <v>0.3</v>
      </c>
      <c r="B41">
        <f t="shared" ref="B41:B52" si="0">A41*2*3.14</f>
        <v>1.8839999999999999</v>
      </c>
      <c r="C41" s="5">
        <f>0.8*90/12</f>
        <v>6</v>
      </c>
      <c r="D41" s="5">
        <f t="shared" ref="D41:D47" si="1">C41</f>
        <v>6</v>
      </c>
      <c r="E41" s="5">
        <f>0.8*90/12</f>
        <v>6</v>
      </c>
      <c r="F41" s="5">
        <f t="shared" ref="F41:F47" si="2">E41</f>
        <v>6</v>
      </c>
    </row>
    <row r="42" spans="1:8">
      <c r="A42" s="5">
        <v>0.35</v>
      </c>
      <c r="B42">
        <f t="shared" si="0"/>
        <v>2.198</v>
      </c>
      <c r="C42" s="5">
        <f>0.9*90/12</f>
        <v>6.75</v>
      </c>
      <c r="D42" s="5">
        <f t="shared" si="1"/>
        <v>6.75</v>
      </c>
      <c r="E42" s="5">
        <f>0.9*90/12</f>
        <v>6.75</v>
      </c>
      <c r="F42" s="5">
        <f t="shared" si="2"/>
        <v>6.75</v>
      </c>
    </row>
    <row r="43" spans="1:8">
      <c r="A43" s="5">
        <v>0.4</v>
      </c>
      <c r="B43">
        <f t="shared" si="0"/>
        <v>2.5120000000000005</v>
      </c>
      <c r="C43" s="5">
        <f>1.1*90/12</f>
        <v>8.2500000000000018</v>
      </c>
      <c r="D43" s="5">
        <f t="shared" si="1"/>
        <v>8.2500000000000018</v>
      </c>
      <c r="E43" s="5">
        <f>1.1*90/12</f>
        <v>8.2500000000000018</v>
      </c>
      <c r="F43" s="5">
        <f t="shared" si="2"/>
        <v>8.2500000000000018</v>
      </c>
    </row>
    <row r="44" spans="1:8">
      <c r="A44" s="5">
        <v>0.45</v>
      </c>
      <c r="B44">
        <f t="shared" si="0"/>
        <v>2.8260000000000001</v>
      </c>
      <c r="C44" s="5">
        <f>1.7*90/12</f>
        <v>12.75</v>
      </c>
      <c r="D44" s="5">
        <f t="shared" si="1"/>
        <v>12.75</v>
      </c>
      <c r="E44" s="5">
        <f>1.7*90/12</f>
        <v>12.75</v>
      </c>
      <c r="F44" s="5">
        <f t="shared" si="2"/>
        <v>12.75</v>
      </c>
    </row>
    <row r="45" spans="1:8">
      <c r="A45" s="5">
        <v>0.5</v>
      </c>
      <c r="B45">
        <f t="shared" si="0"/>
        <v>3.14</v>
      </c>
      <c r="C45" s="5">
        <f>3.4*90/12</f>
        <v>25.5</v>
      </c>
      <c r="D45" s="5">
        <f t="shared" si="1"/>
        <v>25.5</v>
      </c>
      <c r="E45" s="5">
        <f>3*90/12</f>
        <v>22.5</v>
      </c>
      <c r="F45" s="5">
        <f t="shared" si="2"/>
        <v>22.5</v>
      </c>
    </row>
    <row r="46" spans="1:8">
      <c r="A46" s="5">
        <v>0.52</v>
      </c>
      <c r="B46">
        <f t="shared" si="0"/>
        <v>3.2656000000000001</v>
      </c>
      <c r="C46" s="5">
        <f>9*90/12</f>
        <v>67.5</v>
      </c>
      <c r="D46" s="5">
        <f t="shared" si="1"/>
        <v>67.5</v>
      </c>
      <c r="E46" s="5">
        <f>5.4*90/12</f>
        <v>40.500000000000007</v>
      </c>
      <c r="F46" s="5">
        <f t="shared" si="2"/>
        <v>40.500000000000007</v>
      </c>
    </row>
    <row r="47" spans="1:8">
      <c r="A47" s="5">
        <v>0.54</v>
      </c>
      <c r="B47">
        <f t="shared" si="0"/>
        <v>3.3912000000000004</v>
      </c>
      <c r="C47" s="5">
        <f>14*90/12</f>
        <v>105</v>
      </c>
      <c r="D47" s="5">
        <f t="shared" si="1"/>
        <v>105</v>
      </c>
      <c r="E47" s="5">
        <f>6.6*90/12</f>
        <v>49.5</v>
      </c>
      <c r="F47" s="5">
        <f t="shared" si="2"/>
        <v>49.5</v>
      </c>
    </row>
    <row r="48" spans="1:8">
      <c r="A48" s="5">
        <v>0.56000000000000005</v>
      </c>
      <c r="B48">
        <f t="shared" si="0"/>
        <v>3.5168000000000004</v>
      </c>
      <c r="C48" s="5">
        <f>5*90/12</f>
        <v>37.5</v>
      </c>
      <c r="D48" s="3">
        <f>180-C48</f>
        <v>142.5</v>
      </c>
      <c r="E48" s="5">
        <f>4.4*90/12</f>
        <v>33.000000000000007</v>
      </c>
      <c r="F48" s="5">
        <f>90-E48</f>
        <v>56.999999999999993</v>
      </c>
    </row>
    <row r="49" spans="1:7">
      <c r="A49" s="5">
        <v>0.57999999999999996</v>
      </c>
      <c r="B49">
        <f t="shared" si="0"/>
        <v>3.6423999999999999</v>
      </c>
      <c r="C49" s="5">
        <f>3.8*90/12</f>
        <v>28.5</v>
      </c>
      <c r="D49" s="3">
        <f t="shared" ref="D49:D52" si="3">180-C49</f>
        <v>151.5</v>
      </c>
      <c r="E49" s="5">
        <f>2*90/12</f>
        <v>15</v>
      </c>
      <c r="F49" s="5">
        <f t="shared" ref="F49:F52" si="4">90-E49</f>
        <v>75</v>
      </c>
    </row>
    <row r="50" spans="1:7">
      <c r="A50" s="5">
        <v>0.6</v>
      </c>
      <c r="B50">
        <f t="shared" si="0"/>
        <v>3.7679999999999998</v>
      </c>
      <c r="C50" s="5">
        <f>1.8*90/12</f>
        <v>13.5</v>
      </c>
      <c r="D50" s="3">
        <f t="shared" si="3"/>
        <v>166.5</v>
      </c>
      <c r="E50" s="5">
        <f>1.8*90/12</f>
        <v>13.5</v>
      </c>
      <c r="F50" s="5">
        <f t="shared" si="4"/>
        <v>76.5</v>
      </c>
    </row>
    <row r="51" spans="1:7">
      <c r="A51" s="5">
        <v>0.65</v>
      </c>
      <c r="B51">
        <f t="shared" si="0"/>
        <v>4.0820000000000007</v>
      </c>
      <c r="C51" s="5">
        <f>0.8*90/12</f>
        <v>6</v>
      </c>
      <c r="D51" s="3">
        <f t="shared" si="3"/>
        <v>174</v>
      </c>
      <c r="E51" s="5">
        <f>0.8*90/12</f>
        <v>6</v>
      </c>
      <c r="F51" s="5">
        <f t="shared" si="4"/>
        <v>84</v>
      </c>
    </row>
    <row r="52" spans="1:7">
      <c r="A52" s="5">
        <v>0.7</v>
      </c>
      <c r="B52">
        <f t="shared" si="0"/>
        <v>4.3959999999999999</v>
      </c>
      <c r="C52" s="5">
        <f>0.7*90/12</f>
        <v>5.2499999999999991</v>
      </c>
      <c r="D52" s="3">
        <f t="shared" si="3"/>
        <v>174.75</v>
      </c>
      <c r="E52" s="5">
        <f>0.7*90/12</f>
        <v>5.2499999999999991</v>
      </c>
      <c r="F52" s="5">
        <f t="shared" si="4"/>
        <v>84.75</v>
      </c>
    </row>
    <row r="53" spans="1:7">
      <c r="D53" s="4"/>
      <c r="G53" s="5">
        <f>0.053/1.85</f>
        <v>2.8648648648648647E-2</v>
      </c>
    </row>
    <row r="54" spans="1:7">
      <c r="G54" s="5">
        <f>0.205/1.87</f>
        <v>0.10962566844919786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G23" sqref="G23"/>
    </sheetView>
  </sheetViews>
  <sheetFormatPr baseColWidth="10" defaultRowHeight="15"/>
  <sheetData>
    <row r="1" spans="1:5">
      <c r="A1" t="s">
        <v>10</v>
      </c>
      <c r="D1" t="s">
        <v>11</v>
      </c>
    </row>
    <row r="2" spans="1:5">
      <c r="A2">
        <v>1</v>
      </c>
      <c r="B2">
        <v>63</v>
      </c>
      <c r="D2">
        <v>1</v>
      </c>
      <c r="E2">
        <v>53</v>
      </c>
    </row>
    <row r="3" spans="1:5">
      <c r="A3">
        <v>2</v>
      </c>
      <c r="B3">
        <v>58</v>
      </c>
      <c r="D3">
        <v>2</v>
      </c>
      <c r="E3">
        <v>42</v>
      </c>
    </row>
    <row r="4" spans="1:5">
      <c r="A4">
        <v>3</v>
      </c>
      <c r="B4">
        <v>54.5</v>
      </c>
      <c r="D4">
        <v>3</v>
      </c>
      <c r="E4">
        <v>34</v>
      </c>
    </row>
    <row r="5" spans="1:5">
      <c r="A5">
        <v>4</v>
      </c>
      <c r="B5">
        <v>50</v>
      </c>
      <c r="D5">
        <v>4</v>
      </c>
      <c r="E5">
        <v>27</v>
      </c>
    </row>
    <row r="6" spans="1:5">
      <c r="A6">
        <v>5</v>
      </c>
      <c r="B6">
        <v>47</v>
      </c>
      <c r="D6">
        <v>5</v>
      </c>
      <c r="E6">
        <v>22</v>
      </c>
    </row>
    <row r="7" spans="1:5">
      <c r="A7">
        <v>6</v>
      </c>
      <c r="B7">
        <v>44</v>
      </c>
      <c r="D7">
        <v>6</v>
      </c>
      <c r="E7">
        <v>17</v>
      </c>
    </row>
    <row r="8" spans="1:5">
      <c r="A8">
        <v>7</v>
      </c>
      <c r="B8">
        <v>41</v>
      </c>
      <c r="D8">
        <v>7</v>
      </c>
      <c r="E8">
        <v>15</v>
      </c>
    </row>
    <row r="9" spans="1:5">
      <c r="A9">
        <v>8</v>
      </c>
      <c r="B9">
        <v>37</v>
      </c>
      <c r="D9">
        <v>8</v>
      </c>
      <c r="E9">
        <v>11</v>
      </c>
    </row>
    <row r="10" spans="1:5">
      <c r="A10">
        <v>9</v>
      </c>
      <c r="B10">
        <v>35</v>
      </c>
      <c r="D10">
        <v>9</v>
      </c>
      <c r="E10">
        <v>9</v>
      </c>
    </row>
    <row r="11" spans="1:5">
      <c r="A11">
        <v>10</v>
      </c>
      <c r="B11">
        <v>33</v>
      </c>
      <c r="D11">
        <v>10</v>
      </c>
      <c r="E11">
        <v>7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3:F12"/>
  <sheetViews>
    <sheetView workbookViewId="0">
      <selection activeCell="F3" sqref="F3"/>
    </sheetView>
  </sheetViews>
  <sheetFormatPr baseColWidth="10" defaultRowHeight="15"/>
  <sheetData>
    <row r="3" spans="4:6">
      <c r="D3">
        <v>1.6</v>
      </c>
      <c r="E3">
        <v>9</v>
      </c>
      <c r="F3">
        <v>4.8333000000000004</v>
      </c>
    </row>
    <row r="4" spans="4:6">
      <c r="D4">
        <v>3.4</v>
      </c>
      <c r="E4">
        <v>8.6667000000000005</v>
      </c>
      <c r="F4">
        <v>5.5</v>
      </c>
    </row>
    <row r="5" spans="4:6">
      <c r="D5">
        <v>5.2332999999999998</v>
      </c>
      <c r="E5">
        <v>8.3332999999999995</v>
      </c>
      <c r="F5">
        <v>6.0833000000000004</v>
      </c>
    </row>
    <row r="6" spans="4:6">
      <c r="D6">
        <v>7.0332999999999997</v>
      </c>
      <c r="E6">
        <v>7.9166999999999996</v>
      </c>
      <c r="F6">
        <v>6.6666999999999996</v>
      </c>
    </row>
    <row r="7" spans="4:6">
      <c r="D7">
        <v>8.9</v>
      </c>
      <c r="E7">
        <v>7.5833000000000004</v>
      </c>
      <c r="F7">
        <v>7.0833000000000004</v>
      </c>
    </row>
    <row r="8" spans="4:6">
      <c r="D8">
        <v>10.7</v>
      </c>
      <c r="E8">
        <v>7.1666999999999996</v>
      </c>
      <c r="F8">
        <v>7.5</v>
      </c>
    </row>
    <row r="9" spans="4:6">
      <c r="D9">
        <v>12.533300000000001</v>
      </c>
      <c r="E9">
        <v>6.8333000000000004</v>
      </c>
      <c r="F9">
        <v>7.9166999999999996</v>
      </c>
    </row>
    <row r="10" spans="4:6">
      <c r="D10">
        <v>14.3667</v>
      </c>
      <c r="E10">
        <v>6.4166999999999996</v>
      </c>
      <c r="F10">
        <v>8.25</v>
      </c>
    </row>
    <row r="11" spans="4:6">
      <c r="D11">
        <v>16.166599999999999</v>
      </c>
      <c r="E11">
        <v>6.0833000000000004</v>
      </c>
      <c r="F11">
        <v>8.5832999999999995</v>
      </c>
    </row>
    <row r="12" spans="4:6">
      <c r="D12">
        <v>18</v>
      </c>
      <c r="E12">
        <v>5.6666999999999996</v>
      </c>
      <c r="F12">
        <v>8.8332999999999995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Gentian</dc:creator>
  <cp:lastModifiedBy>Gentian</cp:lastModifiedBy>
  <dcterms:created xsi:type="dcterms:W3CDTF">2015-07-16T21:53:41Z</dcterms:created>
  <dcterms:modified xsi:type="dcterms:W3CDTF">2015-07-17T03:05:06Z</dcterms:modified>
</cp:coreProperties>
</file>