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5970" tabRatio="672"/>
  </bookViews>
  <sheets>
    <sheet name="dest Wasser 1. Durchgang" sheetId="1" r:id="rId1"/>
    <sheet name="dest Wasser 2. Durchgang" sheetId="2" r:id="rId2"/>
    <sheet name="Glycerin-Wasser_Gemisch 1. D" sheetId="3" r:id="rId3"/>
    <sheet name="Glycerin-Wasser-Gemisch 2." sheetId="4" r:id="rId4"/>
  </sheets>
  <calcPr calcId="145621"/>
</workbook>
</file>

<file path=xl/calcChain.xml><?xml version="1.0" encoding="utf-8"?>
<calcChain xmlns="http://schemas.openxmlformats.org/spreadsheetml/2006/main">
  <c r="B25" i="1" l="1"/>
  <c r="M29" i="4"/>
  <c r="M30" i="4"/>
  <c r="M31" i="4"/>
  <c r="M32" i="4"/>
  <c r="M33" i="4"/>
  <c r="M34" i="4"/>
  <c r="M35" i="4"/>
  <c r="M36" i="4"/>
  <c r="M37" i="4"/>
  <c r="M38" i="4"/>
  <c r="K30" i="4"/>
  <c r="K31" i="4"/>
  <c r="K32" i="4"/>
  <c r="K33" i="4"/>
  <c r="K34" i="4"/>
  <c r="K35" i="4"/>
  <c r="K36" i="4"/>
  <c r="K37" i="4"/>
  <c r="K38" i="4"/>
  <c r="K29" i="4"/>
  <c r="M30" i="3"/>
  <c r="M31" i="3"/>
  <c r="M32" i="3"/>
  <c r="M33" i="3"/>
  <c r="M34" i="3"/>
  <c r="M35" i="3"/>
  <c r="M36" i="3"/>
  <c r="M37" i="3"/>
  <c r="M38" i="3"/>
  <c r="M29" i="3"/>
  <c r="K30" i="3"/>
  <c r="K31" i="3"/>
  <c r="K32" i="3"/>
  <c r="K33" i="3"/>
  <c r="K34" i="3"/>
  <c r="K35" i="3"/>
  <c r="K36" i="3"/>
  <c r="K37" i="3"/>
  <c r="K38" i="3"/>
  <c r="K29" i="3"/>
  <c r="M30" i="2"/>
  <c r="M31" i="2"/>
  <c r="M32" i="2"/>
  <c r="M33" i="2"/>
  <c r="M34" i="2"/>
  <c r="M35" i="2"/>
  <c r="M36" i="2"/>
  <c r="M37" i="2"/>
  <c r="M38" i="2"/>
  <c r="M29" i="2"/>
  <c r="K30" i="2"/>
  <c r="K31" i="2"/>
  <c r="K32" i="2"/>
  <c r="K33" i="2"/>
  <c r="K34" i="2"/>
  <c r="K35" i="2"/>
  <c r="K36" i="2"/>
  <c r="K37" i="2"/>
  <c r="K38" i="2"/>
  <c r="K29" i="2"/>
  <c r="C30" i="4"/>
  <c r="C31" i="4"/>
  <c r="C32" i="4"/>
  <c r="C33" i="4"/>
  <c r="C34" i="4"/>
  <c r="C35" i="4"/>
  <c r="C36" i="4"/>
  <c r="C37" i="4"/>
  <c r="C38" i="4"/>
  <c r="A30" i="4"/>
  <c r="A31" i="4"/>
  <c r="A32" i="4"/>
  <c r="A33" i="4"/>
  <c r="A34" i="4"/>
  <c r="A35" i="4"/>
  <c r="A36" i="4"/>
  <c r="A37" i="4"/>
  <c r="A38" i="4"/>
  <c r="C29" i="4"/>
  <c r="A29" i="4"/>
  <c r="C30" i="3"/>
  <c r="C31" i="3"/>
  <c r="C32" i="3"/>
  <c r="C33" i="3"/>
  <c r="C34" i="3"/>
  <c r="C35" i="3"/>
  <c r="C36" i="3"/>
  <c r="C37" i="3"/>
  <c r="C38" i="3"/>
  <c r="A30" i="3"/>
  <c r="A31" i="3"/>
  <c r="A32" i="3"/>
  <c r="A33" i="3"/>
  <c r="A34" i="3"/>
  <c r="A35" i="3"/>
  <c r="A36" i="3"/>
  <c r="A37" i="3"/>
  <c r="A38" i="3"/>
  <c r="C29" i="3"/>
  <c r="A29" i="3"/>
  <c r="C30" i="2"/>
  <c r="C31" i="2"/>
  <c r="C32" i="2"/>
  <c r="C33" i="2"/>
  <c r="C34" i="2"/>
  <c r="C35" i="2"/>
  <c r="C36" i="2"/>
  <c r="C37" i="2"/>
  <c r="C38" i="2"/>
  <c r="A30" i="2"/>
  <c r="A31" i="2"/>
  <c r="A32" i="2"/>
  <c r="A33" i="2"/>
  <c r="A34" i="2"/>
  <c r="A35" i="2"/>
  <c r="A36" i="2"/>
  <c r="A37" i="2"/>
  <c r="A38" i="2"/>
  <c r="C29" i="2"/>
  <c r="A29" i="2"/>
  <c r="C30" i="1"/>
  <c r="M30" i="1" s="1"/>
  <c r="C31" i="1"/>
  <c r="C32" i="1"/>
  <c r="M32" i="1" s="1"/>
  <c r="C33" i="1"/>
  <c r="C34" i="1"/>
  <c r="M34" i="1" s="1"/>
  <c r="C35" i="1"/>
  <c r="C36" i="1"/>
  <c r="M36" i="1" s="1"/>
  <c r="C37" i="1"/>
  <c r="C38" i="1"/>
  <c r="M38" i="1" s="1"/>
  <c r="M31" i="1"/>
  <c r="M33" i="1"/>
  <c r="M35" i="1"/>
  <c r="M37" i="1"/>
  <c r="M29" i="1"/>
  <c r="C29" i="1"/>
  <c r="A30" i="1"/>
  <c r="K30" i="1" s="1"/>
  <c r="A31" i="1"/>
  <c r="A32" i="1"/>
  <c r="K32" i="1" s="1"/>
  <c r="A33" i="1"/>
  <c r="A34" i="1"/>
  <c r="K34" i="1" s="1"/>
  <c r="A35" i="1"/>
  <c r="A36" i="1"/>
  <c r="K36" i="1" s="1"/>
  <c r="A37" i="1"/>
  <c r="A38" i="1"/>
  <c r="K38" i="1" s="1"/>
  <c r="A29" i="1"/>
  <c r="K29" i="1"/>
  <c r="K31" i="1"/>
  <c r="K33" i="1"/>
  <c r="K35" i="1"/>
  <c r="K37" i="1"/>
  <c r="G3" i="1"/>
  <c r="G29" i="1"/>
  <c r="I29" i="1"/>
  <c r="I29" i="2"/>
  <c r="G29" i="2"/>
  <c r="I29" i="3"/>
  <c r="G29" i="3"/>
  <c r="I29" i="4"/>
  <c r="G29" i="4"/>
  <c r="M16" i="4"/>
  <c r="M16" i="3"/>
  <c r="M17" i="3"/>
  <c r="M18" i="3"/>
  <c r="M19" i="3"/>
  <c r="M20" i="3"/>
  <c r="M21" i="3"/>
  <c r="M22" i="3"/>
  <c r="M23" i="3"/>
  <c r="M24" i="3"/>
  <c r="M15" i="3"/>
  <c r="M16" i="2"/>
  <c r="M17" i="2"/>
  <c r="M18" i="2"/>
  <c r="M19" i="2"/>
  <c r="M20" i="2"/>
  <c r="M21" i="2"/>
  <c r="M22" i="2"/>
  <c r="M23" i="2"/>
  <c r="M24" i="2"/>
  <c r="M15" i="2"/>
  <c r="M16" i="1"/>
  <c r="M17" i="1"/>
  <c r="M18" i="1"/>
  <c r="M19" i="1"/>
  <c r="M20" i="1"/>
  <c r="M21" i="1"/>
  <c r="M22" i="1"/>
  <c r="M23" i="1"/>
  <c r="M24" i="1"/>
  <c r="M15" i="1"/>
  <c r="L16" i="1"/>
  <c r="L17" i="1"/>
  <c r="L18" i="1"/>
  <c r="L19" i="1"/>
  <c r="L20" i="1"/>
  <c r="L21" i="1"/>
  <c r="L22" i="1"/>
  <c r="L23" i="1"/>
  <c r="L24" i="1"/>
  <c r="L15" i="1"/>
  <c r="L16" i="2"/>
  <c r="L17" i="2"/>
  <c r="L18" i="2"/>
  <c r="L19" i="2"/>
  <c r="L20" i="2"/>
  <c r="L21" i="2"/>
  <c r="L22" i="2"/>
  <c r="L23" i="2"/>
  <c r="L24" i="2"/>
  <c r="L15" i="2"/>
  <c r="L16" i="3"/>
  <c r="L17" i="3"/>
  <c r="L18" i="3"/>
  <c r="L19" i="3"/>
  <c r="L20" i="3"/>
  <c r="L21" i="3"/>
  <c r="L22" i="3"/>
  <c r="L23" i="3"/>
  <c r="L24" i="3"/>
  <c r="L15" i="3"/>
  <c r="L15" i="4"/>
  <c r="M15" i="4" s="1"/>
  <c r="K16" i="1"/>
  <c r="K17" i="1"/>
  <c r="K18" i="1"/>
  <c r="K19" i="1"/>
  <c r="K20" i="1"/>
  <c r="K21" i="1"/>
  <c r="K22" i="1"/>
  <c r="K23" i="1"/>
  <c r="K24" i="1"/>
  <c r="K15" i="1"/>
  <c r="K16" i="2"/>
  <c r="K17" i="2"/>
  <c r="K18" i="2"/>
  <c r="K19" i="2"/>
  <c r="K20" i="2"/>
  <c r="K21" i="2"/>
  <c r="K22" i="2"/>
  <c r="K23" i="2"/>
  <c r="K24" i="2"/>
  <c r="K15" i="2"/>
  <c r="K24" i="3"/>
  <c r="K16" i="3"/>
  <c r="K17" i="3"/>
  <c r="K18" i="3"/>
  <c r="K19" i="3"/>
  <c r="K20" i="3"/>
  <c r="K21" i="3"/>
  <c r="K22" i="3"/>
  <c r="K23" i="3"/>
  <c r="K15" i="3"/>
  <c r="K15" i="4"/>
  <c r="I16" i="3"/>
  <c r="I17" i="3"/>
  <c r="I18" i="3"/>
  <c r="I19" i="3"/>
  <c r="I20" i="3"/>
  <c r="I21" i="3"/>
  <c r="I22" i="3"/>
  <c r="I23" i="3"/>
  <c r="I24" i="3"/>
  <c r="I15" i="3"/>
  <c r="I16" i="2"/>
  <c r="I17" i="2"/>
  <c r="I18" i="2"/>
  <c r="I19" i="2"/>
  <c r="I20" i="2"/>
  <c r="I21" i="2"/>
  <c r="I22" i="2"/>
  <c r="I23" i="2"/>
  <c r="I24" i="2"/>
  <c r="I15" i="2"/>
  <c r="I16" i="1"/>
  <c r="I17" i="1"/>
  <c r="I18" i="1"/>
  <c r="I19" i="1"/>
  <c r="I20" i="1"/>
  <c r="I21" i="1"/>
  <c r="I22" i="1"/>
  <c r="I23" i="1"/>
  <c r="I24" i="1"/>
  <c r="I15" i="1"/>
  <c r="H16" i="1"/>
  <c r="H17" i="1"/>
  <c r="H18" i="1"/>
  <c r="H19" i="1"/>
  <c r="H20" i="1"/>
  <c r="H21" i="1"/>
  <c r="H22" i="1"/>
  <c r="H23" i="1"/>
  <c r="H24" i="1"/>
  <c r="H15" i="1"/>
  <c r="H16" i="2"/>
  <c r="H17" i="2"/>
  <c r="H18" i="2"/>
  <c r="H19" i="2"/>
  <c r="H20" i="2"/>
  <c r="H21" i="2"/>
  <c r="H22" i="2"/>
  <c r="H23" i="2"/>
  <c r="H24" i="2"/>
  <c r="H15" i="2"/>
  <c r="H16" i="3"/>
  <c r="H17" i="3"/>
  <c r="H18" i="3"/>
  <c r="H19" i="3"/>
  <c r="H20" i="3"/>
  <c r="H21" i="3"/>
  <c r="H22" i="3"/>
  <c r="H23" i="3"/>
  <c r="H24" i="3"/>
  <c r="H15" i="3"/>
  <c r="H15" i="4"/>
  <c r="I15" i="4" s="1"/>
  <c r="G15" i="4"/>
  <c r="G18" i="1"/>
  <c r="G15" i="1"/>
  <c r="G16" i="2"/>
  <c r="G17" i="2"/>
  <c r="G18" i="2"/>
  <c r="G19" i="2"/>
  <c r="G20" i="2"/>
  <c r="G21" i="2"/>
  <c r="G22" i="2"/>
  <c r="G23" i="2"/>
  <c r="G24" i="2"/>
  <c r="G15" i="2"/>
  <c r="G15" i="3"/>
  <c r="G16" i="1"/>
  <c r="G17" i="1"/>
  <c r="G19" i="1"/>
  <c r="G20" i="1"/>
  <c r="G21" i="1"/>
  <c r="G22" i="1"/>
  <c r="G23" i="1"/>
  <c r="G24" i="1"/>
  <c r="G16" i="3"/>
  <c r="G17" i="3"/>
  <c r="G18" i="3"/>
  <c r="G19" i="3"/>
  <c r="G20" i="3"/>
  <c r="G21" i="3"/>
  <c r="G22" i="3"/>
  <c r="G23" i="3"/>
  <c r="G24" i="3"/>
  <c r="M17" i="4"/>
  <c r="M18" i="4"/>
  <c r="M19" i="4"/>
  <c r="M20" i="4"/>
  <c r="M21" i="4"/>
  <c r="M22" i="4"/>
  <c r="M23" i="4"/>
  <c r="M24" i="4"/>
  <c r="L16" i="4"/>
  <c r="L17" i="4"/>
  <c r="L18" i="4"/>
  <c r="L19" i="4"/>
  <c r="L20" i="4"/>
  <c r="L21" i="4"/>
  <c r="L22" i="4"/>
  <c r="L23" i="4"/>
  <c r="L24" i="4"/>
  <c r="K16" i="4"/>
  <c r="K17" i="4"/>
  <c r="K18" i="4"/>
  <c r="K19" i="4"/>
  <c r="K20" i="4"/>
  <c r="K21" i="4"/>
  <c r="K22" i="4"/>
  <c r="K23" i="4"/>
  <c r="K24" i="4"/>
  <c r="I16" i="4"/>
  <c r="I17" i="4"/>
  <c r="I18" i="4"/>
  <c r="I19" i="4"/>
  <c r="I20" i="4"/>
  <c r="I21" i="4"/>
  <c r="I22" i="4"/>
  <c r="I23" i="4"/>
  <c r="I24" i="4"/>
  <c r="H16" i="4"/>
  <c r="H17" i="4"/>
  <c r="H18" i="4"/>
  <c r="H19" i="4"/>
  <c r="H20" i="4"/>
  <c r="H21" i="4"/>
  <c r="H22" i="4"/>
  <c r="H23" i="4"/>
  <c r="H24" i="4"/>
  <c r="G16" i="4"/>
  <c r="G17" i="4"/>
  <c r="G18" i="4"/>
  <c r="G19" i="4"/>
  <c r="G20" i="4"/>
  <c r="G21" i="4"/>
  <c r="G22" i="4"/>
  <c r="G23" i="4"/>
  <c r="G24" i="4"/>
  <c r="M4" i="4" l="1"/>
  <c r="M5" i="4"/>
  <c r="M6" i="4"/>
  <c r="M7" i="4"/>
  <c r="M8" i="4"/>
  <c r="M9" i="4"/>
  <c r="M10" i="4"/>
  <c r="M11" i="4"/>
  <c r="M12" i="4"/>
  <c r="K4" i="4"/>
  <c r="K5" i="4"/>
  <c r="K6" i="4"/>
  <c r="K7" i="4"/>
  <c r="K8" i="4"/>
  <c r="K9" i="4"/>
  <c r="K10" i="4"/>
  <c r="K11" i="4"/>
  <c r="K12" i="4"/>
  <c r="M3" i="4"/>
  <c r="K3" i="4"/>
  <c r="M4" i="2"/>
  <c r="M5" i="2"/>
  <c r="M6" i="2"/>
  <c r="M7" i="2"/>
  <c r="M8" i="2"/>
  <c r="M9" i="2"/>
  <c r="M10" i="2"/>
  <c r="M11" i="2"/>
  <c r="M12" i="2"/>
  <c r="K4" i="2"/>
  <c r="K5" i="2"/>
  <c r="K6" i="2"/>
  <c r="K7" i="2"/>
  <c r="K8" i="2"/>
  <c r="K9" i="2"/>
  <c r="K10" i="2"/>
  <c r="K11" i="2"/>
  <c r="K12" i="2"/>
  <c r="M3" i="2"/>
  <c r="K3" i="2"/>
  <c r="M4" i="1"/>
  <c r="M5" i="1"/>
  <c r="M6" i="1"/>
  <c r="M7" i="1"/>
  <c r="M8" i="1"/>
  <c r="M9" i="1"/>
  <c r="M10" i="1"/>
  <c r="M11" i="1"/>
  <c r="M12" i="1"/>
  <c r="K4" i="1"/>
  <c r="K5" i="1"/>
  <c r="K6" i="1"/>
  <c r="K7" i="1"/>
  <c r="K8" i="1"/>
  <c r="K9" i="1"/>
  <c r="K10" i="1"/>
  <c r="K11" i="1"/>
  <c r="K12" i="1"/>
  <c r="M3" i="1"/>
  <c r="K3" i="1"/>
  <c r="I4" i="4"/>
  <c r="I5" i="4"/>
  <c r="I6" i="4"/>
  <c r="I7" i="4"/>
  <c r="I8" i="4"/>
  <c r="I9" i="4"/>
  <c r="I10" i="4"/>
  <c r="I11" i="4"/>
  <c r="I12" i="4"/>
  <c r="G4" i="4"/>
  <c r="G5" i="4"/>
  <c r="G6" i="4"/>
  <c r="G7" i="4"/>
  <c r="G8" i="4"/>
  <c r="G9" i="4"/>
  <c r="G10" i="4"/>
  <c r="G11" i="4"/>
  <c r="G12" i="4"/>
  <c r="I3" i="4"/>
  <c r="G3" i="4"/>
  <c r="G5" i="3"/>
  <c r="K5" i="3" s="1"/>
  <c r="G7" i="3"/>
  <c r="K7" i="3" s="1"/>
  <c r="G9" i="3"/>
  <c r="K9" i="3" s="1"/>
  <c r="G11" i="3"/>
  <c r="K11" i="3" s="1"/>
  <c r="I3" i="3"/>
  <c r="M3" i="3" s="1"/>
  <c r="I4" i="2"/>
  <c r="I5" i="2"/>
  <c r="I6" i="2"/>
  <c r="I7" i="2"/>
  <c r="I8" i="2"/>
  <c r="I9" i="2"/>
  <c r="I10" i="2"/>
  <c r="I11" i="2"/>
  <c r="I12" i="2"/>
  <c r="G4" i="2"/>
  <c r="G5" i="2"/>
  <c r="G6" i="2"/>
  <c r="G7" i="2"/>
  <c r="G8" i="2"/>
  <c r="G9" i="2"/>
  <c r="G10" i="2"/>
  <c r="G11" i="2"/>
  <c r="G12" i="2"/>
  <c r="I3" i="2"/>
  <c r="G3" i="2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D17" i="4"/>
  <c r="D18" i="4"/>
  <c r="D19" i="4"/>
  <c r="D20" i="4"/>
  <c r="D21" i="4"/>
  <c r="D22" i="4"/>
  <c r="D23" i="4"/>
  <c r="D24" i="4"/>
  <c r="D25" i="4"/>
  <c r="D16" i="4"/>
  <c r="D17" i="3"/>
  <c r="I4" i="3" s="1"/>
  <c r="M4" i="3" s="1"/>
  <c r="D18" i="3"/>
  <c r="I5" i="3" s="1"/>
  <c r="M5" i="3" s="1"/>
  <c r="D19" i="3"/>
  <c r="I6" i="3" s="1"/>
  <c r="M6" i="3" s="1"/>
  <c r="D20" i="3"/>
  <c r="I7" i="3" s="1"/>
  <c r="M7" i="3" s="1"/>
  <c r="D21" i="3"/>
  <c r="I8" i="3" s="1"/>
  <c r="M8" i="3" s="1"/>
  <c r="D22" i="3"/>
  <c r="I9" i="3" s="1"/>
  <c r="M9" i="3" s="1"/>
  <c r="D23" i="3"/>
  <c r="I10" i="3" s="1"/>
  <c r="M10" i="3" s="1"/>
  <c r="D24" i="3"/>
  <c r="I11" i="3" s="1"/>
  <c r="M11" i="3" s="1"/>
  <c r="D25" i="3"/>
  <c r="I12" i="3" s="1"/>
  <c r="M12" i="3" s="1"/>
  <c r="D16" i="3"/>
  <c r="D17" i="2"/>
  <c r="D18" i="2"/>
  <c r="D19" i="2"/>
  <c r="D20" i="2"/>
  <c r="D21" i="2"/>
  <c r="D22" i="2"/>
  <c r="D23" i="2"/>
  <c r="D24" i="2"/>
  <c r="D25" i="2"/>
  <c r="D16" i="2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16" i="1"/>
  <c r="B17" i="4"/>
  <c r="B18" i="4"/>
  <c r="B19" i="4"/>
  <c r="B20" i="4"/>
  <c r="B21" i="4"/>
  <c r="B22" i="4"/>
  <c r="B23" i="4"/>
  <c r="B24" i="4"/>
  <c r="B25" i="4"/>
  <c r="B16" i="4"/>
  <c r="B17" i="3"/>
  <c r="G4" i="3" s="1"/>
  <c r="K4" i="3" s="1"/>
  <c r="B18" i="3"/>
  <c r="B19" i="3"/>
  <c r="G6" i="3" s="1"/>
  <c r="K6" i="3" s="1"/>
  <c r="B20" i="3"/>
  <c r="B21" i="3"/>
  <c r="G8" i="3" s="1"/>
  <c r="K8" i="3" s="1"/>
  <c r="B22" i="3"/>
  <c r="B23" i="3"/>
  <c r="G10" i="3" s="1"/>
  <c r="K10" i="3" s="1"/>
  <c r="B24" i="3"/>
  <c r="B25" i="3"/>
  <c r="G12" i="3" s="1"/>
  <c r="K12" i="3" s="1"/>
  <c r="B16" i="3"/>
  <c r="G3" i="3" s="1"/>
  <c r="K3" i="3" s="1"/>
  <c r="B17" i="2"/>
  <c r="B18" i="2"/>
  <c r="B19" i="2"/>
  <c r="B20" i="2"/>
  <c r="B21" i="2"/>
  <c r="B22" i="2"/>
  <c r="B23" i="2"/>
  <c r="B24" i="2"/>
  <c r="B25" i="2"/>
  <c r="B16" i="2"/>
</calcChain>
</file>

<file path=xl/sharedStrings.xml><?xml version="1.0" encoding="utf-8"?>
<sst xmlns="http://schemas.openxmlformats.org/spreadsheetml/2006/main" count="113" uniqueCount="32">
  <si>
    <t>N</t>
  </si>
  <si>
    <t>f [MHz]</t>
  </si>
  <si>
    <t>dN [mm]</t>
  </si>
  <si>
    <t xml:space="preserve"> </t>
  </si>
  <si>
    <t>Lambda [nm]</t>
  </si>
  <si>
    <t xml:space="preserve">d bei 650 nm </t>
  </si>
  <si>
    <t>d bei 532 nm</t>
  </si>
  <si>
    <t>d bei 650 nm</t>
  </si>
  <si>
    <t>d bei 650nm</t>
  </si>
  <si>
    <t>Schallgeschwindigleit c</t>
  </si>
  <si>
    <t>bei 650 nm</t>
  </si>
  <si>
    <t>bei 532 nm</t>
  </si>
  <si>
    <t>Gitterkonstante in m</t>
  </si>
  <si>
    <t>Kompressibilitätsmodul K mit Dichte 1100 kg/m^3</t>
  </si>
  <si>
    <t>Kompressibilitätsmodul K mit Dicht 1000 kg/m^3</t>
  </si>
  <si>
    <t>Kompressionsmodul K mit Dichte 1000 kg/m^3</t>
  </si>
  <si>
    <t>Fehler a</t>
  </si>
  <si>
    <t>Fehler dN</t>
  </si>
  <si>
    <t>Fehler Lambda für 650 nm</t>
  </si>
  <si>
    <t>650 nm</t>
  </si>
  <si>
    <t>532 nm</t>
  </si>
  <si>
    <t>Fehler Lambda für 532 nm</t>
  </si>
  <si>
    <t>Fehler Lambda bei 650 nm</t>
  </si>
  <si>
    <t>Fehler für Lambda bei 532 nm</t>
  </si>
  <si>
    <t>Fehler Lambda bei 532 nm</t>
  </si>
  <si>
    <t>Fehler für Schallgeschwindigkeit c</t>
  </si>
  <si>
    <t>für 650 nm</t>
  </si>
  <si>
    <t>für 532 nm</t>
  </si>
  <si>
    <t>532nm</t>
  </si>
  <si>
    <t>Mittelwert Schallgeschwindigkeit c</t>
  </si>
  <si>
    <t>Fehler Kompressionsmodul K</t>
  </si>
  <si>
    <t>Fehlerrechnung Kompressionsmodul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</si>
</sst>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93B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" zoomScale="130" zoomScaleNormal="130" workbookViewId="0">
      <selection activeCell="D27" sqref="D27"/>
    </sheetView>
  </sheetViews>
  <sheetFormatPr baseColWidth="10" defaultRowHeight="15" x14ac:dyDescent="0.25"/>
  <cols>
    <col min="2" max="2" width="12" bestFit="1" customWidth="1"/>
    <col min="6" max="6" width="11.42578125" style="1"/>
    <col min="7" max="9" width="12" bestFit="1" customWidth="1"/>
    <col min="10" max="10" width="11.42578125" style="1"/>
    <col min="12" max="12" width="12" bestFit="1" customWidth="1"/>
  </cols>
  <sheetData>
    <row r="1" spans="1:13" x14ac:dyDescent="0.25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15</v>
      </c>
    </row>
    <row r="2" spans="1:13" x14ac:dyDescent="0.25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 x14ac:dyDescent="0.25">
      <c r="A3">
        <v>3</v>
      </c>
      <c r="B3">
        <v>7</v>
      </c>
      <c r="C3">
        <v>2</v>
      </c>
      <c r="D3">
        <v>13</v>
      </c>
      <c r="E3">
        <v>4</v>
      </c>
      <c r="G3">
        <f>(A3*1000000)*B16</f>
        <v>1537.7142857142853</v>
      </c>
      <c r="I3">
        <f>A3*1000000*D16</f>
        <v>1656</v>
      </c>
      <c r="K3">
        <f>G3^2*1000</f>
        <v>2364565224.4897947</v>
      </c>
      <c r="M3">
        <f>I3^2*1000</f>
        <v>2742336000</v>
      </c>
    </row>
    <row r="4" spans="1:13" x14ac:dyDescent="0.25">
      <c r="A4">
        <v>4</v>
      </c>
      <c r="B4">
        <v>15</v>
      </c>
      <c r="C4">
        <v>3</v>
      </c>
      <c r="D4">
        <v>16</v>
      </c>
      <c r="E4">
        <v>4</v>
      </c>
      <c r="G4">
        <f t="shared" ref="G4:G12" si="0">(A4*1000000)*B17</f>
        <v>1435.2</v>
      </c>
      <c r="I4">
        <f t="shared" ref="I4:I12" si="1">A4*1000000*D17</f>
        <v>1793.9999999999995</v>
      </c>
      <c r="K4">
        <f t="shared" ref="K4:K12" si="2">G4^2*1000</f>
        <v>2059799040</v>
      </c>
      <c r="M4">
        <f t="shared" ref="M4:M12" si="3">I4^2*1000</f>
        <v>3218435999.9999981</v>
      </c>
    </row>
    <row r="5" spans="1:13" x14ac:dyDescent="0.25">
      <c r="A5">
        <v>5</v>
      </c>
      <c r="B5">
        <v>20</v>
      </c>
      <c r="C5">
        <v>4</v>
      </c>
      <c r="D5">
        <v>20</v>
      </c>
      <c r="E5">
        <v>4</v>
      </c>
      <c r="G5">
        <f t="shared" si="0"/>
        <v>1793.9999999999998</v>
      </c>
      <c r="I5">
        <f t="shared" si="1"/>
        <v>1793.9999999999998</v>
      </c>
      <c r="K5">
        <f t="shared" si="2"/>
        <v>3218435999.999999</v>
      </c>
      <c r="M5">
        <f t="shared" si="3"/>
        <v>3218435999.999999</v>
      </c>
    </row>
    <row r="6" spans="1:13" x14ac:dyDescent="0.25">
      <c r="A6">
        <v>6</v>
      </c>
      <c r="B6">
        <v>26</v>
      </c>
      <c r="C6">
        <v>4</v>
      </c>
      <c r="D6">
        <v>24</v>
      </c>
      <c r="E6">
        <v>4</v>
      </c>
      <c r="G6">
        <f t="shared" si="0"/>
        <v>1656</v>
      </c>
      <c r="I6">
        <f t="shared" si="1"/>
        <v>1793.9999999999998</v>
      </c>
      <c r="K6">
        <f t="shared" si="2"/>
        <v>2742336000</v>
      </c>
      <c r="M6">
        <f t="shared" si="3"/>
        <v>3218435999.999999</v>
      </c>
    </row>
    <row r="7" spans="1:13" x14ac:dyDescent="0.25">
      <c r="A7">
        <v>7</v>
      </c>
      <c r="B7">
        <v>21</v>
      </c>
      <c r="C7">
        <v>3</v>
      </c>
      <c r="D7">
        <v>21</v>
      </c>
      <c r="E7">
        <v>3</v>
      </c>
      <c r="G7">
        <f t="shared" si="0"/>
        <v>1793.9999999999998</v>
      </c>
      <c r="I7">
        <f t="shared" si="1"/>
        <v>1793.9999999999998</v>
      </c>
      <c r="K7">
        <f t="shared" si="2"/>
        <v>3218435999.999999</v>
      </c>
      <c r="M7">
        <f t="shared" si="3"/>
        <v>3218435999.999999</v>
      </c>
    </row>
    <row r="8" spans="1:13" x14ac:dyDescent="0.25">
      <c r="A8">
        <v>8</v>
      </c>
      <c r="B8">
        <v>20</v>
      </c>
      <c r="C8">
        <v>2</v>
      </c>
      <c r="D8">
        <v>24</v>
      </c>
      <c r="E8">
        <v>3</v>
      </c>
      <c r="G8">
        <f t="shared" si="0"/>
        <v>1435.1999999999998</v>
      </c>
      <c r="I8">
        <f t="shared" si="1"/>
        <v>1793.9999999999998</v>
      </c>
      <c r="K8">
        <f t="shared" si="2"/>
        <v>2059799039.9999995</v>
      </c>
      <c r="M8">
        <f t="shared" si="3"/>
        <v>3218435999.999999</v>
      </c>
    </row>
    <row r="9" spans="1:13" x14ac:dyDescent="0.25">
      <c r="A9">
        <v>9</v>
      </c>
      <c r="B9">
        <v>22</v>
      </c>
      <c r="C9">
        <v>2</v>
      </c>
      <c r="D9">
        <v>18</v>
      </c>
      <c r="E9">
        <v>2</v>
      </c>
      <c r="G9">
        <f t="shared" si="0"/>
        <v>1467.8181818181815</v>
      </c>
      <c r="I9">
        <f t="shared" si="1"/>
        <v>1793.9999999999998</v>
      </c>
      <c r="K9">
        <f t="shared" si="2"/>
        <v>2154490214.8760324</v>
      </c>
      <c r="M9">
        <f t="shared" si="3"/>
        <v>3218435999.999999</v>
      </c>
    </row>
    <row r="10" spans="1:13" x14ac:dyDescent="0.25">
      <c r="A10">
        <v>10</v>
      </c>
      <c r="B10">
        <v>28</v>
      </c>
      <c r="C10">
        <v>2</v>
      </c>
      <c r="D10">
        <v>19</v>
      </c>
      <c r="E10">
        <v>2</v>
      </c>
      <c r="G10">
        <f t="shared" si="0"/>
        <v>1281.4285714285711</v>
      </c>
      <c r="I10">
        <f t="shared" si="1"/>
        <v>1888.4210526315785</v>
      </c>
      <c r="K10">
        <f t="shared" si="2"/>
        <v>1642059183.6734686</v>
      </c>
      <c r="M10">
        <f t="shared" si="3"/>
        <v>3566134072.0221591</v>
      </c>
    </row>
    <row r="11" spans="1:13" x14ac:dyDescent="0.25">
      <c r="A11">
        <v>11</v>
      </c>
      <c r="B11">
        <v>27</v>
      </c>
      <c r="C11">
        <v>2</v>
      </c>
      <c r="D11">
        <v>11</v>
      </c>
      <c r="E11">
        <v>1</v>
      </c>
      <c r="G11">
        <f t="shared" si="0"/>
        <v>1461.7777777777776</v>
      </c>
      <c r="I11">
        <f t="shared" si="1"/>
        <v>1793.9999999999998</v>
      </c>
      <c r="K11">
        <f t="shared" si="2"/>
        <v>2136794271.604938</v>
      </c>
      <c r="M11">
        <f t="shared" si="3"/>
        <v>3218435999.999999</v>
      </c>
    </row>
    <row r="12" spans="1:13" x14ac:dyDescent="0.25">
      <c r="A12">
        <v>12</v>
      </c>
      <c r="B12">
        <v>15</v>
      </c>
      <c r="C12">
        <v>1</v>
      </c>
      <c r="D12">
        <v>23</v>
      </c>
      <c r="E12">
        <v>2</v>
      </c>
      <c r="G12">
        <f t="shared" si="0"/>
        <v>1435.1999999999998</v>
      </c>
      <c r="I12">
        <f t="shared" si="1"/>
        <v>1871.9999999999995</v>
      </c>
      <c r="K12">
        <f t="shared" si="2"/>
        <v>2059799039.9999995</v>
      </c>
      <c r="M12">
        <f t="shared" si="3"/>
        <v>3504383999.9999981</v>
      </c>
    </row>
    <row r="13" spans="1:13" s="1" customFormat="1" x14ac:dyDescent="0.25"/>
    <row r="14" spans="1:13" x14ac:dyDescent="0.25">
      <c r="B14" t="s">
        <v>12</v>
      </c>
      <c r="G14" t="s">
        <v>16</v>
      </c>
      <c r="H14" t="s">
        <v>17</v>
      </c>
      <c r="I14" t="s">
        <v>22</v>
      </c>
      <c r="K14" t="s">
        <v>16</v>
      </c>
      <c r="L14" t="s">
        <v>17</v>
      </c>
      <c r="M14" t="s">
        <v>23</v>
      </c>
    </row>
    <row r="15" spans="1:13" x14ac:dyDescent="0.25">
      <c r="B15" t="s">
        <v>5</v>
      </c>
      <c r="D15" t="s">
        <v>6</v>
      </c>
      <c r="G15">
        <f>(2*C3*6.5*10^(-7))/(B3/1000)*0.001</f>
        <v>3.714285714285714E-7</v>
      </c>
      <c r="H15">
        <f>(2*C3*6.5*10^(-7)*1.38)/(B3/1000)^2*0.0005</f>
        <v>3.6612244897959172E-5</v>
      </c>
      <c r="I15">
        <f>G15+H15</f>
        <v>3.6983673469387742E-5</v>
      </c>
      <c r="K15">
        <f>(2*E3*5.32*10^(-7))/(D3/1000)*0.001</f>
        <v>3.2738461538461545E-7</v>
      </c>
      <c r="L15">
        <f>(2*E3*1.38*5.32*10^(-7))/(D3/1000)^2*0.0005</f>
        <v>1.7376568047337278E-5</v>
      </c>
      <c r="M15">
        <f>K15+L15</f>
        <v>1.7703952662721892E-5</v>
      </c>
    </row>
    <row r="16" spans="1:13" x14ac:dyDescent="0.25">
      <c r="B16">
        <f>(2*C3*6.5*10^(-7)*1.38)/(B3/1000)</f>
        <v>5.1257142857142842E-4</v>
      </c>
      <c r="D16">
        <f>(2*E3*6.5*10^(-7)*1.38)/(D3/1000)</f>
        <v>5.5199999999999997E-4</v>
      </c>
      <c r="G16">
        <f t="shared" ref="G16:G24" si="4">(2*C4*6.5*10^(-7))/(B4/1000)*0.001</f>
        <v>2.6000000000000005E-7</v>
      </c>
      <c r="H16">
        <f t="shared" ref="H16:H24" si="5">(2*C4*6.5*10^(-7)*1.38)/(B4/1000)^2*0.0005</f>
        <v>1.1959999999999999E-5</v>
      </c>
      <c r="I16">
        <f t="shared" ref="I16:I24" si="6">G16+H16</f>
        <v>1.2219999999999998E-5</v>
      </c>
      <c r="K16">
        <f t="shared" ref="K16:K24" si="7">(2*E4*5.32*10^(-7))/(D4/1000)*0.001</f>
        <v>2.6600000000000003E-7</v>
      </c>
      <c r="L16">
        <f t="shared" ref="L16:L24" si="8">(2*E4*1.38*5.32*10^(-7))/(D4/1000)^2*0.0005</f>
        <v>1.1471250000000001E-5</v>
      </c>
      <c r="M16">
        <f t="shared" ref="M16:M24" si="9">K16+L16</f>
        <v>1.1737250000000002E-5</v>
      </c>
    </row>
    <row r="17" spans="1:13" x14ac:dyDescent="0.25">
      <c r="B17">
        <f t="shared" ref="B17:B25" si="10">(2*C4*6.5*10^(-7)*1.38)/(B4/1000)</f>
        <v>3.5879999999999999E-4</v>
      </c>
      <c r="D17">
        <f t="shared" ref="D17:D25" si="11">(2*E4*6.5*10^(-7)*1.38)/(D4/1000)</f>
        <v>4.484999999999999E-4</v>
      </c>
      <c r="G17">
        <f t="shared" si="4"/>
        <v>2.6E-7</v>
      </c>
      <c r="H17">
        <f t="shared" si="5"/>
        <v>8.9699999999999988E-6</v>
      </c>
      <c r="I17">
        <f t="shared" si="6"/>
        <v>9.229999999999998E-6</v>
      </c>
      <c r="K17">
        <f t="shared" si="7"/>
        <v>2.1280000000000003E-7</v>
      </c>
      <c r="L17">
        <f t="shared" si="8"/>
        <v>7.3415999999999993E-6</v>
      </c>
      <c r="M17">
        <f t="shared" si="9"/>
        <v>7.5543999999999992E-6</v>
      </c>
    </row>
    <row r="18" spans="1:13" x14ac:dyDescent="0.25">
      <c r="B18">
        <f t="shared" si="10"/>
        <v>3.5879999999999994E-4</v>
      </c>
      <c r="D18">
        <f t="shared" si="11"/>
        <v>3.5879999999999994E-4</v>
      </c>
      <c r="G18">
        <f>(2*C6*6.5*10^(-7))/(B6/1000)*0.001</f>
        <v>1.9999999999999999E-7</v>
      </c>
      <c r="H18">
        <f t="shared" si="5"/>
        <v>5.3076923076923073E-6</v>
      </c>
      <c r="I18">
        <f t="shared" si="6"/>
        <v>5.5076923076923071E-6</v>
      </c>
      <c r="K18">
        <f t="shared" si="7"/>
        <v>1.7733333333333336E-7</v>
      </c>
      <c r="L18">
        <f t="shared" si="8"/>
        <v>5.0983333333333334E-6</v>
      </c>
      <c r="M18">
        <f t="shared" si="9"/>
        <v>5.2756666666666668E-6</v>
      </c>
    </row>
    <row r="19" spans="1:13" x14ac:dyDescent="0.25">
      <c r="B19">
        <f t="shared" si="10"/>
        <v>2.7599999999999999E-4</v>
      </c>
      <c r="D19">
        <f t="shared" si="11"/>
        <v>2.9899999999999995E-4</v>
      </c>
      <c r="G19">
        <f t="shared" si="4"/>
        <v>1.857142857142857E-7</v>
      </c>
      <c r="H19">
        <f t="shared" si="5"/>
        <v>6.1020408163265295E-6</v>
      </c>
      <c r="I19">
        <f t="shared" si="6"/>
        <v>6.2877551020408153E-6</v>
      </c>
      <c r="K19">
        <f t="shared" si="7"/>
        <v>1.5200000000000001E-7</v>
      </c>
      <c r="L19">
        <f t="shared" si="8"/>
        <v>4.9942857142857146E-6</v>
      </c>
      <c r="M19">
        <f t="shared" si="9"/>
        <v>5.146285714285715E-6</v>
      </c>
    </row>
    <row r="20" spans="1:13" x14ac:dyDescent="0.25">
      <c r="B20">
        <f t="shared" si="10"/>
        <v>2.5628571428571427E-4</v>
      </c>
      <c r="D20">
        <f t="shared" si="11"/>
        <v>2.5628571428571427E-4</v>
      </c>
      <c r="G20">
        <f t="shared" si="4"/>
        <v>1.3E-7</v>
      </c>
      <c r="H20">
        <f t="shared" si="5"/>
        <v>4.4849999999999994E-6</v>
      </c>
      <c r="I20">
        <f t="shared" si="6"/>
        <v>4.614999999999999E-6</v>
      </c>
      <c r="K20">
        <f t="shared" si="7"/>
        <v>1.3300000000000001E-7</v>
      </c>
      <c r="L20">
        <f t="shared" si="8"/>
        <v>3.8237499999999996E-6</v>
      </c>
      <c r="M20">
        <f t="shared" si="9"/>
        <v>3.9567499999999999E-6</v>
      </c>
    </row>
    <row r="21" spans="1:13" x14ac:dyDescent="0.25">
      <c r="B21">
        <f t="shared" si="10"/>
        <v>1.7939999999999997E-4</v>
      </c>
      <c r="D21">
        <f t="shared" si="11"/>
        <v>2.2424999999999998E-4</v>
      </c>
      <c r="G21">
        <f t="shared" si="4"/>
        <v>1.1818181818181818E-7</v>
      </c>
      <c r="H21">
        <f t="shared" si="5"/>
        <v>3.7066115702479338E-6</v>
      </c>
      <c r="I21">
        <f t="shared" si="6"/>
        <v>3.8247933884297518E-6</v>
      </c>
      <c r="K21">
        <f t="shared" si="7"/>
        <v>1.1822222222222224E-7</v>
      </c>
      <c r="L21">
        <f t="shared" si="8"/>
        <v>4.5318518518518523E-6</v>
      </c>
      <c r="M21">
        <f t="shared" si="9"/>
        <v>4.6500740740740742E-6</v>
      </c>
    </row>
    <row r="22" spans="1:13" x14ac:dyDescent="0.25">
      <c r="B22">
        <f t="shared" si="10"/>
        <v>1.6309090909090906E-4</v>
      </c>
      <c r="D22">
        <f t="shared" si="11"/>
        <v>1.9933333333333332E-4</v>
      </c>
      <c r="G22">
        <f t="shared" si="4"/>
        <v>9.2857142857142849E-8</v>
      </c>
      <c r="H22">
        <f t="shared" si="5"/>
        <v>2.2882653061224483E-6</v>
      </c>
      <c r="I22">
        <f t="shared" si="6"/>
        <v>2.3811224489795911E-6</v>
      </c>
      <c r="K22">
        <f t="shared" si="7"/>
        <v>1.1200000000000001E-7</v>
      </c>
      <c r="L22">
        <f t="shared" si="8"/>
        <v>4.0673684210526312E-6</v>
      </c>
      <c r="M22">
        <f t="shared" si="9"/>
        <v>4.1793684210526311E-6</v>
      </c>
    </row>
    <row r="23" spans="1:13" x14ac:dyDescent="0.25">
      <c r="B23">
        <f t="shared" si="10"/>
        <v>1.2814285714285711E-4</v>
      </c>
      <c r="D23">
        <f t="shared" si="11"/>
        <v>1.8884210526315786E-4</v>
      </c>
      <c r="G23">
        <f t="shared" si="4"/>
        <v>9.6296296296296287E-8</v>
      </c>
      <c r="H23">
        <f t="shared" si="5"/>
        <v>2.4609053497942385E-6</v>
      </c>
      <c r="I23">
        <f t="shared" si="6"/>
        <v>2.5572016460905348E-6</v>
      </c>
      <c r="K23">
        <f t="shared" si="7"/>
        <v>9.6727272727272743E-8</v>
      </c>
      <c r="L23">
        <f t="shared" si="8"/>
        <v>6.0674380165289267E-6</v>
      </c>
      <c r="M23">
        <f t="shared" si="9"/>
        <v>6.1641652892561995E-6</v>
      </c>
    </row>
    <row r="24" spans="1:13" x14ac:dyDescent="0.25">
      <c r="B24">
        <f t="shared" si="10"/>
        <v>1.3288888888888888E-4</v>
      </c>
      <c r="D24">
        <f t="shared" si="11"/>
        <v>1.6309090909090906E-4</v>
      </c>
      <c r="G24">
        <f t="shared" si="4"/>
        <v>8.6666666666666662E-8</v>
      </c>
      <c r="H24">
        <f t="shared" si="5"/>
        <v>3.986666666666666E-6</v>
      </c>
      <c r="I24">
        <f t="shared" si="6"/>
        <v>4.073333333333333E-6</v>
      </c>
      <c r="K24">
        <f t="shared" si="7"/>
        <v>9.2521739130434795E-8</v>
      </c>
      <c r="L24">
        <f t="shared" si="8"/>
        <v>2.7756521739130439E-6</v>
      </c>
      <c r="M24">
        <f t="shared" si="9"/>
        <v>2.8681739130434787E-6</v>
      </c>
    </row>
    <row r="25" spans="1:13" x14ac:dyDescent="0.25">
      <c r="B25">
        <f>(2*C12*6.5*10^(-7)*1.38)/(B12/1000)</f>
        <v>1.1959999999999998E-4</v>
      </c>
      <c r="D25">
        <f t="shared" si="11"/>
        <v>1.5599999999999997E-4</v>
      </c>
    </row>
    <row r="26" spans="1:13" s="1" customFormat="1" x14ac:dyDescent="0.25"/>
    <row r="27" spans="1:13" x14ac:dyDescent="0.25">
      <c r="A27" t="s">
        <v>25</v>
      </c>
      <c r="G27" t="s">
        <v>29</v>
      </c>
      <c r="K27" t="s">
        <v>30</v>
      </c>
    </row>
    <row r="28" spans="1:13" x14ac:dyDescent="0.25">
      <c r="A28" t="s">
        <v>26</v>
      </c>
      <c r="C28" t="s">
        <v>27</v>
      </c>
      <c r="G28" t="s">
        <v>26</v>
      </c>
      <c r="I28" t="s">
        <v>27</v>
      </c>
      <c r="K28" t="s">
        <v>26</v>
      </c>
      <c r="M28" t="s">
        <v>27</v>
      </c>
    </row>
    <row r="29" spans="1:13" x14ac:dyDescent="0.25">
      <c r="A29">
        <f>A3*1000000*I15</f>
        <v>110.95102040816323</v>
      </c>
      <c r="C29">
        <f>A3*1000000*M15</f>
        <v>53.111857988165674</v>
      </c>
      <c r="G29">
        <f>AVERAGE(G3:G12)</f>
        <v>1529.8338816738815</v>
      </c>
      <c r="I29">
        <f>AVERAGE(I3:I12)</f>
        <v>1797.4421052631576</v>
      </c>
      <c r="K29">
        <f>2*1000*1529.8339*A29</f>
        <v>339473264.51999992</v>
      </c>
      <c r="M29">
        <f>2*1000*1797.4421*C29</f>
        <v>190930979.11430058</v>
      </c>
    </row>
    <row r="30" spans="1:13" x14ac:dyDescent="0.25">
      <c r="A30">
        <f t="shared" ref="A30:A38" si="12">A4*1000000*I16</f>
        <v>48.879999999999995</v>
      </c>
      <c r="C30">
        <f t="shared" ref="C30:C38" si="13">A4*1000000*M16</f>
        <v>46.949000000000005</v>
      </c>
      <c r="K30">
        <f t="shared" ref="K30:K40" si="14">2*1000*1529.8339*A30</f>
        <v>149556562.06400001</v>
      </c>
      <c r="M30">
        <f t="shared" ref="M30:M38" si="15">2*1000*1797.4421*C30</f>
        <v>168776218.30580002</v>
      </c>
    </row>
    <row r="31" spans="1:13" x14ac:dyDescent="0.25">
      <c r="A31">
        <f t="shared" si="12"/>
        <v>46.149999999999991</v>
      </c>
      <c r="C31">
        <f t="shared" si="13"/>
        <v>37.771999999999998</v>
      </c>
      <c r="K31">
        <f t="shared" si="14"/>
        <v>141203668.97</v>
      </c>
      <c r="M31">
        <f t="shared" si="15"/>
        <v>135785966.00240001</v>
      </c>
    </row>
    <row r="32" spans="1:13" x14ac:dyDescent="0.25">
      <c r="A32">
        <f t="shared" si="12"/>
        <v>33.046153846153842</v>
      </c>
      <c r="C32">
        <f t="shared" si="13"/>
        <v>31.654</v>
      </c>
      <c r="K32">
        <f t="shared" si="14"/>
        <v>101110252.83692308</v>
      </c>
      <c r="M32">
        <f t="shared" si="15"/>
        <v>113792464.4668</v>
      </c>
    </row>
    <row r="33" spans="1:13" x14ac:dyDescent="0.25">
      <c r="A33">
        <f t="shared" si="12"/>
        <v>44.014285714285705</v>
      </c>
      <c r="C33">
        <f t="shared" si="13"/>
        <v>36.024000000000008</v>
      </c>
      <c r="K33">
        <f t="shared" si="14"/>
        <v>134669092.73999998</v>
      </c>
      <c r="M33">
        <f t="shared" si="15"/>
        <v>129502108.42080003</v>
      </c>
    </row>
    <row r="34" spans="1:13" x14ac:dyDescent="0.25">
      <c r="A34">
        <f t="shared" si="12"/>
        <v>36.919999999999995</v>
      </c>
      <c r="C34">
        <f t="shared" si="13"/>
        <v>31.654</v>
      </c>
      <c r="K34">
        <f t="shared" si="14"/>
        <v>112962935.176</v>
      </c>
      <c r="M34">
        <f t="shared" si="15"/>
        <v>113792464.4668</v>
      </c>
    </row>
    <row r="35" spans="1:13" x14ac:dyDescent="0.25">
      <c r="A35">
        <f t="shared" si="12"/>
        <v>34.42314049586777</v>
      </c>
      <c r="C35">
        <f t="shared" si="13"/>
        <v>41.850666666666669</v>
      </c>
      <c r="K35">
        <f t="shared" si="14"/>
        <v>105323374.55008265</v>
      </c>
      <c r="M35">
        <f t="shared" si="15"/>
        <v>150448300.35946667</v>
      </c>
    </row>
    <row r="36" spans="1:13" x14ac:dyDescent="0.25">
      <c r="A36">
        <f t="shared" si="12"/>
        <v>23.811224489795912</v>
      </c>
      <c r="C36">
        <f t="shared" si="13"/>
        <v>41.793684210526308</v>
      </c>
      <c r="K36">
        <f t="shared" si="14"/>
        <v>72854436.849999979</v>
      </c>
      <c r="M36">
        <f t="shared" si="15"/>
        <v>150243455.02821052</v>
      </c>
    </row>
    <row r="37" spans="1:13" x14ac:dyDescent="0.25">
      <c r="A37">
        <f t="shared" si="12"/>
        <v>28.129218106995882</v>
      </c>
      <c r="C37">
        <f t="shared" si="13"/>
        <v>67.805818181818196</v>
      </c>
      <c r="K37">
        <f t="shared" si="14"/>
        <v>86066062.881152257</v>
      </c>
      <c r="M37">
        <f t="shared" si="15"/>
        <v>243754064.44989097</v>
      </c>
    </row>
    <row r="38" spans="1:13" x14ac:dyDescent="0.25">
      <c r="A38">
        <f t="shared" si="12"/>
        <v>48.879999999999995</v>
      </c>
      <c r="C38">
        <f t="shared" si="13"/>
        <v>34.418086956521741</v>
      </c>
      <c r="K38">
        <f t="shared" si="14"/>
        <v>149556562.06400001</v>
      </c>
      <c r="M38">
        <f t="shared" si="15"/>
        <v>123729036.9942261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6" workbookViewId="0">
      <selection activeCell="M29" sqref="M29"/>
    </sheetView>
  </sheetViews>
  <sheetFormatPr baseColWidth="10" defaultRowHeight="15" x14ac:dyDescent="0.25"/>
  <cols>
    <col min="6" max="6" width="11.42578125" style="1"/>
    <col min="7" max="9" width="12" bestFit="1" customWidth="1"/>
    <col min="10" max="10" width="11.42578125" style="1"/>
    <col min="11" max="12" width="12" bestFit="1" customWidth="1"/>
  </cols>
  <sheetData>
    <row r="1" spans="1:13" x14ac:dyDescent="0.25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14</v>
      </c>
    </row>
    <row r="2" spans="1:13" x14ac:dyDescent="0.25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 x14ac:dyDescent="0.25">
      <c r="A3">
        <v>3</v>
      </c>
      <c r="B3">
        <v>8</v>
      </c>
      <c r="C3">
        <v>4</v>
      </c>
      <c r="D3">
        <v>13</v>
      </c>
      <c r="E3">
        <v>4</v>
      </c>
      <c r="G3">
        <f>A3*1000000*B16</f>
        <v>2690.9999999999995</v>
      </c>
      <c r="I3">
        <f>A3*1000000*D16</f>
        <v>1656</v>
      </c>
      <c r="K3">
        <f>G3^2*1000</f>
        <v>7241480999.9999971</v>
      </c>
      <c r="M3">
        <f>I3^2*1000</f>
        <v>2742336000</v>
      </c>
    </row>
    <row r="4" spans="1:13" x14ac:dyDescent="0.25">
      <c r="A4">
        <v>4</v>
      </c>
      <c r="B4">
        <v>15</v>
      </c>
      <c r="C4">
        <v>4</v>
      </c>
      <c r="D4">
        <v>16</v>
      </c>
      <c r="E4">
        <v>4</v>
      </c>
      <c r="G4">
        <f t="shared" ref="G4:G12" si="0">A4*1000000*B17</f>
        <v>1913.5999999999997</v>
      </c>
      <c r="I4">
        <f t="shared" ref="I4:I12" si="1">A4*1000000*D17</f>
        <v>1793.9999999999995</v>
      </c>
      <c r="K4">
        <f t="shared" ref="K4:K12" si="2">G4^2*1000</f>
        <v>3661864959.9999986</v>
      </c>
      <c r="M4">
        <f t="shared" ref="M4:M12" si="3">I4^2*1000</f>
        <v>3218435999.9999981</v>
      </c>
    </row>
    <row r="5" spans="1:13" x14ac:dyDescent="0.25">
      <c r="A5">
        <v>5</v>
      </c>
      <c r="B5">
        <v>18</v>
      </c>
      <c r="C5">
        <v>4</v>
      </c>
      <c r="D5">
        <v>26</v>
      </c>
      <c r="E5">
        <v>5</v>
      </c>
      <c r="G5">
        <f t="shared" si="0"/>
        <v>1993.3333333333333</v>
      </c>
      <c r="I5">
        <f t="shared" si="1"/>
        <v>1725</v>
      </c>
      <c r="K5">
        <f t="shared" si="2"/>
        <v>3973377777.7777777</v>
      </c>
      <c r="M5">
        <f t="shared" si="3"/>
        <v>2975625000</v>
      </c>
    </row>
    <row r="6" spans="1:13" x14ac:dyDescent="0.25">
      <c r="A6">
        <v>6</v>
      </c>
      <c r="B6">
        <v>18</v>
      </c>
      <c r="C6">
        <v>3</v>
      </c>
      <c r="D6">
        <v>29</v>
      </c>
      <c r="E6">
        <v>5</v>
      </c>
      <c r="G6">
        <f t="shared" si="0"/>
        <v>1794</v>
      </c>
      <c r="I6">
        <f t="shared" si="1"/>
        <v>1855.862068965517</v>
      </c>
      <c r="K6">
        <f t="shared" si="2"/>
        <v>3218436000</v>
      </c>
      <c r="M6">
        <f t="shared" si="3"/>
        <v>3444224019.0249696</v>
      </c>
    </row>
    <row r="7" spans="1:13" x14ac:dyDescent="0.25">
      <c r="A7">
        <v>7</v>
      </c>
      <c r="B7">
        <v>19</v>
      </c>
      <c r="C7">
        <v>3</v>
      </c>
      <c r="D7">
        <v>21</v>
      </c>
      <c r="E7">
        <v>3</v>
      </c>
      <c r="G7">
        <f t="shared" si="0"/>
        <v>1982.8421052631577</v>
      </c>
      <c r="I7">
        <f t="shared" si="1"/>
        <v>1793.9999999999998</v>
      </c>
      <c r="K7">
        <f t="shared" si="2"/>
        <v>3931662814.4044313</v>
      </c>
      <c r="M7">
        <f t="shared" si="3"/>
        <v>3218435999.999999</v>
      </c>
    </row>
    <row r="8" spans="1:13" x14ac:dyDescent="0.25">
      <c r="A8">
        <v>8</v>
      </c>
      <c r="B8">
        <v>22</v>
      </c>
      <c r="C8">
        <v>3</v>
      </c>
      <c r="D8">
        <v>24</v>
      </c>
      <c r="E8">
        <v>3</v>
      </c>
      <c r="G8">
        <f t="shared" si="0"/>
        <v>1957.0909090909092</v>
      </c>
      <c r="I8">
        <f t="shared" si="1"/>
        <v>1793.9999999999998</v>
      </c>
      <c r="K8">
        <f t="shared" si="2"/>
        <v>3830204826.4462819</v>
      </c>
      <c r="M8">
        <f t="shared" si="3"/>
        <v>3218435999.999999</v>
      </c>
    </row>
    <row r="9" spans="1:13" x14ac:dyDescent="0.25">
      <c r="A9">
        <v>9</v>
      </c>
      <c r="B9">
        <v>18</v>
      </c>
      <c r="C9">
        <v>2</v>
      </c>
      <c r="D9">
        <v>18</v>
      </c>
      <c r="E9">
        <v>2</v>
      </c>
      <c r="G9">
        <f t="shared" si="0"/>
        <v>1793.9999999999998</v>
      </c>
      <c r="I9">
        <f t="shared" si="1"/>
        <v>1793.9999999999998</v>
      </c>
      <c r="K9">
        <f t="shared" si="2"/>
        <v>3218435999.999999</v>
      </c>
      <c r="M9">
        <f t="shared" si="3"/>
        <v>3218435999.999999</v>
      </c>
    </row>
    <row r="10" spans="1:13" x14ac:dyDescent="0.25">
      <c r="A10">
        <v>10</v>
      </c>
      <c r="B10">
        <v>20</v>
      </c>
      <c r="C10">
        <v>2</v>
      </c>
      <c r="D10">
        <v>20</v>
      </c>
      <c r="E10">
        <v>2</v>
      </c>
      <c r="G10">
        <f t="shared" si="0"/>
        <v>1793.9999999999998</v>
      </c>
      <c r="I10">
        <f t="shared" si="1"/>
        <v>1793.9999999999998</v>
      </c>
      <c r="K10">
        <f t="shared" si="2"/>
        <v>3218435999.999999</v>
      </c>
      <c r="M10">
        <f t="shared" si="3"/>
        <v>3218435999.999999</v>
      </c>
    </row>
    <row r="11" spans="1:13" x14ac:dyDescent="0.25">
      <c r="A11">
        <v>11</v>
      </c>
      <c r="B11">
        <v>21</v>
      </c>
      <c r="C11">
        <v>2</v>
      </c>
      <c r="D11">
        <v>22</v>
      </c>
      <c r="E11">
        <v>2</v>
      </c>
      <c r="G11">
        <f t="shared" si="0"/>
        <v>1879.4285714285709</v>
      </c>
      <c r="I11">
        <f t="shared" si="1"/>
        <v>1793.9999999999998</v>
      </c>
      <c r="K11">
        <f t="shared" si="2"/>
        <v>3532251755.1020389</v>
      </c>
      <c r="M11">
        <f t="shared" si="3"/>
        <v>3218435999.999999</v>
      </c>
    </row>
    <row r="12" spans="1:13" x14ac:dyDescent="0.25">
      <c r="A12">
        <v>12</v>
      </c>
      <c r="B12">
        <v>12</v>
      </c>
      <c r="C12">
        <v>1</v>
      </c>
      <c r="D12">
        <v>13</v>
      </c>
      <c r="E12">
        <v>1</v>
      </c>
      <c r="G12">
        <f t="shared" si="0"/>
        <v>1793.9999999999998</v>
      </c>
      <c r="I12">
        <f t="shared" si="1"/>
        <v>1656</v>
      </c>
      <c r="K12">
        <f t="shared" si="2"/>
        <v>3218435999.999999</v>
      </c>
      <c r="M12">
        <f t="shared" si="3"/>
        <v>2742336000</v>
      </c>
    </row>
    <row r="13" spans="1:13" s="1" customFormat="1" x14ac:dyDescent="0.25"/>
    <row r="14" spans="1:13" x14ac:dyDescent="0.25">
      <c r="B14" t="s">
        <v>12</v>
      </c>
      <c r="G14" t="s">
        <v>16</v>
      </c>
      <c r="H14" t="s">
        <v>17</v>
      </c>
      <c r="I14" t="s">
        <v>18</v>
      </c>
      <c r="K14" t="s">
        <v>16</v>
      </c>
      <c r="L14" t="s">
        <v>17</v>
      </c>
      <c r="M14" t="s">
        <v>23</v>
      </c>
    </row>
    <row r="15" spans="1:13" x14ac:dyDescent="0.25">
      <c r="B15" t="s">
        <v>7</v>
      </c>
      <c r="C15" t="s">
        <v>3</v>
      </c>
      <c r="D15" t="s">
        <v>6</v>
      </c>
      <c r="G15">
        <f>(2*C3*6.5*10^(-7))/(B3/1000)*0.001</f>
        <v>6.4999999999999992E-7</v>
      </c>
      <c r="H15">
        <f>(2*C3*6.5*10^(-7)*1.38)/(B3/1000)^2*0.0005</f>
        <v>5.6062499999999994E-5</v>
      </c>
      <c r="I15">
        <f>G15+H15</f>
        <v>5.6712499999999996E-5</v>
      </c>
      <c r="K15">
        <f>(2*E3*5.32*10^(-7))/(D3/1000)*0.001</f>
        <v>3.2738461538461545E-7</v>
      </c>
      <c r="L15">
        <f>(2*E3*1.38*5.32*10^(-7))/(D3/1000)^2*0.0005</f>
        <v>1.7376568047337278E-5</v>
      </c>
      <c r="M15">
        <f>K15+L15</f>
        <v>1.7703952662721892E-5</v>
      </c>
    </row>
    <row r="16" spans="1:13" x14ac:dyDescent="0.25">
      <c r="B16">
        <f>(2*C3*6.5*10^(-7)*1.38)/(B3/1000)</f>
        <v>8.9699999999999979E-4</v>
      </c>
      <c r="D16">
        <f>(2*E3*6.5*10^(-7)*1.38)/(D3/1000)</f>
        <v>5.5199999999999997E-4</v>
      </c>
      <c r="G16">
        <f>(2*C4*6.5*10^(-7))/(B4/1000)*0.001</f>
        <v>3.4666666666666665E-7</v>
      </c>
      <c r="H16">
        <f t="shared" ref="H16:H24" si="4">(2*C4*6.5*10^(-7)*1.38)/(B4/1000)^2*0.0005</f>
        <v>1.5946666666666664E-5</v>
      </c>
      <c r="I16">
        <f t="shared" ref="I16:I24" si="5">G16+H16</f>
        <v>1.6293333333333332E-5</v>
      </c>
      <c r="K16">
        <f t="shared" ref="K16:K24" si="6">(2*E4*5.32*10^(-7))/(D4/1000)*0.001</f>
        <v>2.6600000000000003E-7</v>
      </c>
      <c r="L16">
        <f t="shared" ref="L16:L24" si="7">(2*E4*1.38*5.32*10^(-7))/(D4/1000)^2*0.0005</f>
        <v>1.1471250000000001E-5</v>
      </c>
      <c r="M16">
        <f t="shared" ref="M16:M24" si="8">K16+L16</f>
        <v>1.1737250000000002E-5</v>
      </c>
    </row>
    <row r="17" spans="1:13" x14ac:dyDescent="0.25">
      <c r="B17">
        <f t="shared" ref="B17:B25" si="9">(2*C4*6.5*10^(-7)*1.38)/(B4/1000)</f>
        <v>4.7839999999999992E-4</v>
      </c>
      <c r="D17">
        <f t="shared" ref="D17:D25" si="10">(2*E4*6.5*10^(-7)*1.38)/(D4/1000)</f>
        <v>4.484999999999999E-4</v>
      </c>
      <c r="G17">
        <f>(2*C5*6.5*10^(-7))/(B5/1000)*0.001</f>
        <v>2.888888888888889E-7</v>
      </c>
      <c r="H17">
        <f t="shared" si="4"/>
        <v>1.1074074074074073E-5</v>
      </c>
      <c r="I17">
        <f t="shared" si="5"/>
        <v>1.1362962962962963E-5</v>
      </c>
      <c r="K17">
        <f t="shared" si="6"/>
        <v>2.0461538461538463E-7</v>
      </c>
      <c r="L17">
        <f t="shared" si="7"/>
        <v>5.4301775147928987E-6</v>
      </c>
      <c r="M17">
        <f t="shared" si="8"/>
        <v>5.634792899408283E-6</v>
      </c>
    </row>
    <row r="18" spans="1:13" x14ac:dyDescent="0.25">
      <c r="B18">
        <f t="shared" si="9"/>
        <v>3.9866666666666664E-4</v>
      </c>
      <c r="D18">
        <f t="shared" si="10"/>
        <v>3.4499999999999998E-4</v>
      </c>
      <c r="G18">
        <f>(2*C6*6.5*10^(-7))/(B6/1000)*0.001</f>
        <v>2.166666666666667E-7</v>
      </c>
      <c r="H18">
        <f t="shared" si="4"/>
        <v>8.3055555555555566E-6</v>
      </c>
      <c r="I18">
        <f t="shared" si="5"/>
        <v>8.522222222222224E-6</v>
      </c>
      <c r="K18">
        <f t="shared" si="6"/>
        <v>1.8344827586206895E-7</v>
      </c>
      <c r="L18">
        <f t="shared" si="7"/>
        <v>4.3648038049940541E-6</v>
      </c>
      <c r="M18">
        <f t="shared" si="8"/>
        <v>4.5482520808561233E-6</v>
      </c>
    </row>
    <row r="19" spans="1:13" x14ac:dyDescent="0.25">
      <c r="B19">
        <f t="shared" si="9"/>
        <v>2.99E-4</v>
      </c>
      <c r="D19">
        <f t="shared" si="10"/>
        <v>3.0931034482758617E-4</v>
      </c>
      <c r="G19">
        <f>(2*C7*6.5*10^(-7))/(B7/1000)*0.001</f>
        <v>2.0526315789473685E-7</v>
      </c>
      <c r="H19">
        <f t="shared" si="4"/>
        <v>7.4542936288088632E-6</v>
      </c>
      <c r="I19">
        <f t="shared" si="5"/>
        <v>7.6595567867035998E-6</v>
      </c>
      <c r="K19">
        <f t="shared" si="6"/>
        <v>1.5200000000000001E-7</v>
      </c>
      <c r="L19">
        <f t="shared" si="7"/>
        <v>4.9942857142857146E-6</v>
      </c>
      <c r="M19">
        <f t="shared" si="8"/>
        <v>5.146285714285715E-6</v>
      </c>
    </row>
    <row r="20" spans="1:13" x14ac:dyDescent="0.25">
      <c r="B20">
        <f t="shared" si="9"/>
        <v>2.832631578947368E-4</v>
      </c>
      <c r="D20">
        <f t="shared" si="10"/>
        <v>2.5628571428571427E-4</v>
      </c>
      <c r="G20">
        <f>(2*C8*6.5*10^(-7))/(B8/1000)*0.001</f>
        <v>1.7727272727272729E-7</v>
      </c>
      <c r="H20">
        <f t="shared" si="4"/>
        <v>5.5599173553719003E-6</v>
      </c>
      <c r="I20">
        <f t="shared" si="5"/>
        <v>5.7371900826446278E-6</v>
      </c>
      <c r="K20">
        <f t="shared" si="6"/>
        <v>1.3300000000000001E-7</v>
      </c>
      <c r="L20">
        <f t="shared" si="7"/>
        <v>3.8237499999999996E-6</v>
      </c>
      <c r="M20">
        <f t="shared" si="8"/>
        <v>3.9567499999999999E-6</v>
      </c>
    </row>
    <row r="21" spans="1:13" x14ac:dyDescent="0.25">
      <c r="B21">
        <f t="shared" si="9"/>
        <v>2.4463636363636365E-4</v>
      </c>
      <c r="D21">
        <f t="shared" si="10"/>
        <v>2.2424999999999998E-4</v>
      </c>
      <c r="G21">
        <f>(2*C9*6.5*10^(-7))/(B9/1000)*0.001</f>
        <v>1.4444444444444445E-7</v>
      </c>
      <c r="H21">
        <f t="shared" si="4"/>
        <v>5.5370370370370366E-6</v>
      </c>
      <c r="I21">
        <f t="shared" si="5"/>
        <v>5.6814814814814813E-6</v>
      </c>
      <c r="K21">
        <f t="shared" si="6"/>
        <v>1.1822222222222224E-7</v>
      </c>
      <c r="L21">
        <f t="shared" si="7"/>
        <v>4.5318518518518523E-6</v>
      </c>
      <c r="M21">
        <f t="shared" si="8"/>
        <v>4.6500740740740742E-6</v>
      </c>
    </row>
    <row r="22" spans="1:13" x14ac:dyDescent="0.25">
      <c r="B22">
        <f t="shared" si="9"/>
        <v>1.9933333333333332E-4</v>
      </c>
      <c r="D22">
        <f t="shared" si="10"/>
        <v>1.9933333333333332E-4</v>
      </c>
      <c r="G22">
        <f>(2*C10*6.5*10^(-7))/(B10/1000)*0.001</f>
        <v>1.3E-7</v>
      </c>
      <c r="H22">
        <f t="shared" si="4"/>
        <v>4.4849999999999994E-6</v>
      </c>
      <c r="I22">
        <f t="shared" si="5"/>
        <v>4.614999999999999E-6</v>
      </c>
      <c r="K22">
        <f t="shared" si="6"/>
        <v>1.0640000000000001E-7</v>
      </c>
      <c r="L22">
        <f t="shared" si="7"/>
        <v>3.6707999999999997E-6</v>
      </c>
      <c r="M22">
        <f t="shared" si="8"/>
        <v>3.7771999999999996E-6</v>
      </c>
    </row>
    <row r="23" spans="1:13" x14ac:dyDescent="0.25">
      <c r="B23">
        <f t="shared" si="9"/>
        <v>1.7939999999999997E-4</v>
      </c>
      <c r="D23">
        <f t="shared" si="10"/>
        <v>1.7939999999999997E-4</v>
      </c>
      <c r="G23">
        <f>(2*C11*6.5*10^(-7))/(B11/1000)*0.001</f>
        <v>1.238095238095238E-7</v>
      </c>
      <c r="H23">
        <f t="shared" si="4"/>
        <v>4.0680272108843525E-6</v>
      </c>
      <c r="I23">
        <f t="shared" si="5"/>
        <v>4.1918367346938766E-6</v>
      </c>
      <c r="K23">
        <f t="shared" si="6"/>
        <v>9.6727272727272743E-8</v>
      </c>
      <c r="L23">
        <f t="shared" si="7"/>
        <v>3.0337190082644634E-6</v>
      </c>
      <c r="M23">
        <f t="shared" si="8"/>
        <v>3.1304462809917361E-6</v>
      </c>
    </row>
    <row r="24" spans="1:13" x14ac:dyDescent="0.25">
      <c r="B24">
        <f t="shared" si="9"/>
        <v>1.7085714285714282E-4</v>
      </c>
      <c r="D24">
        <f t="shared" si="10"/>
        <v>1.6309090909090906E-4</v>
      </c>
      <c r="G24">
        <f>(2*C12*6.5*10^(-7))/(B12/1000)*0.001</f>
        <v>1.0833333333333331E-7</v>
      </c>
      <c r="H24">
        <f t="shared" si="4"/>
        <v>6.2291666666666653E-6</v>
      </c>
      <c r="I24">
        <f t="shared" si="5"/>
        <v>6.337499999999999E-6</v>
      </c>
      <c r="K24">
        <f t="shared" si="6"/>
        <v>8.1846153846153862E-8</v>
      </c>
      <c r="L24">
        <f t="shared" si="7"/>
        <v>4.3441420118343195E-6</v>
      </c>
      <c r="M24">
        <f t="shared" si="8"/>
        <v>4.425988165680473E-6</v>
      </c>
    </row>
    <row r="25" spans="1:13" x14ac:dyDescent="0.25">
      <c r="B25">
        <f t="shared" si="9"/>
        <v>1.4949999999999997E-4</v>
      </c>
      <c r="D25">
        <f t="shared" si="10"/>
        <v>1.3799999999999999E-4</v>
      </c>
    </row>
    <row r="26" spans="1:13" s="1" customFormat="1" x14ac:dyDescent="0.25"/>
    <row r="27" spans="1:13" x14ac:dyDescent="0.25">
      <c r="A27" t="s">
        <v>25</v>
      </c>
      <c r="G27" t="s">
        <v>29</v>
      </c>
      <c r="K27" t="s">
        <v>30</v>
      </c>
    </row>
    <row r="28" spans="1:13" x14ac:dyDescent="0.25">
      <c r="A28" t="s">
        <v>19</v>
      </c>
      <c r="C28" t="s">
        <v>28</v>
      </c>
      <c r="G28" t="s">
        <v>26</v>
      </c>
      <c r="I28" t="s">
        <v>27</v>
      </c>
      <c r="K28" t="s">
        <v>26</v>
      </c>
      <c r="M28" t="s">
        <v>27</v>
      </c>
    </row>
    <row r="29" spans="1:13" x14ac:dyDescent="0.25">
      <c r="A29">
        <f>A3*1000000*I15</f>
        <v>170.13749999999999</v>
      </c>
      <c r="C29">
        <f>A3*1000000*M15</f>
        <v>53.111857988165674</v>
      </c>
      <c r="G29">
        <f>AVERAGE(G3:G12)</f>
        <v>1959.3294919115972</v>
      </c>
      <c r="I29">
        <f>AVERAGE(I3:I12)</f>
        <v>1765.6862068965515</v>
      </c>
      <c r="K29">
        <f>2*1000*1959.3295*A29</f>
        <v>666710845.61249995</v>
      </c>
      <c r="M29">
        <f>2*1000*1765.6862*C29</f>
        <v>187557749.41212782</v>
      </c>
    </row>
    <row r="30" spans="1:13" x14ac:dyDescent="0.25">
      <c r="A30">
        <f t="shared" ref="A30:A38" si="11">A4*1000000*I16</f>
        <v>65.173333333333332</v>
      </c>
      <c r="C30">
        <f t="shared" ref="C30:C38" si="12">A4*1000000*M16</f>
        <v>46.949000000000005</v>
      </c>
      <c r="K30">
        <f t="shared" ref="K30:K38" si="13">2*1000*1959.3295*A30</f>
        <v>255392069.22666666</v>
      </c>
      <c r="M30">
        <f t="shared" ref="M30:M38" si="14">2*1000*1765.6862*C30</f>
        <v>165794402.80760002</v>
      </c>
    </row>
    <row r="31" spans="1:13" x14ac:dyDescent="0.25">
      <c r="A31">
        <f t="shared" si="11"/>
        <v>56.81481481481481</v>
      </c>
      <c r="C31">
        <f t="shared" si="12"/>
        <v>28.173964497041414</v>
      </c>
      <c r="K31">
        <f t="shared" si="13"/>
        <v>222637885.40740737</v>
      </c>
      <c r="M31">
        <f t="shared" si="14"/>
        <v>99492760.623431936</v>
      </c>
    </row>
    <row r="32" spans="1:13" x14ac:dyDescent="0.25">
      <c r="A32">
        <f t="shared" si="11"/>
        <v>51.133333333333347</v>
      </c>
      <c r="C32">
        <f t="shared" si="12"/>
        <v>27.28951248513674</v>
      </c>
      <c r="K32">
        <f t="shared" si="13"/>
        <v>200374096.86666673</v>
      </c>
      <c r="M32">
        <f t="shared" si="14"/>
        <v>96369431.199467301</v>
      </c>
    </row>
    <row r="33" spans="1:13" x14ac:dyDescent="0.25">
      <c r="A33">
        <f t="shared" si="11"/>
        <v>53.616897506925199</v>
      </c>
      <c r="C33">
        <f t="shared" si="12"/>
        <v>36.024000000000008</v>
      </c>
      <c r="K33">
        <f t="shared" si="13"/>
        <v>210106337.96759</v>
      </c>
      <c r="M33">
        <f t="shared" si="14"/>
        <v>127214159.33760004</v>
      </c>
    </row>
    <row r="34" spans="1:13" x14ac:dyDescent="0.25">
      <c r="A34">
        <f t="shared" si="11"/>
        <v>45.897520661157024</v>
      </c>
      <c r="C34">
        <f t="shared" si="12"/>
        <v>31.654</v>
      </c>
      <c r="K34">
        <f t="shared" si="13"/>
        <v>179856732.41652891</v>
      </c>
      <c r="M34">
        <f t="shared" si="14"/>
        <v>111782061.94960001</v>
      </c>
    </row>
    <row r="35" spans="1:13" x14ac:dyDescent="0.25">
      <c r="A35">
        <f t="shared" si="11"/>
        <v>51.133333333333333</v>
      </c>
      <c r="C35">
        <f t="shared" si="12"/>
        <v>41.850666666666669</v>
      </c>
      <c r="K35">
        <f t="shared" si="13"/>
        <v>200374096.86666667</v>
      </c>
      <c r="M35">
        <f t="shared" si="14"/>
        <v>147790289.18826669</v>
      </c>
    </row>
    <row r="36" spans="1:13" x14ac:dyDescent="0.25">
      <c r="A36">
        <f t="shared" si="11"/>
        <v>46.149999999999991</v>
      </c>
      <c r="C36">
        <f t="shared" si="12"/>
        <v>37.771999999999998</v>
      </c>
      <c r="K36">
        <f t="shared" si="13"/>
        <v>180846112.84999996</v>
      </c>
      <c r="M36">
        <f t="shared" si="14"/>
        <v>133386998.29280001</v>
      </c>
    </row>
    <row r="37" spans="1:13" x14ac:dyDescent="0.25">
      <c r="A37">
        <f t="shared" si="11"/>
        <v>46.110204081632645</v>
      </c>
      <c r="C37">
        <f t="shared" si="12"/>
        <v>34.434909090909095</v>
      </c>
      <c r="K37">
        <f t="shared" si="13"/>
        <v>180690166.2163265</v>
      </c>
      <c r="M37">
        <f t="shared" si="14"/>
        <v>121602487.56014548</v>
      </c>
    </row>
    <row r="38" spans="1:13" x14ac:dyDescent="0.25">
      <c r="A38">
        <f t="shared" si="11"/>
        <v>76.049999999999983</v>
      </c>
      <c r="C38">
        <f t="shared" si="12"/>
        <v>53.111857988165674</v>
      </c>
      <c r="K38">
        <f t="shared" si="13"/>
        <v>298014016.94999993</v>
      </c>
      <c r="M38">
        <f t="shared" si="14"/>
        <v>187557749.41212782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activeCell="B16" sqref="B16"/>
    </sheetView>
  </sheetViews>
  <sheetFormatPr baseColWidth="10" defaultRowHeight="15" x14ac:dyDescent="0.25"/>
  <cols>
    <col min="6" max="6" width="11.42578125" style="1"/>
    <col min="7" max="9" width="12" bestFit="1" customWidth="1"/>
    <col min="10" max="10" width="11.42578125" style="1"/>
    <col min="12" max="13" width="12" bestFit="1" customWidth="1"/>
  </cols>
  <sheetData>
    <row r="1" spans="1:13" x14ac:dyDescent="0.25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13</v>
      </c>
    </row>
    <row r="2" spans="1:13" x14ac:dyDescent="0.25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 x14ac:dyDescent="0.25">
      <c r="A3">
        <v>3</v>
      </c>
      <c r="B3">
        <v>8</v>
      </c>
      <c r="C3">
        <v>2</v>
      </c>
      <c r="D3">
        <v>10</v>
      </c>
      <c r="E3">
        <v>3</v>
      </c>
      <c r="G3">
        <f>A3*1000000*B16</f>
        <v>1345.4999999999998</v>
      </c>
      <c r="I3">
        <f>A3*1000000*D16</f>
        <v>1614.6</v>
      </c>
      <c r="K3">
        <f>G3^2*1100</f>
        <v>1991407274.9999993</v>
      </c>
      <c r="M3">
        <f>I3^2*1100</f>
        <v>2867626475.9999995</v>
      </c>
    </row>
    <row r="4" spans="1:13" x14ac:dyDescent="0.25">
      <c r="A4">
        <v>4</v>
      </c>
      <c r="B4">
        <v>14</v>
      </c>
      <c r="C4">
        <v>3</v>
      </c>
      <c r="D4">
        <v>15</v>
      </c>
      <c r="E4">
        <v>4</v>
      </c>
      <c r="G4">
        <f t="shared" ref="G4:G12" si="0">A4*1000000*B17</f>
        <v>1537.7142857142856</v>
      </c>
      <c r="I4">
        <f t="shared" ref="I4:I12" si="1">A4*1000000*D17</f>
        <v>1913.5999999999997</v>
      </c>
      <c r="K4">
        <f t="shared" ref="K4:K12" si="2">G4^2*1100</f>
        <v>2601021746.9387751</v>
      </c>
      <c r="M4">
        <f t="shared" ref="M4:M12" si="3">I4^2*1100</f>
        <v>4028051455.9999986</v>
      </c>
    </row>
    <row r="5" spans="1:13" x14ac:dyDescent="0.25">
      <c r="A5">
        <v>5</v>
      </c>
      <c r="B5">
        <v>16</v>
      </c>
      <c r="C5">
        <v>3</v>
      </c>
      <c r="D5">
        <v>18</v>
      </c>
      <c r="E5">
        <v>4</v>
      </c>
      <c r="G5">
        <f t="shared" si="0"/>
        <v>1681.8749999999998</v>
      </c>
      <c r="I5">
        <f t="shared" si="1"/>
        <v>1993.3333333333333</v>
      </c>
      <c r="K5">
        <f t="shared" si="2"/>
        <v>3111573867.187499</v>
      </c>
      <c r="M5">
        <f t="shared" si="3"/>
        <v>4370715555.5555553</v>
      </c>
    </row>
    <row r="6" spans="1:13" x14ac:dyDescent="0.25">
      <c r="A6">
        <v>6</v>
      </c>
      <c r="B6">
        <v>14</v>
      </c>
      <c r="C6">
        <v>2</v>
      </c>
      <c r="D6">
        <v>15</v>
      </c>
      <c r="E6">
        <v>3</v>
      </c>
      <c r="G6">
        <f t="shared" si="0"/>
        <v>1537.7142857142853</v>
      </c>
      <c r="I6">
        <f t="shared" si="1"/>
        <v>2152.8000000000002</v>
      </c>
      <c r="K6">
        <f t="shared" si="2"/>
        <v>2601021746.9387741</v>
      </c>
      <c r="M6">
        <f t="shared" si="3"/>
        <v>5098002624.000001</v>
      </c>
    </row>
    <row r="7" spans="1:13" x14ac:dyDescent="0.25">
      <c r="A7">
        <v>7</v>
      </c>
      <c r="B7">
        <v>15</v>
      </c>
      <c r="C7">
        <v>2</v>
      </c>
      <c r="D7">
        <v>13</v>
      </c>
      <c r="E7">
        <v>2</v>
      </c>
      <c r="G7">
        <f t="shared" si="0"/>
        <v>1674.3999999999996</v>
      </c>
      <c r="I7">
        <f t="shared" si="1"/>
        <v>1932</v>
      </c>
      <c r="K7">
        <f t="shared" si="2"/>
        <v>3083976895.999999</v>
      </c>
      <c r="M7">
        <f t="shared" si="3"/>
        <v>4105886400</v>
      </c>
    </row>
    <row r="8" spans="1:13" x14ac:dyDescent="0.25">
      <c r="A8">
        <v>8</v>
      </c>
      <c r="B8">
        <v>9</v>
      </c>
      <c r="C8">
        <v>1</v>
      </c>
      <c r="D8">
        <v>14</v>
      </c>
      <c r="E8">
        <v>2</v>
      </c>
      <c r="G8">
        <f t="shared" si="0"/>
        <v>1594.6666666666665</v>
      </c>
      <c r="I8">
        <f t="shared" si="1"/>
        <v>2050.2857142857138</v>
      </c>
      <c r="K8">
        <f t="shared" si="2"/>
        <v>2797257955.5555553</v>
      </c>
      <c r="M8">
        <f t="shared" si="3"/>
        <v>4624038661.2244873</v>
      </c>
    </row>
    <row r="9" spans="1:13" x14ac:dyDescent="0.25">
      <c r="A9">
        <v>9</v>
      </c>
      <c r="B9">
        <v>10</v>
      </c>
      <c r="C9">
        <v>1</v>
      </c>
      <c r="D9">
        <v>16</v>
      </c>
      <c r="E9">
        <v>2</v>
      </c>
      <c r="G9">
        <f t="shared" si="0"/>
        <v>1614.5999999999997</v>
      </c>
      <c r="I9">
        <f t="shared" si="1"/>
        <v>2018.2499999999995</v>
      </c>
      <c r="K9">
        <f t="shared" si="2"/>
        <v>2867626475.9999986</v>
      </c>
      <c r="M9">
        <f t="shared" si="3"/>
        <v>4480666368.7499981</v>
      </c>
    </row>
    <row r="10" spans="1:13" x14ac:dyDescent="0.25">
      <c r="A10">
        <v>10</v>
      </c>
      <c r="B10">
        <v>11</v>
      </c>
      <c r="C10">
        <v>1</v>
      </c>
      <c r="D10">
        <v>18</v>
      </c>
      <c r="E10">
        <v>2</v>
      </c>
      <c r="G10">
        <f t="shared" si="0"/>
        <v>1630.9090909090905</v>
      </c>
      <c r="I10">
        <f t="shared" si="1"/>
        <v>1993.3333333333333</v>
      </c>
      <c r="K10">
        <f t="shared" si="2"/>
        <v>2925850909.0909076</v>
      </c>
      <c r="M10">
        <f t="shared" si="3"/>
        <v>4370715555.5555553</v>
      </c>
    </row>
    <row r="11" spans="1:13" x14ac:dyDescent="0.25">
      <c r="A11">
        <v>11</v>
      </c>
      <c r="B11">
        <v>12</v>
      </c>
      <c r="C11">
        <v>1</v>
      </c>
      <c r="D11">
        <v>19</v>
      </c>
      <c r="E11">
        <v>2</v>
      </c>
      <c r="G11">
        <f t="shared" si="0"/>
        <v>1644.4999999999998</v>
      </c>
      <c r="I11">
        <f t="shared" si="1"/>
        <v>2077.2631578947362</v>
      </c>
      <c r="K11">
        <f t="shared" si="2"/>
        <v>2974818274.999999</v>
      </c>
      <c r="M11">
        <f t="shared" si="3"/>
        <v>4746524449.8614931</v>
      </c>
    </row>
    <row r="12" spans="1:13" x14ac:dyDescent="0.25">
      <c r="A12">
        <v>12</v>
      </c>
      <c r="B12">
        <v>13</v>
      </c>
      <c r="C12">
        <v>1</v>
      </c>
      <c r="D12">
        <v>11</v>
      </c>
      <c r="E12">
        <v>1</v>
      </c>
      <c r="G12">
        <f t="shared" si="0"/>
        <v>1656</v>
      </c>
      <c r="I12">
        <f t="shared" si="1"/>
        <v>1957.0909090909088</v>
      </c>
      <c r="K12">
        <f t="shared" si="2"/>
        <v>3016569600</v>
      </c>
      <c r="M12">
        <f t="shared" si="3"/>
        <v>4213225309.0909081</v>
      </c>
    </row>
    <row r="13" spans="1:13" s="1" customFormat="1" x14ac:dyDescent="0.25"/>
    <row r="14" spans="1:13" x14ac:dyDescent="0.25">
      <c r="B14" t="s">
        <v>12</v>
      </c>
      <c r="G14" t="s">
        <v>16</v>
      </c>
      <c r="H14" t="s">
        <v>17</v>
      </c>
      <c r="I14" t="s">
        <v>18</v>
      </c>
      <c r="K14" t="s">
        <v>16</v>
      </c>
      <c r="L14" t="s">
        <v>17</v>
      </c>
      <c r="M14" t="s">
        <v>24</v>
      </c>
    </row>
    <row r="15" spans="1:13" x14ac:dyDescent="0.25">
      <c r="B15" t="s">
        <v>7</v>
      </c>
      <c r="D15" t="s">
        <v>6</v>
      </c>
      <c r="G15">
        <f>(2*C3*6.5*10^(-7))/(B3/1000)*0.001</f>
        <v>3.2499999999999996E-7</v>
      </c>
      <c r="H15">
        <f>(2*C3*6.5*10^(-7)*1.38)/(B3/1000)^2*0.0005</f>
        <v>2.8031249999999997E-5</v>
      </c>
      <c r="I15">
        <f>G15+H15</f>
        <v>2.8356249999999998E-5</v>
      </c>
      <c r="K15">
        <f>(2*E3*5.32*10^(-7))/(D3/1000)*0.001</f>
        <v>3.192E-7</v>
      </c>
      <c r="L15">
        <f>(2*E3*1.38*5.32*10^(-7))/(D3/1000)^2*0.0005</f>
        <v>2.2024799999999996E-5</v>
      </c>
      <c r="M15">
        <f>K15+L15</f>
        <v>2.2343999999999995E-5</v>
      </c>
    </row>
    <row r="16" spans="1:13" x14ac:dyDescent="0.25">
      <c r="B16">
        <f>(2*C3*6.5*10^(-7)*1.38)/(B3/1000)</f>
        <v>4.484999999999999E-4</v>
      </c>
      <c r="D16">
        <f>(2*E3*6.5*10^(-7)*1.38)/(D3/1000)</f>
        <v>5.3819999999999996E-4</v>
      </c>
      <c r="G16">
        <f>(2*C4*6.5*10^(-7))/(B4/1000)*0.001</f>
        <v>2.7857142857142852E-7</v>
      </c>
      <c r="H16">
        <f t="shared" ref="H16:H24" si="4">(2*C4*6.5*10^(-7)*1.38)/(B4/1000)^2*0.0005</f>
        <v>1.3729591836734692E-5</v>
      </c>
      <c r="I16">
        <f t="shared" ref="I16:I24" si="5">G16+H16</f>
        <v>1.4008163265306121E-5</v>
      </c>
      <c r="K16">
        <f t="shared" ref="K16:K23" si="6">(2*E4*5.32*10^(-7))/(D4/1000)*0.001</f>
        <v>2.8373333333333339E-7</v>
      </c>
      <c r="L16">
        <f t="shared" ref="L16:L24" si="7">(2*E4*1.38*5.32*10^(-7))/(D4/1000)^2*0.0005</f>
        <v>1.3051733333333332E-5</v>
      </c>
      <c r="M16">
        <f t="shared" ref="M16:M24" si="8">K16+L16</f>
        <v>1.3335466666666666E-5</v>
      </c>
    </row>
    <row r="17" spans="1:13" x14ac:dyDescent="0.25">
      <c r="B17">
        <f t="shared" ref="B17:B25" si="9">(2*C4*6.5*10^(-7)*1.38)/(B4/1000)</f>
        <v>3.8442857142857137E-4</v>
      </c>
      <c r="D17">
        <f t="shared" ref="D17:D25" si="10">(2*E4*6.5*10^(-7)*1.38)/(D4/1000)</f>
        <v>4.7839999999999992E-4</v>
      </c>
      <c r="G17">
        <f>(2*C5*6.5*10^(-7))/(B5/1000)*0.001</f>
        <v>2.4375E-7</v>
      </c>
      <c r="H17">
        <f t="shared" si="4"/>
        <v>1.0511718749999999E-5</v>
      </c>
      <c r="I17">
        <f t="shared" si="5"/>
        <v>1.0755468749999998E-5</v>
      </c>
      <c r="K17">
        <f t="shared" si="6"/>
        <v>2.3644444444444448E-7</v>
      </c>
      <c r="L17">
        <f t="shared" si="7"/>
        <v>9.0637037037037045E-6</v>
      </c>
      <c r="M17">
        <f t="shared" si="8"/>
        <v>9.3001481481481485E-6</v>
      </c>
    </row>
    <row r="18" spans="1:13" x14ac:dyDescent="0.25">
      <c r="B18">
        <f t="shared" si="9"/>
        <v>3.3637499999999998E-4</v>
      </c>
      <c r="D18">
        <f t="shared" si="10"/>
        <v>3.9866666666666664E-4</v>
      </c>
      <c r="G18">
        <f>(2*C6*6.5*10^(-7))/(B6/1000)*0.001</f>
        <v>1.857142857142857E-7</v>
      </c>
      <c r="H18">
        <f t="shared" si="4"/>
        <v>9.153061224489793E-6</v>
      </c>
      <c r="I18">
        <f t="shared" si="5"/>
        <v>9.3387755102040779E-6</v>
      </c>
      <c r="K18">
        <f t="shared" si="6"/>
        <v>2.1280000000000003E-7</v>
      </c>
      <c r="L18">
        <f t="shared" si="7"/>
        <v>9.7888000000000002E-6</v>
      </c>
      <c r="M18">
        <f t="shared" si="8"/>
        <v>1.0001600000000001E-5</v>
      </c>
    </row>
    <row r="19" spans="1:13" x14ac:dyDescent="0.25">
      <c r="B19">
        <f t="shared" si="9"/>
        <v>2.5628571428571421E-4</v>
      </c>
      <c r="D19">
        <f t="shared" si="10"/>
        <v>3.5879999999999999E-4</v>
      </c>
      <c r="G19">
        <f>(2*C7*6.5*10^(-7))/(B7/1000)*0.001</f>
        <v>1.7333333333333332E-7</v>
      </c>
      <c r="H19">
        <f t="shared" si="4"/>
        <v>7.9733333333333321E-6</v>
      </c>
      <c r="I19">
        <f t="shared" si="5"/>
        <v>8.146666666666666E-6</v>
      </c>
      <c r="K19">
        <f t="shared" si="6"/>
        <v>1.6369230769230772E-7</v>
      </c>
      <c r="L19">
        <f t="shared" si="7"/>
        <v>8.688284023668639E-6</v>
      </c>
      <c r="M19">
        <f t="shared" si="8"/>
        <v>8.8519763313609461E-6</v>
      </c>
    </row>
    <row r="20" spans="1:13" x14ac:dyDescent="0.25">
      <c r="B20">
        <f t="shared" si="9"/>
        <v>2.3919999999999996E-4</v>
      </c>
      <c r="D20">
        <f t="shared" si="10"/>
        <v>2.7599999999999999E-4</v>
      </c>
      <c r="G20">
        <f>(2*C8*6.5*10^(-7))/(B8/1000)*0.001</f>
        <v>1.4444444444444445E-7</v>
      </c>
      <c r="H20">
        <f t="shared" si="4"/>
        <v>1.1074074074074073E-5</v>
      </c>
      <c r="I20">
        <f t="shared" si="5"/>
        <v>1.1218518518518517E-5</v>
      </c>
      <c r="K20">
        <f t="shared" si="6"/>
        <v>1.5200000000000001E-7</v>
      </c>
      <c r="L20">
        <f t="shared" si="7"/>
        <v>7.4914285714285702E-6</v>
      </c>
      <c r="M20">
        <f t="shared" si="8"/>
        <v>7.6434285714285707E-6</v>
      </c>
    </row>
    <row r="21" spans="1:13" x14ac:dyDescent="0.25">
      <c r="B21">
        <f t="shared" si="9"/>
        <v>1.9933333333333332E-4</v>
      </c>
      <c r="D21">
        <f t="shared" si="10"/>
        <v>2.5628571428571421E-4</v>
      </c>
      <c r="G21">
        <f>(2*C9*6.5*10^(-7))/(B9/1000)*0.001</f>
        <v>1.3E-7</v>
      </c>
      <c r="H21">
        <f t="shared" si="4"/>
        <v>8.9699999999999988E-6</v>
      </c>
      <c r="I21">
        <f t="shared" si="5"/>
        <v>9.0999999999999993E-6</v>
      </c>
      <c r="K21">
        <f t="shared" si="6"/>
        <v>1.3300000000000001E-7</v>
      </c>
      <c r="L21">
        <f t="shared" si="7"/>
        <v>5.7356250000000007E-6</v>
      </c>
      <c r="M21">
        <f t="shared" si="8"/>
        <v>5.8686250000000009E-6</v>
      </c>
    </row>
    <row r="22" spans="1:13" x14ac:dyDescent="0.25">
      <c r="B22">
        <f t="shared" si="9"/>
        <v>1.7939999999999997E-4</v>
      </c>
      <c r="D22">
        <f t="shared" si="10"/>
        <v>2.2424999999999995E-4</v>
      </c>
      <c r="G22">
        <f>(2*C10*6.5*10^(-7))/(B10/1000)*0.001</f>
        <v>1.1818181818181818E-7</v>
      </c>
      <c r="H22">
        <f t="shared" si="4"/>
        <v>7.4132231404958676E-6</v>
      </c>
      <c r="I22">
        <f t="shared" si="5"/>
        <v>7.5314049586776856E-6</v>
      </c>
      <c r="K22">
        <f t="shared" si="6"/>
        <v>1.1822222222222224E-7</v>
      </c>
      <c r="L22">
        <f t="shared" si="7"/>
        <v>4.5318518518518523E-6</v>
      </c>
      <c r="M22">
        <f t="shared" si="8"/>
        <v>4.6500740740740742E-6</v>
      </c>
    </row>
    <row r="23" spans="1:13" x14ac:dyDescent="0.25">
      <c r="B23">
        <f t="shared" si="9"/>
        <v>1.6309090909090906E-4</v>
      </c>
      <c r="D23">
        <f t="shared" si="10"/>
        <v>1.9933333333333332E-4</v>
      </c>
      <c r="G23">
        <f>(2*C11*6.5*10^(-7))/(B11/1000)*0.001</f>
        <v>1.0833333333333331E-7</v>
      </c>
      <c r="H23">
        <f t="shared" si="4"/>
        <v>6.2291666666666653E-6</v>
      </c>
      <c r="I23">
        <f t="shared" si="5"/>
        <v>6.337499999999999E-6</v>
      </c>
      <c r="K23">
        <f t="shared" si="6"/>
        <v>1.1200000000000001E-7</v>
      </c>
      <c r="L23">
        <f t="shared" si="7"/>
        <v>4.0673684210526312E-6</v>
      </c>
      <c r="M23">
        <f t="shared" si="8"/>
        <v>4.1793684210526311E-6</v>
      </c>
    </row>
    <row r="24" spans="1:13" x14ac:dyDescent="0.25">
      <c r="B24">
        <f t="shared" si="9"/>
        <v>1.4949999999999997E-4</v>
      </c>
      <c r="D24">
        <f t="shared" si="10"/>
        <v>1.8884210526315786E-4</v>
      </c>
      <c r="G24">
        <f>(2*C12*6.5*10^(-7))/(B12/1000)*0.001</f>
        <v>9.9999999999999995E-8</v>
      </c>
      <c r="H24">
        <f t="shared" si="4"/>
        <v>5.3076923076923073E-6</v>
      </c>
      <c r="I24">
        <f t="shared" si="5"/>
        <v>5.4076923076923072E-6</v>
      </c>
      <c r="K24">
        <f>(2*E12*5.32*10^(-7))/(D12/1000)*0.001</f>
        <v>9.6727272727272743E-8</v>
      </c>
      <c r="L24">
        <f t="shared" si="7"/>
        <v>6.0674380165289267E-6</v>
      </c>
      <c r="M24">
        <f t="shared" si="8"/>
        <v>6.1641652892561995E-6</v>
      </c>
    </row>
    <row r="25" spans="1:13" x14ac:dyDescent="0.25">
      <c r="B25">
        <f t="shared" si="9"/>
        <v>1.3799999999999999E-4</v>
      </c>
      <c r="D25">
        <f t="shared" si="10"/>
        <v>1.6309090909090906E-4</v>
      </c>
    </row>
    <row r="26" spans="1:13" s="1" customFormat="1" x14ac:dyDescent="0.25"/>
    <row r="27" spans="1:13" x14ac:dyDescent="0.25">
      <c r="A27" t="s">
        <v>25</v>
      </c>
      <c r="G27" t="s">
        <v>29</v>
      </c>
      <c r="K27" t="s">
        <v>30</v>
      </c>
    </row>
    <row r="28" spans="1:13" x14ac:dyDescent="0.25">
      <c r="A28" t="s">
        <v>26</v>
      </c>
      <c r="C28" t="s">
        <v>27</v>
      </c>
      <c r="G28" t="s">
        <v>26</v>
      </c>
      <c r="I28" t="s">
        <v>27</v>
      </c>
      <c r="K28" t="s">
        <v>26</v>
      </c>
      <c r="M28" t="s">
        <v>27</v>
      </c>
    </row>
    <row r="29" spans="1:13" x14ac:dyDescent="0.25">
      <c r="A29">
        <f>A3*1000000*I15</f>
        <v>85.068749999999994</v>
      </c>
      <c r="C29">
        <f>A3*1000000*M15</f>
        <v>67.031999999999982</v>
      </c>
      <c r="G29">
        <f>AVERAGE(G3:G12)</f>
        <v>1591.7879329004327</v>
      </c>
      <c r="I29">
        <f>AVERAGE(I3:I12)</f>
        <v>1970.2556447938023</v>
      </c>
      <c r="K29">
        <f>2*1100*1591.7879*A29</f>
        <v>297905095.21987498</v>
      </c>
      <c r="M29">
        <f>2*1100*1970.2556*C29</f>
        <v>290554381.43423992</v>
      </c>
    </row>
    <row r="30" spans="1:13" x14ac:dyDescent="0.25">
      <c r="A30">
        <f t="shared" ref="A30:A38" si="11">A4*1000000*I16</f>
        <v>56.032653061224487</v>
      </c>
      <c r="C30">
        <f t="shared" ref="C30:C38" si="12">A4*1000000*M16</f>
        <v>53.341866666666668</v>
      </c>
      <c r="K30">
        <f t="shared" ref="K30:K39" si="13">2*1100*1591.7879*A30</f>
        <v>196222618.12506121</v>
      </c>
      <c r="M30">
        <f t="shared" ref="M30:M38" si="14">2*1100*1970.2556*C30</f>
        <v>231213645.33179736</v>
      </c>
    </row>
    <row r="31" spans="1:13" x14ac:dyDescent="0.25">
      <c r="A31">
        <f t="shared" si="11"/>
        <v>53.777343749999993</v>
      </c>
      <c r="C31">
        <f t="shared" si="12"/>
        <v>46.500740740740746</v>
      </c>
      <c r="K31">
        <f t="shared" si="13"/>
        <v>188324675.16585934</v>
      </c>
      <c r="M31">
        <f t="shared" si="14"/>
        <v>201560358.66690373</v>
      </c>
    </row>
    <row r="32" spans="1:13" x14ac:dyDescent="0.25">
      <c r="A32">
        <f t="shared" si="11"/>
        <v>56.032653061224465</v>
      </c>
      <c r="C32">
        <f t="shared" si="12"/>
        <v>60.009600000000006</v>
      </c>
      <c r="K32">
        <f t="shared" si="13"/>
        <v>196222618.12506112</v>
      </c>
      <c r="M32">
        <f t="shared" si="14"/>
        <v>260115350.99827203</v>
      </c>
    </row>
    <row r="33" spans="1:13" x14ac:dyDescent="0.25">
      <c r="A33">
        <f t="shared" si="11"/>
        <v>57.026666666666664</v>
      </c>
      <c r="C33">
        <f t="shared" si="12"/>
        <v>61.963834319526626</v>
      </c>
      <c r="K33">
        <f t="shared" si="13"/>
        <v>199703587.55013332</v>
      </c>
      <c r="M33">
        <f t="shared" si="14"/>
        <v>268586101.444143</v>
      </c>
    </row>
    <row r="34" spans="1:13" x14ac:dyDescent="0.25">
      <c r="A34">
        <f t="shared" si="11"/>
        <v>89.748148148148132</v>
      </c>
      <c r="C34">
        <f t="shared" si="12"/>
        <v>61.147428571428563</v>
      </c>
      <c r="K34">
        <f t="shared" si="13"/>
        <v>314292035.79318511</v>
      </c>
      <c r="M34">
        <f t="shared" si="14"/>
        <v>265047339.8506057</v>
      </c>
    </row>
    <row r="35" spans="1:13" x14ac:dyDescent="0.25">
      <c r="A35">
        <f t="shared" si="11"/>
        <v>81.899999999999991</v>
      </c>
      <c r="C35">
        <f t="shared" si="12"/>
        <v>52.817625000000007</v>
      </c>
      <c r="K35">
        <f t="shared" si="13"/>
        <v>286808343.82199997</v>
      </c>
      <c r="M35">
        <f t="shared" si="14"/>
        <v>228941287.15689003</v>
      </c>
    </row>
    <row r="36" spans="1:13" x14ac:dyDescent="0.25">
      <c r="A36">
        <f t="shared" si="11"/>
        <v>75.314049586776861</v>
      </c>
      <c r="C36">
        <f t="shared" si="12"/>
        <v>46.500740740740746</v>
      </c>
      <c r="K36">
        <f t="shared" si="13"/>
        <v>263744784.23090908</v>
      </c>
      <c r="M36">
        <f t="shared" si="14"/>
        <v>201560358.66690373</v>
      </c>
    </row>
    <row r="37" spans="1:13" x14ac:dyDescent="0.25">
      <c r="A37">
        <f t="shared" si="11"/>
        <v>69.712499999999991</v>
      </c>
      <c r="C37">
        <f t="shared" si="12"/>
        <v>45.973052631578945</v>
      </c>
      <c r="K37">
        <f t="shared" si="13"/>
        <v>244128530.75324997</v>
      </c>
      <c r="M37">
        <f t="shared" si="14"/>
        <v>199273061.67221895</v>
      </c>
    </row>
    <row r="38" spans="1:13" x14ac:dyDescent="0.25">
      <c r="A38">
        <f t="shared" si="11"/>
        <v>64.892307692307682</v>
      </c>
      <c r="C38">
        <f t="shared" si="12"/>
        <v>73.9699834710744</v>
      </c>
      <c r="K38">
        <f t="shared" si="13"/>
        <v>227248538.41292304</v>
      </c>
      <c r="M38">
        <f t="shared" si="14"/>
        <v>320627503.16474193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38" sqref="M38"/>
    </sheetView>
  </sheetViews>
  <sheetFormatPr baseColWidth="10" defaultRowHeight="15" x14ac:dyDescent="0.25"/>
  <cols>
    <col min="1" max="3" width="12" bestFit="1" customWidth="1"/>
    <col min="6" max="6" width="11.42578125" style="1"/>
    <col min="7" max="9" width="12" bestFit="1" customWidth="1"/>
    <col min="10" max="10" width="11.42578125" style="1"/>
    <col min="11" max="13" width="12" bestFit="1" customWidth="1"/>
    <col min="16" max="16" width="12" bestFit="1" customWidth="1"/>
  </cols>
  <sheetData>
    <row r="1" spans="1:13" x14ac:dyDescent="0.25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13</v>
      </c>
    </row>
    <row r="2" spans="1:13" x14ac:dyDescent="0.25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 x14ac:dyDescent="0.25">
      <c r="A3">
        <v>3</v>
      </c>
      <c r="B3">
        <v>7</v>
      </c>
      <c r="C3">
        <v>2</v>
      </c>
      <c r="D3">
        <v>12</v>
      </c>
      <c r="E3">
        <v>4</v>
      </c>
      <c r="G3">
        <f>A3*1000000*B16</f>
        <v>1537.7142857142853</v>
      </c>
      <c r="I3">
        <f>A3*1000000*D16</f>
        <v>1793.9999999999998</v>
      </c>
      <c r="K3">
        <f>G3^2*1100</f>
        <v>2601021746.9387741</v>
      </c>
      <c r="M3">
        <f>I3^2*1100</f>
        <v>3540279599.999999</v>
      </c>
    </row>
    <row r="4" spans="1:13" x14ac:dyDescent="0.25">
      <c r="A4">
        <v>4</v>
      </c>
      <c r="B4">
        <v>14</v>
      </c>
      <c r="C4">
        <v>3</v>
      </c>
      <c r="D4">
        <v>16</v>
      </c>
      <c r="E4">
        <v>4</v>
      </c>
      <c r="G4">
        <f t="shared" ref="G4:G12" si="0">A4*1000000*B17</f>
        <v>1537.7142857142856</v>
      </c>
      <c r="I4">
        <f t="shared" ref="I4:I12" si="1">A4*1000000*D17</f>
        <v>1793.9999999999995</v>
      </c>
      <c r="K4">
        <f t="shared" ref="K4:K12" si="2">G4^2*1100</f>
        <v>2601021746.9387751</v>
      </c>
      <c r="M4">
        <f t="shared" ref="M4:M12" si="3">I4^2*1100</f>
        <v>3540279599.9999981</v>
      </c>
    </row>
    <row r="5" spans="1:13" x14ac:dyDescent="0.25">
      <c r="A5">
        <v>5</v>
      </c>
      <c r="B5">
        <v>16</v>
      </c>
      <c r="C5">
        <v>3</v>
      </c>
      <c r="D5">
        <v>15</v>
      </c>
      <c r="E5">
        <v>3</v>
      </c>
      <c r="G5">
        <f t="shared" si="0"/>
        <v>1681.8749999999998</v>
      </c>
      <c r="I5">
        <f t="shared" si="1"/>
        <v>1794</v>
      </c>
      <c r="K5">
        <f t="shared" si="2"/>
        <v>3111573867.187499</v>
      </c>
      <c r="M5">
        <f t="shared" si="3"/>
        <v>3540279600</v>
      </c>
    </row>
    <row r="6" spans="1:13" x14ac:dyDescent="0.25">
      <c r="A6">
        <v>6</v>
      </c>
      <c r="B6">
        <v>14</v>
      </c>
      <c r="C6">
        <v>2</v>
      </c>
      <c r="D6">
        <v>17</v>
      </c>
      <c r="E6">
        <v>3</v>
      </c>
      <c r="G6">
        <f t="shared" si="0"/>
        <v>1537.7142857142853</v>
      </c>
      <c r="I6">
        <f t="shared" si="1"/>
        <v>1899.5294117647056</v>
      </c>
      <c r="K6">
        <f t="shared" si="2"/>
        <v>2601021746.9387741</v>
      </c>
      <c r="M6">
        <f t="shared" si="3"/>
        <v>3969033184.7750854</v>
      </c>
    </row>
    <row r="7" spans="1:13" x14ac:dyDescent="0.25">
      <c r="A7">
        <v>7</v>
      </c>
      <c r="B7">
        <v>15</v>
      </c>
      <c r="C7">
        <v>2</v>
      </c>
      <c r="D7">
        <v>18</v>
      </c>
      <c r="E7">
        <v>3</v>
      </c>
      <c r="G7">
        <f t="shared" si="0"/>
        <v>1674.3999999999996</v>
      </c>
      <c r="I7">
        <f t="shared" si="1"/>
        <v>2093</v>
      </c>
      <c r="K7">
        <f t="shared" si="2"/>
        <v>3083976895.999999</v>
      </c>
      <c r="M7">
        <f t="shared" si="3"/>
        <v>4818713900</v>
      </c>
    </row>
    <row r="8" spans="1:13" x14ac:dyDescent="0.25">
      <c r="A8">
        <v>8</v>
      </c>
      <c r="B8">
        <v>8</v>
      </c>
      <c r="C8">
        <v>1</v>
      </c>
      <c r="D8">
        <v>14</v>
      </c>
      <c r="E8">
        <v>2</v>
      </c>
      <c r="G8">
        <f t="shared" si="0"/>
        <v>1793.9999999999995</v>
      </c>
      <c r="I8">
        <f t="shared" si="1"/>
        <v>2050.2857142857138</v>
      </c>
      <c r="K8">
        <f t="shared" si="2"/>
        <v>3540279599.9999981</v>
      </c>
      <c r="M8">
        <f t="shared" si="3"/>
        <v>4624038661.2244873</v>
      </c>
    </row>
    <row r="9" spans="1:13" x14ac:dyDescent="0.25">
      <c r="A9">
        <v>9</v>
      </c>
      <c r="B9">
        <v>10</v>
      </c>
      <c r="C9">
        <v>1</v>
      </c>
      <c r="D9">
        <v>15</v>
      </c>
      <c r="E9">
        <v>2</v>
      </c>
      <c r="G9">
        <f t="shared" si="0"/>
        <v>1614.5999999999997</v>
      </c>
      <c r="I9">
        <f t="shared" si="1"/>
        <v>2152.7999999999997</v>
      </c>
      <c r="K9">
        <f t="shared" si="2"/>
        <v>2867626475.9999986</v>
      </c>
      <c r="M9">
        <f t="shared" si="3"/>
        <v>5098002623.999999</v>
      </c>
    </row>
    <row r="10" spans="1:13" x14ac:dyDescent="0.25">
      <c r="A10">
        <v>10</v>
      </c>
      <c r="B10">
        <v>11</v>
      </c>
      <c r="C10">
        <v>1</v>
      </c>
      <c r="D10">
        <v>17</v>
      </c>
      <c r="E10">
        <v>2</v>
      </c>
      <c r="G10">
        <f t="shared" si="0"/>
        <v>1630.9090909090905</v>
      </c>
      <c r="I10">
        <f t="shared" si="1"/>
        <v>2110.5882352941171</v>
      </c>
      <c r="K10">
        <f t="shared" si="2"/>
        <v>2925850909.0909076</v>
      </c>
      <c r="M10">
        <f t="shared" si="3"/>
        <v>4900040968.8581285</v>
      </c>
    </row>
    <row r="11" spans="1:13" x14ac:dyDescent="0.25">
      <c r="A11">
        <v>11</v>
      </c>
      <c r="B11">
        <v>12</v>
      </c>
      <c r="C11">
        <v>1</v>
      </c>
      <c r="D11">
        <v>18</v>
      </c>
      <c r="E11">
        <v>2</v>
      </c>
      <c r="G11">
        <f t="shared" si="0"/>
        <v>1644.4999999999998</v>
      </c>
      <c r="I11">
        <f t="shared" si="1"/>
        <v>2192.6666666666665</v>
      </c>
      <c r="K11">
        <f t="shared" si="2"/>
        <v>2974818274.999999</v>
      </c>
      <c r="M11">
        <f t="shared" si="3"/>
        <v>5288565822.2222214</v>
      </c>
    </row>
    <row r="12" spans="1:13" x14ac:dyDescent="0.25">
      <c r="A12">
        <v>12</v>
      </c>
      <c r="B12">
        <v>13</v>
      </c>
      <c r="C12">
        <v>1</v>
      </c>
      <c r="D12">
        <v>10</v>
      </c>
      <c r="E12">
        <v>1</v>
      </c>
      <c r="G12">
        <f t="shared" si="0"/>
        <v>1656</v>
      </c>
      <c r="I12">
        <f t="shared" si="1"/>
        <v>2152.7999999999997</v>
      </c>
      <c r="K12">
        <f t="shared" si="2"/>
        <v>3016569600</v>
      </c>
      <c r="M12">
        <f t="shared" si="3"/>
        <v>5098002623.999999</v>
      </c>
    </row>
    <row r="13" spans="1:13" s="1" customFormat="1" x14ac:dyDescent="0.25"/>
    <row r="14" spans="1:13" x14ac:dyDescent="0.25">
      <c r="B14" t="s">
        <v>12</v>
      </c>
      <c r="G14" t="s">
        <v>16</v>
      </c>
      <c r="H14" t="s">
        <v>17</v>
      </c>
      <c r="I14" t="s">
        <v>18</v>
      </c>
      <c r="K14" t="s">
        <v>16</v>
      </c>
      <c r="L14" t="s">
        <v>17</v>
      </c>
      <c r="M14" t="s">
        <v>21</v>
      </c>
    </row>
    <row r="15" spans="1:13" x14ac:dyDescent="0.25">
      <c r="B15" t="s">
        <v>8</v>
      </c>
      <c r="D15" t="s">
        <v>6</v>
      </c>
      <c r="G15">
        <f>(2*C3*6.5*10^(-7))/(B3/1000)*0.001</f>
        <v>3.714285714285714E-7</v>
      </c>
      <c r="H15">
        <f t="shared" ref="H15:H24" si="4">(2*C3*6.5*10^(-7)*1.38)/(B3/1000)^2*0.0005</f>
        <v>3.6612244897959172E-5</v>
      </c>
      <c r="I15">
        <f>G15+H15</f>
        <v>3.6983673469387742E-5</v>
      </c>
      <c r="K15">
        <f>(2*E3*5.32*10^(-7))/(D3/1000)*0.001</f>
        <v>3.5466666666666672E-7</v>
      </c>
      <c r="L15">
        <f t="shared" ref="L15:L24" si="5">(2*E3*1.38*5.32*10^(-7))/(D3/1000)^2*0.0005</f>
        <v>2.0393333333333333E-5</v>
      </c>
      <c r="M15">
        <f>K15+L15</f>
        <v>2.0747999999999999E-5</v>
      </c>
    </row>
    <row r="16" spans="1:13" x14ac:dyDescent="0.25">
      <c r="B16">
        <f>(2*C3*6.5*10^(-7)*1.38)/(B3/1000)</f>
        <v>5.1257142857142842E-4</v>
      </c>
      <c r="D16">
        <f>(2*E3*6.5*10^(-7)*1.38)/(D3/1000)</f>
        <v>5.979999999999999E-4</v>
      </c>
      <c r="G16">
        <f t="shared" ref="G16:G25" si="6">(2*C4*6.5*10^(-7))/(B4/1000)*0.001</f>
        <v>2.7857142857142852E-7</v>
      </c>
      <c r="H16">
        <f t="shared" si="4"/>
        <v>1.3729591836734692E-5</v>
      </c>
      <c r="I16">
        <f t="shared" ref="I16:I24" si="7">G16+H16</f>
        <v>1.4008163265306121E-5</v>
      </c>
      <c r="K16">
        <f t="shared" ref="K16:K24" si="8">(2*E4*5.32*10^(-7))/(D4/1000)*0.001</f>
        <v>2.6600000000000003E-7</v>
      </c>
      <c r="L16">
        <f t="shared" si="5"/>
        <v>1.1471250000000001E-5</v>
      </c>
      <c r="M16">
        <f>K16+L16</f>
        <v>1.1737250000000002E-5</v>
      </c>
    </row>
    <row r="17" spans="1:13" x14ac:dyDescent="0.25">
      <c r="B17">
        <f t="shared" ref="B17:B25" si="9">(2*C4*6.5*10^(-7)*1.38)/(B4/1000)</f>
        <v>3.8442857142857137E-4</v>
      </c>
      <c r="D17">
        <f t="shared" ref="D17:D25" si="10">(2*E4*6.5*10^(-7)*1.38)/(D4/1000)</f>
        <v>4.484999999999999E-4</v>
      </c>
      <c r="G17">
        <f t="shared" si="6"/>
        <v>2.4375E-7</v>
      </c>
      <c r="H17">
        <f t="shared" si="4"/>
        <v>1.0511718749999999E-5</v>
      </c>
      <c r="I17">
        <f t="shared" si="7"/>
        <v>1.0755468749999998E-5</v>
      </c>
      <c r="K17">
        <f t="shared" si="8"/>
        <v>2.1280000000000003E-7</v>
      </c>
      <c r="L17">
        <f t="shared" si="5"/>
        <v>9.7888000000000002E-6</v>
      </c>
      <c r="M17">
        <f t="shared" ref="M16:M24" si="11">K17+L17</f>
        <v>1.0001600000000001E-5</v>
      </c>
    </row>
    <row r="18" spans="1:13" x14ac:dyDescent="0.25">
      <c r="B18">
        <f t="shared" si="9"/>
        <v>3.3637499999999998E-4</v>
      </c>
      <c r="D18">
        <f t="shared" si="10"/>
        <v>3.5879999999999999E-4</v>
      </c>
      <c r="G18">
        <f t="shared" si="6"/>
        <v>1.857142857142857E-7</v>
      </c>
      <c r="H18">
        <f t="shared" si="4"/>
        <v>9.153061224489793E-6</v>
      </c>
      <c r="I18">
        <f t="shared" si="7"/>
        <v>9.3387755102040779E-6</v>
      </c>
      <c r="K18">
        <f t="shared" si="8"/>
        <v>1.8776470588235293E-7</v>
      </c>
      <c r="L18">
        <f t="shared" si="5"/>
        <v>7.6210380622837363E-6</v>
      </c>
      <c r="M18">
        <f t="shared" si="11"/>
        <v>7.80880276816609E-6</v>
      </c>
    </row>
    <row r="19" spans="1:13" x14ac:dyDescent="0.25">
      <c r="B19">
        <f t="shared" si="9"/>
        <v>2.5628571428571421E-4</v>
      </c>
      <c r="D19">
        <f t="shared" si="10"/>
        <v>3.165882352941176E-4</v>
      </c>
      <c r="G19">
        <f t="shared" si="6"/>
        <v>1.7333333333333332E-7</v>
      </c>
      <c r="H19">
        <f t="shared" si="4"/>
        <v>7.9733333333333321E-6</v>
      </c>
      <c r="I19">
        <f t="shared" si="7"/>
        <v>8.146666666666666E-6</v>
      </c>
      <c r="K19">
        <f t="shared" si="8"/>
        <v>1.7733333333333336E-7</v>
      </c>
      <c r="L19">
        <f t="shared" si="5"/>
        <v>6.7977777777777784E-6</v>
      </c>
      <c r="M19">
        <f t="shared" si="11"/>
        <v>6.9751111111111118E-6</v>
      </c>
    </row>
    <row r="20" spans="1:13" x14ac:dyDescent="0.25">
      <c r="B20">
        <f t="shared" si="9"/>
        <v>2.3919999999999996E-4</v>
      </c>
      <c r="D20">
        <f t="shared" si="10"/>
        <v>2.99E-4</v>
      </c>
      <c r="G20">
        <f t="shared" si="6"/>
        <v>1.6249999999999998E-7</v>
      </c>
      <c r="H20">
        <f t="shared" si="4"/>
        <v>1.4015624999999998E-5</v>
      </c>
      <c r="I20">
        <f t="shared" si="7"/>
        <v>1.4178124999999999E-5</v>
      </c>
      <c r="K20">
        <f t="shared" si="8"/>
        <v>1.5200000000000001E-7</v>
      </c>
      <c r="L20">
        <f t="shared" si="5"/>
        <v>7.4914285714285702E-6</v>
      </c>
      <c r="M20">
        <f t="shared" si="11"/>
        <v>7.6434285714285707E-6</v>
      </c>
    </row>
    <row r="21" spans="1:13" x14ac:dyDescent="0.25">
      <c r="B21">
        <f t="shared" si="9"/>
        <v>2.2424999999999995E-4</v>
      </c>
      <c r="D21">
        <f t="shared" si="10"/>
        <v>2.5628571428571421E-4</v>
      </c>
      <c r="G21">
        <f t="shared" si="6"/>
        <v>1.3E-7</v>
      </c>
      <c r="H21">
        <f t="shared" si="4"/>
        <v>8.9699999999999988E-6</v>
      </c>
      <c r="I21">
        <f t="shared" si="7"/>
        <v>9.0999999999999993E-6</v>
      </c>
      <c r="K21">
        <f t="shared" si="8"/>
        <v>1.4186666666666669E-7</v>
      </c>
      <c r="L21">
        <f t="shared" si="5"/>
        <v>6.5258666666666662E-6</v>
      </c>
      <c r="M21">
        <f t="shared" si="11"/>
        <v>6.6677333333333331E-6</v>
      </c>
    </row>
    <row r="22" spans="1:13" x14ac:dyDescent="0.25">
      <c r="B22">
        <f t="shared" si="9"/>
        <v>1.7939999999999997E-4</v>
      </c>
      <c r="D22">
        <f t="shared" si="10"/>
        <v>2.3919999999999996E-4</v>
      </c>
      <c r="G22">
        <f t="shared" si="6"/>
        <v>1.1818181818181818E-7</v>
      </c>
      <c r="H22">
        <f t="shared" si="4"/>
        <v>7.4132231404958676E-6</v>
      </c>
      <c r="I22">
        <f t="shared" si="7"/>
        <v>7.5314049586776856E-6</v>
      </c>
      <c r="K22">
        <f t="shared" si="8"/>
        <v>1.2517647058823531E-7</v>
      </c>
      <c r="L22">
        <f t="shared" si="5"/>
        <v>5.0806920415224912E-6</v>
      </c>
      <c r="M22">
        <f t="shared" si="11"/>
        <v>5.2058685121107264E-6</v>
      </c>
    </row>
    <row r="23" spans="1:13" x14ac:dyDescent="0.25">
      <c r="B23">
        <f t="shared" si="9"/>
        <v>1.6309090909090906E-4</v>
      </c>
      <c r="D23">
        <f t="shared" si="10"/>
        <v>2.1105882352941171E-4</v>
      </c>
      <c r="G23">
        <f t="shared" si="6"/>
        <v>1.0833333333333331E-7</v>
      </c>
      <c r="H23">
        <f t="shared" si="4"/>
        <v>6.2291666666666653E-6</v>
      </c>
      <c r="I23">
        <f t="shared" si="7"/>
        <v>6.337499999999999E-6</v>
      </c>
      <c r="K23">
        <f t="shared" si="8"/>
        <v>1.1822222222222224E-7</v>
      </c>
      <c r="L23">
        <f t="shared" si="5"/>
        <v>4.5318518518518523E-6</v>
      </c>
      <c r="M23">
        <f t="shared" si="11"/>
        <v>4.6500740740740742E-6</v>
      </c>
    </row>
    <row r="24" spans="1:13" x14ac:dyDescent="0.25">
      <c r="B24">
        <f t="shared" si="9"/>
        <v>1.4949999999999997E-4</v>
      </c>
      <c r="D24">
        <f t="shared" si="10"/>
        <v>1.9933333333333332E-4</v>
      </c>
      <c r="G24">
        <f t="shared" si="6"/>
        <v>9.9999999999999995E-8</v>
      </c>
      <c r="H24">
        <f t="shared" si="4"/>
        <v>5.3076923076923073E-6</v>
      </c>
      <c r="I24">
        <f t="shared" si="7"/>
        <v>5.4076923076923072E-6</v>
      </c>
      <c r="K24">
        <f t="shared" si="8"/>
        <v>1.0640000000000001E-7</v>
      </c>
      <c r="L24">
        <f t="shared" si="5"/>
        <v>7.3415999999999993E-6</v>
      </c>
      <c r="M24">
        <f t="shared" si="11"/>
        <v>7.4479999999999997E-6</v>
      </c>
    </row>
    <row r="25" spans="1:13" x14ac:dyDescent="0.25">
      <c r="B25">
        <f t="shared" si="9"/>
        <v>1.3799999999999999E-4</v>
      </c>
      <c r="D25">
        <f t="shared" si="10"/>
        <v>1.7939999999999997E-4</v>
      </c>
    </row>
    <row r="26" spans="1:13" s="1" customFormat="1" x14ac:dyDescent="0.25"/>
    <row r="27" spans="1:13" x14ac:dyDescent="0.25">
      <c r="A27" t="s">
        <v>25</v>
      </c>
      <c r="G27" t="s">
        <v>29</v>
      </c>
      <c r="K27" t="s">
        <v>31</v>
      </c>
    </row>
    <row r="28" spans="1:13" x14ac:dyDescent="0.25">
      <c r="A28" t="s">
        <v>26</v>
      </c>
      <c r="C28" t="s">
        <v>20</v>
      </c>
      <c r="G28" t="s">
        <v>10</v>
      </c>
      <c r="I28" t="s">
        <v>11</v>
      </c>
      <c r="K28" t="s">
        <v>26</v>
      </c>
      <c r="M28" t="s">
        <v>27</v>
      </c>
    </row>
    <row r="29" spans="1:13" x14ac:dyDescent="0.25">
      <c r="A29">
        <f>A3*1000000*I15</f>
        <v>110.95102040816323</v>
      </c>
      <c r="C29">
        <f>A3*1000000*M15</f>
        <v>62.243999999999993</v>
      </c>
      <c r="G29">
        <f>AVERAGE(G3:G12)</f>
        <v>1630.9426948051946</v>
      </c>
      <c r="I29">
        <f>AVERAGE(I3:I12)</f>
        <v>2003.3670028011202</v>
      </c>
      <c r="K29">
        <f>2*1100*1630.9427*A29</f>
        <v>398100464.94293863</v>
      </c>
      <c r="M29">
        <f>2*1100*2003.367*C29</f>
        <v>274334666.20559996</v>
      </c>
    </row>
    <row r="30" spans="1:13" x14ac:dyDescent="0.25">
      <c r="A30">
        <f t="shared" ref="A30:A38" si="12">A4*1000000*I16</f>
        <v>56.032653061224487</v>
      </c>
      <c r="C30">
        <f t="shared" ref="C30:C38" si="13">A4*1000000*M16</f>
        <v>46.949000000000005</v>
      </c>
      <c r="K30">
        <f t="shared" ref="K30:K39" si="14">2*1100*1630.9427*A30</f>
        <v>201049302.2380408</v>
      </c>
      <c r="M30">
        <f t="shared" ref="M30:M38" si="15">2*1100*2003.367*C30</f>
        <v>206923370.02260005</v>
      </c>
    </row>
    <row r="31" spans="1:13" x14ac:dyDescent="0.25">
      <c r="A31">
        <f t="shared" si="12"/>
        <v>53.777343749999993</v>
      </c>
      <c r="C31">
        <f t="shared" si="13"/>
        <v>50.008000000000003</v>
      </c>
      <c r="K31">
        <f t="shared" si="14"/>
        <v>192957085.67179686</v>
      </c>
      <c r="M31">
        <f t="shared" si="15"/>
        <v>220405629.25920004</v>
      </c>
    </row>
    <row r="32" spans="1:13" x14ac:dyDescent="0.25">
      <c r="A32">
        <f t="shared" si="12"/>
        <v>56.032653061224465</v>
      </c>
      <c r="C32">
        <f t="shared" si="13"/>
        <v>46.852816608996541</v>
      </c>
      <c r="K32">
        <f t="shared" si="14"/>
        <v>201049302.23804072</v>
      </c>
      <c r="M32">
        <f t="shared" si="15"/>
        <v>206499450.63333428</v>
      </c>
    </row>
    <row r="33" spans="1:13" x14ac:dyDescent="0.25">
      <c r="A33">
        <f t="shared" si="12"/>
        <v>57.026666666666664</v>
      </c>
      <c r="C33">
        <f t="shared" si="13"/>
        <v>48.82577777777778</v>
      </c>
      <c r="K33">
        <f t="shared" si="14"/>
        <v>204615896.55173331</v>
      </c>
      <c r="M33">
        <f t="shared" si="15"/>
        <v>215195094.28853336</v>
      </c>
    </row>
    <row r="34" spans="1:13" x14ac:dyDescent="0.25">
      <c r="A34">
        <f t="shared" si="12"/>
        <v>113.425</v>
      </c>
      <c r="C34">
        <f t="shared" si="13"/>
        <v>61.147428571428563</v>
      </c>
      <c r="K34">
        <f t="shared" si="14"/>
        <v>406977286.64449996</v>
      </c>
      <c r="M34">
        <f t="shared" si="15"/>
        <v>269501629.17668569</v>
      </c>
    </row>
    <row r="35" spans="1:13" x14ac:dyDescent="0.25">
      <c r="A35">
        <f t="shared" si="12"/>
        <v>81.899999999999991</v>
      </c>
      <c r="C35">
        <f t="shared" si="13"/>
        <v>60.009599999999999</v>
      </c>
      <c r="K35">
        <f t="shared" si="14"/>
        <v>293863255.68599999</v>
      </c>
      <c r="M35">
        <f t="shared" si="15"/>
        <v>264486755.11104003</v>
      </c>
    </row>
    <row r="36" spans="1:13" x14ac:dyDescent="0.25">
      <c r="A36">
        <f t="shared" si="12"/>
        <v>75.314049586776861</v>
      </c>
      <c r="C36">
        <f t="shared" si="13"/>
        <v>52.058685121107267</v>
      </c>
      <c r="K36">
        <f t="shared" si="14"/>
        <v>270232378.63818181</v>
      </c>
      <c r="M36">
        <f t="shared" si="15"/>
        <v>229443834.03703809</v>
      </c>
    </row>
    <row r="37" spans="1:13" x14ac:dyDescent="0.25">
      <c r="A37">
        <f t="shared" si="12"/>
        <v>69.712499999999991</v>
      </c>
      <c r="C37">
        <f t="shared" si="13"/>
        <v>51.150814814814815</v>
      </c>
      <c r="K37">
        <f t="shared" si="14"/>
        <v>250133604.54224998</v>
      </c>
      <c r="M37">
        <f t="shared" si="15"/>
        <v>225442479.73084447</v>
      </c>
    </row>
    <row r="38" spans="1:13" x14ac:dyDescent="0.25">
      <c r="A38">
        <f t="shared" si="12"/>
        <v>64.892307692307682</v>
      </c>
      <c r="C38">
        <f t="shared" si="13"/>
        <v>89.375999999999991</v>
      </c>
      <c r="K38">
        <f t="shared" si="14"/>
        <v>232838398.13723072</v>
      </c>
      <c r="M38">
        <f t="shared" si="15"/>
        <v>393916443.78240001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dest Wasser 1. Durchgang</vt:lpstr>
      <vt:lpstr>dest Wasser 2. Durchgang</vt:lpstr>
      <vt:lpstr>Glycerin-Wasser_Gemisch 1. D</vt:lpstr>
      <vt:lpstr>Glycerin-Wasser-Gemisch 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2015-04-18T08:36:32Z</dcterms:created>
  <dcterms:modified xsi:type="dcterms:W3CDTF">2015-04-18T13:54:04Z</dcterms:modified>
</cp:coreProperties>
</file>