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2183ED09-4ED1-42CD-B5A0-19D7D5011EDE}" xr6:coauthVersionLast="47" xr6:coauthVersionMax="47" xr10:uidLastSave="{00000000-0000-0000-0000-000000000000}"/>
  <bookViews>
    <workbookView xWindow="3735" yWindow="1968" windowWidth="44427" windowHeight="227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Q_Stat!$A$1:$AE$195</definedName>
    <definedName name="ExternalData_1" localSheetId="10" hidden="1">Q_WS!$A$1:$AA$85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8" i="18" l="1"/>
  <c r="B289" i="18"/>
  <c r="B290" i="18"/>
  <c r="B291" i="18"/>
  <c r="B292" i="18" s="1"/>
  <c r="B293" i="18" s="1"/>
  <c r="B294" i="18"/>
  <c r="B295" i="18"/>
  <c r="B296" i="18"/>
  <c r="B297" i="18"/>
  <c r="B298" i="18" s="1"/>
  <c r="B299" i="18"/>
  <c r="B300" i="18"/>
  <c r="B301" i="18" s="1"/>
  <c r="B302" i="18"/>
  <c r="B303" i="18" s="1"/>
  <c r="B304" i="18"/>
  <c r="B305" i="18"/>
  <c r="B306" i="18" s="1"/>
  <c r="B307" i="18"/>
  <c r="B308" i="18" s="1"/>
  <c r="B309" i="18"/>
  <c r="B310" i="18"/>
  <c r="B311" i="18"/>
  <c r="B312" i="18"/>
  <c r="B313" i="18" s="1"/>
  <c r="B314" i="18"/>
  <c r="B315" i="18"/>
  <c r="B316" i="18"/>
  <c r="B317" i="18"/>
  <c r="B318" i="18"/>
  <c r="B319" i="18"/>
  <c r="B320" i="18"/>
  <c r="B669" i="17"/>
  <c r="B670" i="17"/>
  <c r="B671" i="17" s="1"/>
  <c r="B672" i="17"/>
  <c r="B673" i="17" s="1"/>
  <c r="B674" i="17" s="1"/>
  <c r="B675" i="17"/>
  <c r="B676" i="17" s="1"/>
  <c r="B677" i="17" s="1"/>
  <c r="B678" i="17"/>
  <c r="B679" i="17"/>
  <c r="B680" i="17" s="1"/>
  <c r="B681" i="17"/>
  <c r="B682" i="17"/>
  <c r="B683" i="17" s="1"/>
  <c r="B684" i="17" s="1"/>
  <c r="B685" i="17" s="1"/>
  <c r="B686" i="17" s="1"/>
  <c r="B687" i="17"/>
  <c r="B688" i="17" s="1"/>
  <c r="B689" i="17" s="1"/>
  <c r="B690" i="17" s="1"/>
  <c r="B691" i="17" s="1"/>
  <c r="B692" i="17" s="1"/>
  <c r="B693" i="17"/>
  <c r="B694" i="17"/>
  <c r="B695" i="17" s="1"/>
  <c r="B696" i="17"/>
  <c r="B697" i="17" s="1"/>
  <c r="B698" i="17" s="1"/>
  <c r="B699" i="17"/>
  <c r="B700" i="17"/>
  <c r="B701" i="17" s="1"/>
  <c r="B702" i="17" s="1"/>
  <c r="B703" i="17"/>
  <c r="B704" i="17" s="1"/>
  <c r="B705" i="17" s="1"/>
  <c r="B706" i="17"/>
  <c r="B707" i="17" s="1"/>
  <c r="B708" i="17" s="1"/>
  <c r="B709" i="17" s="1"/>
  <c r="B710" i="17"/>
  <c r="B711" i="17" s="1"/>
  <c r="B712" i="17"/>
  <c r="B713" i="17" s="1"/>
  <c r="B714" i="17" s="1"/>
  <c r="B715" i="17" s="1"/>
  <c r="B716" i="17"/>
  <c r="B717" i="17"/>
  <c r="B718" i="17"/>
  <c r="B719" i="17" s="1"/>
  <c r="B720" i="17"/>
  <c r="B721" i="17" s="1"/>
  <c r="B722" i="17" s="1"/>
  <c r="B723" i="17"/>
  <c r="B724" i="17" s="1"/>
  <c r="B725" i="17" s="1"/>
  <c r="B726" i="17" s="1"/>
  <c r="B727" i="17" s="1"/>
  <c r="B728" i="17" s="1"/>
  <c r="B729" i="17"/>
  <c r="B694" i="16"/>
  <c r="B695" i="16" s="1"/>
  <c r="B696" i="16"/>
  <c r="B697" i="16" s="1"/>
  <c r="B698" i="16" s="1"/>
  <c r="B699" i="16" s="1"/>
  <c r="B700" i="16" s="1"/>
  <c r="B701" i="16" s="1"/>
  <c r="B702" i="16" s="1"/>
  <c r="B703" i="16"/>
  <c r="B704" i="16" s="1"/>
  <c r="B705" i="16" s="1"/>
  <c r="B706" i="16" s="1"/>
  <c r="B707" i="16" s="1"/>
  <c r="B708" i="16" s="1"/>
  <c r="B709" i="16" s="1"/>
  <c r="B710" i="16"/>
  <c r="B711" i="16" s="1"/>
  <c r="B712" i="16" s="1"/>
  <c r="B713" i="16" s="1"/>
  <c r="B714" i="16" s="1"/>
  <c r="B715" i="16" s="1"/>
  <c r="B716" i="16"/>
  <c r="B717" i="16"/>
  <c r="B718" i="16" s="1"/>
  <c r="B719" i="16"/>
  <c r="B720" i="16"/>
  <c r="B721" i="16" s="1"/>
  <c r="B722" i="16"/>
  <c r="B723" i="16" s="1"/>
  <c r="B724" i="16" s="1"/>
  <c r="B725" i="16" s="1"/>
  <c r="B726" i="16" s="1"/>
  <c r="B727" i="16" s="1"/>
  <c r="B728" i="16" s="1"/>
  <c r="B729" i="16" s="1"/>
  <c r="B730" i="16"/>
  <c r="B731" i="16" s="1"/>
  <c r="B732" i="16" s="1"/>
  <c r="B733" i="16" s="1"/>
  <c r="B734" i="16" s="1"/>
  <c r="B735" i="16" s="1"/>
  <c r="B736" i="16" s="1"/>
  <c r="B737" i="16" s="1"/>
  <c r="B738" i="16" s="1"/>
  <c r="B739" i="16"/>
  <c r="B740" i="16"/>
  <c r="B741" i="16"/>
  <c r="B742" i="16" s="1"/>
  <c r="B743" i="16" s="1"/>
  <c r="B744" i="16" s="1"/>
  <c r="B745" i="16"/>
  <c r="B746" i="16" s="1"/>
  <c r="B747" i="16" s="1"/>
  <c r="B748" i="16" s="1"/>
  <c r="B749" i="16" s="1"/>
  <c r="B750" i="16" s="1"/>
  <c r="B751" i="16" s="1"/>
  <c r="B752" i="16"/>
  <c r="B753" i="16"/>
  <c r="B754" i="16"/>
  <c r="B755" i="16" s="1"/>
  <c r="B756" i="16" s="1"/>
  <c r="B757" i="16" s="1"/>
  <c r="B758" i="16" s="1"/>
  <c r="B759" i="16" s="1"/>
  <c r="B760" i="16"/>
  <c r="B761" i="16" s="1"/>
  <c r="B762" i="16" s="1"/>
  <c r="B763" i="16"/>
  <c r="B764" i="16" s="1"/>
  <c r="B765" i="16" s="1"/>
  <c r="B766" i="16"/>
  <c r="B767" i="16" s="1"/>
  <c r="B768" i="16" s="1"/>
  <c r="B769" i="16"/>
  <c r="B770" i="16" s="1"/>
  <c r="B771" i="16"/>
  <c r="B516" i="15"/>
  <c r="B517" i="15" s="1"/>
  <c r="B518" i="15" s="1"/>
  <c r="B519" i="15" s="1"/>
  <c r="B520" i="15"/>
  <c r="B521" i="15" s="1"/>
  <c r="B522" i="15"/>
  <c r="B523" i="15" s="1"/>
  <c r="B524" i="15"/>
  <c r="B525" i="15" s="1"/>
  <c r="B526" i="15"/>
  <c r="B527" i="15"/>
  <c r="B528" i="15"/>
  <c r="B529" i="15" s="1"/>
  <c r="B530" i="15"/>
  <c r="B531" i="15" s="1"/>
  <c r="B532" i="15"/>
  <c r="B533" i="15" s="1"/>
  <c r="B534" i="15"/>
  <c r="B535" i="15" s="1"/>
  <c r="B536" i="15"/>
  <c r="B537" i="15" s="1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 s="1"/>
  <c r="B551" i="15" s="1"/>
  <c r="B552" i="15" s="1"/>
  <c r="B553" i="15" s="1"/>
  <c r="B554" i="15"/>
  <c r="B555" i="15"/>
  <c r="B556" i="15"/>
  <c r="B1022" i="14"/>
  <c r="B1023" i="14"/>
  <c r="B1024" i="14" s="1"/>
  <c r="B1025" i="14" s="1"/>
  <c r="B1026" i="14" s="1"/>
  <c r="B1027" i="14" s="1"/>
  <c r="B1028" i="14" s="1"/>
  <c r="B1029" i="14"/>
  <c r="B1030" i="14"/>
  <c r="B1031" i="14" s="1"/>
  <c r="B1032" i="14" s="1"/>
  <c r="B1033" i="14" s="1"/>
  <c r="B1034" i="14" s="1"/>
  <c r="B1035" i="14"/>
  <c r="B1036" i="14"/>
  <c r="B1037" i="14" s="1"/>
  <c r="B1038" i="14" s="1"/>
  <c r="B1039" i="14" s="1"/>
  <c r="B1040" i="14" s="1"/>
  <c r="B1041" i="14" s="1"/>
  <c r="B1042" i="14"/>
  <c r="B1043" i="14" s="1"/>
  <c r="B1044" i="14" s="1"/>
  <c r="B1045" i="14" s="1"/>
  <c r="B1046" i="14" s="1"/>
  <c r="B1047" i="14" s="1"/>
  <c r="B1048" i="14"/>
  <c r="B1049" i="14" s="1"/>
  <c r="B1050" i="14" s="1"/>
  <c r="B1051" i="14" s="1"/>
  <c r="B1052" i="14" s="1"/>
  <c r="B1053" i="14" s="1"/>
  <c r="B1054" i="14"/>
  <c r="B1055" i="14" s="1"/>
  <c r="B1056" i="14" s="1"/>
  <c r="B1057" i="14" s="1"/>
  <c r="B1058" i="14" s="1"/>
  <c r="B1059" i="14"/>
  <c r="B1060" i="14"/>
  <c r="B1061" i="14" s="1"/>
  <c r="B1062" i="14" s="1"/>
  <c r="B1063" i="14" s="1"/>
  <c r="B1064" i="14"/>
  <c r="B1065" i="14" s="1"/>
  <c r="B1066" i="14" s="1"/>
  <c r="B1067" i="14" s="1"/>
  <c r="B1068" i="14" s="1"/>
  <c r="B1069" i="14" s="1"/>
  <c r="B1070" i="14" s="1"/>
  <c r="B1071" i="14" s="1"/>
  <c r="B1072" i="14"/>
  <c r="B1073" i="14" s="1"/>
  <c r="B1074" i="14" s="1"/>
  <c r="B1075" i="14" s="1"/>
  <c r="B1076" i="14" s="1"/>
  <c r="B1077" i="14" s="1"/>
  <c r="B1078" i="14"/>
  <c r="B1079" i="14" s="1"/>
  <c r="B1080" i="14" s="1"/>
  <c r="B1081" i="14" s="1"/>
  <c r="B1082" i="14" s="1"/>
  <c r="B1083" i="14" s="1"/>
  <c r="B1084" i="14"/>
  <c r="B1085" i="14" s="1"/>
  <c r="B1086" i="14" s="1"/>
  <c r="B1087" i="14" s="1"/>
  <c r="B1088" i="14" s="1"/>
  <c r="B1089" i="14"/>
  <c r="B1090" i="14"/>
  <c r="B1091" i="14" s="1"/>
  <c r="B1092" i="14" s="1"/>
  <c r="B1093" i="14" s="1"/>
  <c r="B1094" i="14"/>
  <c r="B1095" i="14" s="1"/>
  <c r="B1096" i="14" s="1"/>
  <c r="B1097" i="14" s="1"/>
  <c r="B1098" i="14" s="1"/>
  <c r="B1099" i="14" s="1"/>
  <c r="B1100" i="14"/>
  <c r="B1101" i="14" s="1"/>
  <c r="B1102" i="14" s="1"/>
  <c r="B1103" i="14" s="1"/>
  <c r="B1104" i="14" s="1"/>
  <c r="B1105" i="14"/>
  <c r="B1106" i="14" s="1"/>
  <c r="B1107" i="14" s="1"/>
  <c r="B1108" i="14" s="1"/>
  <c r="B1109" i="14" s="1"/>
  <c r="B1110" i="14"/>
  <c r="B1111" i="14" s="1"/>
  <c r="B1112" i="14" s="1"/>
  <c r="B1113" i="14" s="1"/>
  <c r="B1114" i="14" s="1"/>
  <c r="B1115" i="14"/>
  <c r="B1116" i="14"/>
  <c r="B1117" i="14"/>
  <c r="B1118" i="14" s="1"/>
  <c r="B1119" i="14" s="1"/>
  <c r="B1120" i="14" s="1"/>
  <c r="B1121" i="14" s="1"/>
  <c r="B1122" i="14" s="1"/>
  <c r="B202" i="11"/>
  <c r="B203" i="11"/>
  <c r="B204" i="11"/>
  <c r="B205" i="11" s="1"/>
  <c r="B206" i="11"/>
  <c r="B207" i="11" s="1"/>
  <c r="B208" i="11"/>
  <c r="B209" i="11"/>
  <c r="B210" i="11"/>
  <c r="B211" i="11"/>
  <c r="B212" i="11"/>
  <c r="B213" i="11"/>
  <c r="B214" i="11"/>
  <c r="B215" i="11"/>
  <c r="B216" i="11"/>
  <c r="B217" i="11"/>
  <c r="B218" i="11"/>
  <c r="B219" i="11" s="1"/>
  <c r="B220" i="11"/>
  <c r="B221" i="11"/>
  <c r="B222" i="11"/>
  <c r="B223" i="11"/>
  <c r="B224" i="11"/>
  <c r="T290" i="18"/>
  <c r="A290" i="18" s="1"/>
  <c r="T289" i="18"/>
  <c r="A289" i="18" s="1"/>
  <c r="T669" i="17"/>
  <c r="A669" i="17" s="1"/>
  <c r="T670" i="17"/>
  <c r="A670" i="17" s="1"/>
  <c r="T671" i="17"/>
  <c r="A671" i="17" s="1"/>
  <c r="T694" i="16"/>
  <c r="A694" i="16" s="1"/>
  <c r="T695" i="16"/>
  <c r="A695" i="16" s="1"/>
  <c r="T514" i="15"/>
  <c r="A514" i="15" s="1"/>
  <c r="T515" i="15"/>
  <c r="A515" i="15" s="1"/>
  <c r="T516" i="15"/>
  <c r="A516" i="15" s="1"/>
  <c r="T517" i="15"/>
  <c r="A517" i="15" s="1"/>
  <c r="T518" i="15"/>
  <c r="A518" i="15" s="1"/>
  <c r="T519" i="15"/>
  <c r="A519" i="15" s="1"/>
  <c r="T1018" i="14"/>
  <c r="A1018" i="14" s="1"/>
  <c r="T1019" i="14"/>
  <c r="A1019" i="14" s="1"/>
  <c r="T1020" i="14"/>
  <c r="A1020" i="14" s="1"/>
  <c r="T1021" i="14"/>
  <c r="A1021" i="14" s="1"/>
  <c r="T1022" i="14"/>
  <c r="A1022" i="14" s="1"/>
  <c r="T202" i="11"/>
  <c r="A202" i="11" s="1"/>
  <c r="A178" i="2"/>
  <c r="V178" i="2"/>
  <c r="W178" i="2"/>
  <c r="X178" i="2"/>
  <c r="K86" i="52"/>
  <c r="L86" i="52"/>
  <c r="W86" i="52"/>
  <c r="X86" i="52"/>
  <c r="J87" i="52"/>
  <c r="N87" i="52"/>
  <c r="S87" i="52"/>
  <c r="T87" i="52"/>
  <c r="V87" i="52"/>
  <c r="J88" i="52"/>
  <c r="O88" i="52"/>
  <c r="P88" i="52"/>
  <c r="R88" i="52"/>
  <c r="V88" i="52"/>
  <c r="J90" i="52"/>
  <c r="S90" i="52"/>
  <c r="T90" i="52"/>
  <c r="V90" i="52"/>
  <c r="J91" i="52"/>
  <c r="O91" i="52"/>
  <c r="P91" i="52"/>
  <c r="R91" i="52"/>
  <c r="V91" i="52"/>
  <c r="K92" i="52"/>
  <c r="L92" i="52"/>
  <c r="N92" i="52"/>
  <c r="R92" i="52"/>
  <c r="W92" i="52"/>
  <c r="X92" i="52"/>
  <c r="J93" i="52"/>
  <c r="N93" i="52"/>
  <c r="S93" i="52"/>
  <c r="T93" i="52"/>
  <c r="V93" i="52"/>
  <c r="J94" i="52"/>
  <c r="O94" i="52"/>
  <c r="P94" i="52"/>
  <c r="R94" i="52"/>
  <c r="V94" i="52"/>
  <c r="K95" i="52"/>
  <c r="L95" i="52"/>
  <c r="N95" i="52"/>
  <c r="R95" i="52"/>
  <c r="W95" i="52"/>
  <c r="X95" i="52"/>
  <c r="J97" i="52"/>
  <c r="O97" i="52"/>
  <c r="P97" i="52"/>
  <c r="R97" i="52"/>
  <c r="V97" i="52"/>
  <c r="K98" i="52"/>
  <c r="L98" i="52"/>
  <c r="W98" i="52"/>
  <c r="X98" i="52"/>
  <c r="J99" i="52"/>
  <c r="N99" i="52"/>
  <c r="S99" i="52"/>
  <c r="T99" i="52"/>
  <c r="V99" i="52"/>
  <c r="J100" i="52"/>
  <c r="O100" i="52"/>
  <c r="P100" i="52"/>
  <c r="R100" i="52"/>
  <c r="V100" i="52"/>
  <c r="J102" i="52"/>
  <c r="S102" i="52"/>
  <c r="T102" i="52"/>
  <c r="V102" i="52"/>
  <c r="J103" i="52"/>
  <c r="O103" i="52"/>
  <c r="P103" i="52"/>
  <c r="R103" i="52"/>
  <c r="V103" i="5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K83" i="52" s="1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O85" i="52" s="1"/>
  <c r="D85" i="52"/>
  <c r="E85" i="52"/>
  <c r="F85" i="52"/>
  <c r="G85" i="52"/>
  <c r="A86" i="52"/>
  <c r="B86" i="52"/>
  <c r="C86" i="52"/>
  <c r="M86" i="52" s="1"/>
  <c r="D86" i="52"/>
  <c r="E86" i="52"/>
  <c r="F86" i="52"/>
  <c r="G86" i="52"/>
  <c r="A87" i="52"/>
  <c r="B87" i="52"/>
  <c r="C87" i="52"/>
  <c r="I87" i="52" s="1"/>
  <c r="D87" i="52"/>
  <c r="E87" i="52"/>
  <c r="F87" i="52"/>
  <c r="G87" i="52"/>
  <c r="A88" i="52"/>
  <c r="B88" i="52"/>
  <c r="C88" i="52"/>
  <c r="Q88" i="52" s="1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I90" i="52" s="1"/>
  <c r="D90" i="52"/>
  <c r="E90" i="52"/>
  <c r="F90" i="52"/>
  <c r="G90" i="52"/>
  <c r="A91" i="52"/>
  <c r="B91" i="52"/>
  <c r="C91" i="52"/>
  <c r="Q91" i="52" s="1"/>
  <c r="D91" i="52"/>
  <c r="E91" i="52"/>
  <c r="F91" i="52"/>
  <c r="G91" i="52"/>
  <c r="A92" i="52"/>
  <c r="B92" i="52"/>
  <c r="C92" i="52"/>
  <c r="M92" i="52" s="1"/>
  <c r="D92" i="52"/>
  <c r="E92" i="52"/>
  <c r="F92" i="52"/>
  <c r="G92" i="52"/>
  <c r="A93" i="52"/>
  <c r="B93" i="52"/>
  <c r="C93" i="52"/>
  <c r="I93" i="52" s="1"/>
  <c r="D93" i="52"/>
  <c r="E93" i="52"/>
  <c r="F93" i="52"/>
  <c r="G93" i="52"/>
  <c r="A94" i="52"/>
  <c r="B94" i="52"/>
  <c r="C94" i="52"/>
  <c r="Q94" i="52" s="1"/>
  <c r="D94" i="52"/>
  <c r="E94" i="52"/>
  <c r="F94" i="52"/>
  <c r="G94" i="52"/>
  <c r="A95" i="52"/>
  <c r="B95" i="52"/>
  <c r="C95" i="52"/>
  <c r="M95" i="52" s="1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Q97" i="52" s="1"/>
  <c r="D97" i="52"/>
  <c r="E97" i="52"/>
  <c r="F97" i="52"/>
  <c r="G97" i="52"/>
  <c r="A98" i="52"/>
  <c r="B98" i="52"/>
  <c r="C98" i="52"/>
  <c r="M98" i="52" s="1"/>
  <c r="D98" i="52"/>
  <c r="E98" i="52"/>
  <c r="F98" i="52"/>
  <c r="G98" i="52"/>
  <c r="A99" i="52"/>
  <c r="B99" i="52"/>
  <c r="C99" i="52"/>
  <c r="I99" i="52" s="1"/>
  <c r="D99" i="52"/>
  <c r="E99" i="52"/>
  <c r="F99" i="52"/>
  <c r="G99" i="52"/>
  <c r="A100" i="52"/>
  <c r="B100" i="52"/>
  <c r="C100" i="52"/>
  <c r="Q100" i="52" s="1"/>
  <c r="D100" i="52"/>
  <c r="E100" i="52"/>
  <c r="F100" i="52"/>
  <c r="G100" i="52"/>
  <c r="A101" i="52"/>
  <c r="B101" i="52"/>
  <c r="C101" i="52"/>
  <c r="L101" i="52" s="1"/>
  <c r="D101" i="52"/>
  <c r="E101" i="52"/>
  <c r="F101" i="52"/>
  <c r="G101" i="52"/>
  <c r="A102" i="52"/>
  <c r="B102" i="52"/>
  <c r="C102" i="52"/>
  <c r="I102" i="52" s="1"/>
  <c r="D102" i="52"/>
  <c r="E102" i="52"/>
  <c r="F102" i="52"/>
  <c r="G102" i="52"/>
  <c r="A103" i="52"/>
  <c r="B103" i="52"/>
  <c r="C103" i="52"/>
  <c r="Q103" i="52" s="1"/>
  <c r="D103" i="52"/>
  <c r="E103" i="52"/>
  <c r="F103" i="52"/>
  <c r="G103" i="52"/>
  <c r="A45" i="52"/>
  <c r="B45" i="52"/>
  <c r="C45" i="52"/>
  <c r="J45" i="52" s="1"/>
  <c r="D45" i="52"/>
  <c r="E45" i="52"/>
  <c r="F45" i="52"/>
  <c r="G45" i="52"/>
  <c r="A46" i="52"/>
  <c r="B46" i="52"/>
  <c r="C46" i="52"/>
  <c r="T46" i="52" s="1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J48" i="52" s="1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J51" i="52" s="1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J57" i="52" s="1"/>
  <c r="D57" i="52"/>
  <c r="E57" i="52"/>
  <c r="F57" i="52"/>
  <c r="G57" i="52"/>
  <c r="A58" i="52"/>
  <c r="B58" i="52"/>
  <c r="C58" i="52"/>
  <c r="T58" i="52" s="1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J60" i="52" s="1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J63" i="52" s="1"/>
  <c r="D63" i="52"/>
  <c r="E63" i="52"/>
  <c r="F63" i="52"/>
  <c r="G63" i="52"/>
  <c r="A64" i="52"/>
  <c r="B64" i="52"/>
  <c r="C64" i="52"/>
  <c r="T64" i="52" s="1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T67" i="52" s="1"/>
  <c r="D67" i="52"/>
  <c r="E67" i="52"/>
  <c r="F67" i="52"/>
  <c r="G67" i="52"/>
  <c r="A68" i="52"/>
  <c r="B68" i="52"/>
  <c r="C68" i="52"/>
  <c r="W68" i="52" s="1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P70" i="52" s="1"/>
  <c r="D70" i="52"/>
  <c r="E70" i="52"/>
  <c r="F70" i="52"/>
  <c r="G70" i="52"/>
  <c r="A71" i="52"/>
  <c r="B71" i="52"/>
  <c r="C71" i="52"/>
  <c r="K71" i="52" s="1"/>
  <c r="D71" i="52"/>
  <c r="E71" i="52"/>
  <c r="F71" i="52"/>
  <c r="G71" i="52"/>
  <c r="A72" i="52"/>
  <c r="B72" i="52"/>
  <c r="C72" i="52"/>
  <c r="S72" i="52" s="1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W74" i="52" s="1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O76" i="52" s="1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P79" i="52" s="1"/>
  <c r="D79" i="52"/>
  <c r="E79" i="52"/>
  <c r="F79" i="52"/>
  <c r="G79" i="52"/>
  <c r="A80" i="52"/>
  <c r="B80" i="52"/>
  <c r="C80" i="52"/>
  <c r="K80" i="52" s="1"/>
  <c r="D80" i="52"/>
  <c r="E80" i="52"/>
  <c r="F80" i="52"/>
  <c r="G80" i="52"/>
  <c r="A81" i="52"/>
  <c r="B81" i="52"/>
  <c r="C81" i="52"/>
  <c r="J81" i="52" s="1"/>
  <c r="D81" i="52"/>
  <c r="E81" i="52"/>
  <c r="F81" i="52"/>
  <c r="G81" i="52"/>
  <c r="A82" i="52"/>
  <c r="B82" i="52"/>
  <c r="C82" i="52"/>
  <c r="O82" i="52" s="1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O10" i="52" s="1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V23" i="52" s="1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O28" i="52" s="1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S30" i="52" s="1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O37" i="52" s="1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S4" i="52" s="1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P2" i="52" s="1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V85" i="52" s="1"/>
  <c r="N19" i="49"/>
  <c r="M19" i="49"/>
  <c r="L19" i="49"/>
  <c r="K19" i="49"/>
  <c r="J19" i="49"/>
  <c r="I19" i="49"/>
  <c r="H19" i="49"/>
  <c r="O4" i="52" s="1"/>
  <c r="G19" i="49"/>
  <c r="F19" i="49"/>
  <c r="E19" i="49"/>
  <c r="D19" i="49"/>
  <c r="C19" i="49"/>
  <c r="J85" i="52" s="1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3" i="18"/>
  <c r="T254" i="18"/>
  <c r="T575" i="17"/>
  <c r="T576" i="17"/>
  <c r="T577" i="17"/>
  <c r="T595" i="16"/>
  <c r="T596" i="16"/>
  <c r="T597" i="16"/>
  <c r="T598" i="16"/>
  <c r="T454" i="15"/>
  <c r="T455" i="15"/>
  <c r="T456" i="15"/>
  <c r="T886" i="14"/>
  <c r="T887" i="14"/>
  <c r="T888" i="14"/>
  <c r="T889" i="14"/>
  <c r="T890" i="14"/>
  <c r="T175" i="11"/>
  <c r="T176" i="1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Y198" i="51" s="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Z198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4" i="18"/>
  <c r="T696" i="17"/>
  <c r="T697" i="17"/>
  <c r="T698" i="17"/>
  <c r="T730" i="16"/>
  <c r="T731" i="16"/>
  <c r="T732" i="16"/>
  <c r="T733" i="16"/>
  <c r="T734" i="16"/>
  <c r="T735" i="16"/>
  <c r="T736" i="16"/>
  <c r="T737" i="16"/>
  <c r="T738" i="16"/>
  <c r="T532" i="15"/>
  <c r="T533" i="15"/>
  <c r="T1063" i="14"/>
  <c r="T1062" i="14"/>
  <c r="T1061" i="14"/>
  <c r="T1060" i="14"/>
  <c r="T1059" i="14"/>
  <c r="T211" i="11"/>
  <c r="A185" i="2"/>
  <c r="V185" i="2"/>
  <c r="W185" i="2"/>
  <c r="X185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296" i="18"/>
  <c r="T297" i="18"/>
  <c r="T298" i="18"/>
  <c r="T678" i="17"/>
  <c r="T679" i="17"/>
  <c r="T680" i="17"/>
  <c r="T710" i="16"/>
  <c r="T711" i="16"/>
  <c r="T712" i="16"/>
  <c r="T713" i="16"/>
  <c r="T714" i="16"/>
  <c r="T715" i="16"/>
  <c r="T524" i="15"/>
  <c r="T525" i="15"/>
  <c r="T1035" i="14"/>
  <c r="T1036" i="14"/>
  <c r="T1037" i="14"/>
  <c r="T1038" i="14"/>
  <c r="T1039" i="14"/>
  <c r="T1040" i="14"/>
  <c r="T1041" i="14"/>
  <c r="T206" i="11"/>
  <c r="T207" i="11"/>
  <c r="A181" i="2"/>
  <c r="V181" i="2"/>
  <c r="W181" i="2"/>
  <c r="X181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5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79" i="2"/>
  <c r="W180" i="2"/>
  <c r="W182" i="2"/>
  <c r="W183" i="2"/>
  <c r="W184" i="2"/>
  <c r="W186" i="2"/>
  <c r="W187" i="2"/>
  <c r="W188" i="2"/>
  <c r="W189" i="2"/>
  <c r="W190" i="2"/>
  <c r="W191" i="2"/>
  <c r="W192" i="2"/>
  <c r="W193" i="2"/>
  <c r="W194" i="2"/>
  <c r="W195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79" i="2"/>
  <c r="V180" i="2"/>
  <c r="V182" i="2"/>
  <c r="V183" i="2"/>
  <c r="V184" i="2"/>
  <c r="V186" i="2"/>
  <c r="V187" i="2"/>
  <c r="V188" i="2"/>
  <c r="V189" i="2"/>
  <c r="V190" i="2"/>
  <c r="V191" i="2"/>
  <c r="V192" i="2"/>
  <c r="V193" i="2"/>
  <c r="V194" i="2"/>
  <c r="V195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79" i="2"/>
  <c r="X180" i="2"/>
  <c r="X182" i="2"/>
  <c r="X183" i="2"/>
  <c r="X184" i="2"/>
  <c r="X186" i="2"/>
  <c r="X187" i="2"/>
  <c r="X188" i="2"/>
  <c r="X189" i="2"/>
  <c r="X190" i="2"/>
  <c r="X191" i="2"/>
  <c r="X192" i="2"/>
  <c r="X193" i="2"/>
  <c r="X194" i="2"/>
  <c r="X195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09" i="18"/>
  <c r="T703" i="17"/>
  <c r="T704" i="17"/>
  <c r="T705" i="17"/>
  <c r="T745" i="16"/>
  <c r="T746" i="16"/>
  <c r="T747" i="16"/>
  <c r="T748" i="16"/>
  <c r="T749" i="16"/>
  <c r="T750" i="16"/>
  <c r="T751" i="16"/>
  <c r="T538" i="15"/>
  <c r="T539" i="15"/>
  <c r="T540" i="15"/>
  <c r="T1078" i="14"/>
  <c r="T1079" i="14"/>
  <c r="T1080" i="14"/>
  <c r="T1081" i="14"/>
  <c r="T1082" i="14"/>
  <c r="T1083" i="14"/>
  <c r="T214" i="11"/>
  <c r="A188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300" i="18"/>
  <c r="T301" i="18"/>
  <c r="T687" i="17"/>
  <c r="T688" i="17"/>
  <c r="T689" i="17"/>
  <c r="T690" i="17"/>
  <c r="T691" i="17"/>
  <c r="T692" i="17"/>
  <c r="T719" i="16"/>
  <c r="T720" i="16"/>
  <c r="T721" i="16"/>
  <c r="T528" i="15"/>
  <c r="T529" i="15"/>
  <c r="T1048" i="14"/>
  <c r="T1049" i="14"/>
  <c r="T1050" i="14"/>
  <c r="T1051" i="14"/>
  <c r="T1052" i="14"/>
  <c r="T1053" i="14"/>
  <c r="T209" i="11"/>
  <c r="A183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79" i="2"/>
  <c r="A180" i="2"/>
  <c r="A182" i="2"/>
  <c r="A184" i="2"/>
  <c r="A186" i="2"/>
  <c r="A187" i="2"/>
  <c r="A189" i="2"/>
  <c r="A190" i="2"/>
  <c r="A191" i="2"/>
  <c r="A192" i="2"/>
  <c r="A193" i="2"/>
  <c r="A194" i="2"/>
  <c r="A195" i="2"/>
  <c r="A195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4" i="18"/>
  <c r="T295" i="18"/>
  <c r="T675" i="17"/>
  <c r="T676" i="17"/>
  <c r="T677" i="17"/>
  <c r="T703" i="16"/>
  <c r="T704" i="16"/>
  <c r="T705" i="16"/>
  <c r="T706" i="16"/>
  <c r="T707" i="16"/>
  <c r="T708" i="16"/>
  <c r="T709" i="16"/>
  <c r="T522" i="15"/>
  <c r="T523" i="15"/>
  <c r="T1029" i="14"/>
  <c r="T1030" i="14"/>
  <c r="T1031" i="14"/>
  <c r="T1032" i="14"/>
  <c r="T1033" i="14"/>
  <c r="T1034" i="14"/>
  <c r="T204" i="11"/>
  <c r="T205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22" i="14"/>
  <c r="T1121" i="14"/>
  <c r="T1120" i="14"/>
  <c r="T724" i="17"/>
  <c r="T725" i="17"/>
  <c r="T726" i="17"/>
  <c r="T1107" i="14"/>
  <c r="T1108" i="14"/>
  <c r="T1109" i="14"/>
  <c r="T1110" i="14"/>
  <c r="T1111" i="14"/>
  <c r="T1112" i="14"/>
  <c r="T317" i="18"/>
  <c r="T717" i="17"/>
  <c r="T718" i="17"/>
  <c r="T719" i="17"/>
  <c r="T720" i="17"/>
  <c r="T721" i="17"/>
  <c r="T1101" i="14"/>
  <c r="T1102" i="14"/>
  <c r="T1103" i="14"/>
  <c r="T1104" i="14"/>
  <c r="T1105" i="14"/>
  <c r="T1106" i="14"/>
  <c r="T1113" i="14"/>
  <c r="T1114" i="14"/>
  <c r="T1115" i="14"/>
  <c r="T221" i="11"/>
  <c r="T762" i="16"/>
  <c r="T763" i="16"/>
  <c r="T764" i="16"/>
  <c r="T765" i="16"/>
  <c r="T766" i="16"/>
  <c r="T767" i="16"/>
  <c r="T547" i="15"/>
  <c r="T548" i="15"/>
  <c r="T549" i="15"/>
  <c r="T550" i="15"/>
  <c r="T551" i="15"/>
  <c r="T552" i="15"/>
  <c r="T553" i="15"/>
  <c r="T554" i="15"/>
  <c r="T219" i="11"/>
  <c r="T710" i="17"/>
  <c r="T711" i="17"/>
  <c r="T712" i="17"/>
  <c r="T713" i="17"/>
  <c r="T714" i="17"/>
  <c r="T715" i="17"/>
  <c r="T716" i="17"/>
  <c r="T755" i="16"/>
  <c r="T756" i="16"/>
  <c r="T757" i="16"/>
  <c r="T758" i="16"/>
  <c r="T759" i="16"/>
  <c r="T760" i="16"/>
  <c r="T761" i="16"/>
  <c r="T768" i="16"/>
  <c r="T769" i="16"/>
  <c r="T544" i="15"/>
  <c r="T545" i="15"/>
  <c r="T1090" i="14"/>
  <c r="T1091" i="14"/>
  <c r="T1092" i="14"/>
  <c r="T1093" i="14"/>
  <c r="T1094" i="14"/>
  <c r="T1095" i="14"/>
  <c r="T1096" i="14"/>
  <c r="T1097" i="14"/>
  <c r="T1098" i="14"/>
  <c r="T1099" i="14"/>
  <c r="T312" i="18"/>
  <c r="T313" i="18"/>
  <c r="T314" i="18"/>
  <c r="T315" i="18"/>
  <c r="T316" i="18"/>
  <c r="T318" i="18"/>
  <c r="T319" i="18"/>
  <c r="T320" i="18"/>
  <c r="T722" i="17"/>
  <c r="T723" i="17"/>
  <c r="T727" i="17"/>
  <c r="T728" i="17"/>
  <c r="T729" i="17"/>
  <c r="T754" i="16"/>
  <c r="T770" i="16"/>
  <c r="T771" i="16"/>
  <c r="T543" i="15"/>
  <c r="T546" i="15"/>
  <c r="T555" i="15"/>
  <c r="T556" i="15"/>
  <c r="T1089" i="14"/>
  <c r="T1100" i="14"/>
  <c r="T1116" i="14"/>
  <c r="T1117" i="14"/>
  <c r="T1118" i="14"/>
  <c r="T1119" i="14"/>
  <c r="T217" i="11"/>
  <c r="T218" i="11"/>
  <c r="T220" i="11"/>
  <c r="T222" i="11"/>
  <c r="T223" i="11"/>
  <c r="T224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24" i="16"/>
  <c r="T725" i="16"/>
  <c r="T726" i="16"/>
  <c r="T727" i="16"/>
  <c r="T728" i="16"/>
  <c r="T729" i="16"/>
  <c r="T739" i="16"/>
  <c r="T683" i="17"/>
  <c r="T684" i="17"/>
  <c r="T685" i="17"/>
  <c r="T686" i="17"/>
  <c r="T693" i="17"/>
  <c r="T694" i="17"/>
  <c r="T695" i="17"/>
  <c r="T293" i="18"/>
  <c r="T292" i="18"/>
  <c r="T673" i="17"/>
  <c r="T674" i="17"/>
  <c r="T681" i="17"/>
  <c r="T521" i="15"/>
  <c r="T526" i="15"/>
  <c r="T527" i="15"/>
  <c r="T530" i="15"/>
  <c r="T531" i="15"/>
  <c r="T534" i="15"/>
  <c r="T535" i="15"/>
  <c r="T1071" i="14"/>
  <c r="T1070" i="14"/>
  <c r="T1069" i="14"/>
  <c r="T1068" i="14"/>
  <c r="T1067" i="14"/>
  <c r="T1066" i="14"/>
  <c r="T1065" i="14"/>
  <c r="T1064" i="14"/>
  <c r="T1058" i="14"/>
  <c r="T1057" i="14"/>
  <c r="T1056" i="14"/>
  <c r="T1055" i="14"/>
  <c r="T1054" i="14"/>
  <c r="T1047" i="14"/>
  <c r="T1046" i="14"/>
  <c r="T1045" i="14"/>
  <c r="T1044" i="14"/>
  <c r="T1043" i="14"/>
  <c r="T1042" i="14"/>
  <c r="T1028" i="14"/>
  <c r="T1027" i="14"/>
  <c r="T291" i="18"/>
  <c r="T299" i="18"/>
  <c r="T302" i="18"/>
  <c r="T303" i="18"/>
  <c r="T662" i="17"/>
  <c r="T663" i="17"/>
  <c r="T664" i="17"/>
  <c r="T665" i="17"/>
  <c r="T672" i="17"/>
  <c r="T682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696" i="16"/>
  <c r="T697" i="16"/>
  <c r="T698" i="16"/>
  <c r="T699" i="16"/>
  <c r="T700" i="16"/>
  <c r="T701" i="16"/>
  <c r="T702" i="16"/>
  <c r="T716" i="16"/>
  <c r="T717" i="16"/>
  <c r="T718" i="16"/>
  <c r="T722" i="16"/>
  <c r="T723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20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3" i="11"/>
  <c r="T208" i="11"/>
  <c r="T92" i="14"/>
  <c r="T100" i="14"/>
  <c r="T970" i="14"/>
  <c r="T971" i="14"/>
  <c r="T972" i="14"/>
  <c r="T973" i="14"/>
  <c r="T974" i="14"/>
  <c r="T975" i="14"/>
  <c r="T976" i="14"/>
  <c r="T1072" i="14"/>
  <c r="T1073" i="14"/>
  <c r="T1074" i="14"/>
  <c r="T1075" i="14"/>
  <c r="T1076" i="14"/>
  <c r="T311" i="18"/>
  <c r="T709" i="17"/>
  <c r="T216" i="11"/>
  <c r="T308" i="18"/>
  <c r="T701" i="17"/>
  <c r="T702" i="17"/>
  <c r="T706" i="17"/>
  <c r="T707" i="17"/>
  <c r="T741" i="16"/>
  <c r="T742" i="16"/>
  <c r="T743" i="16"/>
  <c r="T744" i="16"/>
  <c r="T752" i="16"/>
  <c r="T753" i="16"/>
  <c r="T541" i="15"/>
  <c r="T542" i="15"/>
  <c r="T952" i="14"/>
  <c r="T953" i="14"/>
  <c r="T985" i="14"/>
  <c r="T986" i="14"/>
  <c r="T1011" i="14"/>
  <c r="T1023" i="14"/>
  <c r="T1024" i="14"/>
  <c r="T1025" i="14"/>
  <c r="T1026" i="14"/>
  <c r="T1077" i="14"/>
  <c r="T1084" i="14"/>
  <c r="T1085" i="14"/>
  <c r="T1086" i="14"/>
  <c r="T1087" i="14"/>
  <c r="T1088" i="14"/>
  <c r="T992" i="14"/>
  <c r="T993" i="14"/>
  <c r="T994" i="14"/>
  <c r="T307" i="18"/>
  <c r="T310" i="18"/>
  <c r="T708" i="17"/>
  <c r="T537" i="15"/>
  <c r="T995" i="14"/>
  <c r="T996" i="14"/>
  <c r="T213" i="11"/>
  <c r="T215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10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2" i="11"/>
  <c r="I75" i="52" l="1"/>
  <c r="L74" i="52"/>
  <c r="L51" i="52"/>
  <c r="K38" i="52"/>
  <c r="J26" i="52"/>
  <c r="J14" i="52"/>
  <c r="J68" i="52"/>
  <c r="J56" i="52"/>
  <c r="P85" i="52"/>
  <c r="X80" i="52"/>
  <c r="K74" i="52"/>
  <c r="W14" i="52"/>
  <c r="W80" i="52"/>
  <c r="T72" i="52"/>
  <c r="L48" i="52"/>
  <c r="V14" i="52"/>
  <c r="V41" i="52"/>
  <c r="V5" i="52"/>
  <c r="X83" i="52"/>
  <c r="L80" i="52"/>
  <c r="L63" i="52"/>
  <c r="W83" i="52"/>
  <c r="X71" i="52"/>
  <c r="O64" i="52"/>
  <c r="O52" i="52"/>
  <c r="L83" i="52"/>
  <c r="W71" i="52"/>
  <c r="L60" i="52"/>
  <c r="L45" i="52"/>
  <c r="I81" i="52"/>
  <c r="I69" i="52"/>
  <c r="O2" i="52"/>
  <c r="P76" i="52"/>
  <c r="L71" i="52"/>
  <c r="T44" i="52"/>
  <c r="J32" i="52"/>
  <c r="W8" i="52"/>
  <c r="T62" i="52"/>
  <c r="T50" i="52"/>
  <c r="P82" i="52"/>
  <c r="K67" i="52"/>
  <c r="K55" i="52"/>
  <c r="J72" i="52"/>
  <c r="P60" i="52"/>
  <c r="P48" i="52"/>
  <c r="J4" i="52"/>
  <c r="T75" i="52"/>
  <c r="L57" i="52"/>
  <c r="W32" i="52"/>
  <c r="X42" i="52"/>
  <c r="I72" i="52"/>
  <c r="X60" i="52"/>
  <c r="X48" i="52"/>
  <c r="V81" i="52"/>
  <c r="S75" i="52"/>
  <c r="T69" i="52"/>
  <c r="V32" i="52"/>
  <c r="T4" i="52"/>
  <c r="J35" i="52"/>
  <c r="J23" i="52"/>
  <c r="U4" i="52"/>
  <c r="T81" i="52"/>
  <c r="X74" i="52"/>
  <c r="S69" i="52"/>
  <c r="T55" i="52"/>
  <c r="O16" i="52"/>
  <c r="K58" i="52"/>
  <c r="K46" i="52"/>
  <c r="V4" i="52"/>
  <c r="S81" i="52"/>
  <c r="X68" i="52"/>
  <c r="T52" i="52"/>
  <c r="W23" i="52"/>
  <c r="P43" i="52"/>
  <c r="Q43" i="52"/>
  <c r="S43" i="52"/>
  <c r="I43" i="52"/>
  <c r="U43" i="52"/>
  <c r="J43" i="52"/>
  <c r="V43" i="52"/>
  <c r="M43" i="52"/>
  <c r="W43" i="52"/>
  <c r="X43" i="52"/>
  <c r="K43" i="52"/>
  <c r="L43" i="52"/>
  <c r="N43" i="52"/>
  <c r="O43" i="52"/>
  <c r="R43" i="52"/>
  <c r="P31" i="52"/>
  <c r="Q31" i="52"/>
  <c r="R31" i="52"/>
  <c r="S31" i="52"/>
  <c r="T31" i="52"/>
  <c r="I31" i="52"/>
  <c r="U31" i="52"/>
  <c r="J31" i="52"/>
  <c r="V31" i="52"/>
  <c r="K31" i="52"/>
  <c r="W31" i="52"/>
  <c r="L31" i="52"/>
  <c r="X31" i="52"/>
  <c r="M31" i="52"/>
  <c r="N31" i="52"/>
  <c r="O31" i="52"/>
  <c r="P19" i="52"/>
  <c r="Q19" i="52"/>
  <c r="R19" i="52"/>
  <c r="S19" i="52"/>
  <c r="T19" i="52"/>
  <c r="I19" i="52"/>
  <c r="U19" i="52"/>
  <c r="J19" i="52"/>
  <c r="V19" i="52"/>
  <c r="K19" i="52"/>
  <c r="W19" i="52"/>
  <c r="L19" i="52"/>
  <c r="X19" i="52"/>
  <c r="M19" i="52"/>
  <c r="N19" i="52"/>
  <c r="P7" i="52"/>
  <c r="Q7" i="52"/>
  <c r="R7" i="52"/>
  <c r="S7" i="52"/>
  <c r="T7" i="52"/>
  <c r="I7" i="52"/>
  <c r="U7" i="52"/>
  <c r="J7" i="52"/>
  <c r="V7" i="52"/>
  <c r="K7" i="52"/>
  <c r="W7" i="52"/>
  <c r="L7" i="52"/>
  <c r="X7" i="52"/>
  <c r="M7" i="52"/>
  <c r="N7" i="52"/>
  <c r="O7" i="52"/>
  <c r="Q73" i="52"/>
  <c r="R73" i="52"/>
  <c r="S73" i="52"/>
  <c r="T73" i="52"/>
  <c r="I73" i="52"/>
  <c r="U73" i="52"/>
  <c r="J73" i="52"/>
  <c r="V73" i="52"/>
  <c r="K73" i="52"/>
  <c r="W73" i="52"/>
  <c r="L73" i="52"/>
  <c r="X73" i="52"/>
  <c r="M73" i="52"/>
  <c r="N73" i="52"/>
  <c r="O73" i="52"/>
  <c r="P61" i="52"/>
  <c r="Q61" i="52"/>
  <c r="S61" i="52"/>
  <c r="I61" i="52"/>
  <c r="U61" i="52"/>
  <c r="J61" i="52"/>
  <c r="V61" i="52"/>
  <c r="M61" i="52"/>
  <c r="W61" i="52"/>
  <c r="X61" i="52"/>
  <c r="K61" i="52"/>
  <c r="L61" i="52"/>
  <c r="R61" i="52"/>
  <c r="N61" i="52"/>
  <c r="O61" i="52"/>
  <c r="P49" i="52"/>
  <c r="Q49" i="52"/>
  <c r="S49" i="52"/>
  <c r="I49" i="52"/>
  <c r="U49" i="52"/>
  <c r="J49" i="52"/>
  <c r="V49" i="52"/>
  <c r="M49" i="52"/>
  <c r="W49" i="52"/>
  <c r="X49" i="52"/>
  <c r="K49" i="52"/>
  <c r="L49" i="52"/>
  <c r="R49" i="52"/>
  <c r="N49" i="52"/>
  <c r="O49" i="52"/>
  <c r="I96" i="52"/>
  <c r="U96" i="52"/>
  <c r="J96" i="52"/>
  <c r="V96" i="52"/>
  <c r="K96" i="52"/>
  <c r="W96" i="52"/>
  <c r="L96" i="52"/>
  <c r="X96" i="52"/>
  <c r="M96" i="52"/>
  <c r="N96" i="52"/>
  <c r="O96" i="52"/>
  <c r="P96" i="52"/>
  <c r="Q96" i="52"/>
  <c r="R96" i="52"/>
  <c r="I84" i="52"/>
  <c r="U84" i="52"/>
  <c r="J84" i="52"/>
  <c r="V84" i="52"/>
  <c r="K84" i="52"/>
  <c r="W84" i="52"/>
  <c r="L84" i="52"/>
  <c r="X84" i="52"/>
  <c r="M84" i="52"/>
  <c r="N84" i="52"/>
  <c r="O84" i="52"/>
  <c r="P84" i="52"/>
  <c r="S84" i="52"/>
  <c r="Q84" i="52"/>
  <c r="R84" i="52"/>
  <c r="T12" i="52"/>
  <c r="I12" i="52"/>
  <c r="U12" i="52"/>
  <c r="J12" i="52"/>
  <c r="V12" i="52"/>
  <c r="K12" i="52"/>
  <c r="W12" i="52"/>
  <c r="L12" i="52"/>
  <c r="X12" i="52"/>
  <c r="M12" i="52"/>
  <c r="N12" i="52"/>
  <c r="O12" i="52"/>
  <c r="P12" i="52"/>
  <c r="Q12" i="52"/>
  <c r="R12" i="52"/>
  <c r="S12" i="52"/>
  <c r="I78" i="52"/>
  <c r="U78" i="52"/>
  <c r="J78" i="52"/>
  <c r="V78" i="52"/>
  <c r="K78" i="52"/>
  <c r="W78" i="52"/>
  <c r="L78" i="52"/>
  <c r="X78" i="52"/>
  <c r="M78" i="52"/>
  <c r="N78" i="52"/>
  <c r="O78" i="52"/>
  <c r="S78" i="52"/>
  <c r="P78" i="52"/>
  <c r="Q78" i="52"/>
  <c r="R78" i="52"/>
  <c r="T66" i="52"/>
  <c r="I66" i="52"/>
  <c r="U66" i="52"/>
  <c r="K66" i="52"/>
  <c r="W66" i="52"/>
  <c r="M66" i="52"/>
  <c r="N66" i="52"/>
  <c r="Q66" i="52"/>
  <c r="O66" i="52"/>
  <c r="P66" i="52"/>
  <c r="R66" i="52"/>
  <c r="J66" i="52"/>
  <c r="S66" i="52"/>
  <c r="V66" i="52"/>
  <c r="X66" i="52"/>
  <c r="T54" i="52"/>
  <c r="I54" i="52"/>
  <c r="U54" i="52"/>
  <c r="K54" i="52"/>
  <c r="W54" i="52"/>
  <c r="M54" i="52"/>
  <c r="N54" i="52"/>
  <c r="Q54" i="52"/>
  <c r="O54" i="52"/>
  <c r="P54" i="52"/>
  <c r="R54" i="52"/>
  <c r="S54" i="52"/>
  <c r="V54" i="52"/>
  <c r="X54" i="52"/>
  <c r="J54" i="52"/>
  <c r="M101" i="52"/>
  <c r="N101" i="52"/>
  <c r="O101" i="52"/>
  <c r="P101" i="52"/>
  <c r="Q101" i="52"/>
  <c r="R101" i="52"/>
  <c r="S101" i="52"/>
  <c r="T101" i="52"/>
  <c r="I101" i="52"/>
  <c r="U101" i="52"/>
  <c r="J101" i="52"/>
  <c r="V101" i="52"/>
  <c r="M89" i="52"/>
  <c r="N89" i="52"/>
  <c r="O89" i="52"/>
  <c r="P89" i="52"/>
  <c r="Q89" i="52"/>
  <c r="R89" i="52"/>
  <c r="S89" i="52"/>
  <c r="T89" i="52"/>
  <c r="I89" i="52"/>
  <c r="U89" i="52"/>
  <c r="J89" i="52"/>
  <c r="V89" i="52"/>
  <c r="N77" i="52"/>
  <c r="K77" i="52"/>
  <c r="W77" i="52"/>
  <c r="M71" i="52"/>
  <c r="T84" i="52"/>
  <c r="W3" i="52"/>
  <c r="K3" i="52"/>
  <c r="V3" i="52"/>
  <c r="J3" i="52"/>
  <c r="U3" i="52"/>
  <c r="T3" i="52"/>
  <c r="S3" i="52"/>
  <c r="R3" i="52"/>
  <c r="I3" i="52"/>
  <c r="Q3" i="52"/>
  <c r="P3" i="52"/>
  <c r="O3" i="52"/>
  <c r="N3" i="52"/>
  <c r="Q76" i="52"/>
  <c r="T43" i="52"/>
  <c r="W5" i="52"/>
  <c r="T24" i="52"/>
  <c r="I24" i="52"/>
  <c r="U24" i="52"/>
  <c r="J24" i="52"/>
  <c r="V24" i="52"/>
  <c r="K24" i="52"/>
  <c r="W24" i="52"/>
  <c r="L24" i="52"/>
  <c r="X24" i="52"/>
  <c r="M24" i="52"/>
  <c r="N24" i="52"/>
  <c r="O24" i="52"/>
  <c r="P24" i="52"/>
  <c r="Q24" i="52"/>
  <c r="R24" i="52"/>
  <c r="S24" i="52"/>
  <c r="K101" i="52"/>
  <c r="R27" i="52"/>
  <c r="W41" i="52"/>
  <c r="M74" i="52"/>
  <c r="Q85" i="52"/>
  <c r="P73" i="52"/>
  <c r="L54" i="52"/>
  <c r="L3" i="52"/>
  <c r="X89" i="52"/>
  <c r="T78" i="52"/>
  <c r="L66" i="52"/>
  <c r="N83" i="52"/>
  <c r="N10" i="52"/>
  <c r="N37" i="52"/>
  <c r="N28" i="52"/>
  <c r="N2" i="52"/>
  <c r="Q79" i="52"/>
  <c r="R18" i="52"/>
  <c r="M83" i="52"/>
  <c r="M3" i="52"/>
  <c r="W89" i="52"/>
  <c r="X77" i="52"/>
  <c r="R76" i="52"/>
  <c r="R82" i="52"/>
  <c r="R85" i="52"/>
  <c r="R67" i="52"/>
  <c r="R83" i="52"/>
  <c r="R58" i="52"/>
  <c r="R52" i="52"/>
  <c r="R64" i="52"/>
  <c r="R46" i="52"/>
  <c r="R55" i="52"/>
  <c r="T36" i="52"/>
  <c r="I36" i="52"/>
  <c r="U36" i="52"/>
  <c r="J36" i="52"/>
  <c r="V36" i="52"/>
  <c r="K36" i="52"/>
  <c r="W36" i="52"/>
  <c r="L36" i="52"/>
  <c r="X36" i="52"/>
  <c r="M36" i="52"/>
  <c r="N36" i="52"/>
  <c r="O36" i="52"/>
  <c r="P36" i="52"/>
  <c r="Q36" i="52"/>
  <c r="R36" i="52"/>
  <c r="S36" i="52"/>
  <c r="N13" i="52"/>
  <c r="M77" i="52"/>
  <c r="N65" i="52"/>
  <c r="N53" i="52"/>
  <c r="X3" i="52"/>
  <c r="L89" i="52"/>
  <c r="L77" i="52"/>
  <c r="N71" i="52"/>
  <c r="N40" i="52"/>
  <c r="Q82" i="52"/>
  <c r="Q70" i="52"/>
  <c r="T96" i="52"/>
  <c r="K89" i="52"/>
  <c r="T49" i="52"/>
  <c r="R21" i="52"/>
  <c r="R9" i="52"/>
  <c r="R63" i="52"/>
  <c r="R51" i="52"/>
  <c r="M2" i="52"/>
  <c r="N80" i="52"/>
  <c r="X101" i="52"/>
  <c r="S96" i="52"/>
  <c r="T61" i="52"/>
  <c r="M80" i="52"/>
  <c r="W101" i="52"/>
  <c r="O19" i="52"/>
  <c r="L41" i="52"/>
  <c r="X41" i="52"/>
  <c r="M41" i="52"/>
  <c r="N41" i="52"/>
  <c r="O41" i="52"/>
  <c r="P41" i="52"/>
  <c r="Q41" i="52"/>
  <c r="R41" i="52"/>
  <c r="S41" i="52"/>
  <c r="T41" i="52"/>
  <c r="I41" i="52"/>
  <c r="U41" i="52"/>
  <c r="L29" i="52"/>
  <c r="X29" i="52"/>
  <c r="M29" i="52"/>
  <c r="N29" i="52"/>
  <c r="O29" i="52"/>
  <c r="P29" i="52"/>
  <c r="Q29" i="52"/>
  <c r="R29" i="52"/>
  <c r="S29" i="52"/>
  <c r="T29" i="52"/>
  <c r="I29" i="52"/>
  <c r="U29" i="52"/>
  <c r="L17" i="52"/>
  <c r="X17" i="52"/>
  <c r="M17" i="52"/>
  <c r="N17" i="52"/>
  <c r="O17" i="52"/>
  <c r="P17" i="52"/>
  <c r="Q17" i="52"/>
  <c r="R17" i="52"/>
  <c r="S17" i="52"/>
  <c r="T17" i="52"/>
  <c r="I17" i="52"/>
  <c r="U17" i="52"/>
  <c r="L5" i="52"/>
  <c r="X5" i="52"/>
  <c r="M5" i="52"/>
  <c r="N5" i="52"/>
  <c r="O5" i="52"/>
  <c r="P5" i="52"/>
  <c r="Q5" i="52"/>
  <c r="R5" i="52"/>
  <c r="S5" i="52"/>
  <c r="T5" i="52"/>
  <c r="I5" i="52"/>
  <c r="U5" i="52"/>
  <c r="L59" i="52"/>
  <c r="X59" i="52"/>
  <c r="M59" i="52"/>
  <c r="O59" i="52"/>
  <c r="Q59" i="52"/>
  <c r="R59" i="52"/>
  <c r="I59" i="52"/>
  <c r="U59" i="52"/>
  <c r="L47" i="52"/>
  <c r="X47" i="52"/>
  <c r="M47" i="52"/>
  <c r="O47" i="52"/>
  <c r="Q47" i="52"/>
  <c r="R47" i="52"/>
  <c r="I47" i="52"/>
  <c r="U47" i="52"/>
  <c r="Q2" i="52"/>
  <c r="K4" i="52"/>
  <c r="W4" i="52"/>
  <c r="N103" i="52"/>
  <c r="R102" i="52"/>
  <c r="N100" i="52"/>
  <c r="R99" i="52"/>
  <c r="V98" i="52"/>
  <c r="J98" i="52"/>
  <c r="N97" i="52"/>
  <c r="V95" i="52"/>
  <c r="J95" i="52"/>
  <c r="N94" i="52"/>
  <c r="R93" i="52"/>
  <c r="V92" i="52"/>
  <c r="J92" i="52"/>
  <c r="N91" i="52"/>
  <c r="R90" i="52"/>
  <c r="N88" i="52"/>
  <c r="R87" i="52"/>
  <c r="V86" i="52"/>
  <c r="J86" i="52"/>
  <c r="N85" i="52"/>
  <c r="V83" i="52"/>
  <c r="J83" i="52"/>
  <c r="N82" i="52"/>
  <c r="R81" i="52"/>
  <c r="V80" i="52"/>
  <c r="J80" i="52"/>
  <c r="N79" i="52"/>
  <c r="V77" i="52"/>
  <c r="J77" i="52"/>
  <c r="N76" i="52"/>
  <c r="R75" i="52"/>
  <c r="V74" i="52"/>
  <c r="J74" i="52"/>
  <c r="R72" i="52"/>
  <c r="V71" i="52"/>
  <c r="J71" i="52"/>
  <c r="N70" i="52"/>
  <c r="R69" i="52"/>
  <c r="V68" i="52"/>
  <c r="O67" i="52"/>
  <c r="W65" i="52"/>
  <c r="W62" i="52"/>
  <c r="W59" i="52"/>
  <c r="O58" i="52"/>
  <c r="W56" i="52"/>
  <c r="O55" i="52"/>
  <c r="W53" i="52"/>
  <c r="W50" i="52"/>
  <c r="W47" i="52"/>
  <c r="O46" i="52"/>
  <c r="W44" i="52"/>
  <c r="K41" i="52"/>
  <c r="K32" i="52"/>
  <c r="S27" i="52"/>
  <c r="K23" i="52"/>
  <c r="S18" i="52"/>
  <c r="K14" i="52"/>
  <c r="S9" i="52"/>
  <c r="K5" i="52"/>
  <c r="O70" i="52"/>
  <c r="P34" i="52"/>
  <c r="Q34" i="52"/>
  <c r="R34" i="52"/>
  <c r="S34" i="52"/>
  <c r="T34" i="52"/>
  <c r="I34" i="52"/>
  <c r="U34" i="52"/>
  <c r="J34" i="52"/>
  <c r="V34" i="52"/>
  <c r="K34" i="52"/>
  <c r="W34" i="52"/>
  <c r="L34" i="52"/>
  <c r="X34" i="52"/>
  <c r="M34" i="52"/>
  <c r="P22" i="52"/>
  <c r="Q22" i="52"/>
  <c r="R22" i="52"/>
  <c r="S22" i="52"/>
  <c r="T22" i="52"/>
  <c r="I22" i="52"/>
  <c r="U22" i="52"/>
  <c r="J22" i="52"/>
  <c r="V22" i="52"/>
  <c r="K22" i="52"/>
  <c r="W22" i="52"/>
  <c r="L22" i="52"/>
  <c r="X22" i="52"/>
  <c r="M22" i="52"/>
  <c r="P10" i="52"/>
  <c r="Q10" i="52"/>
  <c r="R10" i="52"/>
  <c r="S10" i="52"/>
  <c r="T10" i="52"/>
  <c r="I10" i="52"/>
  <c r="U10" i="52"/>
  <c r="J10" i="52"/>
  <c r="V10" i="52"/>
  <c r="K10" i="52"/>
  <c r="W10" i="52"/>
  <c r="L10" i="52"/>
  <c r="X10" i="52"/>
  <c r="M10" i="52"/>
  <c r="P64" i="52"/>
  <c r="Q64" i="52"/>
  <c r="S64" i="52"/>
  <c r="I64" i="52"/>
  <c r="U64" i="52"/>
  <c r="J64" i="52"/>
  <c r="V64" i="52"/>
  <c r="M64" i="52"/>
  <c r="P52" i="52"/>
  <c r="Q52" i="52"/>
  <c r="S52" i="52"/>
  <c r="I52" i="52"/>
  <c r="U52" i="52"/>
  <c r="J52" i="52"/>
  <c r="V52" i="52"/>
  <c r="M52" i="52"/>
  <c r="R2" i="52"/>
  <c r="L4" i="52"/>
  <c r="X4" i="52"/>
  <c r="M103" i="52"/>
  <c r="Q102" i="52"/>
  <c r="M100" i="52"/>
  <c r="Q99" i="52"/>
  <c r="U98" i="52"/>
  <c r="I98" i="52"/>
  <c r="M97" i="52"/>
  <c r="U95" i="52"/>
  <c r="I95" i="52"/>
  <c r="M94" i="52"/>
  <c r="Q93" i="52"/>
  <c r="U92" i="52"/>
  <c r="I92" i="52"/>
  <c r="M91" i="52"/>
  <c r="Q90" i="52"/>
  <c r="M88" i="52"/>
  <c r="Q87" i="52"/>
  <c r="U86" i="52"/>
  <c r="I86" i="52"/>
  <c r="M85" i="52"/>
  <c r="U83" i="52"/>
  <c r="I83" i="52"/>
  <c r="M82" i="52"/>
  <c r="Q81" i="52"/>
  <c r="U80" i="52"/>
  <c r="I80" i="52"/>
  <c r="M79" i="52"/>
  <c r="U77" i="52"/>
  <c r="I77" i="52"/>
  <c r="M76" i="52"/>
  <c r="Q75" i="52"/>
  <c r="U74" i="52"/>
  <c r="I74" i="52"/>
  <c r="Q72" i="52"/>
  <c r="U71" i="52"/>
  <c r="I71" i="52"/>
  <c r="M70" i="52"/>
  <c r="Q69" i="52"/>
  <c r="U68" i="52"/>
  <c r="N67" i="52"/>
  <c r="V65" i="52"/>
  <c r="N64" i="52"/>
  <c r="V62" i="52"/>
  <c r="V59" i="52"/>
  <c r="N58" i="52"/>
  <c r="V56" i="52"/>
  <c r="N55" i="52"/>
  <c r="V53" i="52"/>
  <c r="N52" i="52"/>
  <c r="V50" i="52"/>
  <c r="V47" i="52"/>
  <c r="N46" i="52"/>
  <c r="V44" i="52"/>
  <c r="J41" i="52"/>
  <c r="J5" i="52"/>
  <c r="T39" i="52"/>
  <c r="I39" i="52"/>
  <c r="U39" i="52"/>
  <c r="J39" i="52"/>
  <c r="V39" i="52"/>
  <c r="K39" i="52"/>
  <c r="W39" i="52"/>
  <c r="L39" i="52"/>
  <c r="X39" i="52"/>
  <c r="M39" i="52"/>
  <c r="N39" i="52"/>
  <c r="O39" i="52"/>
  <c r="P39" i="52"/>
  <c r="Q39" i="52"/>
  <c r="T27" i="52"/>
  <c r="I27" i="52"/>
  <c r="U27" i="52"/>
  <c r="J27" i="52"/>
  <c r="V27" i="52"/>
  <c r="K27" i="52"/>
  <c r="W27" i="52"/>
  <c r="L27" i="52"/>
  <c r="X27" i="52"/>
  <c r="M27" i="52"/>
  <c r="N27" i="52"/>
  <c r="O27" i="52"/>
  <c r="P27" i="52"/>
  <c r="Q27" i="52"/>
  <c r="T15" i="52"/>
  <c r="I15" i="52"/>
  <c r="U15" i="52"/>
  <c r="J15" i="52"/>
  <c r="V15" i="52"/>
  <c r="K15" i="52"/>
  <c r="W15" i="52"/>
  <c r="L15" i="52"/>
  <c r="X15" i="52"/>
  <c r="M15" i="52"/>
  <c r="N15" i="52"/>
  <c r="O15" i="52"/>
  <c r="P15" i="52"/>
  <c r="Q15" i="52"/>
  <c r="T57" i="52"/>
  <c r="I57" i="52"/>
  <c r="U57" i="52"/>
  <c r="K57" i="52"/>
  <c r="W57" i="52"/>
  <c r="M57" i="52"/>
  <c r="N57" i="52"/>
  <c r="Q57" i="52"/>
  <c r="T45" i="52"/>
  <c r="I45" i="52"/>
  <c r="U45" i="52"/>
  <c r="K45" i="52"/>
  <c r="W45" i="52"/>
  <c r="M45" i="52"/>
  <c r="N45" i="52"/>
  <c r="Q45" i="52"/>
  <c r="I2" i="52"/>
  <c r="S2" i="52"/>
  <c r="M4" i="52"/>
  <c r="X103" i="52"/>
  <c r="L103" i="52"/>
  <c r="P102" i="52"/>
  <c r="X100" i="52"/>
  <c r="L100" i="52"/>
  <c r="P99" i="52"/>
  <c r="T98" i="52"/>
  <c r="X97" i="52"/>
  <c r="L97" i="52"/>
  <c r="T95" i="52"/>
  <c r="X94" i="52"/>
  <c r="L94" i="52"/>
  <c r="P93" i="52"/>
  <c r="T92" i="52"/>
  <c r="X91" i="52"/>
  <c r="L91" i="52"/>
  <c r="P90" i="52"/>
  <c r="X88" i="52"/>
  <c r="L88" i="52"/>
  <c r="P87" i="52"/>
  <c r="T86" i="52"/>
  <c r="X85" i="52"/>
  <c r="L85" i="52"/>
  <c r="T83" i="52"/>
  <c r="X82" i="52"/>
  <c r="L82" i="52"/>
  <c r="P81" i="52"/>
  <c r="T80" i="52"/>
  <c r="X79" i="52"/>
  <c r="L79" i="52"/>
  <c r="T77" i="52"/>
  <c r="X76" i="52"/>
  <c r="L76" i="52"/>
  <c r="P75" i="52"/>
  <c r="T74" i="52"/>
  <c r="P72" i="52"/>
  <c r="T71" i="52"/>
  <c r="X70" i="52"/>
  <c r="L70" i="52"/>
  <c r="P69" i="52"/>
  <c r="T68" i="52"/>
  <c r="L67" i="52"/>
  <c r="T65" i="52"/>
  <c r="L64" i="52"/>
  <c r="T59" i="52"/>
  <c r="L58" i="52"/>
  <c r="T56" i="52"/>
  <c r="L55" i="52"/>
  <c r="T53" i="52"/>
  <c r="L52" i="52"/>
  <c r="T47" i="52"/>
  <c r="L46" i="52"/>
  <c r="O40" i="52"/>
  <c r="W35" i="52"/>
  <c r="W26" i="52"/>
  <c r="O22" i="52"/>
  <c r="W17" i="52"/>
  <c r="O13" i="52"/>
  <c r="O79" i="52"/>
  <c r="L44" i="52"/>
  <c r="X44" i="52"/>
  <c r="M44" i="52"/>
  <c r="O44" i="52"/>
  <c r="Q44" i="52"/>
  <c r="R44" i="52"/>
  <c r="I44" i="52"/>
  <c r="U44" i="52"/>
  <c r="L32" i="52"/>
  <c r="X32" i="52"/>
  <c r="M32" i="52"/>
  <c r="N32" i="52"/>
  <c r="O32" i="52"/>
  <c r="P32" i="52"/>
  <c r="Q32" i="52"/>
  <c r="R32" i="52"/>
  <c r="S32" i="52"/>
  <c r="T32" i="52"/>
  <c r="I32" i="52"/>
  <c r="U32" i="52"/>
  <c r="L20" i="52"/>
  <c r="X20" i="52"/>
  <c r="M20" i="52"/>
  <c r="N20" i="52"/>
  <c r="O20" i="52"/>
  <c r="P20" i="52"/>
  <c r="Q20" i="52"/>
  <c r="R20" i="52"/>
  <c r="S20" i="52"/>
  <c r="T20" i="52"/>
  <c r="I20" i="52"/>
  <c r="U20" i="52"/>
  <c r="L8" i="52"/>
  <c r="X8" i="52"/>
  <c r="M8" i="52"/>
  <c r="N8" i="52"/>
  <c r="O8" i="52"/>
  <c r="P8" i="52"/>
  <c r="Q8" i="52"/>
  <c r="R8" i="52"/>
  <c r="S8" i="52"/>
  <c r="T8" i="52"/>
  <c r="I8" i="52"/>
  <c r="U8" i="52"/>
  <c r="L62" i="52"/>
  <c r="X62" i="52"/>
  <c r="M62" i="52"/>
  <c r="O62" i="52"/>
  <c r="Q62" i="52"/>
  <c r="R62" i="52"/>
  <c r="I62" i="52"/>
  <c r="U62" i="52"/>
  <c r="L50" i="52"/>
  <c r="X50" i="52"/>
  <c r="M50" i="52"/>
  <c r="O50" i="52"/>
  <c r="Q50" i="52"/>
  <c r="R50" i="52"/>
  <c r="I50" i="52"/>
  <c r="U50" i="52"/>
  <c r="I4" i="52"/>
  <c r="T2" i="52"/>
  <c r="N4" i="52"/>
  <c r="W103" i="52"/>
  <c r="K103" i="52"/>
  <c r="O102" i="52"/>
  <c r="W100" i="52"/>
  <c r="K100" i="52"/>
  <c r="O99" i="52"/>
  <c r="S98" i="52"/>
  <c r="W97" i="52"/>
  <c r="K97" i="52"/>
  <c r="S95" i="52"/>
  <c r="W94" i="52"/>
  <c r="K94" i="52"/>
  <c r="O93" i="52"/>
  <c r="S92" i="52"/>
  <c r="W91" i="52"/>
  <c r="K91" i="52"/>
  <c r="O90" i="52"/>
  <c r="W88" i="52"/>
  <c r="K88" i="52"/>
  <c r="O87" i="52"/>
  <c r="S86" i="52"/>
  <c r="W85" i="52"/>
  <c r="K85" i="52"/>
  <c r="S83" i="52"/>
  <c r="W82" i="52"/>
  <c r="K82" i="52"/>
  <c r="O81" i="52"/>
  <c r="S80" i="52"/>
  <c r="W79" i="52"/>
  <c r="K79" i="52"/>
  <c r="S77" i="52"/>
  <c r="W76" i="52"/>
  <c r="K76" i="52"/>
  <c r="O75" i="52"/>
  <c r="S74" i="52"/>
  <c r="O72" i="52"/>
  <c r="S71" i="52"/>
  <c r="W70" i="52"/>
  <c r="K70" i="52"/>
  <c r="O69" i="52"/>
  <c r="S68" i="52"/>
  <c r="S65" i="52"/>
  <c r="K64" i="52"/>
  <c r="S62" i="52"/>
  <c r="S59" i="52"/>
  <c r="S56" i="52"/>
  <c r="S53" i="52"/>
  <c r="K52" i="52"/>
  <c r="S50" i="52"/>
  <c r="S47" i="52"/>
  <c r="S44" i="52"/>
  <c r="V35" i="52"/>
  <c r="V26" i="52"/>
  <c r="N22" i="52"/>
  <c r="V17" i="52"/>
  <c r="V8" i="52"/>
  <c r="P37" i="52"/>
  <c r="Q37" i="52"/>
  <c r="R37" i="52"/>
  <c r="S37" i="52"/>
  <c r="T37" i="52"/>
  <c r="I37" i="52"/>
  <c r="U37" i="52"/>
  <c r="J37" i="52"/>
  <c r="V37" i="52"/>
  <c r="K37" i="52"/>
  <c r="W37" i="52"/>
  <c r="L37" i="52"/>
  <c r="X37" i="52"/>
  <c r="M37" i="52"/>
  <c r="P25" i="52"/>
  <c r="Q25" i="52"/>
  <c r="R25" i="52"/>
  <c r="S25" i="52"/>
  <c r="T25" i="52"/>
  <c r="I25" i="52"/>
  <c r="U25" i="52"/>
  <c r="J25" i="52"/>
  <c r="V25" i="52"/>
  <c r="K25" i="52"/>
  <c r="W25" i="52"/>
  <c r="L25" i="52"/>
  <c r="X25" i="52"/>
  <c r="M25" i="52"/>
  <c r="P13" i="52"/>
  <c r="Q13" i="52"/>
  <c r="R13" i="52"/>
  <c r="S13" i="52"/>
  <c r="T13" i="52"/>
  <c r="I13" i="52"/>
  <c r="U13" i="52"/>
  <c r="J13" i="52"/>
  <c r="V13" i="52"/>
  <c r="K13" i="52"/>
  <c r="W13" i="52"/>
  <c r="L13" i="52"/>
  <c r="X13" i="52"/>
  <c r="M13" i="52"/>
  <c r="P67" i="52"/>
  <c r="Q67" i="52"/>
  <c r="S67" i="52"/>
  <c r="I67" i="52"/>
  <c r="U67" i="52"/>
  <c r="J67" i="52"/>
  <c r="V67" i="52"/>
  <c r="M67" i="52"/>
  <c r="P55" i="52"/>
  <c r="Q55" i="52"/>
  <c r="S55" i="52"/>
  <c r="I55" i="52"/>
  <c r="U55" i="52"/>
  <c r="J55" i="52"/>
  <c r="V55" i="52"/>
  <c r="M55" i="52"/>
  <c r="U2" i="52"/>
  <c r="N102" i="52"/>
  <c r="R98" i="52"/>
  <c r="N90" i="52"/>
  <c r="R86" i="52"/>
  <c r="V82" i="52"/>
  <c r="J82" i="52"/>
  <c r="N81" i="52"/>
  <c r="R80" i="52"/>
  <c r="V79" i="52"/>
  <c r="J79" i="52"/>
  <c r="R77" i="52"/>
  <c r="V76" i="52"/>
  <c r="J76" i="52"/>
  <c r="N75" i="52"/>
  <c r="R74" i="52"/>
  <c r="N72" i="52"/>
  <c r="R71" i="52"/>
  <c r="V70" i="52"/>
  <c r="J70" i="52"/>
  <c r="N69" i="52"/>
  <c r="P68" i="52"/>
  <c r="P65" i="52"/>
  <c r="X63" i="52"/>
  <c r="P62" i="52"/>
  <c r="P59" i="52"/>
  <c r="X57" i="52"/>
  <c r="P56" i="52"/>
  <c r="P53" i="52"/>
  <c r="X51" i="52"/>
  <c r="P50" i="52"/>
  <c r="P47" i="52"/>
  <c r="X45" i="52"/>
  <c r="P44" i="52"/>
  <c r="S39" i="52"/>
  <c r="K35" i="52"/>
  <c r="K26" i="52"/>
  <c r="S21" i="52"/>
  <c r="K17" i="52"/>
  <c r="K8" i="52"/>
  <c r="T42" i="52"/>
  <c r="I42" i="52"/>
  <c r="U42" i="52"/>
  <c r="J42" i="52"/>
  <c r="K42" i="52"/>
  <c r="W42" i="52"/>
  <c r="L42" i="52"/>
  <c r="M42" i="52"/>
  <c r="N42" i="52"/>
  <c r="Q42" i="52"/>
  <c r="T30" i="52"/>
  <c r="I30" i="52"/>
  <c r="U30" i="52"/>
  <c r="J30" i="52"/>
  <c r="V30" i="52"/>
  <c r="K30" i="52"/>
  <c r="W30" i="52"/>
  <c r="L30" i="52"/>
  <c r="X30" i="52"/>
  <c r="M30" i="52"/>
  <c r="N30" i="52"/>
  <c r="O30" i="52"/>
  <c r="P30" i="52"/>
  <c r="Q30" i="52"/>
  <c r="T18" i="52"/>
  <c r="I18" i="52"/>
  <c r="U18" i="52"/>
  <c r="J18" i="52"/>
  <c r="V18" i="52"/>
  <c r="K18" i="52"/>
  <c r="W18" i="52"/>
  <c r="L18" i="52"/>
  <c r="X18" i="52"/>
  <c r="M18" i="52"/>
  <c r="N18" i="52"/>
  <c r="O18" i="52"/>
  <c r="P18" i="52"/>
  <c r="Q18" i="52"/>
  <c r="T6" i="52"/>
  <c r="I6" i="52"/>
  <c r="U6" i="52"/>
  <c r="J6" i="52"/>
  <c r="V6" i="52"/>
  <c r="K6" i="52"/>
  <c r="W6" i="52"/>
  <c r="L6" i="52"/>
  <c r="X6" i="52"/>
  <c r="M6" i="52"/>
  <c r="N6" i="52"/>
  <c r="O6" i="52"/>
  <c r="P6" i="52"/>
  <c r="Q6" i="52"/>
  <c r="T60" i="52"/>
  <c r="I60" i="52"/>
  <c r="U60" i="52"/>
  <c r="K60" i="52"/>
  <c r="W60" i="52"/>
  <c r="M60" i="52"/>
  <c r="N60" i="52"/>
  <c r="Q60" i="52"/>
  <c r="T48" i="52"/>
  <c r="I48" i="52"/>
  <c r="U48" i="52"/>
  <c r="K48" i="52"/>
  <c r="W48" i="52"/>
  <c r="M48" i="52"/>
  <c r="N48" i="52"/>
  <c r="Q48" i="52"/>
  <c r="J2" i="52"/>
  <c r="V2" i="52"/>
  <c r="P4" i="52"/>
  <c r="U103" i="52"/>
  <c r="I103" i="52"/>
  <c r="M102" i="52"/>
  <c r="U100" i="52"/>
  <c r="I100" i="52"/>
  <c r="M99" i="52"/>
  <c r="Q98" i="52"/>
  <c r="U97" i="52"/>
  <c r="I97" i="52"/>
  <c r="Q95" i="52"/>
  <c r="U94" i="52"/>
  <c r="I94" i="52"/>
  <c r="M93" i="52"/>
  <c r="Q92" i="52"/>
  <c r="U91" i="52"/>
  <c r="I91" i="52"/>
  <c r="M90" i="52"/>
  <c r="U88" i="52"/>
  <c r="I88" i="52"/>
  <c r="M87" i="52"/>
  <c r="Q86" i="52"/>
  <c r="U85" i="52"/>
  <c r="I85" i="52"/>
  <c r="Q83" i="52"/>
  <c r="U82" i="52"/>
  <c r="I82" i="52"/>
  <c r="M81" i="52"/>
  <c r="Q80" i="52"/>
  <c r="U79" i="52"/>
  <c r="I79" i="52"/>
  <c r="Q77" i="52"/>
  <c r="U76" i="52"/>
  <c r="I76" i="52"/>
  <c r="M75" i="52"/>
  <c r="Q74" i="52"/>
  <c r="M72" i="52"/>
  <c r="Q71" i="52"/>
  <c r="U70" i="52"/>
  <c r="I70" i="52"/>
  <c r="M69" i="52"/>
  <c r="N68" i="52"/>
  <c r="V63" i="52"/>
  <c r="N62" i="52"/>
  <c r="V60" i="52"/>
  <c r="N59" i="52"/>
  <c r="V57" i="52"/>
  <c r="N56" i="52"/>
  <c r="V51" i="52"/>
  <c r="N50" i="52"/>
  <c r="V48" i="52"/>
  <c r="N47" i="52"/>
  <c r="V45" i="52"/>
  <c r="N44" i="52"/>
  <c r="V42" i="52"/>
  <c r="R39" i="52"/>
  <c r="R30" i="52"/>
  <c r="J17" i="52"/>
  <c r="J8" i="52"/>
  <c r="L35" i="52"/>
  <c r="X35" i="52"/>
  <c r="M35" i="52"/>
  <c r="N35" i="52"/>
  <c r="O35" i="52"/>
  <c r="P35" i="52"/>
  <c r="Q35" i="52"/>
  <c r="R35" i="52"/>
  <c r="S35" i="52"/>
  <c r="T35" i="52"/>
  <c r="I35" i="52"/>
  <c r="U35" i="52"/>
  <c r="L23" i="52"/>
  <c r="X23" i="52"/>
  <c r="M23" i="52"/>
  <c r="N23" i="52"/>
  <c r="O23" i="52"/>
  <c r="P23" i="52"/>
  <c r="Q23" i="52"/>
  <c r="R23" i="52"/>
  <c r="S23" i="52"/>
  <c r="T23" i="52"/>
  <c r="I23" i="52"/>
  <c r="U23" i="52"/>
  <c r="L11" i="52"/>
  <c r="X11" i="52"/>
  <c r="M11" i="52"/>
  <c r="N11" i="52"/>
  <c r="O11" i="52"/>
  <c r="P11" i="52"/>
  <c r="Q11" i="52"/>
  <c r="R11" i="52"/>
  <c r="S11" i="52"/>
  <c r="T11" i="52"/>
  <c r="I11" i="52"/>
  <c r="U11" i="52"/>
  <c r="L65" i="52"/>
  <c r="X65" i="52"/>
  <c r="M65" i="52"/>
  <c r="O65" i="52"/>
  <c r="Q65" i="52"/>
  <c r="R65" i="52"/>
  <c r="I65" i="52"/>
  <c r="U65" i="52"/>
  <c r="L53" i="52"/>
  <c r="X53" i="52"/>
  <c r="M53" i="52"/>
  <c r="O53" i="52"/>
  <c r="Q53" i="52"/>
  <c r="R53" i="52"/>
  <c r="I53" i="52"/>
  <c r="U53" i="52"/>
  <c r="K2" i="52"/>
  <c r="W2" i="52"/>
  <c r="Q4" i="52"/>
  <c r="T103" i="52"/>
  <c r="X102" i="52"/>
  <c r="L102" i="52"/>
  <c r="T100" i="52"/>
  <c r="X99" i="52"/>
  <c r="L99" i="52"/>
  <c r="P98" i="52"/>
  <c r="T97" i="52"/>
  <c r="P95" i="52"/>
  <c r="T94" i="52"/>
  <c r="X93" i="52"/>
  <c r="L93" i="52"/>
  <c r="P92" i="52"/>
  <c r="T91" i="52"/>
  <c r="X90" i="52"/>
  <c r="L90" i="52"/>
  <c r="T88" i="52"/>
  <c r="X87" i="52"/>
  <c r="L87" i="52"/>
  <c r="P86" i="52"/>
  <c r="T85" i="52"/>
  <c r="P83" i="52"/>
  <c r="T82" i="52"/>
  <c r="X81" i="52"/>
  <c r="L81" i="52"/>
  <c r="P80" i="52"/>
  <c r="T79" i="52"/>
  <c r="P77" i="52"/>
  <c r="T76" i="52"/>
  <c r="X75" i="52"/>
  <c r="L75" i="52"/>
  <c r="P74" i="52"/>
  <c r="X72" i="52"/>
  <c r="L72" i="52"/>
  <c r="P71" i="52"/>
  <c r="T70" i="52"/>
  <c r="X69" i="52"/>
  <c r="L69" i="52"/>
  <c r="K68" i="52"/>
  <c r="K65" i="52"/>
  <c r="S63" i="52"/>
  <c r="K62" i="52"/>
  <c r="S60" i="52"/>
  <c r="K59" i="52"/>
  <c r="S57" i="52"/>
  <c r="K56" i="52"/>
  <c r="K53" i="52"/>
  <c r="S51" i="52"/>
  <c r="K50" i="52"/>
  <c r="S48" i="52"/>
  <c r="K47" i="52"/>
  <c r="S45" i="52"/>
  <c r="K44" i="52"/>
  <c r="S42" i="52"/>
  <c r="W38" i="52"/>
  <c r="O34" i="52"/>
  <c r="W29" i="52"/>
  <c r="O25" i="52"/>
  <c r="W20" i="52"/>
  <c r="W11" i="52"/>
  <c r="P40" i="52"/>
  <c r="Q40" i="52"/>
  <c r="R40" i="52"/>
  <c r="S40" i="52"/>
  <c r="T40" i="52"/>
  <c r="I40" i="52"/>
  <c r="U40" i="52"/>
  <c r="J40" i="52"/>
  <c r="V40" i="52"/>
  <c r="K40" i="52"/>
  <c r="W40" i="52"/>
  <c r="L40" i="52"/>
  <c r="X40" i="52"/>
  <c r="M40" i="52"/>
  <c r="P28" i="52"/>
  <c r="Q28" i="52"/>
  <c r="R28" i="52"/>
  <c r="S28" i="52"/>
  <c r="T28" i="52"/>
  <c r="I28" i="52"/>
  <c r="U28" i="52"/>
  <c r="J28" i="52"/>
  <c r="V28" i="52"/>
  <c r="K28" i="52"/>
  <c r="W28" i="52"/>
  <c r="L28" i="52"/>
  <c r="X28" i="52"/>
  <c r="M28" i="52"/>
  <c r="P16" i="52"/>
  <c r="Q16" i="52"/>
  <c r="R16" i="52"/>
  <c r="S16" i="52"/>
  <c r="T16" i="52"/>
  <c r="I16" i="52"/>
  <c r="U16" i="52"/>
  <c r="J16" i="52"/>
  <c r="V16" i="52"/>
  <c r="K16" i="52"/>
  <c r="W16" i="52"/>
  <c r="L16" i="52"/>
  <c r="X16" i="52"/>
  <c r="M16" i="52"/>
  <c r="P58" i="52"/>
  <c r="Q58" i="52"/>
  <c r="S58" i="52"/>
  <c r="I58" i="52"/>
  <c r="U58" i="52"/>
  <c r="J58" i="52"/>
  <c r="V58" i="52"/>
  <c r="M58" i="52"/>
  <c r="P46" i="52"/>
  <c r="Q46" i="52"/>
  <c r="S46" i="52"/>
  <c r="I46" i="52"/>
  <c r="U46" i="52"/>
  <c r="J46" i="52"/>
  <c r="V46" i="52"/>
  <c r="M46" i="52"/>
  <c r="L2" i="52"/>
  <c r="X2" i="52"/>
  <c r="R4" i="52"/>
  <c r="S103" i="52"/>
  <c r="W102" i="52"/>
  <c r="K102" i="52"/>
  <c r="S100" i="52"/>
  <c r="W99" i="52"/>
  <c r="K99" i="52"/>
  <c r="O98" i="52"/>
  <c r="S97" i="52"/>
  <c r="O95" i="52"/>
  <c r="S94" i="52"/>
  <c r="W93" i="52"/>
  <c r="K93" i="52"/>
  <c r="O92" i="52"/>
  <c r="S91" i="52"/>
  <c r="W90" i="52"/>
  <c r="K90" i="52"/>
  <c r="S88" i="52"/>
  <c r="W87" i="52"/>
  <c r="K87" i="52"/>
  <c r="O86" i="52"/>
  <c r="S85" i="52"/>
  <c r="O83" i="52"/>
  <c r="S82" i="52"/>
  <c r="W81" i="52"/>
  <c r="K81" i="52"/>
  <c r="O80" i="52"/>
  <c r="S79" i="52"/>
  <c r="O77" i="52"/>
  <c r="S76" i="52"/>
  <c r="W75" i="52"/>
  <c r="K75" i="52"/>
  <c r="O74" i="52"/>
  <c r="W72" i="52"/>
  <c r="K72" i="52"/>
  <c r="O71" i="52"/>
  <c r="S70" i="52"/>
  <c r="W69" i="52"/>
  <c r="K69" i="52"/>
  <c r="J65" i="52"/>
  <c r="J62" i="52"/>
  <c r="R60" i="52"/>
  <c r="J59" i="52"/>
  <c r="R57" i="52"/>
  <c r="J53" i="52"/>
  <c r="J50" i="52"/>
  <c r="R48" i="52"/>
  <c r="J47" i="52"/>
  <c r="R45" i="52"/>
  <c r="J44" i="52"/>
  <c r="R42" i="52"/>
  <c r="V38" i="52"/>
  <c r="N34" i="52"/>
  <c r="V29" i="52"/>
  <c r="N25" i="52"/>
  <c r="V20" i="52"/>
  <c r="N16" i="52"/>
  <c r="V11" i="52"/>
  <c r="T33" i="52"/>
  <c r="I33" i="52"/>
  <c r="U33" i="52"/>
  <c r="J33" i="52"/>
  <c r="V33" i="52"/>
  <c r="K33" i="52"/>
  <c r="W33" i="52"/>
  <c r="L33" i="52"/>
  <c r="X33" i="52"/>
  <c r="M33" i="52"/>
  <c r="N33" i="52"/>
  <c r="O33" i="52"/>
  <c r="P33" i="52"/>
  <c r="Q33" i="52"/>
  <c r="T21" i="52"/>
  <c r="I21" i="52"/>
  <c r="U21" i="52"/>
  <c r="J21" i="52"/>
  <c r="V21" i="52"/>
  <c r="K21" i="52"/>
  <c r="W21" i="52"/>
  <c r="L21" i="52"/>
  <c r="X21" i="52"/>
  <c r="M21" i="52"/>
  <c r="N21" i="52"/>
  <c r="O21" i="52"/>
  <c r="P21" i="52"/>
  <c r="Q21" i="52"/>
  <c r="T9" i="52"/>
  <c r="I9" i="52"/>
  <c r="U9" i="52"/>
  <c r="J9" i="52"/>
  <c r="V9" i="52"/>
  <c r="K9" i="52"/>
  <c r="W9" i="52"/>
  <c r="L9" i="52"/>
  <c r="X9" i="52"/>
  <c r="M9" i="52"/>
  <c r="N9" i="52"/>
  <c r="O9" i="52"/>
  <c r="P9" i="52"/>
  <c r="Q9" i="52"/>
  <c r="T63" i="52"/>
  <c r="I63" i="52"/>
  <c r="U63" i="52"/>
  <c r="K63" i="52"/>
  <c r="W63" i="52"/>
  <c r="M63" i="52"/>
  <c r="N63" i="52"/>
  <c r="Q63" i="52"/>
  <c r="T51" i="52"/>
  <c r="I51" i="52"/>
  <c r="U51" i="52"/>
  <c r="K51" i="52"/>
  <c r="W51" i="52"/>
  <c r="M51" i="52"/>
  <c r="N51" i="52"/>
  <c r="Q51" i="52"/>
  <c r="N98" i="52"/>
  <c r="N86" i="52"/>
  <c r="R79" i="52"/>
  <c r="V75" i="52"/>
  <c r="J75" i="52"/>
  <c r="N74" i="52"/>
  <c r="V72" i="52"/>
  <c r="R70" i="52"/>
  <c r="V69" i="52"/>
  <c r="J69" i="52"/>
  <c r="X67" i="52"/>
  <c r="X64" i="52"/>
  <c r="P63" i="52"/>
  <c r="X58" i="52"/>
  <c r="P57" i="52"/>
  <c r="X55" i="52"/>
  <c r="X52" i="52"/>
  <c r="P51" i="52"/>
  <c r="X46" i="52"/>
  <c r="P45" i="52"/>
  <c r="P42" i="52"/>
  <c r="S33" i="52"/>
  <c r="K29" i="52"/>
  <c r="K20" i="52"/>
  <c r="S15" i="52"/>
  <c r="K11" i="52"/>
  <c r="S6" i="52"/>
  <c r="L38" i="52"/>
  <c r="X38" i="52"/>
  <c r="M38" i="52"/>
  <c r="N38" i="52"/>
  <c r="O38" i="52"/>
  <c r="P38" i="52"/>
  <c r="Q38" i="52"/>
  <c r="R38" i="52"/>
  <c r="S38" i="52"/>
  <c r="T38" i="52"/>
  <c r="I38" i="52"/>
  <c r="U38" i="52"/>
  <c r="L26" i="52"/>
  <c r="X26" i="52"/>
  <c r="M26" i="52"/>
  <c r="N26" i="52"/>
  <c r="O26" i="52"/>
  <c r="P26" i="52"/>
  <c r="Q26" i="52"/>
  <c r="R26" i="52"/>
  <c r="S26" i="52"/>
  <c r="T26" i="52"/>
  <c r="I26" i="52"/>
  <c r="U26" i="52"/>
  <c r="L14" i="52"/>
  <c r="X14" i="52"/>
  <c r="M14" i="52"/>
  <c r="N14" i="52"/>
  <c r="O14" i="52"/>
  <c r="P14" i="52"/>
  <c r="Q14" i="52"/>
  <c r="R14" i="52"/>
  <c r="S14" i="52"/>
  <c r="T14" i="52"/>
  <c r="I14" i="52"/>
  <c r="U14" i="52"/>
  <c r="L68" i="52"/>
  <c r="M68" i="52"/>
  <c r="O68" i="52"/>
  <c r="Q68" i="52"/>
  <c r="R68" i="52"/>
  <c r="I68" i="52"/>
  <c r="L56" i="52"/>
  <c r="X56" i="52"/>
  <c r="M56" i="52"/>
  <c r="O56" i="52"/>
  <c r="Q56" i="52"/>
  <c r="R56" i="52"/>
  <c r="I56" i="52"/>
  <c r="U56" i="52"/>
  <c r="U102" i="52"/>
  <c r="U99" i="52"/>
  <c r="U93" i="52"/>
  <c r="U90" i="52"/>
  <c r="U87" i="52"/>
  <c r="U81" i="52"/>
  <c r="U75" i="52"/>
  <c r="U72" i="52"/>
  <c r="U69" i="52"/>
  <c r="W67" i="52"/>
  <c r="W64" i="52"/>
  <c r="O63" i="52"/>
  <c r="O60" i="52"/>
  <c r="W58" i="52"/>
  <c r="O57" i="52"/>
  <c r="W55" i="52"/>
  <c r="W52" i="52"/>
  <c r="O51" i="52"/>
  <c r="O48" i="52"/>
  <c r="W46" i="52"/>
  <c r="O45" i="52"/>
  <c r="O42" i="52"/>
  <c r="J38" i="52"/>
  <c r="R33" i="52"/>
  <c r="J29" i="52"/>
  <c r="J20" i="52"/>
  <c r="R15" i="52"/>
  <c r="J11" i="52"/>
  <c r="R6" i="52"/>
  <c r="AA198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A197" i="51"/>
  <c r="A27" i="51"/>
  <c r="L198" i="51"/>
  <c r="X198" i="51"/>
  <c r="U199" i="51"/>
  <c r="R200" i="51"/>
  <c r="A193" i="51"/>
  <c r="M198" i="51"/>
  <c r="J199" i="51"/>
  <c r="V199" i="51"/>
  <c r="S200" i="51"/>
  <c r="A194" i="51"/>
  <c r="N198" i="51"/>
  <c r="K199" i="51"/>
  <c r="W199" i="51"/>
  <c r="T200" i="51"/>
  <c r="Z200" i="51"/>
  <c r="O198" i="51"/>
  <c r="L199" i="51"/>
  <c r="X199" i="51"/>
  <c r="U200" i="51"/>
  <c r="P198" i="51"/>
  <c r="M199" i="51"/>
  <c r="J200" i="51"/>
  <c r="V200" i="51"/>
  <c r="Q198" i="51"/>
  <c r="N199" i="51"/>
  <c r="K200" i="51"/>
  <c r="W200" i="51"/>
  <c r="R198" i="51"/>
  <c r="O199" i="51"/>
  <c r="L200" i="51"/>
  <c r="X200" i="51"/>
  <c r="I198" i="51"/>
  <c r="S198" i="51"/>
  <c r="P199" i="51"/>
  <c r="M200" i="51"/>
  <c r="I199" i="51"/>
  <c r="T198" i="51"/>
  <c r="Q199" i="51"/>
  <c r="N200" i="51"/>
  <c r="I200" i="51"/>
  <c r="U198" i="51"/>
  <c r="R199" i="51"/>
  <c r="O200" i="51"/>
  <c r="AA200" i="51"/>
  <c r="J198" i="51"/>
  <c r="V198" i="51"/>
  <c r="S199" i="51"/>
  <c r="P200" i="51"/>
  <c r="AA199" i="51"/>
  <c r="K198" i="51"/>
  <c r="W198" i="51"/>
  <c r="Z190" i="51"/>
  <c r="Z192" i="51"/>
  <c r="Z193" i="51"/>
  <c r="AA196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B198" i="51"/>
  <c r="AC198" i="51" s="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700" i="17"/>
  <c r="T673" i="16"/>
  <c r="T674" i="16"/>
  <c r="T675" i="16"/>
  <c r="T676" i="16"/>
  <c r="T740" i="16"/>
  <c r="T484" i="15"/>
  <c r="T485" i="15"/>
  <c r="T536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5" i="18"/>
  <c r="T306" i="18"/>
  <c r="T661" i="17"/>
  <c r="T699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T195" i="51" s="1"/>
  <c r="B196" i="19"/>
  <c r="H196" i="51" s="1"/>
  <c r="Q196" i="51" s="1"/>
  <c r="B197" i="19"/>
  <c r="H197" i="51" s="1"/>
  <c r="N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I30" i="49" l="1"/>
  <c r="F30" i="49"/>
  <c r="K31" i="49"/>
  <c r="K32" i="49" s="1"/>
  <c r="M197" i="51"/>
  <c r="K197" i="51"/>
  <c r="U197" i="51"/>
  <c r="I197" i="51"/>
  <c r="Y197" i="51"/>
  <c r="AB197" i="51" s="1"/>
  <c r="AC197" i="51" s="1"/>
  <c r="R197" i="51"/>
  <c r="P197" i="51"/>
  <c r="X197" i="51"/>
  <c r="V197" i="51"/>
  <c r="L197" i="51"/>
  <c r="J197" i="51"/>
  <c r="T197" i="51"/>
  <c r="Q197" i="51"/>
  <c r="O197" i="51"/>
  <c r="W197" i="51"/>
  <c r="S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V196" i="51"/>
  <c r="M196" i="51"/>
  <c r="J196" i="51"/>
  <c r="S196" i="51"/>
  <c r="T196" i="51"/>
  <c r="Y196" i="51"/>
  <c r="AB196" i="51" s="1"/>
  <c r="AC196" i="51" s="1"/>
  <c r="P196" i="51"/>
  <c r="W196" i="51"/>
  <c r="R196" i="51"/>
  <c r="K196" i="51"/>
  <c r="N196" i="51"/>
  <c r="I196" i="51"/>
  <c r="X196" i="51"/>
  <c r="U196" i="51"/>
  <c r="N195" i="51"/>
  <c r="J195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X195" i="51" s="1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Q195" i="51" l="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454" i="15" l="1"/>
  <c r="A888" i="14"/>
  <c r="A455" i="15"/>
  <c r="A596" i="16"/>
  <c r="A456" i="15"/>
  <c r="A575" i="17"/>
  <c r="A175" i="11"/>
  <c r="A887" i="14"/>
  <c r="A253" i="18"/>
  <c r="A576" i="17"/>
  <c r="A254" i="18"/>
  <c r="A577" i="17"/>
  <c r="A597" i="16"/>
  <c r="A890" i="14"/>
  <c r="A889" i="14"/>
  <c r="A886" i="14"/>
  <c r="A598" i="16"/>
  <c r="A176" i="11"/>
  <c r="A59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37" i="16"/>
  <c r="A730" i="16"/>
  <c r="A736" i="16"/>
  <c r="A1063" i="14"/>
  <c r="A735" i="16"/>
  <c r="A698" i="17"/>
  <c r="A211" i="11"/>
  <c r="A533" i="15"/>
  <c r="A734" i="16"/>
  <c r="A697" i="17"/>
  <c r="A1059" i="14"/>
  <c r="A532" i="15"/>
  <c r="A733" i="16"/>
  <c r="A696" i="17"/>
  <c r="A1060" i="14"/>
  <c r="A738" i="16"/>
  <c r="A732" i="16"/>
  <c r="A304" i="18"/>
  <c r="A1061" i="14"/>
  <c r="A731" i="16"/>
  <c r="A1062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86" i="51"/>
  <c r="AB186" i="51" s="1"/>
  <c r="AC186" i="51" s="1"/>
  <c r="Y32" i="51"/>
  <c r="AB32" i="51" s="1"/>
  <c r="AC32" i="51" s="1"/>
  <c r="Y147" i="51"/>
  <c r="AB147" i="51" s="1"/>
  <c r="AC147" i="51" s="1"/>
  <c r="Y156" i="51"/>
  <c r="AB156" i="51" s="1"/>
  <c r="AC156" i="51" s="1"/>
  <c r="Y170" i="51"/>
  <c r="AB170" i="51" s="1"/>
  <c r="AC170" i="51" s="1"/>
  <c r="Y183" i="51"/>
  <c r="AB183" i="51" s="1"/>
  <c r="AC183" i="51" s="1"/>
  <c r="Y166" i="51"/>
  <c r="AB166" i="51" s="1"/>
  <c r="AC166" i="51" s="1"/>
  <c r="Y158" i="51"/>
  <c r="AB158" i="51" s="1"/>
  <c r="AC158" i="51" s="1"/>
  <c r="Y72" i="51"/>
  <c r="AB72" i="51" s="1"/>
  <c r="AC72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296" i="18"/>
  <c r="A320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08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5" i="18"/>
  <c r="A319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B282" i="18" s="1"/>
  <c r="A307" i="18"/>
  <c r="A156" i="18"/>
  <c r="A179" i="18"/>
  <c r="A202" i="18"/>
  <c r="A225" i="18"/>
  <c r="A248" i="18"/>
  <c r="A311" i="17"/>
  <c r="A314" i="18"/>
  <c r="A163" i="18"/>
  <c r="A186" i="18"/>
  <c r="A209" i="18"/>
  <c r="A220" i="18"/>
  <c r="A231" i="18"/>
  <c r="A242" i="18"/>
  <c r="A269" i="18"/>
  <c r="A294" i="18"/>
  <c r="A318" i="18"/>
  <c r="A167" i="18"/>
  <c r="A190" i="18"/>
  <c r="A213" i="18"/>
  <c r="A236" i="18"/>
  <c r="A490" i="14"/>
  <c r="A301" i="18"/>
  <c r="A150" i="18"/>
  <c r="A174" i="18"/>
  <c r="A197" i="18"/>
  <c r="A208" i="18"/>
  <c r="A219" i="18"/>
  <c r="A230" i="18"/>
  <c r="A257" i="18"/>
  <c r="A280" i="18"/>
  <c r="A306" i="18"/>
  <c r="A155" i="18"/>
  <c r="A178" i="18"/>
  <c r="A201" i="18"/>
  <c r="A224" i="18"/>
  <c r="A495" i="14"/>
  <c r="A287" i="18"/>
  <c r="A313" i="18"/>
  <c r="A162" i="18"/>
  <c r="A185" i="18"/>
  <c r="A196" i="18"/>
  <c r="A207" i="18"/>
  <c r="A218" i="18"/>
  <c r="A241" i="18"/>
  <c r="A268" i="18"/>
  <c r="A293" i="18"/>
  <c r="A317" i="18"/>
  <c r="A166" i="18"/>
  <c r="A189" i="18"/>
  <c r="A212" i="18"/>
  <c r="A345" i="16"/>
  <c r="A275" i="18"/>
  <c r="A300" i="18"/>
  <c r="A149" i="18"/>
  <c r="A173" i="18"/>
  <c r="A184" i="18"/>
  <c r="A195" i="18"/>
  <c r="A206" i="18"/>
  <c r="A229" i="18"/>
  <c r="A256" i="18"/>
  <c r="A279" i="18"/>
  <c r="A305" i="18"/>
  <c r="A154" i="18"/>
  <c r="A177" i="18"/>
  <c r="A200" i="18"/>
  <c r="A263" i="15"/>
  <c r="A263" i="18"/>
  <c r="A286" i="18"/>
  <c r="A312" i="18"/>
  <c r="A161" i="18"/>
  <c r="A172" i="18"/>
  <c r="A183" i="18"/>
  <c r="A194" i="18"/>
  <c r="A217" i="18"/>
  <c r="A240" i="18"/>
  <c r="A267" i="18"/>
  <c r="A292" i="18"/>
  <c r="A316" i="18"/>
  <c r="A165" i="18"/>
  <c r="A188" i="18"/>
  <c r="A310" i="17"/>
  <c r="A96" i="11"/>
  <c r="A247" i="18"/>
  <c r="A274" i="18"/>
  <c r="A299" i="18"/>
  <c r="A311" i="18"/>
  <c r="A160" i="18"/>
  <c r="A171" i="18"/>
  <c r="A182" i="18"/>
  <c r="A205" i="18"/>
  <c r="A228" i="18"/>
  <c r="A255" i="18"/>
  <c r="A278" i="18"/>
  <c r="A303" i="18"/>
  <c r="A152" i="18"/>
  <c r="A176" i="18"/>
  <c r="A308" i="17"/>
  <c r="A264" i="15"/>
  <c r="A235" i="18"/>
  <c r="A262" i="18"/>
  <c r="A285" i="18"/>
  <c r="A298" i="18"/>
  <c r="A310" i="18"/>
  <c r="A159" i="18"/>
  <c r="A170" i="18"/>
  <c r="A193" i="18"/>
  <c r="A216" i="18"/>
  <c r="A239" i="18"/>
  <c r="A266" i="18"/>
  <c r="A291" i="18"/>
  <c r="A315" i="18"/>
  <c r="A164" i="18"/>
  <c r="A494" i="14"/>
  <c r="A346" i="16"/>
  <c r="A223" i="18"/>
  <c r="A246" i="18"/>
  <c r="A273" i="18"/>
  <c r="A284" i="18"/>
  <c r="A297" i="18"/>
  <c r="A309" i="18"/>
  <c r="A158" i="18"/>
  <c r="A181" i="18"/>
  <c r="A204" i="18"/>
  <c r="A227" i="18"/>
  <c r="A252" i="18"/>
  <c r="B253" i="18" s="1"/>
  <c r="A277" i="18"/>
  <c r="A302" i="18"/>
  <c r="A151" i="18"/>
  <c r="A711" i="16"/>
  <c r="A679" i="17"/>
  <c r="A525" i="15"/>
  <c r="A1037" i="14"/>
  <c r="A1040" i="14"/>
  <c r="A715" i="16"/>
  <c r="A680" i="17"/>
  <c r="A712" i="16"/>
  <c r="A207" i="11"/>
  <c r="A1035" i="14"/>
  <c r="A1038" i="14"/>
  <c r="A1041" i="14"/>
  <c r="A678" i="17"/>
  <c r="A710" i="16"/>
  <c r="A713" i="16"/>
  <c r="A524" i="15"/>
  <c r="A1036" i="14"/>
  <c r="A1039" i="14"/>
  <c r="A714" i="16"/>
  <c r="A206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3" i="11"/>
  <c r="A18" i="14"/>
  <c r="A95" i="11"/>
  <c r="A117" i="11"/>
  <c r="A106" i="11"/>
  <c r="A82" i="11"/>
  <c r="A31" i="11"/>
  <c r="A75" i="11"/>
  <c r="A205" i="11"/>
  <c r="A100" i="11"/>
  <c r="A197" i="11"/>
  <c r="A10" i="11"/>
  <c r="A78" i="11"/>
  <c r="A163" i="11"/>
  <c r="A23" i="17"/>
  <c r="A116" i="11"/>
  <c r="B117" i="11" s="1"/>
  <c r="A151" i="11"/>
  <c r="A215" i="11"/>
  <c r="A39" i="11"/>
  <c r="A13" i="11"/>
  <c r="A58" i="11"/>
  <c r="A153" i="11"/>
  <c r="A111" i="11"/>
  <c r="A40" i="11"/>
  <c r="B41" i="11" s="1"/>
  <c r="A98" i="11"/>
  <c r="A134" i="11"/>
  <c r="A76" i="11"/>
  <c r="A92" i="11"/>
  <c r="A196" i="11"/>
  <c r="A8" i="15"/>
  <c r="A18" i="11"/>
  <c r="A36" i="11"/>
  <c r="A222" i="11"/>
  <c r="A99" i="11"/>
  <c r="B100" i="11" s="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1" i="11"/>
  <c r="A180" i="11"/>
  <c r="A224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08" i="11"/>
  <c r="A145" i="11"/>
  <c r="A19" i="17"/>
  <c r="A87" i="11"/>
  <c r="A73" i="11"/>
  <c r="A30" i="11"/>
  <c r="A113" i="11"/>
  <c r="A209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10" i="11"/>
  <c r="A80" i="11"/>
  <c r="A142" i="11"/>
  <c r="A10" i="15"/>
  <c r="A189" i="11"/>
  <c r="A48" i="11"/>
  <c r="A219" i="11"/>
  <c r="A81" i="11"/>
  <c r="A56" i="11"/>
  <c r="A164" i="11"/>
  <c r="A201" i="11"/>
  <c r="A216" i="11"/>
  <c r="A193" i="11"/>
  <c r="A90" i="11"/>
  <c r="A214" i="11"/>
  <c r="A118" i="11"/>
  <c r="A140" i="11"/>
  <c r="A42" i="11"/>
  <c r="A198" i="11"/>
  <c r="B199" i="11" s="1"/>
  <c r="A17" i="14"/>
  <c r="A167" i="11"/>
  <c r="A21" i="11"/>
  <c r="A62" i="11"/>
  <c r="A20" i="16"/>
  <c r="A23" i="16"/>
  <c r="A38" i="11"/>
  <c r="A188" i="11"/>
  <c r="A212" i="11"/>
  <c r="A112" i="11"/>
  <c r="B113" i="11" s="1"/>
  <c r="A61" i="11"/>
  <c r="A97" i="11"/>
  <c r="B98" i="11" s="1"/>
  <c r="A217" i="11"/>
  <c r="A22" i="17"/>
  <c r="A25" i="16"/>
  <c r="A158" i="11"/>
  <c r="A71" i="11"/>
  <c r="A154" i="11"/>
  <c r="A44" i="11"/>
  <c r="A168" i="11"/>
  <c r="A94" i="11"/>
  <c r="A51" i="11"/>
  <c r="A104" i="11"/>
  <c r="A213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18" i="11"/>
  <c r="A66" i="11"/>
  <c r="A59" i="11"/>
  <c r="A204" i="11"/>
  <c r="A148" i="11"/>
  <c r="A69" i="11"/>
  <c r="A186" i="11"/>
  <c r="A60" i="11"/>
  <c r="A57" i="11"/>
  <c r="A144" i="11"/>
  <c r="A37" i="11"/>
  <c r="A143" i="11"/>
  <c r="A126" i="11"/>
  <c r="A223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20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B1018" i="14" s="1"/>
  <c r="B1019" i="14" s="1"/>
  <c r="B1020" i="14" s="1"/>
  <c r="B1021" i="14" s="1"/>
  <c r="A693" i="16"/>
  <c r="A1014" i="14"/>
  <c r="A1015" i="14"/>
  <c r="A511" i="15"/>
  <c r="A666" i="17"/>
  <c r="A508" i="15"/>
  <c r="A506" i="15"/>
  <c r="A512" i="15"/>
  <c r="A513" i="15"/>
  <c r="B514" i="15" s="1"/>
  <c r="B515" i="15" s="1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48" i="16"/>
  <c r="A342" i="16"/>
  <c r="A485" i="14"/>
  <c r="A749" i="16"/>
  <c r="A303" i="17"/>
  <c r="A261" i="15"/>
  <c r="A343" i="16"/>
  <c r="A486" i="14"/>
  <c r="A488" i="14"/>
  <c r="A344" i="16"/>
  <c r="B345" i="16" s="1"/>
  <c r="A304" i="17"/>
  <c r="A538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83" i="14"/>
  <c r="A705" i="17"/>
  <c r="A791" i="14"/>
  <c r="A540" i="16"/>
  <c r="A1079" i="14"/>
  <c r="A703" i="17"/>
  <c r="A747" i="16"/>
  <c r="A745" i="16"/>
  <c r="A540" i="15"/>
  <c r="A750" i="16"/>
  <c r="A1082" i="14"/>
  <c r="A1080" i="14"/>
  <c r="A704" i="17"/>
  <c r="A751" i="16"/>
  <c r="A539" i="15"/>
  <c r="A1081" i="14"/>
  <c r="A1078" i="14"/>
  <c r="A746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B75" i="15" s="1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21" i="16"/>
  <c r="A658" i="16"/>
  <c r="B659" i="16" s="1"/>
  <c r="B660" i="16" s="1"/>
  <c r="A957" i="14"/>
  <c r="A628" i="17"/>
  <c r="A655" i="16"/>
  <c r="A1050" i="14"/>
  <c r="A650" i="16"/>
  <c r="A653" i="16"/>
  <c r="A656" i="16"/>
  <c r="A629" i="17"/>
  <c r="A955" i="14"/>
  <c r="A958" i="14"/>
  <c r="A479" i="15"/>
  <c r="B480" i="15" s="1"/>
  <c r="A651" i="16"/>
  <c r="A654" i="16"/>
  <c r="A627" i="17"/>
  <c r="A954" i="14"/>
  <c r="A956" i="14"/>
  <c r="A657" i="16"/>
  <c r="A690" i="17"/>
  <c r="A1048" i="14"/>
  <c r="A688" i="17"/>
  <c r="A720" i="16"/>
  <c r="A1051" i="14"/>
  <c r="A1049" i="14"/>
  <c r="A1052" i="14"/>
  <c r="A689" i="17"/>
  <c r="A1053" i="14"/>
  <c r="A692" i="17"/>
  <c r="A248" i="15"/>
  <c r="A691" i="17"/>
  <c r="A687" i="17"/>
  <c r="A529" i="15"/>
  <c r="A719" i="16"/>
  <c r="A528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A285" i="15"/>
  <c r="A350" i="17"/>
  <c r="A391" i="16"/>
  <c r="A394" i="16"/>
  <c r="A286" i="15"/>
  <c r="A548" i="14"/>
  <c r="A551" i="14"/>
  <c r="A554" i="16"/>
  <c r="A546" i="14"/>
  <c r="A351" i="17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06" i="16"/>
  <c r="A808" i="14"/>
  <c r="A709" i="16"/>
  <c r="A810" i="14"/>
  <c r="A553" i="16"/>
  <c r="A530" i="17"/>
  <c r="A522" i="15"/>
  <c r="A525" i="17"/>
  <c r="A708" i="16"/>
  <c r="A404" i="15"/>
  <c r="A807" i="14"/>
  <c r="A531" i="17"/>
  <c r="A806" i="14"/>
  <c r="A1042" i="14"/>
  <c r="A528" i="17"/>
  <c r="A809" i="14"/>
  <c r="A529" i="17"/>
  <c r="A532" i="17"/>
  <c r="A704" i="16"/>
  <c r="A1032" i="14"/>
  <c r="A1033" i="14"/>
  <c r="A676" i="17"/>
  <c r="A705" i="16"/>
  <c r="A707" i="16"/>
  <c r="A523" i="15"/>
  <c r="A1034" i="14"/>
  <c r="A1030" i="14"/>
  <c r="A1043" i="14"/>
  <c r="A50" i="15"/>
  <c r="A677" i="17"/>
  <c r="A30" i="15"/>
  <c r="A703" i="16"/>
  <c r="A1029" i="14"/>
  <c r="A1031" i="14"/>
  <c r="A675" i="17"/>
  <c r="A82" i="15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A152" i="14"/>
  <c r="A89" i="17"/>
  <c r="B90" i="17" s="1"/>
  <c r="A150" i="14"/>
  <c r="A155" i="14"/>
  <c r="A103" i="16"/>
  <c r="A566" i="17"/>
  <c r="A567" i="17"/>
  <c r="A104" i="16"/>
  <c r="A586" i="16"/>
  <c r="B587" i="16" s="1"/>
  <c r="B588" i="16" s="1"/>
  <c r="A105" i="16"/>
  <c r="B106" i="16" s="1"/>
  <c r="A81" i="15"/>
  <c r="A46" i="18"/>
  <c r="A47" i="18"/>
  <c r="A447" i="15"/>
  <c r="B448" i="15" s="1"/>
  <c r="A866" i="14"/>
  <c r="A153" i="14"/>
  <c r="A868" i="14"/>
  <c r="A869" i="14"/>
  <c r="A568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A347" i="15"/>
  <c r="A361" i="15"/>
  <c r="A373" i="15"/>
  <c r="A385" i="15"/>
  <c r="A397" i="15"/>
  <c r="B398" i="15" s="1"/>
  <c r="A413" i="15"/>
  <c r="A425" i="15"/>
  <c r="A452" i="15"/>
  <c r="B452" i="15" s="1"/>
  <c r="A473" i="15"/>
  <c r="A489" i="15"/>
  <c r="A501" i="15"/>
  <c r="A535" i="15"/>
  <c r="A550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6" i="15"/>
  <c r="A551" i="15"/>
  <c r="A371" i="15"/>
  <c r="A104" i="15"/>
  <c r="A119" i="15"/>
  <c r="A131" i="15"/>
  <c r="A150" i="15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37" i="15"/>
  <c r="A552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41" i="15"/>
  <c r="A553" i="15"/>
  <c r="A542" i="15"/>
  <c r="A162" i="15"/>
  <c r="A283" i="15"/>
  <c r="A383" i="15"/>
  <c r="A423" i="15"/>
  <c r="A499" i="15"/>
  <c r="A534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A461" i="15"/>
  <c r="A477" i="15"/>
  <c r="B478" i="15" s="1"/>
  <c r="A493" i="15"/>
  <c r="A505" i="15"/>
  <c r="A554" i="15"/>
  <c r="A213" i="15"/>
  <c r="B214" i="15" s="1"/>
  <c r="A395" i="15"/>
  <c r="A531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20" i="15"/>
  <c r="A543" i="15"/>
  <c r="A555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21" i="15"/>
  <c r="A544" i="15"/>
  <c r="A556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6" i="15"/>
  <c r="A545" i="15"/>
  <c r="A328" i="15"/>
  <c r="A98" i="15"/>
  <c r="A112" i="15"/>
  <c r="A125" i="15"/>
  <c r="A137" i="15"/>
  <c r="B138" i="15" s="1"/>
  <c r="B139" i="15" s="1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27" i="15"/>
  <c r="A546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B267" i="15" s="1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B499" i="15" s="1"/>
  <c r="A530" i="15"/>
  <c r="A547" i="15"/>
  <c r="A100" i="15"/>
  <c r="A115" i="15"/>
  <c r="B116" i="15" s="1"/>
  <c r="B117" i="15" s="1"/>
  <c r="A127" i="15"/>
  <c r="A146" i="15"/>
  <c r="B147" i="15" s="1"/>
  <c r="A189" i="15"/>
  <c r="A237" i="15"/>
  <c r="A269" i="15"/>
  <c r="A345" i="15"/>
  <c r="A411" i="15"/>
  <c r="A471" i="15"/>
  <c r="A548" i="15"/>
  <c r="A549" i="15"/>
  <c r="A179" i="14"/>
  <c r="A119" i="16"/>
  <c r="A178" i="14"/>
  <c r="A118" i="16"/>
  <c r="A57" i="18"/>
  <c r="A177" i="14"/>
  <c r="A117" i="16"/>
  <c r="A56" i="18"/>
  <c r="A176" i="14"/>
  <c r="A175" i="14"/>
  <c r="A120" i="16"/>
  <c r="A1102" i="14"/>
  <c r="A759" i="16"/>
  <c r="A1119" i="14"/>
  <c r="A770" i="16"/>
  <c r="A1089" i="14"/>
  <c r="A719" i="17"/>
  <c r="A711" i="17"/>
  <c r="A760" i="16"/>
  <c r="A726" i="17"/>
  <c r="A714" i="17"/>
  <c r="A768" i="16"/>
  <c r="A723" i="17"/>
  <c r="A721" i="17"/>
  <c r="A722" i="17"/>
  <c r="A1108" i="14"/>
  <c r="A1099" i="14"/>
  <c r="A1116" i="14"/>
  <c r="A1096" i="14"/>
  <c r="A1109" i="14"/>
  <c r="A1103" i="14"/>
  <c r="A1118" i="14"/>
  <c r="A754" i="16"/>
  <c r="A755" i="16"/>
  <c r="A1104" i="14"/>
  <c r="A766" i="16"/>
  <c r="A1092" i="14"/>
  <c r="A1097" i="14"/>
  <c r="A1111" i="14"/>
  <c r="A765" i="16"/>
  <c r="A771" i="16"/>
  <c r="A1105" i="14"/>
  <c r="A762" i="16"/>
  <c r="A712" i="17"/>
  <c r="A1093" i="14"/>
  <c r="A727" i="17"/>
  <c r="A1101" i="14"/>
  <c r="A1113" i="14"/>
  <c r="A1121" i="14"/>
  <c r="A1106" i="14"/>
  <c r="A763" i="16"/>
  <c r="A769" i="16"/>
  <c r="A1094" i="14"/>
  <c r="A1117" i="14"/>
  <c r="A710" i="17"/>
  <c r="A720" i="17"/>
  <c r="A1120" i="14"/>
  <c r="A717" i="17"/>
  <c r="A764" i="16"/>
  <c r="A729" i="17"/>
  <c r="A1095" i="14"/>
  <c r="A716" i="17"/>
  <c r="A715" i="17"/>
  <c r="A724" i="17"/>
  <c r="A1115" i="14"/>
  <c r="A1114" i="14"/>
  <c r="A756" i="16"/>
  <c r="A761" i="16"/>
  <c r="A1112" i="14"/>
  <c r="A1090" i="14"/>
  <c r="A1122" i="14"/>
  <c r="A725" i="17"/>
  <c r="A767" i="16"/>
  <c r="A757" i="16"/>
  <c r="A1098" i="14"/>
  <c r="A1110" i="14"/>
  <c r="A1107" i="14"/>
  <c r="A713" i="17"/>
  <c r="A758" i="16"/>
  <c r="A728" i="17"/>
  <c r="A1100" i="14"/>
  <c r="A1091" i="14"/>
  <c r="A718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71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46" i="14"/>
  <c r="A647" i="16"/>
  <c r="A1005" i="14"/>
  <c r="A723" i="16"/>
  <c r="A987" i="14"/>
  <c r="A690" i="16"/>
  <c r="A1086" i="14"/>
  <c r="A696" i="16"/>
  <c r="A744" i="16"/>
  <c r="A646" i="16"/>
  <c r="A1066" i="14"/>
  <c r="A702" i="17"/>
  <c r="A665" i="17"/>
  <c r="B666" i="17" s="1"/>
  <c r="B667" i="17" s="1"/>
  <c r="A1072" i="14"/>
  <c r="A953" i="14"/>
  <c r="A697" i="16"/>
  <c r="A986" i="14"/>
  <c r="A989" i="14"/>
  <c r="A706" i="17"/>
  <c r="A682" i="17"/>
  <c r="A994" i="14"/>
  <c r="A741" i="16"/>
  <c r="A651" i="17"/>
  <c r="A966" i="14"/>
  <c r="A700" i="16"/>
  <c r="A92" i="14"/>
  <c r="A752" i="16"/>
  <c r="A656" i="17"/>
  <c r="A708" i="17"/>
  <c r="A725" i="16"/>
  <c r="A717" i="16"/>
  <c r="A694" i="17"/>
  <c r="A642" i="16"/>
  <c r="A653" i="17"/>
  <c r="A634" i="17"/>
  <c r="A1087" i="14"/>
  <c r="A689" i="16"/>
  <c r="A996" i="14"/>
  <c r="A636" i="17"/>
  <c r="A673" i="17"/>
  <c r="A698" i="16"/>
  <c r="A681" i="17"/>
  <c r="A652" i="17"/>
  <c r="A642" i="17"/>
  <c r="A1044" i="14"/>
  <c r="A982" i="14"/>
  <c r="A641" i="17"/>
  <c r="A674" i="17"/>
  <c r="A1088" i="14"/>
  <c r="A699" i="16"/>
  <c r="A1025" i="14"/>
  <c r="A983" i="14"/>
  <c r="A1027" i="14"/>
  <c r="A993" i="14"/>
  <c r="A625" i="17"/>
  <c r="A1028" i="14"/>
  <c r="A1010" i="14"/>
  <c r="A693" i="17"/>
  <c r="A1074" i="14"/>
  <c r="A626" i="17"/>
  <c r="B627" i="17" s="1"/>
  <c r="B628" i="17" s="1"/>
  <c r="B629" i="17" s="1"/>
  <c r="A1000" i="14"/>
  <c r="A1076" i="14"/>
  <c r="A655" i="17"/>
  <c r="A1056" i="14"/>
  <c r="A657" i="17"/>
  <c r="A709" i="17"/>
  <c r="A670" i="16"/>
  <c r="A633" i="17"/>
  <c r="A988" i="14"/>
  <c r="A663" i="17"/>
  <c r="A984" i="14"/>
  <c r="A972" i="14"/>
  <c r="A691" i="16"/>
  <c r="A1047" i="14"/>
  <c r="A678" i="16"/>
  <c r="A1007" i="14"/>
  <c r="A974" i="14"/>
  <c r="A677" i="16"/>
  <c r="A1045" i="14"/>
  <c r="A1009" i="14"/>
  <c r="A643" i="17"/>
  <c r="A975" i="14"/>
  <c r="A648" i="17"/>
  <c r="A739" i="16"/>
  <c r="A644" i="17"/>
  <c r="A685" i="16"/>
  <c r="A680" i="16"/>
  <c r="A684" i="17"/>
  <c r="A976" i="14"/>
  <c r="A1057" i="14"/>
  <c r="A1023" i="14"/>
  <c r="A649" i="16"/>
  <c r="A686" i="17"/>
  <c r="A1073" i="14"/>
  <c r="A1002" i="14"/>
  <c r="A685" i="17"/>
  <c r="A650" i="17"/>
  <c r="A684" i="16"/>
  <c r="B685" i="16" s="1"/>
  <c r="A1077" i="14"/>
  <c r="A968" i="14"/>
  <c r="A952" i="14"/>
  <c r="A647" i="17"/>
  <c r="A707" i="17"/>
  <c r="A977" i="14"/>
  <c r="A688" i="16"/>
  <c r="A724" i="16"/>
  <c r="A635" i="17"/>
  <c r="A1004" i="14"/>
  <c r="A979" i="14"/>
  <c r="A722" i="16"/>
  <c r="A978" i="14"/>
  <c r="A1006" i="14"/>
  <c r="A1085" i="14"/>
  <c r="A728" i="16"/>
  <c r="A679" i="16"/>
  <c r="A648" i="16"/>
  <c r="A1026" i="14"/>
  <c r="A669" i="16"/>
  <c r="A990" i="14"/>
  <c r="A621" i="17"/>
  <c r="A729" i="16"/>
  <c r="A981" i="14"/>
  <c r="A1065" i="14"/>
  <c r="A985" i="14"/>
  <c r="A649" i="17"/>
  <c r="A1075" i="14"/>
  <c r="A964" i="14"/>
  <c r="A1058" i="14"/>
  <c r="A1011" i="14"/>
  <c r="A701" i="16"/>
  <c r="A1064" i="14"/>
  <c r="A991" i="14"/>
  <c r="A624" i="17"/>
  <c r="A743" i="16"/>
  <c r="A1003" i="14"/>
  <c r="A622" i="17"/>
  <c r="A1067" i="14"/>
  <c r="A702" i="16"/>
  <c r="A980" i="14"/>
  <c r="A967" i="14"/>
  <c r="A695" i="17"/>
  <c r="A100" i="14"/>
  <c r="A658" i="17"/>
  <c r="A671" i="16"/>
  <c r="A716" i="16"/>
  <c r="A971" i="14"/>
  <c r="A641" i="16"/>
  <c r="A726" i="16"/>
  <c r="A970" i="14"/>
  <c r="A718" i="16"/>
  <c r="A701" i="17"/>
  <c r="A1054" i="14"/>
  <c r="A727" i="16"/>
  <c r="A995" i="14"/>
  <c r="A645" i="16"/>
  <c r="A644" i="16"/>
  <c r="A1068" i="14"/>
  <c r="A973" i="14"/>
  <c r="A664" i="17"/>
  <c r="A992" i="14"/>
  <c r="A623" i="17"/>
  <c r="A683" i="17"/>
  <c r="A672" i="17"/>
  <c r="A1024" i="14"/>
  <c r="A645" i="17"/>
  <c r="A1069" i="14"/>
  <c r="A1070" i="14"/>
  <c r="A662" i="17"/>
  <c r="A965" i="14"/>
  <c r="A1008" i="14"/>
  <c r="A742" i="16"/>
  <c r="A646" i="17"/>
  <c r="A1084" i="14"/>
  <c r="A1055" i="14"/>
  <c r="A668" i="16"/>
  <c r="A1001" i="14"/>
  <c r="A969" i="14"/>
  <c r="A654" i="17"/>
  <c r="A753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B641" i="17" s="1"/>
  <c r="B642" i="17" s="1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B881" i="14" s="1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700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B290" i="14" s="1"/>
  <c r="A997" i="14"/>
  <c r="A112" i="14"/>
  <c r="A229" i="14"/>
  <c r="A722" i="14"/>
  <c r="A422" i="14"/>
  <c r="A659" i="14"/>
  <c r="A627" i="14"/>
  <c r="A223" i="14"/>
  <c r="A573" i="17"/>
  <c r="A840" i="14"/>
  <c r="A585" i="17"/>
  <c r="B586" i="17" s="1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B621" i="17" s="1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699" i="17"/>
  <c r="A230" i="14"/>
  <c r="A287" i="14"/>
  <c r="A927" i="14"/>
  <c r="A12" i="14"/>
  <c r="A931" i="14"/>
  <c r="A786" i="14"/>
  <c r="A615" i="17"/>
  <c r="A34" i="14"/>
  <c r="A744" i="14"/>
  <c r="A798" i="14"/>
  <c r="A574" i="17"/>
  <c r="B575" i="17" s="1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B319" i="14" s="1"/>
  <c r="A143" i="14"/>
  <c r="A381" i="14"/>
  <c r="A343" i="14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40" i="16"/>
  <c r="A308" i="14"/>
  <c r="A455" i="14"/>
  <c r="A356" i="14"/>
  <c r="A638" i="17"/>
  <c r="A144" i="14"/>
  <c r="A345" i="14"/>
  <c r="A348" i="14"/>
  <c r="A238" i="14"/>
  <c r="A615" i="14"/>
  <c r="A460" i="14"/>
  <c r="A649" i="14"/>
  <c r="A864" i="14"/>
  <c r="A482" i="14"/>
  <c r="A413" i="14"/>
  <c r="A426" i="14"/>
  <c r="A174" i="14"/>
  <c r="A246" i="14"/>
  <c r="A420" i="14"/>
  <c r="A640" i="14"/>
  <c r="A170" i="14"/>
  <c r="A211" i="14"/>
  <c r="A243" i="14"/>
  <c r="A140" i="14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B919" i="14" s="1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B612" i="14" s="1"/>
  <c r="A294" i="14"/>
  <c r="A397" i="14"/>
  <c r="A676" i="16"/>
  <c r="B677" i="16" s="1"/>
  <c r="A373" i="14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B889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B620" i="16" s="1"/>
  <c r="A522" i="17"/>
  <c r="A631" i="16"/>
  <c r="A602" i="16"/>
  <c r="A591" i="16"/>
  <c r="A608" i="16"/>
  <c r="A535" i="17"/>
  <c r="B536" i="17" s="1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B479" i="16" s="1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B589" i="16" s="1"/>
  <c r="B590" i="16" s="1"/>
  <c r="A475" i="16"/>
  <c r="A449" i="17"/>
  <c r="A450" i="17"/>
  <c r="B451" i="17" s="1"/>
  <c r="A472" i="17"/>
  <c r="A464" i="17"/>
  <c r="A459" i="17"/>
  <c r="A506" i="16"/>
  <c r="B507" i="16" s="1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A448" i="16"/>
  <c r="A412" i="17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A326" i="17"/>
  <c r="A185" i="17"/>
  <c r="A347" i="17"/>
  <c r="A352" i="16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B289" i="17" s="1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B272" i="17" s="1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B100" i="17" s="1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B135" i="16" s="1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B97" i="18" s="1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B79" i="18" s="1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B145" i="17" s="1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621" i="16" l="1"/>
  <c r="B622" i="16" s="1"/>
  <c r="B623" i="16" s="1"/>
  <c r="B624" i="16" s="1"/>
  <c r="B90" i="18"/>
  <c r="B269" i="18"/>
  <c r="B130" i="18"/>
  <c r="B267" i="18"/>
  <c r="B100" i="18"/>
  <c r="B140" i="18"/>
  <c r="B413" i="17"/>
  <c r="B187" i="17"/>
  <c r="B117" i="16"/>
  <c r="B118" i="16" s="1"/>
  <c r="B479" i="15"/>
  <c r="B459" i="15"/>
  <c r="B460" i="15" s="1"/>
  <c r="B449" i="15"/>
  <c r="B450" i="15" s="1"/>
  <c r="B451" i="15" s="1"/>
  <c r="B76" i="15"/>
  <c r="B178" i="11"/>
  <c r="B179" i="11" s="1"/>
  <c r="B184" i="11"/>
  <c r="B201" i="11"/>
  <c r="B88" i="17"/>
  <c r="B89" i="17" s="1"/>
  <c r="B641" i="14"/>
  <c r="B572" i="17"/>
  <c r="B668" i="17"/>
  <c r="B317" i="17"/>
  <c r="B318" i="17" s="1"/>
  <c r="B319" i="17" s="1"/>
  <c r="B896" i="14"/>
  <c r="B576" i="17"/>
  <c r="B577" i="17" s="1"/>
  <c r="B157" i="14"/>
  <c r="B158" i="14" s="1"/>
  <c r="B200" i="16"/>
  <c r="B201" i="16" s="1"/>
  <c r="B202" i="16" s="1"/>
  <c r="B203" i="16" s="1"/>
  <c r="B204" i="16" s="1"/>
  <c r="B205" i="16" s="1"/>
  <c r="B206" i="16" s="1"/>
  <c r="B81" i="17"/>
  <c r="B111" i="17"/>
  <c r="B112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382" i="16"/>
  <c r="B554" i="14"/>
  <c r="B933" i="14"/>
  <c r="B547" i="14"/>
  <c r="B264" i="18"/>
  <c r="B907" i="14"/>
  <c r="B908" i="14" s="1"/>
  <c r="B909" i="14" s="1"/>
  <c r="B910" i="14" s="1"/>
  <c r="B911" i="14" s="1"/>
  <c r="B912" i="14" s="1"/>
  <c r="B913" i="14" s="1"/>
  <c r="B268" i="15"/>
  <c r="B506" i="15"/>
  <c r="B507" i="15" s="1"/>
  <c r="B508" i="15" s="1"/>
  <c r="B159" i="14"/>
  <c r="B160" i="14" s="1"/>
  <c r="B161" i="14" s="1"/>
  <c r="B162" i="14" s="1"/>
  <c r="B163" i="14" s="1"/>
  <c r="B164" i="14" s="1"/>
  <c r="B83" i="15"/>
  <c r="B661" i="16"/>
  <c r="B414" i="17"/>
  <c r="B415" i="17" s="1"/>
  <c r="B461" i="14"/>
  <c r="B320" i="14"/>
  <c r="B321" i="14" s="1"/>
  <c r="B569" i="17"/>
  <c r="B570" i="17" s="1"/>
  <c r="B571" i="17" s="1"/>
  <c r="B151" i="15"/>
  <c r="B152" i="15" s="1"/>
  <c r="B959" i="14"/>
  <c r="B236" i="16"/>
  <c r="B237" i="16" s="1"/>
  <c r="B287" i="15"/>
  <c r="B280" i="18"/>
  <c r="B603" i="16"/>
  <c r="B604" i="16" s="1"/>
  <c r="B605" i="16" s="1"/>
  <c r="B606" i="16" s="1"/>
  <c r="B607" i="16" s="1"/>
  <c r="B175" i="14"/>
  <c r="B176" i="14" s="1"/>
  <c r="B954" i="14"/>
  <c r="B955" i="14" s="1"/>
  <c r="B956" i="14" s="1"/>
  <c r="B957" i="14" s="1"/>
  <c r="B958" i="14" s="1"/>
  <c r="B874" i="14"/>
  <c r="B875" i="14" s="1"/>
  <c r="B876" i="14" s="1"/>
  <c r="B877" i="14" s="1"/>
  <c r="B683" i="16"/>
  <c r="B622" i="17"/>
  <c r="B623" i="17" s="1"/>
  <c r="B692" i="16"/>
  <c r="B693" i="16" s="1"/>
  <c r="B690" i="16"/>
  <c r="B500" i="15"/>
  <c r="B501" i="15" s="1"/>
  <c r="B502" i="15" s="1"/>
  <c r="B503" i="15" s="1"/>
  <c r="B399" i="15"/>
  <c r="B344" i="14"/>
  <c r="B345" i="14" s="1"/>
  <c r="B346" i="14" s="1"/>
  <c r="B347" i="14" s="1"/>
  <c r="B348" i="14" s="1"/>
  <c r="B349" i="14" s="1"/>
  <c r="B521" i="16"/>
  <c r="B287" i="16"/>
  <c r="B430" i="15"/>
  <c r="B431" i="15" s="1"/>
  <c r="B432" i="15" s="1"/>
  <c r="B433" i="15" s="1"/>
  <c r="B434" i="15" s="1"/>
  <c r="B435" i="15" s="1"/>
  <c r="B632" i="16"/>
  <c r="B633" i="16" s="1"/>
  <c r="B634" i="16" s="1"/>
  <c r="B635" i="16" s="1"/>
  <c r="B636" i="16" s="1"/>
  <c r="B637" i="16" s="1"/>
  <c r="B638" i="16" s="1"/>
  <c r="B639" i="16" s="1"/>
  <c r="B640" i="16" s="1"/>
  <c r="B1000" i="14"/>
  <c r="B982" i="14"/>
  <c r="B983" i="14" s="1"/>
  <c r="B984" i="14" s="1"/>
  <c r="B985" i="14" s="1"/>
  <c r="B986" i="14" s="1"/>
  <c r="B987" i="14" s="1"/>
  <c r="B988" i="14" s="1"/>
  <c r="B989" i="14" s="1"/>
  <c r="B195" i="11"/>
  <c r="B274" i="18"/>
  <c r="B275" i="18" s="1"/>
  <c r="B279" i="18"/>
  <c r="B688" i="16"/>
  <c r="B689" i="16" s="1"/>
  <c r="B663" i="17"/>
  <c r="B664" i="17" s="1"/>
  <c r="B665" i="17" s="1"/>
  <c r="B187" i="11"/>
  <c r="B188" i="11" s="1"/>
  <c r="B287" i="18"/>
  <c r="B643" i="17"/>
  <c r="B281" i="18"/>
  <c r="B276" i="18"/>
  <c r="B277" i="18" s="1"/>
  <c r="B278" i="18" s="1"/>
  <c r="B192" i="11"/>
  <c r="B686" i="16"/>
  <c r="B687" i="16" s="1"/>
  <c r="B190" i="11"/>
  <c r="B198" i="11"/>
  <c r="B285" i="18"/>
  <c r="B286" i="18" s="1"/>
  <c r="B645" i="17"/>
  <c r="B646" i="17" s="1"/>
  <c r="B647" i="17" s="1"/>
  <c r="B648" i="17" s="1"/>
  <c r="B649" i="17" s="1"/>
  <c r="B650" i="17" s="1"/>
  <c r="B651" i="17" s="1"/>
  <c r="B257" i="18"/>
  <c r="B258" i="18" s="1"/>
  <c r="B617" i="17"/>
  <c r="B618" i="17" s="1"/>
  <c r="B619" i="17" s="1"/>
  <c r="B620" i="17" s="1"/>
  <c r="B637" i="17"/>
  <c r="B638" i="17" s="1"/>
  <c r="B639" i="17" s="1"/>
  <c r="B640" i="17" s="1"/>
  <c r="B1006" i="14"/>
  <c r="B1007" i="14" s="1"/>
  <c r="B1008" i="14" s="1"/>
  <c r="B1009" i="14" s="1"/>
  <c r="B1010" i="14" s="1"/>
  <c r="B1011" i="14" s="1"/>
  <c r="B181" i="11"/>
  <c r="B182" i="11" s="1"/>
  <c r="B608" i="16"/>
  <c r="B609" i="16" s="1"/>
  <c r="B610" i="16" s="1"/>
  <c r="B611" i="16" s="1"/>
  <c r="B672" i="16"/>
  <c r="B673" i="16" s="1"/>
  <c r="B674" i="16" s="1"/>
  <c r="B675" i="16" s="1"/>
  <c r="B676" i="16" s="1"/>
  <c r="B491" i="15"/>
  <c r="B492" i="15" s="1"/>
  <c r="B934" i="14"/>
  <c r="B935" i="14" s="1"/>
  <c r="B936" i="14" s="1"/>
  <c r="B937" i="14" s="1"/>
  <c r="B652" i="17"/>
  <c r="B653" i="17" s="1"/>
  <c r="B654" i="17" s="1"/>
  <c r="B655" i="17" s="1"/>
  <c r="B656" i="17" s="1"/>
  <c r="B657" i="17" s="1"/>
  <c r="B658" i="17" s="1"/>
  <c r="B659" i="17" s="1"/>
  <c r="B488" i="15"/>
  <c r="B266" i="18"/>
  <c r="B185" i="11"/>
  <c r="B196" i="11"/>
  <c r="B970" i="14"/>
  <c r="B971" i="14" s="1"/>
  <c r="B972" i="14" s="1"/>
  <c r="B973" i="14" s="1"/>
  <c r="B974" i="14" s="1"/>
  <c r="B975" i="14" s="1"/>
  <c r="B976" i="14" s="1"/>
  <c r="B193" i="11"/>
  <c r="B261" i="18"/>
  <c r="B455" i="15"/>
  <c r="B456" i="15" s="1"/>
  <c r="B483" i="14"/>
  <c r="B484" i="14" s="1"/>
  <c r="B816" i="14"/>
  <c r="B352" i="17"/>
  <c r="B668" i="16"/>
  <c r="B669" i="16" s="1"/>
  <c r="B670" i="16" s="1"/>
  <c r="B671" i="16" s="1"/>
  <c r="B191" i="11"/>
  <c r="B189" i="11"/>
  <c r="B593" i="17"/>
  <c r="B594" i="17" s="1"/>
  <c r="B595" i="17" s="1"/>
  <c r="B596" i="17" s="1"/>
  <c r="B601" i="17"/>
  <c r="B602" i="17" s="1"/>
  <c r="B603" i="17" s="1"/>
  <c r="B604" i="17" s="1"/>
  <c r="B625" i="16"/>
  <c r="B461" i="15"/>
  <c r="B462" i="15" s="1"/>
  <c r="B578" i="17"/>
  <c r="B579" i="17" s="1"/>
  <c r="B580" i="17" s="1"/>
  <c r="B581" i="17" s="1"/>
  <c r="B582" i="17" s="1"/>
  <c r="B583" i="17" s="1"/>
  <c r="B584" i="17" s="1"/>
  <c r="B585" i="17" s="1"/>
  <c r="B320" i="17"/>
  <c r="B321" i="17" s="1"/>
  <c r="B322" i="17" s="1"/>
  <c r="B101" i="16"/>
  <c r="B102" i="16" s="1"/>
  <c r="B103" i="16" s="1"/>
  <c r="B104" i="16" s="1"/>
  <c r="B105" i="16" s="1"/>
  <c r="B141" i="14"/>
  <c r="B848" i="14"/>
  <c r="B509" i="15"/>
  <c r="B510" i="15" s="1"/>
  <c r="B511" i="15" s="1"/>
  <c r="B512" i="15" s="1"/>
  <c r="B513" i="15" s="1"/>
  <c r="B493" i="15"/>
  <c r="B494" i="15" s="1"/>
  <c r="B495" i="15" s="1"/>
  <c r="B496" i="15" s="1"/>
  <c r="B497" i="15" s="1"/>
  <c r="B498" i="15" s="1"/>
  <c r="B662" i="16"/>
  <c r="B663" i="16" s="1"/>
  <c r="B664" i="16" s="1"/>
  <c r="B665" i="16" s="1"/>
  <c r="B666" i="16" s="1"/>
  <c r="B667" i="16" s="1"/>
  <c r="B194" i="11"/>
  <c r="B255" i="18"/>
  <c r="B256" i="18" s="1"/>
  <c r="B452" i="17"/>
  <c r="B453" i="17" s="1"/>
  <c r="B322" i="14"/>
  <c r="B323" i="14" s="1"/>
  <c r="B149" i="14"/>
  <c r="B944" i="14"/>
  <c r="B945" i="14" s="1"/>
  <c r="B946" i="14" s="1"/>
  <c r="B947" i="14" s="1"/>
  <c r="B948" i="14" s="1"/>
  <c r="B938" i="14"/>
  <c r="B939" i="14" s="1"/>
  <c r="B940" i="14" s="1"/>
  <c r="B941" i="14" s="1"/>
  <c r="B942" i="14" s="1"/>
  <c r="B943" i="14" s="1"/>
  <c r="B1012" i="14"/>
  <c r="B1013" i="14" s="1"/>
  <c r="B1014" i="14" s="1"/>
  <c r="B1015" i="14" s="1"/>
  <c r="B1016" i="14" s="1"/>
  <c r="B1017" i="14" s="1"/>
  <c r="B644" i="17"/>
  <c r="B995" i="14"/>
  <c r="B996" i="14" s="1"/>
  <c r="B997" i="14" s="1"/>
  <c r="B998" i="14" s="1"/>
  <c r="B999" i="14" s="1"/>
  <c r="B481" i="15"/>
  <c r="B650" i="16"/>
  <c r="B651" i="16" s="1"/>
  <c r="B652" i="16" s="1"/>
  <c r="B653" i="16" s="1"/>
  <c r="B654" i="16" s="1"/>
  <c r="B655" i="16" s="1"/>
  <c r="B656" i="16" s="1"/>
  <c r="B657" i="16" s="1"/>
  <c r="B658" i="16" s="1"/>
  <c r="B484" i="15"/>
  <c r="B485" i="15" s="1"/>
  <c r="B331" i="15"/>
  <c r="B332" i="15" s="1"/>
  <c r="B333" i="15" s="1"/>
  <c r="B465" i="15"/>
  <c r="B466" i="15" s="1"/>
  <c r="B925" i="14"/>
  <c r="B926" i="14" s="1"/>
  <c r="B927" i="14" s="1"/>
  <c r="B928" i="14" s="1"/>
  <c r="B929" i="14" s="1"/>
  <c r="B930" i="14" s="1"/>
  <c r="B931" i="14" s="1"/>
  <c r="B932" i="14" s="1"/>
  <c r="B920" i="14"/>
  <c r="B921" i="14" s="1"/>
  <c r="B922" i="14" s="1"/>
  <c r="B923" i="14" s="1"/>
  <c r="B924" i="14" s="1"/>
  <c r="B964" i="14"/>
  <c r="B965" i="14" s="1"/>
  <c r="B966" i="14" s="1"/>
  <c r="B967" i="14" s="1"/>
  <c r="B968" i="14" s="1"/>
  <c r="B969" i="14" s="1"/>
  <c r="B197" i="11"/>
  <c r="B263" i="18"/>
  <c r="B283" i="18"/>
  <c r="B254" i="18"/>
  <c r="B207" i="17"/>
  <c r="B612" i="16"/>
  <c r="B613" i="16" s="1"/>
  <c r="B614" i="16" s="1"/>
  <c r="B54" i="16"/>
  <c r="B447" i="16"/>
  <c r="B682" i="16"/>
  <c r="B626" i="16"/>
  <c r="B627" i="16" s="1"/>
  <c r="B628" i="16" s="1"/>
  <c r="B374" i="14"/>
  <c r="B375" i="14" s="1"/>
  <c r="B376" i="14" s="1"/>
  <c r="B377" i="14" s="1"/>
  <c r="B378" i="14" s="1"/>
  <c r="B379" i="14" s="1"/>
  <c r="B660" i="17"/>
  <c r="B661" i="17" s="1"/>
  <c r="B662" i="17" s="1"/>
  <c r="B605" i="17"/>
  <c r="B606" i="17" s="1"/>
  <c r="B607" i="17" s="1"/>
  <c r="B608" i="17" s="1"/>
  <c r="B486" i="15"/>
  <c r="B487" i="15" s="1"/>
  <c r="B615" i="16"/>
  <c r="B616" i="16" s="1"/>
  <c r="B617" i="16" s="1"/>
  <c r="B618" i="16" s="1"/>
  <c r="B619" i="16" s="1"/>
  <c r="B469" i="15"/>
  <c r="B482" i="15"/>
  <c r="B483" i="15" s="1"/>
  <c r="B183" i="11"/>
  <c r="B200" i="11"/>
  <c r="B180" i="11"/>
  <c r="B272" i="18"/>
  <c r="B273" i="18" s="1"/>
  <c r="B641" i="16"/>
  <c r="B642" i="16" s="1"/>
  <c r="B643" i="16" s="1"/>
  <c r="B644" i="16" s="1"/>
  <c r="B645" i="16" s="1"/>
  <c r="B646" i="16" s="1"/>
  <c r="B647" i="16" s="1"/>
  <c r="B648" i="16" s="1"/>
  <c r="B649" i="16" s="1"/>
  <c r="B353" i="16"/>
  <c r="B553" i="16"/>
  <c r="B554" i="16" s="1"/>
  <c r="B678" i="16"/>
  <c r="B679" i="16" s="1"/>
  <c r="B680" i="16" s="1"/>
  <c r="B681" i="16" s="1"/>
  <c r="B990" i="14"/>
  <c r="B991" i="14" s="1"/>
  <c r="B992" i="14" s="1"/>
  <c r="B993" i="14" s="1"/>
  <c r="B994" i="14" s="1"/>
  <c r="B470" i="15"/>
  <c r="B471" i="15" s="1"/>
  <c r="B630" i="17"/>
  <c r="B631" i="17" s="1"/>
  <c r="B632" i="17" s="1"/>
  <c r="B96" i="11"/>
  <c r="B265" i="18"/>
  <c r="B262" i="18"/>
  <c r="B176" i="11"/>
  <c r="B949" i="14"/>
  <c r="B950" i="14" s="1"/>
  <c r="B951" i="14" s="1"/>
  <c r="B952" i="14" s="1"/>
  <c r="B953" i="14" s="1"/>
  <c r="B610" i="17"/>
  <c r="B611" i="17" s="1"/>
  <c r="B612" i="17" s="1"/>
  <c r="B613" i="17" s="1"/>
  <c r="B614" i="17" s="1"/>
  <c r="B615" i="17" s="1"/>
  <c r="B616" i="17" s="1"/>
  <c r="B624" i="17"/>
  <c r="B625" i="17" s="1"/>
  <c r="B626" i="17" s="1"/>
  <c r="B977" i="14"/>
  <c r="B978" i="14" s="1"/>
  <c r="B979" i="14" s="1"/>
  <c r="B980" i="14" s="1"/>
  <c r="B981" i="14" s="1"/>
  <c r="B474" i="15"/>
  <c r="B475" i="15" s="1"/>
  <c r="B914" i="14"/>
  <c r="B915" i="14" s="1"/>
  <c r="B916" i="14" s="1"/>
  <c r="B917" i="14" s="1"/>
  <c r="B918" i="14" s="1"/>
  <c r="B609" i="17"/>
  <c r="B186" i="11"/>
  <c r="B901" i="14"/>
  <c r="B902" i="14" s="1"/>
  <c r="B903" i="14" s="1"/>
  <c r="B904" i="14" s="1"/>
  <c r="B905" i="14" s="1"/>
  <c r="B906" i="14" s="1"/>
  <c r="B897" i="14"/>
  <c r="B898" i="14" s="1"/>
  <c r="B899" i="14" s="1"/>
  <c r="B900" i="14" s="1"/>
  <c r="B268" i="18"/>
  <c r="B177" i="11"/>
  <c r="B290" i="17"/>
  <c r="B291" i="17" s="1"/>
  <c r="B587" i="17"/>
  <c r="B588" i="17" s="1"/>
  <c r="B589" i="17" s="1"/>
  <c r="B590" i="17" s="1"/>
  <c r="B591" i="17" s="1"/>
  <c r="B592" i="17" s="1"/>
  <c r="B476" i="15"/>
  <c r="B477" i="15" s="1"/>
  <c r="B489" i="15"/>
  <c r="B490" i="15" s="1"/>
  <c r="B633" i="17"/>
  <c r="B634" i="17" s="1"/>
  <c r="B635" i="17" s="1"/>
  <c r="B636" i="17" s="1"/>
  <c r="B284" i="18"/>
  <c r="B599" i="16"/>
  <c r="B600" i="16" s="1"/>
  <c r="B601" i="16" s="1"/>
  <c r="B602" i="16" s="1"/>
  <c r="B457" i="15"/>
  <c r="B458" i="15" s="1"/>
  <c r="B597" i="16"/>
  <c r="B598" i="16" s="1"/>
  <c r="B259" i="18"/>
  <c r="B260" i="18" s="1"/>
  <c r="B890" i="14"/>
  <c r="B684" i="16"/>
  <c r="B629" i="16"/>
  <c r="B630" i="16" s="1"/>
  <c r="B631" i="16" s="1"/>
  <c r="B597" i="17"/>
  <c r="B598" i="17" s="1"/>
  <c r="B599" i="17" s="1"/>
  <c r="B600" i="17" s="1"/>
  <c r="B1001" i="14"/>
  <c r="B1002" i="14" s="1"/>
  <c r="B1003" i="14" s="1"/>
  <c r="B1004" i="14" s="1"/>
  <c r="B1005" i="14" s="1"/>
  <c r="B691" i="16"/>
  <c r="B472" i="15"/>
  <c r="B473" i="15" s="1"/>
  <c r="B504" i="15"/>
  <c r="B505" i="15" s="1"/>
  <c r="B467" i="15"/>
  <c r="B468" i="15" s="1"/>
  <c r="B279" i="15"/>
  <c r="B463" i="15"/>
  <c r="B464" i="15" s="1"/>
  <c r="B960" i="14"/>
  <c r="B961" i="14" s="1"/>
  <c r="B962" i="14" s="1"/>
  <c r="B963" i="14" s="1"/>
  <c r="B270" i="18"/>
  <c r="B271" i="18" s="1"/>
  <c r="B891" i="14"/>
  <c r="B892" i="14" s="1"/>
  <c r="B893" i="14" s="1"/>
  <c r="B894" i="14" s="1"/>
  <c r="B895" i="14" s="1"/>
  <c r="B141" i="18"/>
  <c r="B142" i="18" s="1"/>
  <c r="B250" i="18"/>
  <c r="B251" i="18" s="1"/>
  <c r="B46" i="18"/>
  <c r="B122" i="18"/>
  <c r="B131" i="18"/>
  <c r="B62" i="18"/>
  <c r="B94" i="18"/>
  <c r="B91" i="17"/>
  <c r="B878" i="14"/>
  <c r="B879" i="14" s="1"/>
  <c r="B880" i="14" s="1"/>
  <c r="B172" i="11"/>
  <c r="B45" i="11"/>
  <c r="B46" i="11" s="1"/>
  <c r="B468" i="16"/>
  <c r="B469" i="16" s="1"/>
  <c r="B530" i="14"/>
  <c r="B531" i="14" s="1"/>
  <c r="B532" i="14" s="1"/>
  <c r="B533" i="14" s="1"/>
  <c r="B534" i="14" s="1"/>
  <c r="B111" i="11"/>
  <c r="B380" i="14"/>
  <c r="B490" i="14"/>
  <c r="B837" i="14"/>
  <c r="B92" i="16"/>
  <c r="B93" i="16" s="1"/>
  <c r="B591" i="16"/>
  <c r="B592" i="16" s="1"/>
  <c r="B593" i="16" s="1"/>
  <c r="B594" i="16" s="1"/>
  <c r="B368" i="14"/>
  <c r="B324" i="16"/>
  <c r="B237" i="14"/>
  <c r="B116" i="11"/>
  <c r="B462" i="14"/>
  <c r="B463" i="14" s="1"/>
  <c r="B464" i="14" s="1"/>
  <c r="B465" i="14" s="1"/>
  <c r="B466" i="14" s="1"/>
  <c r="B369" i="16"/>
  <c r="B249" i="14"/>
  <c r="B250" i="14" s="1"/>
  <c r="B251" i="14" s="1"/>
  <c r="B252" i="14" s="1"/>
  <c r="B253" i="14" s="1"/>
  <c r="B254" i="14" s="1"/>
  <c r="B73" i="15"/>
  <c r="B74" i="15" s="1"/>
  <c r="B535" i="14"/>
  <c r="B580" i="16"/>
  <c r="B581" i="16" s="1"/>
  <c r="B263" i="15"/>
  <c r="B264" i="15" s="1"/>
  <c r="B435" i="14"/>
  <c r="B436" i="14" s="1"/>
  <c r="B437" i="14" s="1"/>
  <c r="B438" i="14" s="1"/>
  <c r="B724" i="14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180" i="17"/>
  <c r="B243" i="15"/>
  <c r="B244" i="15" s="1"/>
  <c r="B245" i="15" s="1"/>
  <c r="B246" i="15" s="1"/>
  <c r="B247" i="15" s="1"/>
  <c r="B248" i="15" s="1"/>
  <c r="B249" i="15" s="1"/>
  <c r="B250" i="15" s="1"/>
  <c r="B288" i="15"/>
  <c r="B289" i="15" s="1"/>
  <c r="B290" i="15" s="1"/>
  <c r="B291" i="15" s="1"/>
  <c r="B292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B288" i="16"/>
  <c r="B642" i="14"/>
  <c r="B643" i="14" s="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238" i="16"/>
  <c r="B239" i="16" s="1"/>
  <c r="B240" i="16" s="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B94" i="16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566" i="17"/>
  <c r="B567" i="17" s="1"/>
  <c r="B568" i="17" s="1"/>
  <c r="B225" i="18"/>
  <c r="B226" i="18" s="1"/>
  <c r="B192" i="18"/>
  <c r="B193" i="18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B308" i="17" s="1"/>
  <c r="B309" i="17" s="1"/>
  <c r="B310" i="17" s="1"/>
  <c r="B311" i="17" s="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B262" i="15" s="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B173" i="1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573" i="17"/>
  <c r="B574" i="17" s="1"/>
  <c r="B49" i="18"/>
  <c r="B50" i="18" s="1"/>
  <c r="B51" i="18" s="1"/>
  <c r="B52" i="18" s="1"/>
  <c r="B252" i="18"/>
  <c r="B127" i="14"/>
  <c r="B128" i="14" s="1"/>
  <c r="B129" i="14" s="1"/>
  <c r="B130" i="14" s="1"/>
  <c r="B131" i="14" s="1"/>
  <c r="B132" i="14" s="1"/>
  <c r="B236" i="18"/>
  <c r="B237" i="18" s="1"/>
  <c r="B211" i="18"/>
  <c r="B56" i="18"/>
  <c r="B57" i="18" s="1"/>
  <c r="B73" i="18"/>
  <c r="B112" i="18"/>
  <c r="B113" i="18" s="1"/>
  <c r="B224" i="18"/>
  <c r="B174" i="18"/>
  <c r="B214" i="18"/>
  <c r="B215" i="18" s="1"/>
  <c r="B216" i="18" s="1"/>
  <c r="B222" i="18"/>
  <c r="B223" i="18" s="1"/>
  <c r="B85" i="18"/>
  <c r="B86" i="18" s="1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210" i="16"/>
  <c r="B211" i="16" s="1"/>
  <c r="B212" i="16" s="1"/>
  <c r="B213" i="16" s="1"/>
  <c r="B498" i="16"/>
  <c r="B499" i="16" s="1"/>
  <c r="B500" i="16" s="1"/>
  <c r="B284" i="16"/>
  <c r="B285" i="16" s="1"/>
  <c r="B560" i="16"/>
  <c r="B561" i="16" s="1"/>
  <c r="B562" i="16" s="1"/>
  <c r="B563" i="16" s="1"/>
  <c r="B564" i="16" s="1"/>
  <c r="B565" i="16" s="1"/>
  <c r="B566" i="16" s="1"/>
  <c r="B567" i="16" s="1"/>
  <c r="B421" i="15"/>
  <c r="B422" i="15" s="1"/>
  <c r="B423" i="15"/>
  <c r="B424" i="15" s="1"/>
  <c r="B111" i="15"/>
  <c r="B149" i="15"/>
  <c r="B150" i="15" s="1"/>
  <c r="B758" i="14"/>
  <c r="B759" i="14" s="1"/>
  <c r="B760" i="14" s="1"/>
  <c r="B761" i="14" s="1"/>
  <c r="B762" i="14" s="1"/>
  <c r="B679" i="14"/>
  <c r="B680" i="14" s="1"/>
  <c r="B681" i="14" s="1"/>
  <c r="B682" i="14" s="1"/>
  <c r="B683" i="14" s="1"/>
  <c r="B157" i="11"/>
  <c r="B131" i="11"/>
  <c r="B126" i="1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77" i="14"/>
  <c r="B178" i="14" s="1"/>
  <c r="B179" i="14" s="1"/>
  <c r="B105" i="1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730" i="14" s="1"/>
  <c r="B731" i="14" s="1"/>
  <c r="B732" i="14" s="1"/>
  <c r="B733" i="14" s="1"/>
  <c r="B806" i="14"/>
  <c r="B807" i="14" s="1"/>
  <c r="B808" i="14" s="1"/>
  <c r="B809" i="14" s="1"/>
  <c r="B810" i="14" s="1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80" i="15"/>
  <c r="B146" i="17"/>
  <c r="B147" i="17" s="1"/>
  <c r="B254" i="17"/>
  <c r="B255" i="17" s="1"/>
  <c r="B256" i="17" s="1"/>
  <c r="B257" i="17" s="1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849" i="14"/>
  <c r="B850" i="14" s="1"/>
  <c r="B851" i="14" s="1"/>
  <c r="B84" i="15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40" i="11" s="1"/>
  <c r="B208" i="18"/>
  <c r="B421" i="17"/>
  <c r="B422" i="17" s="1"/>
  <c r="B423" i="17" s="1"/>
  <c r="B424" i="17" s="1"/>
  <c r="B425" i="17" s="1"/>
  <c r="B426" i="17" s="1"/>
  <c r="B709" i="14"/>
  <c r="B710" i="14" s="1"/>
  <c r="B711" i="14" s="1"/>
  <c r="B712" i="14" s="1"/>
  <c r="B713" i="14" s="1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714" i="14"/>
  <c r="B715" i="14" s="1"/>
  <c r="B716" i="14" s="1"/>
  <c r="B717" i="14" s="1"/>
  <c r="B718" i="14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446" i="14" s="1"/>
  <c r="B447" i="14" s="1"/>
  <c r="B448" i="14" s="1"/>
  <c r="B152" i="18"/>
  <c r="B153" i="18" s="1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7" i="15" s="1"/>
  <c r="B228" i="15" s="1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79" i="15" s="1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396" i="17"/>
  <c r="B397" i="17" s="1"/>
  <c r="B398" i="17" s="1"/>
  <c r="B399" i="17" s="1"/>
  <c r="B570" i="16"/>
  <c r="B571" i="16" s="1"/>
  <c r="B507" i="17"/>
  <c r="B508" i="17" s="1"/>
  <c r="B509" i="17" s="1"/>
  <c r="B644" i="14"/>
  <c r="B645" i="14" s="1"/>
  <c r="B646" i="14" s="1"/>
  <c r="B430" i="14"/>
  <c r="B431" i="14" s="1"/>
  <c r="B432" i="14" s="1"/>
  <c r="B433" i="14" s="1"/>
  <c r="B434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369" i="14"/>
  <c r="B370" i="14" s="1"/>
  <c r="B371" i="14" s="1"/>
  <c r="B372" i="14" s="1"/>
  <c r="B373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826" i="14"/>
  <c r="B827" i="14" s="1"/>
  <c r="B828" i="14" s="1"/>
  <c r="B829" i="14" s="1"/>
  <c r="B830" i="14" s="1"/>
  <c r="B142" i="14"/>
  <c r="B143" i="14" s="1"/>
  <c r="B144" i="14" s="1"/>
  <c r="B145" i="14" s="1"/>
  <c r="B146" i="14" s="1"/>
  <c r="B147" i="14" s="1"/>
  <c r="B148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09" i="14" s="1"/>
  <c r="B610" i="14" s="1"/>
  <c r="B611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3" i="18"/>
  <c r="B124" i="18" s="1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208" i="17"/>
  <c r="B209" i="17" s="1"/>
  <c r="B210" i="17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725" i="14"/>
  <c r="B726" i="14" s="1"/>
  <c r="B727" i="14" s="1"/>
  <c r="B72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485" i="14"/>
  <c r="B486" i="14" s="1"/>
  <c r="B487" i="14" s="1"/>
  <c r="B488" i="14" s="1"/>
  <c r="B489" i="14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395" i="14"/>
  <c r="B396" i="14" s="1"/>
  <c r="B397" i="14" s="1"/>
  <c r="B398" i="14" s="1"/>
  <c r="B399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101" i="18"/>
  <c r="B102" i="18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555" i="14"/>
  <c r="B556" i="14" s="1"/>
  <c r="B557" i="14" s="1"/>
  <c r="B558" i="14" s="1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387" i="14"/>
  <c r="B388" i="14" s="1"/>
  <c r="B389" i="14" s="1"/>
  <c r="B390" i="14" s="1"/>
  <c r="B391" i="14" s="1"/>
  <c r="B392" i="14" s="1"/>
  <c r="B393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70" i="16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735" i="14"/>
  <c r="B736" i="14" s="1"/>
  <c r="B737" i="14" s="1"/>
  <c r="B738" i="14" s="1"/>
  <c r="B739" i="14" s="1"/>
  <c r="B740" i="14" s="1"/>
  <c r="B741" i="14" s="1"/>
  <c r="B478" i="14"/>
  <c r="B479" i="14" s="1"/>
  <c r="B480" i="14" s="1"/>
  <c r="B481" i="14" s="1"/>
  <c r="B482" i="14" s="1"/>
  <c r="B445" i="17"/>
  <c r="B446" i="17" s="1"/>
  <c r="B447" i="17" s="1"/>
  <c r="B370" i="16"/>
  <c r="B371" i="16" s="1"/>
  <c r="B372" i="16" s="1"/>
  <c r="B373" i="16" s="1"/>
  <c r="B374" i="16" s="1"/>
  <c r="B375" i="16" s="1"/>
  <c r="B376" i="16" s="1"/>
  <c r="B377" i="16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238" i="14"/>
  <c r="B239" i="14" s="1"/>
  <c r="B240" i="14" s="1"/>
  <c r="B241" i="14" s="1"/>
  <c r="B242" i="14" s="1"/>
  <c r="B401" i="14"/>
  <c r="B402" i="14" s="1"/>
  <c r="B403" i="14" s="1"/>
  <c r="B404" i="14" s="1"/>
  <c r="B405" i="14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169" i="17"/>
  <c r="B170" i="17" s="1"/>
  <c r="B171" i="17" s="1"/>
  <c r="B172" i="17" s="1"/>
  <c r="B173" i="17" s="1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77" i="16"/>
  <c r="B508" i="16"/>
  <c r="B509" i="16" s="1"/>
  <c r="B510" i="16" s="1"/>
  <c r="B291" i="14"/>
  <c r="B292" i="14" s="1"/>
  <c r="B293" i="14" s="1"/>
  <c r="B294" i="14" s="1"/>
  <c r="B295" i="14" s="1"/>
  <c r="B296" i="14" s="1"/>
  <c r="B297" i="14" s="1"/>
  <c r="B206" i="15"/>
  <c r="B207" i="15" s="1"/>
  <c r="B208" i="15" s="1"/>
  <c r="B209" i="15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346" i="16"/>
  <c r="B347" i="16" s="1"/>
  <c r="B348" i="16" s="1"/>
  <c r="B154" i="18"/>
  <c r="B155" i="18" s="1"/>
  <c r="B136" i="16"/>
  <c r="B137" i="16" s="1"/>
  <c r="B138" i="16" s="1"/>
  <c r="B139" i="16" s="1"/>
  <c r="B140" i="16" s="1"/>
  <c r="B141" i="16" s="1"/>
  <c r="B142" i="16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55" i="16"/>
  <c r="B56" i="16" s="1"/>
  <c r="B57" i="16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<sst xmlns="http://schemas.openxmlformats.org/spreadsheetml/2006/main" count="38527" uniqueCount="1113">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</sst>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176" formatCode="0_ 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1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5" totalsRowShown="0">
  <autoFilter ref="A1:Y195" xr:uid="{1B1EDE55-EB61-4D00-B426-CEED4B08F8F6}"/>
  <tableColumns count="25">
    <tableColumn id="23" xr3:uid="{E95059EC-371A-4808-BB6B-EFCF6ECDF5D6}" name="No." dataDxfId="25">
      <calculatedColumnFormula>ROW()-1</calculatedColumnFormula>
    </tableColumn>
    <tableColumn id="22" xr3:uid="{998037EB-2F8C-4487-B73B-AAE8619815E5}" name="服装" dataDxfId="24"/>
    <tableColumn id="1" xr3:uid="{85C4636E-72D8-4B3A-B346-FA7068AC25E4}" name="名前" dataDxfId="23"/>
    <tableColumn id="2" xr3:uid="{02A23014-8937-4F9E-93B0-E2061B424967}" name="じゃんけん" dataDxfId="22"/>
    <tableColumn id="3" xr3:uid="{9958F57C-B40B-437B-BC38-EF624A7564C6}" name="ポジション" dataDxfId="21"/>
    <tableColumn id="4" xr3:uid="{286E9676-A887-4BAD-B3A3-3DC822F08E18}" name="高校" dataDxfId="20"/>
    <tableColumn id="5" xr3:uid="{817762FB-3354-407D-BB2B-B24ACB655223}" name="レアリティ" dataDxfId="19"/>
    <tableColumn id="6" xr3:uid="{527C7BBA-A1BE-4CE2-9D72-ED0595A6011A}" name="LV" dataDxfId="18"/>
    <tableColumn id="7" xr3:uid="{C97D8F1B-39C7-4BED-8BA3-19F79FD98438}" name="装備" dataDxfId="17"/>
    <tableColumn id="8" xr3:uid="{B5A0168D-225E-4F43-B3C0-5900D09F3878}" name="☆" dataDxfId="16"/>
    <tableColumn id="9" xr3:uid="{EB7F49E9-0A2B-4983-8292-F2AFDF5086A7}" name="総合値" dataDxfId="15"/>
    <tableColumn id="10" xr3:uid="{1DE8516C-5DCC-4A81-8E9A-76C52D220D05}" name="スパイク" dataDxfId="14"/>
    <tableColumn id="11" xr3:uid="{2502D7A5-AE4B-4144-A749-083B74655852}" name="サーブ" dataDxfId="13"/>
    <tableColumn id="12" xr3:uid="{EF14BE95-E76E-473B-9D93-A8DA9890601F}" name="セッティング" dataDxfId="12"/>
    <tableColumn id="13" xr3:uid="{9A95ED1E-1B66-4BC3-B5B4-5BAFDBF474EB}" name="頭脳" dataDxfId="11"/>
    <tableColumn id="14" xr3:uid="{503BE8D3-034C-4046-B635-D8F755F87091}" name="幸運" dataDxfId="10"/>
    <tableColumn id="15" xr3:uid="{F675CD86-6298-4CA0-B57C-CD3231601EEA}" name="ブロック" dataDxfId="9"/>
    <tableColumn id="16" xr3:uid="{B14E1D08-5FA8-40A5-B079-B57D8513E8EE}" name="レシーブ" dataDxfId="8"/>
    <tableColumn id="17" xr3:uid="{FF24C149-DF89-4027-ADCC-EFB955748BE9}" name="バネ" dataDxfId="7"/>
    <tableColumn id="18" xr3:uid="{A2C3EC2A-00DE-47A6-A19F-BD7CD628A542}" name="スピード" dataDxfId="6"/>
    <tableColumn id="19" xr3:uid="{7E3E68AE-CC46-4CE0-8D31-6C1FA1A85279}" name="メンタル" dataDxfId="5"/>
    <tableColumn id="20" xr3:uid="{B26582B9-CCF8-4DB6-A62B-02CC9635059A}" name="攻撃力" dataDxfId="4">
      <calculatedColumnFormula>SUM(L2:O2)</calculatedColumnFormula>
    </tableColumn>
    <tableColumn id="21" xr3:uid="{E026FCE3-79B5-4B55-BC64-6582EBF6813D}" name="守備力" dataDxfId="3">
      <calculatedColumnFormula>SUM(Q2:T2)</calculatedColumnFormula>
    </tableColumn>
    <tableColumn id="24" xr3:uid="{E1B8A997-CB63-4E8D-8B0E-0A0CC89EC7E8}" name="No用" dataDxfId="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5" tableType="queryTable" totalsRowShown="0">
  <autoFilter ref="A1:AE195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5" tableType="queryTable" totalsRowShown="0">
  <autoFilter ref="A1:AA85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51"/>
    <tableColumn id="10" xr3:uid="{5857D566-2137-4A18-9FF1-E74731EA32AE}" uniqueName="10" name="サーブ" queryTableFieldId="10" dataDxfId="50"/>
    <tableColumn id="11" xr3:uid="{1903782F-3FAE-4C55-A72F-9DB59B337A18}" uniqueName="11" name="セッティング" queryTableFieldId="11" dataDxfId="49"/>
    <tableColumn id="12" xr3:uid="{32BC7920-AEE9-4C9B-9C61-D74239F42151}" uniqueName="12" name="頭脳" queryTableFieldId="12" dataDxfId="48"/>
    <tableColumn id="13" xr3:uid="{1D220D34-99E6-4B02-93C4-51DFBDE43BD0}" uniqueName="13" name="幸運" queryTableFieldId="13" dataDxfId="47"/>
    <tableColumn id="14" xr3:uid="{9AFB6CD9-DDA7-4E23-9FCE-402014DB74F3}" uniqueName="14" name="ブロック" queryTableFieldId="14" dataDxfId="46"/>
    <tableColumn id="15" xr3:uid="{66FB87E6-BB21-4E72-9AAF-EED6A34B0AA6}" uniqueName="15" name="レシーブ" queryTableFieldId="15" dataDxfId="45"/>
    <tableColumn id="16" xr3:uid="{169E7B78-B4E1-424B-B29C-845161581B51}" uniqueName="16" name="バネ" queryTableFieldId="16" dataDxfId="44"/>
    <tableColumn id="17" xr3:uid="{45D17A83-DAA6-4E56-8183-6D4F0D01A5BB}" uniqueName="17" name="スピード" queryTableFieldId="17" dataDxfId="43"/>
    <tableColumn id="18" xr3:uid="{49316492-2395-4E79-B288-E2D5EEDB0FB8}" uniqueName="18" name="メンタル" queryTableFieldId="18" dataDxfId="42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41">
  <autoFilter ref="A1:Q15" xr:uid="{215A8FE1-87D6-49B0-8BBB-ABEF6CBA754F}"/>
  <tableColumns count="17">
    <tableColumn id="1" xr3:uid="{E70381D4-835B-4B86-AFBD-AAE4BA095CF5}" name="項目" dataDxfId="40"/>
    <tableColumn id="8" xr3:uid="{7EA7BBD9-7883-42AD-B690-22E2B60C7232}" name="スパイク" dataDxfId="39"/>
    <tableColumn id="9" xr3:uid="{0EF017EE-4CB9-43C0-B3BE-A9933957B64B}" name="サーブ" dataDxfId="38"/>
    <tableColumn id="10" xr3:uid="{B5095ED5-87E8-4361-92FD-F7D8EC7B923C}" name="セッティング" dataDxfId="37"/>
    <tableColumn id="11" xr3:uid="{502EFF23-9392-4259-A653-D5DEA1794B1D}" name="頭脳" dataDxfId="36"/>
    <tableColumn id="12" xr3:uid="{CF44AE9C-2D25-4AB2-9A82-B18A3E62504D}" name="幸運" dataDxfId="35"/>
    <tableColumn id="13" xr3:uid="{5B32E6F1-A4B3-4DE4-81D8-35A6D4D50F17}" name="ブロック" dataDxfId="34"/>
    <tableColumn id="14" xr3:uid="{31421AA8-F477-4318-B79A-80B32EA32D7F}" name="レシーブ" dataDxfId="33"/>
    <tableColumn id="15" xr3:uid="{91A7696E-1AA2-4CE9-BDD3-C59229732474}" name="バネ" dataDxfId="32"/>
    <tableColumn id="16" xr3:uid="{579C6903-A444-4F30-AFE1-128753B5D3B2}" name="スピード" dataDxfId="31"/>
    <tableColumn id="17" xr3:uid="{00962ADD-BD50-4E25-A171-342282786239}" name="メンタル" dataDxfId="30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2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8">
      <calculatedColumnFormula>IFERROR(Stat[[#This Row],[No.]],"")</calculatedColumnFormula>
    </tableColumn>
    <tableColumn id="2" xr3:uid="{DAF265DF-DF04-4488-ADA4-3AD75C78FC1F}" name="No.用" dataDxfId="27">
      <calculatedColumnFormula>IFERROR(Stat[[#This Row],[No用]],"")</calculatedColumnFormula>
    </tableColumn>
    <tableColumn id="3" xr3:uid="{EBE29882-D29B-4F42-92D3-18165057E6D4}" name="vlookup 用" dataDxfId="2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4" totalsRowShown="0">
  <autoFilter ref="A1:T22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22" totalsRowShown="0">
  <autoFilter ref="A1:T112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76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6" totalsRowShown="0">
  <autoFilter ref="A1:T55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75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71" totalsRowShown="0">
  <autoFilter ref="A1:T77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74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29" totalsRowShown="0">
  <autoFilter ref="A1:T72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73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0" totalsRowShown="0">
  <autoFilter ref="A1:T32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72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71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70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69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68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67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66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65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64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63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62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61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60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59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58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57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56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55">
      <calculatedColumnFormula>IF(RZS_100[[#This Row],[名前]]="","",((Statistics100!Q$6)))</calculatedColumnFormula>
    </tableColumn>
    <tableColumn id="27" xr3:uid="{F01B153F-B23F-4108-868E-DACBF62B8DA5}" name="NIQR" dataDxfId="54">
      <calculatedColumnFormula>IF(RZS_100[[#This Row],[名前]]="","",((Statistics100!Q$13)))</calculatedColumnFormula>
    </tableColumn>
    <tableColumn id="28" xr3:uid="{3CF45949-3E0B-4412-804F-118CA2F9052F}" name="ぶんし" dataDxfId="53">
      <calculatedColumnFormula>((RZS_100[[#This Row],[値]]-RZS_100[[#This Row],[四分位50]]))</calculatedColumnFormula>
    </tableColumn>
    <tableColumn id="29" xr3:uid="{4333E378-CB46-4DF8-95A5-C3556D03FE63}" name="わりざん" dataDxfId="52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2"/>
  <sheetViews>
    <sheetView tabSelected="1" workbookViewId="0">
      <pane ySplit="1" topLeftCell="A134" activePane="bottomLeft" state="frozen"/>
      <selection pane="bottomLeft" activeCell="A178" sqref="A178:XFD178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5" si="13">SUM(L152:O152)</f>
        <v>516</v>
      </c>
      <c r="W152" s="8">
        <f t="shared" ref="W152:W195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5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108</v>
      </c>
      <c r="C178" s="1" t="s">
        <v>1104</v>
      </c>
      <c r="D178" s="1" t="s">
        <v>90</v>
      </c>
      <c r="E178" s="1" t="s">
        <v>74</v>
      </c>
      <c r="F178" s="1" t="s">
        <v>1106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78</v>
      </c>
      <c r="L178" s="1">
        <v>118</v>
      </c>
      <c r="M178" s="1">
        <v>120</v>
      </c>
      <c r="N178" s="1">
        <v>125</v>
      </c>
      <c r="O178" s="1">
        <v>126</v>
      </c>
      <c r="P178" s="1">
        <v>101</v>
      </c>
      <c r="Q178" s="1">
        <v>114</v>
      </c>
      <c r="R178" s="1">
        <v>119</v>
      </c>
      <c r="S178" s="1">
        <v>118</v>
      </c>
      <c r="T178" s="1">
        <v>117</v>
      </c>
      <c r="U178" s="1">
        <v>41</v>
      </c>
      <c r="V178" s="4">
        <f>SUM(L178:O178)</f>
        <v>489</v>
      </c>
      <c r="W178" s="8">
        <f>SUM(Q178:T178)</f>
        <v>468</v>
      </c>
      <c r="X178" s="5" t="str">
        <f>Stat[[#This Row],[服装]]&amp;Stat[[#This Row],[名前]]&amp;Stat[[#This Row],[レアリティ]]</f>
        <v>ユニフォーム越後栄ICONIC</v>
      </c>
      <c r="Y178" s="5" t="s">
        <v>1108</v>
      </c>
    </row>
    <row r="179" spans="1:25" ht="15" x14ac:dyDescent="0.3">
      <c r="A179" s="1">
        <f t="shared" si="15"/>
        <v>178</v>
      </c>
      <c r="B179" s="1" t="s">
        <v>108</v>
      </c>
      <c r="C179" s="1" t="s">
        <v>283</v>
      </c>
      <c r="D179" s="1" t="s">
        <v>77</v>
      </c>
      <c r="E179" s="1" t="s">
        <v>78</v>
      </c>
      <c r="F179" s="1" t="s">
        <v>134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83</v>
      </c>
      <c r="L179" s="1">
        <v>130</v>
      </c>
      <c r="M179" s="1">
        <v>125</v>
      </c>
      <c r="N179" s="1">
        <v>115</v>
      </c>
      <c r="O179" s="1">
        <v>121</v>
      </c>
      <c r="P179" s="1">
        <v>101</v>
      </c>
      <c r="Q179" s="1">
        <v>118</v>
      </c>
      <c r="R179" s="1">
        <v>118</v>
      </c>
      <c r="S179" s="1">
        <v>126</v>
      </c>
      <c r="T179" s="1">
        <v>121</v>
      </c>
      <c r="U179" s="1">
        <v>36</v>
      </c>
      <c r="V179" s="4">
        <f t="shared" si="13"/>
        <v>491</v>
      </c>
      <c r="W179" s="8">
        <f t="shared" si="14"/>
        <v>483</v>
      </c>
      <c r="X179" s="5" t="str">
        <f>Stat[[#This Row],[服装]]&amp;Stat[[#This Row],[名前]]&amp;Stat[[#This Row],[レアリティ]]</f>
        <v>ユニフォーム星海光来ICONIC</v>
      </c>
      <c r="Y179" s="5" t="s">
        <v>380</v>
      </c>
    </row>
    <row r="180" spans="1:25" ht="15" x14ac:dyDescent="0.3">
      <c r="A180" s="1">
        <f t="shared" si="15"/>
        <v>179</v>
      </c>
      <c r="B180" s="1" t="s">
        <v>895</v>
      </c>
      <c r="C180" s="1" t="s">
        <v>283</v>
      </c>
      <c r="D180" s="1" t="s">
        <v>73</v>
      </c>
      <c r="E180" s="1" t="s">
        <v>78</v>
      </c>
      <c r="F180" s="1" t="s">
        <v>134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84</v>
      </c>
      <c r="L180" s="1">
        <v>133</v>
      </c>
      <c r="M180" s="1">
        <v>128</v>
      </c>
      <c r="N180" s="1">
        <v>116</v>
      </c>
      <c r="O180" s="1">
        <v>122</v>
      </c>
      <c r="P180" s="1">
        <v>101</v>
      </c>
      <c r="Q180" s="1">
        <v>119</v>
      </c>
      <c r="R180" s="1">
        <v>119</v>
      </c>
      <c r="S180" s="1">
        <v>129</v>
      </c>
      <c r="T180" s="1">
        <v>122</v>
      </c>
      <c r="U180" s="1">
        <v>36</v>
      </c>
      <c r="V180" s="4">
        <f t="shared" si="13"/>
        <v>499</v>
      </c>
      <c r="W180" s="8">
        <f t="shared" si="14"/>
        <v>489</v>
      </c>
      <c r="X180" s="5" t="str">
        <f>Stat[[#This Row],[服装]]&amp;Stat[[#This Row],[名前]]&amp;Stat[[#This Row],[レアリティ]]</f>
        <v>文化祭星海光来ICONIC</v>
      </c>
      <c r="Y180" s="5" t="s">
        <v>380</v>
      </c>
    </row>
    <row r="181" spans="1:25" ht="15" x14ac:dyDescent="0.3">
      <c r="A181" s="1">
        <f>ROW()-1</f>
        <v>180</v>
      </c>
      <c r="B181" s="1" t="s">
        <v>1049</v>
      </c>
      <c r="C181" s="1" t="s">
        <v>283</v>
      </c>
      <c r="D181" s="1" t="s">
        <v>90</v>
      </c>
      <c r="E181" s="1" t="s">
        <v>78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84</v>
      </c>
      <c r="L181" s="1">
        <v>132</v>
      </c>
      <c r="M181" s="1">
        <v>130</v>
      </c>
      <c r="N181" s="1">
        <v>115</v>
      </c>
      <c r="O181" s="1">
        <v>123</v>
      </c>
      <c r="P181" s="1">
        <v>101</v>
      </c>
      <c r="Q181" s="1">
        <v>117</v>
      </c>
      <c r="R181" s="1">
        <v>121</v>
      </c>
      <c r="S181" s="1">
        <v>128</v>
      </c>
      <c r="T181" s="1">
        <v>123</v>
      </c>
      <c r="U181" s="1">
        <v>36</v>
      </c>
      <c r="V181" s="4">
        <f>SUM(L181:O181)</f>
        <v>500</v>
      </c>
      <c r="W181" s="8">
        <f>SUM(Q181:T181)</f>
        <v>489</v>
      </c>
      <c r="X181" s="5" t="str">
        <f>Stat[[#This Row],[服装]]&amp;Stat[[#This Row],[名前]]&amp;Stat[[#This Row],[レアリティ]]</f>
        <v>サバゲ星海光来ICONIC</v>
      </c>
      <c r="Y181" s="5" t="s">
        <v>380</v>
      </c>
    </row>
    <row r="182" spans="1:25" ht="15" x14ac:dyDescent="0.3">
      <c r="A182" s="1">
        <f t="shared" si="15"/>
        <v>181</v>
      </c>
      <c r="B182" s="1" t="s">
        <v>108</v>
      </c>
      <c r="C182" s="1" t="s">
        <v>133</v>
      </c>
      <c r="D182" s="1" t="s">
        <v>77</v>
      </c>
      <c r="E182" s="1" t="s">
        <v>82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125</v>
      </c>
      <c r="M182" s="1">
        <v>122</v>
      </c>
      <c r="N182" s="1">
        <v>112</v>
      </c>
      <c r="O182" s="1">
        <v>121</v>
      </c>
      <c r="P182" s="1">
        <v>101</v>
      </c>
      <c r="Q182" s="1">
        <v>131</v>
      </c>
      <c r="R182" s="1">
        <v>115</v>
      </c>
      <c r="S182" s="1">
        <v>115</v>
      </c>
      <c r="T182" s="1">
        <v>117</v>
      </c>
      <c r="U182" s="1">
        <v>41</v>
      </c>
      <c r="V182" s="4">
        <f t="shared" si="13"/>
        <v>480</v>
      </c>
      <c r="W182" s="8">
        <f t="shared" si="14"/>
        <v>478</v>
      </c>
      <c r="X182" s="5" t="str">
        <f>Stat[[#This Row],[服装]]&amp;Stat[[#This Row],[名前]]&amp;Stat[[#This Row],[レアリティ]]</f>
        <v>ユニフォーム昼神幸郎ICONIC</v>
      </c>
      <c r="Y182" s="5" t="s">
        <v>383</v>
      </c>
    </row>
    <row r="183" spans="1:25" ht="15" x14ac:dyDescent="0.3">
      <c r="A183" s="1">
        <f>ROW()-1</f>
        <v>182</v>
      </c>
      <c r="B183" s="1" t="s">
        <v>915</v>
      </c>
      <c r="C183" s="1" t="s">
        <v>133</v>
      </c>
      <c r="D183" s="1" t="s">
        <v>73</v>
      </c>
      <c r="E183" s="1" t="s">
        <v>82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128</v>
      </c>
      <c r="M183" s="1">
        <v>123</v>
      </c>
      <c r="N183" s="1">
        <v>113</v>
      </c>
      <c r="O183" s="1">
        <v>122</v>
      </c>
      <c r="P183" s="1">
        <v>101</v>
      </c>
      <c r="Q183" s="1">
        <v>134</v>
      </c>
      <c r="R183" s="1">
        <v>116</v>
      </c>
      <c r="S183" s="1">
        <v>118</v>
      </c>
      <c r="T183" s="1">
        <v>118</v>
      </c>
      <c r="U183" s="1">
        <v>41</v>
      </c>
      <c r="V183" s="4">
        <f t="shared" si="13"/>
        <v>486</v>
      </c>
      <c r="W183" s="8">
        <f t="shared" si="14"/>
        <v>486</v>
      </c>
      <c r="X183" s="5" t="str">
        <f>Stat[[#This Row],[服装]]&amp;Stat[[#This Row],[名前]]&amp;Stat[[#This Row],[レアリティ]]</f>
        <v>Xmas昼神幸郎ICONIC</v>
      </c>
      <c r="Y183" s="5" t="s">
        <v>383</v>
      </c>
    </row>
    <row r="184" spans="1:25" ht="15" x14ac:dyDescent="0.3">
      <c r="A184" s="1">
        <f t="shared" si="15"/>
        <v>183</v>
      </c>
      <c r="B184" s="1" t="s">
        <v>108</v>
      </c>
      <c r="C184" s="1" t="s">
        <v>131</v>
      </c>
      <c r="D184" s="1" t="s">
        <v>77</v>
      </c>
      <c r="E184" s="1" t="s">
        <v>78</v>
      </c>
      <c r="F184" s="1" t="s">
        <v>135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82</v>
      </c>
      <c r="L184" s="1">
        <v>129</v>
      </c>
      <c r="M184" s="1">
        <v>126</v>
      </c>
      <c r="N184" s="1">
        <v>114</v>
      </c>
      <c r="O184" s="1">
        <v>121</v>
      </c>
      <c r="P184" s="1">
        <v>101</v>
      </c>
      <c r="Q184" s="1">
        <v>118</v>
      </c>
      <c r="R184" s="1">
        <v>123</v>
      </c>
      <c r="S184" s="1">
        <v>119</v>
      </c>
      <c r="T184" s="1">
        <v>120</v>
      </c>
      <c r="U184" s="1">
        <v>41</v>
      </c>
      <c r="V184" s="4">
        <f t="shared" si="13"/>
        <v>490</v>
      </c>
      <c r="W184" s="8">
        <f t="shared" si="14"/>
        <v>480</v>
      </c>
      <c r="X184" s="5" t="str">
        <f>Stat[[#This Row],[服装]]&amp;Stat[[#This Row],[名前]]&amp;Stat[[#This Row],[レアリティ]]</f>
        <v>ユニフォーム佐久早聖臣ICONIC</v>
      </c>
      <c r="Y184" s="5" t="s">
        <v>381</v>
      </c>
    </row>
    <row r="185" spans="1:25" ht="15" x14ac:dyDescent="0.3">
      <c r="A185" s="1">
        <f>ROW()-1</f>
        <v>184</v>
      </c>
      <c r="B185" s="1" t="s">
        <v>1049</v>
      </c>
      <c r="C185" s="1" t="s">
        <v>131</v>
      </c>
      <c r="D185" s="1" t="s">
        <v>73</v>
      </c>
      <c r="E185" s="1" t="s">
        <v>78</v>
      </c>
      <c r="F185" s="1" t="s">
        <v>135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83</v>
      </c>
      <c r="L185" s="1">
        <v>132</v>
      </c>
      <c r="M185" s="1">
        <v>129</v>
      </c>
      <c r="N185" s="1">
        <v>115</v>
      </c>
      <c r="O185" s="1">
        <v>122</v>
      </c>
      <c r="P185" s="1">
        <v>101</v>
      </c>
      <c r="Q185" s="1">
        <v>119</v>
      </c>
      <c r="R185" s="1">
        <v>124</v>
      </c>
      <c r="S185" s="1">
        <v>122</v>
      </c>
      <c r="T185" s="1">
        <v>121</v>
      </c>
      <c r="U185" s="1">
        <v>41</v>
      </c>
      <c r="V185" s="4">
        <f>SUM(L185:O185)</f>
        <v>498</v>
      </c>
      <c r="W185" s="8">
        <f>SUM(Q185:T185)</f>
        <v>486</v>
      </c>
      <c r="X185" s="5" t="str">
        <f>Stat[[#This Row],[服装]]&amp;Stat[[#This Row],[名前]]&amp;Stat[[#This Row],[レアリティ]]</f>
        <v>サバゲ佐久早聖臣ICONIC</v>
      </c>
      <c r="Y185" s="5" t="s">
        <v>381</v>
      </c>
    </row>
    <row r="186" spans="1:25" ht="15" x14ac:dyDescent="0.3">
      <c r="A186" s="1">
        <f t="shared" si="15"/>
        <v>185</v>
      </c>
      <c r="B186" s="1" t="s">
        <v>108</v>
      </c>
      <c r="C186" s="1" t="s">
        <v>132</v>
      </c>
      <c r="D186" s="1" t="s">
        <v>77</v>
      </c>
      <c r="E186" s="1" t="s">
        <v>80</v>
      </c>
      <c r="F186" s="1" t="s">
        <v>135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86</v>
      </c>
      <c r="L186" s="1">
        <v>115</v>
      </c>
      <c r="M186" s="1">
        <v>111</v>
      </c>
      <c r="N186" s="1">
        <v>119</v>
      </c>
      <c r="O186" s="1">
        <v>124</v>
      </c>
      <c r="P186" s="1">
        <v>101</v>
      </c>
      <c r="Q186" s="1">
        <v>110</v>
      </c>
      <c r="R186" s="1">
        <v>131</v>
      </c>
      <c r="S186" s="1">
        <v>116</v>
      </c>
      <c r="T186" s="1">
        <v>121</v>
      </c>
      <c r="U186" s="1">
        <v>36</v>
      </c>
      <c r="V186" s="4">
        <f t="shared" si="13"/>
        <v>469</v>
      </c>
      <c r="W186" s="8">
        <f t="shared" si="14"/>
        <v>478</v>
      </c>
      <c r="X186" s="5" t="str">
        <f>Stat[[#This Row],[服装]]&amp;Stat[[#This Row],[名前]]&amp;Stat[[#This Row],[レアリティ]]</f>
        <v>ユニフォーム小森元也ICONIC</v>
      </c>
      <c r="Y186" s="5" t="s">
        <v>382</v>
      </c>
    </row>
    <row r="187" spans="1:25" ht="15" x14ac:dyDescent="0.3">
      <c r="A187" s="1">
        <f t="shared" si="15"/>
        <v>186</v>
      </c>
      <c r="B187" s="1" t="s">
        <v>108</v>
      </c>
      <c r="C187" s="1" t="s">
        <v>687</v>
      </c>
      <c r="D187" s="1" t="s">
        <v>90</v>
      </c>
      <c r="E187" s="1" t="s">
        <v>78</v>
      </c>
      <c r="F187" s="1" t="s">
        <v>689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76</v>
      </c>
      <c r="L187" s="1">
        <v>123</v>
      </c>
      <c r="M187" s="1">
        <v>119</v>
      </c>
      <c r="N187" s="1">
        <v>118</v>
      </c>
      <c r="O187" s="1">
        <v>123</v>
      </c>
      <c r="P187" s="1">
        <v>101</v>
      </c>
      <c r="Q187" s="1">
        <v>116</v>
      </c>
      <c r="R187" s="1">
        <v>122</v>
      </c>
      <c r="S187" s="1">
        <v>123</v>
      </c>
      <c r="T187" s="1">
        <v>118</v>
      </c>
      <c r="U187" s="1">
        <v>36</v>
      </c>
      <c r="V187" s="4">
        <f t="shared" si="13"/>
        <v>483</v>
      </c>
      <c r="W187" s="8">
        <f t="shared" si="14"/>
        <v>479</v>
      </c>
      <c r="X187" s="5" t="str">
        <f>Stat[[#This Row],[服装]]&amp;Stat[[#This Row],[名前]]&amp;Stat[[#This Row],[レアリティ]]</f>
        <v>ユニフォーム大将優ICONIC</v>
      </c>
      <c r="Y187" s="5" t="s">
        <v>694</v>
      </c>
    </row>
    <row r="188" spans="1:25" ht="15" x14ac:dyDescent="0.3">
      <c r="A188" s="1">
        <f>ROW()-1</f>
        <v>187</v>
      </c>
      <c r="B188" s="1" t="s">
        <v>935</v>
      </c>
      <c r="C188" s="1" t="s">
        <v>687</v>
      </c>
      <c r="D188" s="1" t="s">
        <v>77</v>
      </c>
      <c r="E188" s="1" t="s">
        <v>78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77</v>
      </c>
      <c r="L188" s="1">
        <v>126</v>
      </c>
      <c r="M188" s="1">
        <v>122</v>
      </c>
      <c r="N188" s="1">
        <v>119</v>
      </c>
      <c r="O188" s="1">
        <v>124</v>
      </c>
      <c r="P188" s="1">
        <v>101</v>
      </c>
      <c r="Q188" s="1">
        <v>117</v>
      </c>
      <c r="R188" s="1">
        <v>123</v>
      </c>
      <c r="S188" s="1">
        <v>126</v>
      </c>
      <c r="T188" s="1">
        <v>119</v>
      </c>
      <c r="U188" s="1">
        <v>36</v>
      </c>
      <c r="V188" s="4">
        <f t="shared" si="13"/>
        <v>491</v>
      </c>
      <c r="W188" s="8">
        <f t="shared" si="14"/>
        <v>485</v>
      </c>
      <c r="X188" s="5" t="str">
        <f>Stat[[#This Row],[服装]]&amp;Stat[[#This Row],[名前]]&amp;Stat[[#This Row],[レアリティ]]</f>
        <v>新年大将優ICONIC</v>
      </c>
      <c r="Y188" s="5" t="s">
        <v>694</v>
      </c>
    </row>
    <row r="189" spans="1:25" ht="15" x14ac:dyDescent="0.3">
      <c r="A189" s="1">
        <f t="shared" si="15"/>
        <v>188</v>
      </c>
      <c r="B189" s="1" t="s">
        <v>108</v>
      </c>
      <c r="C189" s="1" t="s">
        <v>692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75</v>
      </c>
      <c r="L189" s="1">
        <v>125</v>
      </c>
      <c r="M189" s="1">
        <v>119</v>
      </c>
      <c r="N189" s="1">
        <v>116</v>
      </c>
      <c r="O189" s="1">
        <v>119</v>
      </c>
      <c r="P189" s="1">
        <v>97</v>
      </c>
      <c r="Q189" s="1">
        <v>118</v>
      </c>
      <c r="R189" s="1">
        <v>119</v>
      </c>
      <c r="S189" s="1">
        <v>121</v>
      </c>
      <c r="T189" s="1">
        <v>119</v>
      </c>
      <c r="U189" s="1">
        <v>36</v>
      </c>
      <c r="V189" s="4">
        <f t="shared" si="13"/>
        <v>479</v>
      </c>
      <c r="W189" s="8">
        <f t="shared" si="14"/>
        <v>477</v>
      </c>
      <c r="X189" s="5" t="str">
        <f>Stat[[#This Row],[服装]]&amp;Stat[[#This Row],[名前]]&amp;Stat[[#This Row],[レアリティ]]</f>
        <v>ユニフォーム沼井和馬ICONIC</v>
      </c>
      <c r="Y189" s="5" t="s">
        <v>696</v>
      </c>
    </row>
    <row r="190" spans="1:25" ht="15" x14ac:dyDescent="0.3">
      <c r="A190" s="1">
        <f t="shared" si="15"/>
        <v>189</v>
      </c>
      <c r="B190" s="1" t="s">
        <v>108</v>
      </c>
      <c r="C190" s="1" t="s">
        <v>858</v>
      </c>
      <c r="D190" s="1" t="s">
        <v>90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75</v>
      </c>
      <c r="L190" s="1">
        <v>123</v>
      </c>
      <c r="M190" s="1">
        <v>118</v>
      </c>
      <c r="N190" s="1">
        <v>114</v>
      </c>
      <c r="O190" s="1">
        <v>121</v>
      </c>
      <c r="P190" s="1">
        <v>97</v>
      </c>
      <c r="Q190" s="1">
        <v>117</v>
      </c>
      <c r="R190" s="1">
        <v>115</v>
      </c>
      <c r="S190" s="1">
        <v>120</v>
      </c>
      <c r="T190" s="1">
        <v>117</v>
      </c>
      <c r="U190" s="1">
        <v>31</v>
      </c>
      <c r="V190" s="4">
        <f t="shared" si="13"/>
        <v>476</v>
      </c>
      <c r="W190" s="8">
        <f t="shared" si="14"/>
        <v>469</v>
      </c>
      <c r="X190" s="5" t="str">
        <f>Stat[[#This Row],[服装]]&amp;Stat[[#This Row],[名前]]&amp;Stat[[#This Row],[レアリティ]]</f>
        <v>ユニフォーム潜尚保ICONIC</v>
      </c>
      <c r="Y190" s="5" t="s">
        <v>870</v>
      </c>
    </row>
    <row r="191" spans="1:25" ht="15" x14ac:dyDescent="0.3">
      <c r="A191" s="1">
        <f t="shared" si="15"/>
        <v>190</v>
      </c>
      <c r="B191" s="1" t="s">
        <v>108</v>
      </c>
      <c r="C191" s="1" t="s">
        <v>860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74</v>
      </c>
      <c r="L191" s="1">
        <v>121</v>
      </c>
      <c r="M191" s="1">
        <v>120</v>
      </c>
      <c r="N191" s="1">
        <v>114</v>
      </c>
      <c r="O191" s="1">
        <v>121</v>
      </c>
      <c r="P191" s="1">
        <v>101</v>
      </c>
      <c r="Q191" s="1">
        <v>116</v>
      </c>
      <c r="R191" s="1">
        <v>116</v>
      </c>
      <c r="S191" s="1">
        <v>118</v>
      </c>
      <c r="T191" s="1">
        <v>115</v>
      </c>
      <c r="U191" s="1">
        <v>36</v>
      </c>
      <c r="V191" s="4">
        <f t="shared" si="13"/>
        <v>476</v>
      </c>
      <c r="W191" s="8">
        <f t="shared" si="14"/>
        <v>465</v>
      </c>
      <c r="X191" s="5" t="str">
        <f>Stat[[#This Row],[服装]]&amp;Stat[[#This Row],[名前]]&amp;Stat[[#This Row],[レアリティ]]</f>
        <v>ユニフォーム高千穂恵也ICONIC</v>
      </c>
      <c r="Y191" s="5" t="s">
        <v>872</v>
      </c>
    </row>
    <row r="192" spans="1:25" ht="15" x14ac:dyDescent="0.3">
      <c r="A192" s="1">
        <f t="shared" si="15"/>
        <v>191</v>
      </c>
      <c r="B192" s="1" t="s">
        <v>108</v>
      </c>
      <c r="C192" s="1" t="s">
        <v>862</v>
      </c>
      <c r="D192" s="1" t="s">
        <v>90</v>
      </c>
      <c r="E192" s="1" t="s">
        <v>82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74</v>
      </c>
      <c r="L192" s="1">
        <v>116</v>
      </c>
      <c r="M192" s="1">
        <v>112</v>
      </c>
      <c r="N192" s="1">
        <v>112</v>
      </c>
      <c r="O192" s="1">
        <v>126</v>
      </c>
      <c r="P192" s="1">
        <v>97</v>
      </c>
      <c r="Q192" s="1">
        <v>121</v>
      </c>
      <c r="R192" s="1">
        <v>115</v>
      </c>
      <c r="S192" s="1">
        <v>116</v>
      </c>
      <c r="T192" s="1">
        <v>116</v>
      </c>
      <c r="U192" s="1">
        <v>31</v>
      </c>
      <c r="V192" s="4">
        <f t="shared" si="13"/>
        <v>466</v>
      </c>
      <c r="W192" s="8">
        <f t="shared" si="14"/>
        <v>468</v>
      </c>
      <c r="X192" s="5" t="str">
        <f>Stat[[#This Row],[服装]]&amp;Stat[[#This Row],[名前]]&amp;Stat[[#This Row],[レアリティ]]</f>
        <v>ユニフォーム広尾倖児ICONIC</v>
      </c>
      <c r="Y192" s="5" t="s">
        <v>874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864</v>
      </c>
      <c r="D193" s="1" t="s">
        <v>90</v>
      </c>
      <c r="E193" s="1" t="s">
        <v>74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73</v>
      </c>
      <c r="L193" s="1">
        <v>115</v>
      </c>
      <c r="M193" s="1">
        <v>116</v>
      </c>
      <c r="N193" s="1">
        <v>120</v>
      </c>
      <c r="O193" s="1">
        <v>120</v>
      </c>
      <c r="P193" s="1">
        <v>97</v>
      </c>
      <c r="Q193" s="1">
        <v>115</v>
      </c>
      <c r="R193" s="1">
        <v>114</v>
      </c>
      <c r="S193" s="1">
        <v>116</v>
      </c>
      <c r="T193" s="1">
        <v>117</v>
      </c>
      <c r="U193" s="1">
        <v>41</v>
      </c>
      <c r="V193" s="4">
        <f t="shared" si="13"/>
        <v>471</v>
      </c>
      <c r="W193" s="8">
        <f t="shared" si="14"/>
        <v>462</v>
      </c>
      <c r="X193" s="5" t="str">
        <f>Stat[[#This Row],[服装]]&amp;Stat[[#This Row],[名前]]&amp;Stat[[#This Row],[レアリティ]]</f>
        <v>ユニフォーム先島伊澄ICONIC</v>
      </c>
      <c r="Y193" s="5" t="s">
        <v>876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866</v>
      </c>
      <c r="D194" s="1" t="s">
        <v>90</v>
      </c>
      <c r="E194" s="1" t="s">
        <v>82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72</v>
      </c>
      <c r="L194" s="1">
        <v>117</v>
      </c>
      <c r="M194" s="1">
        <v>113</v>
      </c>
      <c r="N194" s="1">
        <v>112</v>
      </c>
      <c r="O194" s="1">
        <v>116</v>
      </c>
      <c r="P194" s="1">
        <v>97</v>
      </c>
      <c r="Q194" s="1">
        <v>121</v>
      </c>
      <c r="R194" s="1">
        <v>115</v>
      </c>
      <c r="S194" s="1">
        <v>116</v>
      </c>
      <c r="T194" s="1">
        <v>115</v>
      </c>
      <c r="U194" s="1">
        <v>31</v>
      </c>
      <c r="V194" s="4">
        <f t="shared" si="13"/>
        <v>458</v>
      </c>
      <c r="W194" s="8">
        <f t="shared" si="14"/>
        <v>467</v>
      </c>
      <c r="X194" s="5" t="str">
        <f>Stat[[#This Row],[服装]]&amp;Stat[[#This Row],[名前]]&amp;Stat[[#This Row],[レアリティ]]</f>
        <v>ユニフォーム背黒晃彦ICONIC</v>
      </c>
      <c r="Y194" s="5" t="s">
        <v>878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868</v>
      </c>
      <c r="D195" s="1" t="s">
        <v>90</v>
      </c>
      <c r="E195" s="1" t="s">
        <v>80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86</v>
      </c>
      <c r="L195" s="1">
        <v>112</v>
      </c>
      <c r="M195" s="1">
        <v>110</v>
      </c>
      <c r="N195" s="1">
        <v>114</v>
      </c>
      <c r="O195" s="1">
        <v>120</v>
      </c>
      <c r="P195" s="1">
        <v>101</v>
      </c>
      <c r="Q195" s="1">
        <v>110</v>
      </c>
      <c r="R195" s="1">
        <v>121</v>
      </c>
      <c r="S195" s="1">
        <v>119</v>
      </c>
      <c r="T195" s="1">
        <v>120</v>
      </c>
      <c r="U195" s="1">
        <v>41</v>
      </c>
      <c r="V195" s="4">
        <f t="shared" si="13"/>
        <v>456</v>
      </c>
      <c r="W195" s="8">
        <f t="shared" si="14"/>
        <v>470</v>
      </c>
      <c r="X195" s="5" t="str">
        <f>Stat[[#This Row],[服装]]&amp;Stat[[#This Row],[名前]]&amp;Stat[[#This Row],[レアリティ]]</f>
        <v>ユニフォーム赤間颯ICONIC</v>
      </c>
      <c r="Y195" s="5" t="s">
        <v>880</v>
      </c>
    </row>
    <row r="196" spans="1:25" ht="15" x14ac:dyDescent="0.3"/>
    <row r="197" spans="1:25" ht="15" x14ac:dyDescent="0.3"/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79:W195 V2:W177 V178:W17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5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1111</v>
      </c>
      <c r="B102" s="9" t="s">
        <v>1012</v>
      </c>
      <c r="C102" t="s">
        <v>206</v>
      </c>
      <c r="D102" t="s">
        <v>1103</v>
      </c>
      <c r="E102" t="s">
        <v>24</v>
      </c>
      <c r="F102" t="s">
        <v>31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735</v>
      </c>
      <c r="M102">
        <v>118</v>
      </c>
      <c r="N102">
        <v>120</v>
      </c>
      <c r="O102">
        <v>125</v>
      </c>
      <c r="P102">
        <v>126</v>
      </c>
      <c r="Q102">
        <v>101</v>
      </c>
      <c r="R102">
        <v>114</v>
      </c>
      <c r="S102">
        <v>119</v>
      </c>
      <c r="T102">
        <v>118</v>
      </c>
      <c r="U102">
        <v>117</v>
      </c>
      <c r="V102">
        <v>41</v>
      </c>
      <c r="W102">
        <v>489</v>
      </c>
      <c r="X102">
        <v>468</v>
      </c>
      <c r="Y102">
        <v>1099</v>
      </c>
      <c r="Z102">
        <v>219</v>
      </c>
      <c r="AA102">
        <v>246</v>
      </c>
      <c r="AB102">
        <v>251</v>
      </c>
      <c r="AC102">
        <v>236</v>
      </c>
      <c r="AD102">
        <v>232</v>
      </c>
      <c r="AE102" t="s">
        <v>1107</v>
      </c>
    </row>
    <row r="103" spans="1:31" x14ac:dyDescent="0.3">
      <c r="A103" t="s">
        <v>650</v>
      </c>
      <c r="B103" s="9" t="s">
        <v>1013</v>
      </c>
      <c r="C103" t="s">
        <v>206</v>
      </c>
      <c r="D103" t="s">
        <v>649</v>
      </c>
      <c r="E103" t="s">
        <v>28</v>
      </c>
      <c r="F103" t="s">
        <v>25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802</v>
      </c>
      <c r="M103">
        <v>130</v>
      </c>
      <c r="N103">
        <v>125</v>
      </c>
      <c r="O103">
        <v>115</v>
      </c>
      <c r="P103">
        <v>121</v>
      </c>
      <c r="Q103">
        <v>101</v>
      </c>
      <c r="R103">
        <v>118</v>
      </c>
      <c r="S103">
        <v>118</v>
      </c>
      <c r="T103">
        <v>126</v>
      </c>
      <c r="U103">
        <v>121</v>
      </c>
      <c r="V103">
        <v>36</v>
      </c>
      <c r="W103">
        <v>491</v>
      </c>
      <c r="X103">
        <v>483</v>
      </c>
      <c r="Y103">
        <v>1111</v>
      </c>
      <c r="Z103">
        <v>231</v>
      </c>
      <c r="AA103">
        <v>246</v>
      </c>
      <c r="AB103">
        <v>236</v>
      </c>
      <c r="AC103">
        <v>239</v>
      </c>
      <c r="AD103">
        <v>244</v>
      </c>
      <c r="AE103" t="s">
        <v>651</v>
      </c>
    </row>
    <row r="104" spans="1:31" x14ac:dyDescent="0.3">
      <c r="A104" t="s">
        <v>659</v>
      </c>
      <c r="B104" s="9" t="s">
        <v>1039</v>
      </c>
      <c r="C104" t="s">
        <v>206</v>
      </c>
      <c r="D104" t="s">
        <v>658</v>
      </c>
      <c r="E104" t="s">
        <v>28</v>
      </c>
      <c r="F104" t="s">
        <v>26</v>
      </c>
      <c r="G104" t="s">
        <v>155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125</v>
      </c>
      <c r="N104">
        <v>122</v>
      </c>
      <c r="O104">
        <v>112</v>
      </c>
      <c r="P104">
        <v>121</v>
      </c>
      <c r="Q104">
        <v>101</v>
      </c>
      <c r="R104">
        <v>131</v>
      </c>
      <c r="S104">
        <v>115</v>
      </c>
      <c r="T104">
        <v>115</v>
      </c>
      <c r="U104">
        <v>117</v>
      </c>
      <c r="V104">
        <v>41</v>
      </c>
      <c r="W104">
        <v>480</v>
      </c>
      <c r="X104">
        <v>478</v>
      </c>
      <c r="Y104">
        <v>1100</v>
      </c>
      <c r="Z104">
        <v>226</v>
      </c>
      <c r="AA104">
        <v>243</v>
      </c>
      <c r="AB104">
        <v>233</v>
      </c>
      <c r="AC104">
        <v>232</v>
      </c>
      <c r="AD104">
        <v>246</v>
      </c>
      <c r="AE104" t="s">
        <v>660</v>
      </c>
    </row>
    <row r="105" spans="1:31" x14ac:dyDescent="0.3">
      <c r="A105" t="s">
        <v>653</v>
      </c>
      <c r="B105" s="9" t="s">
        <v>1046</v>
      </c>
      <c r="C105" t="s">
        <v>206</v>
      </c>
      <c r="D105" t="s">
        <v>652</v>
      </c>
      <c r="E105" t="s">
        <v>28</v>
      </c>
      <c r="F105" t="s">
        <v>25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801</v>
      </c>
      <c r="M105">
        <v>129</v>
      </c>
      <c r="N105">
        <v>126</v>
      </c>
      <c r="O105">
        <v>114</v>
      </c>
      <c r="P105">
        <v>121</v>
      </c>
      <c r="Q105">
        <v>101</v>
      </c>
      <c r="R105">
        <v>118</v>
      </c>
      <c r="S105">
        <v>123</v>
      </c>
      <c r="T105">
        <v>119</v>
      </c>
      <c r="U105">
        <v>120</v>
      </c>
      <c r="V105">
        <v>41</v>
      </c>
      <c r="W105">
        <v>490</v>
      </c>
      <c r="X105">
        <v>480</v>
      </c>
      <c r="Y105">
        <v>1112</v>
      </c>
      <c r="Z105">
        <v>230</v>
      </c>
      <c r="AA105">
        <v>247</v>
      </c>
      <c r="AB105">
        <v>235</v>
      </c>
      <c r="AC105">
        <v>243</v>
      </c>
      <c r="AD105">
        <v>237</v>
      </c>
      <c r="AE105" t="s">
        <v>654</v>
      </c>
    </row>
    <row r="106" spans="1:31" x14ac:dyDescent="0.3">
      <c r="A106" t="s">
        <v>656</v>
      </c>
      <c r="B106" s="9" t="s">
        <v>1053</v>
      </c>
      <c r="C106" t="s">
        <v>206</v>
      </c>
      <c r="D106" t="s">
        <v>655</v>
      </c>
      <c r="E106" t="s">
        <v>28</v>
      </c>
      <c r="F106" t="s">
        <v>21</v>
      </c>
      <c r="G106" t="s">
        <v>158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115</v>
      </c>
      <c r="N106">
        <v>111</v>
      </c>
      <c r="O106">
        <v>119</v>
      </c>
      <c r="P106">
        <v>124</v>
      </c>
      <c r="Q106">
        <v>101</v>
      </c>
      <c r="R106">
        <v>110</v>
      </c>
      <c r="S106">
        <v>131</v>
      </c>
      <c r="T106">
        <v>116</v>
      </c>
      <c r="U106">
        <v>121</v>
      </c>
      <c r="V106">
        <v>36</v>
      </c>
      <c r="W106">
        <v>469</v>
      </c>
      <c r="X106">
        <v>478</v>
      </c>
      <c r="Y106">
        <v>1084</v>
      </c>
      <c r="Z106">
        <v>216</v>
      </c>
      <c r="AA106">
        <v>235</v>
      </c>
      <c r="AB106">
        <v>243</v>
      </c>
      <c r="AC106">
        <v>252</v>
      </c>
      <c r="AD106">
        <v>226</v>
      </c>
      <c r="AE106" t="s">
        <v>657</v>
      </c>
    </row>
    <row r="107" spans="1:31" x14ac:dyDescent="0.3">
      <c r="A107" t="s">
        <v>697</v>
      </c>
      <c r="B107" s="9" t="s">
        <v>1054</v>
      </c>
      <c r="C107" t="s">
        <v>206</v>
      </c>
      <c r="D107" t="s">
        <v>686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714</v>
      </c>
      <c r="M107">
        <v>123</v>
      </c>
      <c r="N107">
        <v>119</v>
      </c>
      <c r="O107">
        <v>118</v>
      </c>
      <c r="P107">
        <v>123</v>
      </c>
      <c r="Q107">
        <v>101</v>
      </c>
      <c r="R107">
        <v>116</v>
      </c>
      <c r="S107">
        <v>122</v>
      </c>
      <c r="T107">
        <v>123</v>
      </c>
      <c r="U107">
        <v>118</v>
      </c>
      <c r="V107">
        <v>36</v>
      </c>
      <c r="W107">
        <v>483</v>
      </c>
      <c r="X107">
        <v>479</v>
      </c>
      <c r="Y107">
        <v>1099</v>
      </c>
      <c r="Z107">
        <v>224</v>
      </c>
      <c r="AA107">
        <v>242</v>
      </c>
      <c r="AB107">
        <v>241</v>
      </c>
      <c r="AC107">
        <v>240</v>
      </c>
      <c r="AD107">
        <v>239</v>
      </c>
      <c r="AE107" t="s">
        <v>693</v>
      </c>
    </row>
    <row r="108" spans="1:31" x14ac:dyDescent="0.3">
      <c r="A108" t="s">
        <v>698</v>
      </c>
      <c r="B108" s="9" t="s">
        <v>1073</v>
      </c>
      <c r="C108" t="s">
        <v>206</v>
      </c>
      <c r="D108" t="s">
        <v>691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125</v>
      </c>
      <c r="N108">
        <v>119</v>
      </c>
      <c r="O108">
        <v>116</v>
      </c>
      <c r="P108">
        <v>119</v>
      </c>
      <c r="Q108">
        <v>97</v>
      </c>
      <c r="R108">
        <v>118</v>
      </c>
      <c r="S108">
        <v>119</v>
      </c>
      <c r="T108">
        <v>121</v>
      </c>
      <c r="U108">
        <v>119</v>
      </c>
      <c r="V108">
        <v>36</v>
      </c>
      <c r="W108">
        <v>479</v>
      </c>
      <c r="X108">
        <v>477</v>
      </c>
      <c r="Y108">
        <v>1089</v>
      </c>
      <c r="Z108">
        <v>222</v>
      </c>
      <c r="AA108">
        <v>238</v>
      </c>
      <c r="AB108">
        <v>235</v>
      </c>
      <c r="AC108">
        <v>238</v>
      </c>
      <c r="AD108">
        <v>239</v>
      </c>
      <c r="AE108" t="s">
        <v>695</v>
      </c>
    </row>
    <row r="109" spans="1:31" x14ac:dyDescent="0.3">
      <c r="A109" t="s">
        <v>882</v>
      </c>
      <c r="B109" s="9" t="s">
        <v>1076</v>
      </c>
      <c r="C109" t="s">
        <v>206</v>
      </c>
      <c r="D109" t="s">
        <v>857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723</v>
      </c>
      <c r="M109">
        <v>123</v>
      </c>
      <c r="N109">
        <v>118</v>
      </c>
      <c r="O109">
        <v>114</v>
      </c>
      <c r="P109">
        <v>121</v>
      </c>
      <c r="Q109">
        <v>97</v>
      </c>
      <c r="R109">
        <v>117</v>
      </c>
      <c r="S109">
        <v>115</v>
      </c>
      <c r="T109">
        <v>120</v>
      </c>
      <c r="U109">
        <v>117</v>
      </c>
      <c r="V109">
        <v>31</v>
      </c>
      <c r="W109">
        <v>476</v>
      </c>
      <c r="X109">
        <v>469</v>
      </c>
      <c r="Y109">
        <v>1073</v>
      </c>
      <c r="Z109">
        <v>220</v>
      </c>
      <c r="AA109">
        <v>239</v>
      </c>
      <c r="AB109">
        <v>235</v>
      </c>
      <c r="AC109">
        <v>232</v>
      </c>
      <c r="AD109">
        <v>237</v>
      </c>
      <c r="AE109" t="s">
        <v>869</v>
      </c>
    </row>
    <row r="110" spans="1:31" x14ac:dyDescent="0.3">
      <c r="A110" t="s">
        <v>884</v>
      </c>
      <c r="B110" s="9" t="s">
        <v>1079</v>
      </c>
      <c r="C110" t="s">
        <v>206</v>
      </c>
      <c r="D110" t="s">
        <v>859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121</v>
      </c>
      <c r="N110">
        <v>120</v>
      </c>
      <c r="O110">
        <v>114</v>
      </c>
      <c r="P110">
        <v>121</v>
      </c>
      <c r="Q110">
        <v>101</v>
      </c>
      <c r="R110">
        <v>116</v>
      </c>
      <c r="S110">
        <v>116</v>
      </c>
      <c r="T110">
        <v>118</v>
      </c>
      <c r="U110">
        <v>115</v>
      </c>
      <c r="V110">
        <v>36</v>
      </c>
      <c r="W110">
        <v>476</v>
      </c>
      <c r="X110">
        <v>465</v>
      </c>
      <c r="Y110">
        <v>1078</v>
      </c>
      <c r="Z110">
        <v>222</v>
      </c>
      <c r="AA110">
        <v>241</v>
      </c>
      <c r="AB110">
        <v>235</v>
      </c>
      <c r="AC110">
        <v>231</v>
      </c>
      <c r="AD110">
        <v>234</v>
      </c>
      <c r="AE110" t="s">
        <v>871</v>
      </c>
    </row>
    <row r="111" spans="1:31" x14ac:dyDescent="0.3">
      <c r="A111" t="s">
        <v>886</v>
      </c>
      <c r="B111" s="9" t="s">
        <v>1081</v>
      </c>
      <c r="C111" t="s">
        <v>206</v>
      </c>
      <c r="D111" t="s">
        <v>861</v>
      </c>
      <c r="E111" t="s">
        <v>24</v>
      </c>
      <c r="F111" t="s">
        <v>26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728</v>
      </c>
      <c r="M111">
        <v>116</v>
      </c>
      <c r="N111">
        <v>112</v>
      </c>
      <c r="O111">
        <v>112</v>
      </c>
      <c r="P111">
        <v>126</v>
      </c>
      <c r="Q111">
        <v>97</v>
      </c>
      <c r="R111">
        <v>121</v>
      </c>
      <c r="S111">
        <v>115</v>
      </c>
      <c r="T111">
        <v>116</v>
      </c>
      <c r="U111">
        <v>116</v>
      </c>
      <c r="V111">
        <v>31</v>
      </c>
      <c r="W111">
        <v>466</v>
      </c>
      <c r="X111">
        <v>468</v>
      </c>
      <c r="Y111">
        <v>1062</v>
      </c>
      <c r="Z111">
        <v>213</v>
      </c>
      <c r="AA111">
        <v>238</v>
      </c>
      <c r="AB111">
        <v>238</v>
      </c>
      <c r="AC111">
        <v>231</v>
      </c>
      <c r="AD111">
        <v>237</v>
      </c>
      <c r="AE111" t="s">
        <v>873</v>
      </c>
    </row>
    <row r="112" spans="1:31" x14ac:dyDescent="0.3">
      <c r="A112" t="s">
        <v>888</v>
      </c>
      <c r="B112" s="9" t="s">
        <v>1082</v>
      </c>
      <c r="C112" t="s">
        <v>206</v>
      </c>
      <c r="D112" t="s">
        <v>863</v>
      </c>
      <c r="E112" t="s">
        <v>24</v>
      </c>
      <c r="F112" t="s">
        <v>31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742</v>
      </c>
      <c r="M112">
        <v>115</v>
      </c>
      <c r="N112">
        <v>116</v>
      </c>
      <c r="O112">
        <v>120</v>
      </c>
      <c r="P112">
        <v>120</v>
      </c>
      <c r="Q112">
        <v>97</v>
      </c>
      <c r="R112">
        <v>115</v>
      </c>
      <c r="S112">
        <v>114</v>
      </c>
      <c r="T112">
        <v>116</v>
      </c>
      <c r="U112">
        <v>117</v>
      </c>
      <c r="V112">
        <v>41</v>
      </c>
      <c r="W112">
        <v>471</v>
      </c>
      <c r="X112">
        <v>462</v>
      </c>
      <c r="Y112">
        <v>1071</v>
      </c>
      <c r="Z112">
        <v>212</v>
      </c>
      <c r="AA112">
        <v>236</v>
      </c>
      <c r="AB112">
        <v>240</v>
      </c>
      <c r="AC112">
        <v>231</v>
      </c>
      <c r="AD112">
        <v>231</v>
      </c>
      <c r="AE112" t="s">
        <v>875</v>
      </c>
    </row>
    <row r="113" spans="1:31" x14ac:dyDescent="0.3">
      <c r="A113" t="s">
        <v>890</v>
      </c>
      <c r="B113" s="9" t="s">
        <v>1085</v>
      </c>
      <c r="C113" t="s">
        <v>206</v>
      </c>
      <c r="D113" t="s">
        <v>865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798</v>
      </c>
      <c r="M113">
        <v>117</v>
      </c>
      <c r="N113">
        <v>113</v>
      </c>
      <c r="O113">
        <v>112</v>
      </c>
      <c r="P113">
        <v>116</v>
      </c>
      <c r="Q113">
        <v>97</v>
      </c>
      <c r="R113">
        <v>121</v>
      </c>
      <c r="S113">
        <v>115</v>
      </c>
      <c r="T113">
        <v>116</v>
      </c>
      <c r="U113">
        <v>115</v>
      </c>
      <c r="V113">
        <v>31</v>
      </c>
      <c r="W113">
        <v>458</v>
      </c>
      <c r="X113">
        <v>467</v>
      </c>
      <c r="Y113">
        <v>1053</v>
      </c>
      <c r="Z113">
        <v>214</v>
      </c>
      <c r="AA113">
        <v>229</v>
      </c>
      <c r="AB113">
        <v>228</v>
      </c>
      <c r="AC113">
        <v>230</v>
      </c>
      <c r="AD113">
        <v>237</v>
      </c>
      <c r="AE113" t="s">
        <v>877</v>
      </c>
    </row>
    <row r="114" spans="1:31" x14ac:dyDescent="0.3">
      <c r="A114" t="s">
        <v>892</v>
      </c>
      <c r="B114" s="9" t="s">
        <v>1112</v>
      </c>
      <c r="C114" t="s">
        <v>206</v>
      </c>
      <c r="D114" t="s">
        <v>867</v>
      </c>
      <c r="E114" t="s">
        <v>24</v>
      </c>
      <c r="F114" t="s">
        <v>21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112</v>
      </c>
      <c r="N114">
        <v>110</v>
      </c>
      <c r="O114">
        <v>114</v>
      </c>
      <c r="P114">
        <v>120</v>
      </c>
      <c r="Q114">
        <v>101</v>
      </c>
      <c r="R114">
        <v>110</v>
      </c>
      <c r="S114">
        <v>121</v>
      </c>
      <c r="T114">
        <v>119</v>
      </c>
      <c r="U114">
        <v>120</v>
      </c>
      <c r="V114">
        <v>41</v>
      </c>
      <c r="W114">
        <v>456</v>
      </c>
      <c r="X114">
        <v>470</v>
      </c>
      <c r="Y114">
        <v>1068</v>
      </c>
      <c r="Z114">
        <v>213</v>
      </c>
      <c r="AA114">
        <v>230</v>
      </c>
      <c r="AB114">
        <v>234</v>
      </c>
      <c r="AC114">
        <v>241</v>
      </c>
      <c r="AD114">
        <v>229</v>
      </c>
      <c r="AE114" t="s">
        <v>879</v>
      </c>
    </row>
    <row r="115" spans="1:31" x14ac:dyDescent="0.3">
      <c r="A115" t="s">
        <v>251</v>
      </c>
      <c r="B115" s="9" t="s">
        <v>823</v>
      </c>
      <c r="C115" t="s">
        <v>208</v>
      </c>
      <c r="D115" t="s">
        <v>230</v>
      </c>
      <c r="E115" t="s">
        <v>28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113</v>
      </c>
      <c r="O115">
        <v>113</v>
      </c>
      <c r="P115">
        <v>115</v>
      </c>
      <c r="Q115">
        <v>97</v>
      </c>
      <c r="R115">
        <v>126</v>
      </c>
      <c r="S115">
        <v>113</v>
      </c>
      <c r="T115">
        <v>132</v>
      </c>
      <c r="U115">
        <v>130</v>
      </c>
      <c r="V115">
        <v>26</v>
      </c>
      <c r="W115">
        <v>459</v>
      </c>
      <c r="X115">
        <v>501</v>
      </c>
      <c r="Y115">
        <v>1083</v>
      </c>
      <c r="Z115">
        <v>215</v>
      </c>
      <c r="AA115">
        <v>228</v>
      </c>
      <c r="AB115">
        <v>228</v>
      </c>
      <c r="AC115">
        <v>243</v>
      </c>
      <c r="AD115">
        <v>258</v>
      </c>
      <c r="AE115" t="s">
        <v>411</v>
      </c>
    </row>
    <row r="116" spans="1:31" x14ac:dyDescent="0.3">
      <c r="A116" t="s">
        <v>252</v>
      </c>
      <c r="B116" s="9" t="s">
        <v>824</v>
      </c>
      <c r="C116" t="s">
        <v>209</v>
      </c>
      <c r="D116" t="s">
        <v>230</v>
      </c>
      <c r="E116" t="s">
        <v>23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111</v>
      </c>
      <c r="O116">
        <v>111</v>
      </c>
      <c r="P116">
        <v>113</v>
      </c>
      <c r="Q116">
        <v>97</v>
      </c>
      <c r="R116">
        <v>128</v>
      </c>
      <c r="S116">
        <v>115</v>
      </c>
      <c r="T116">
        <v>134</v>
      </c>
      <c r="U116">
        <v>130</v>
      </c>
      <c r="V116">
        <v>26</v>
      </c>
      <c r="W116">
        <v>453</v>
      </c>
      <c r="X116">
        <v>507</v>
      </c>
      <c r="Y116">
        <v>1083</v>
      </c>
      <c r="Z116">
        <v>215</v>
      </c>
      <c r="AA116">
        <v>224</v>
      </c>
      <c r="AB116">
        <v>224</v>
      </c>
      <c r="AC116">
        <v>245</v>
      </c>
      <c r="AD116">
        <v>262</v>
      </c>
      <c r="AE116" t="s">
        <v>411</v>
      </c>
    </row>
    <row r="117" spans="1:31" x14ac:dyDescent="0.3">
      <c r="A117" t="s">
        <v>1007</v>
      </c>
      <c r="B117" s="9" t="s">
        <v>734</v>
      </c>
      <c r="C117" t="s">
        <v>1000</v>
      </c>
      <c r="D117" t="s">
        <v>230</v>
      </c>
      <c r="E117" t="s">
        <v>24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116</v>
      </c>
      <c r="P117">
        <v>113</v>
      </c>
      <c r="Q117">
        <v>97</v>
      </c>
      <c r="R117">
        <v>123</v>
      </c>
      <c r="S117">
        <v>116</v>
      </c>
      <c r="T117">
        <v>129</v>
      </c>
      <c r="U117">
        <v>133</v>
      </c>
      <c r="V117">
        <v>26</v>
      </c>
      <c r="W117">
        <v>460</v>
      </c>
      <c r="X117">
        <v>501</v>
      </c>
      <c r="Y117">
        <v>1084</v>
      </c>
      <c r="Z117">
        <v>215</v>
      </c>
      <c r="AA117">
        <v>226</v>
      </c>
      <c r="AB117">
        <v>229</v>
      </c>
      <c r="AC117">
        <v>249</v>
      </c>
      <c r="AD117">
        <v>252</v>
      </c>
      <c r="AE117" t="s">
        <v>411</v>
      </c>
    </row>
    <row r="118" spans="1:31" x14ac:dyDescent="0.3">
      <c r="A118" t="s">
        <v>254</v>
      </c>
      <c r="B118" s="9" t="s">
        <v>825</v>
      </c>
      <c r="C118" t="s">
        <v>208</v>
      </c>
      <c r="D118" t="s">
        <v>207</v>
      </c>
      <c r="E118" t="s">
        <v>28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124</v>
      </c>
      <c r="N118">
        <v>126</v>
      </c>
      <c r="O118">
        <v>132</v>
      </c>
      <c r="P118">
        <v>126</v>
      </c>
      <c r="Q118">
        <v>101</v>
      </c>
      <c r="R118">
        <v>116</v>
      </c>
      <c r="S118">
        <v>121</v>
      </c>
      <c r="T118">
        <v>116</v>
      </c>
      <c r="U118">
        <v>116</v>
      </c>
      <c r="V118">
        <v>31</v>
      </c>
      <c r="W118">
        <v>508</v>
      </c>
      <c r="X118">
        <v>469</v>
      </c>
      <c r="Y118">
        <v>1109</v>
      </c>
      <c r="Z118">
        <v>225</v>
      </c>
      <c r="AA118">
        <v>252</v>
      </c>
      <c r="AB118">
        <v>258</v>
      </c>
      <c r="AC118">
        <v>237</v>
      </c>
      <c r="AD118">
        <v>232</v>
      </c>
      <c r="AE118" t="s">
        <v>412</v>
      </c>
    </row>
    <row r="119" spans="1:31" x14ac:dyDescent="0.3">
      <c r="A119" t="s">
        <v>255</v>
      </c>
      <c r="B119" s="9" t="s">
        <v>738</v>
      </c>
      <c r="C119" t="s">
        <v>209</v>
      </c>
      <c r="D119" t="s">
        <v>207</v>
      </c>
      <c r="E119" t="s">
        <v>23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766</v>
      </c>
      <c r="M119">
        <v>122</v>
      </c>
      <c r="N119">
        <v>128</v>
      </c>
      <c r="O119">
        <v>132</v>
      </c>
      <c r="P119">
        <v>128</v>
      </c>
      <c r="Q119">
        <v>101</v>
      </c>
      <c r="R119">
        <v>114</v>
      </c>
      <c r="S119">
        <v>123</v>
      </c>
      <c r="T119">
        <v>114</v>
      </c>
      <c r="U119">
        <v>116</v>
      </c>
      <c r="V119">
        <v>31</v>
      </c>
      <c r="W119">
        <v>510</v>
      </c>
      <c r="X119">
        <v>467</v>
      </c>
      <c r="Y119">
        <v>1109</v>
      </c>
      <c r="Z119">
        <v>223</v>
      </c>
      <c r="AA119">
        <v>256</v>
      </c>
      <c r="AB119">
        <v>260</v>
      </c>
      <c r="AC119">
        <v>239</v>
      </c>
      <c r="AD119">
        <v>228</v>
      </c>
      <c r="AE119" t="s">
        <v>412</v>
      </c>
    </row>
    <row r="120" spans="1:31" x14ac:dyDescent="0.3">
      <c r="A120" t="s">
        <v>926</v>
      </c>
      <c r="B120" s="9" t="s">
        <v>826</v>
      </c>
      <c r="C120" t="s">
        <v>914</v>
      </c>
      <c r="D120" t="s">
        <v>207</v>
      </c>
      <c r="E120" t="s">
        <v>24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125</v>
      </c>
      <c r="N120">
        <v>128</v>
      </c>
      <c r="O120">
        <v>135</v>
      </c>
      <c r="P120">
        <v>128</v>
      </c>
      <c r="Q120">
        <v>101</v>
      </c>
      <c r="R120">
        <v>117</v>
      </c>
      <c r="S120">
        <v>121</v>
      </c>
      <c r="T120">
        <v>117</v>
      </c>
      <c r="U120">
        <v>116</v>
      </c>
      <c r="V120">
        <v>31</v>
      </c>
      <c r="W120">
        <v>516</v>
      </c>
      <c r="X120">
        <v>471</v>
      </c>
      <c r="Y120">
        <v>1119</v>
      </c>
      <c r="Z120">
        <v>226</v>
      </c>
      <c r="AA120">
        <v>256</v>
      </c>
      <c r="AB120">
        <v>263</v>
      </c>
      <c r="AC120">
        <v>237</v>
      </c>
      <c r="AD120">
        <v>234</v>
      </c>
      <c r="AE120" t="s">
        <v>412</v>
      </c>
    </row>
    <row r="121" spans="1:31" x14ac:dyDescent="0.3">
      <c r="A121" t="s">
        <v>1014</v>
      </c>
      <c r="B121" s="9" t="s">
        <v>741</v>
      </c>
      <c r="C121" t="s">
        <v>1000</v>
      </c>
      <c r="D121" t="s">
        <v>207</v>
      </c>
      <c r="E121" t="s">
        <v>28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755</v>
      </c>
      <c r="M121">
        <v>127</v>
      </c>
      <c r="N121">
        <v>127</v>
      </c>
      <c r="O121">
        <v>134</v>
      </c>
      <c r="P121">
        <v>127</v>
      </c>
      <c r="Q121">
        <v>101</v>
      </c>
      <c r="R121">
        <v>118</v>
      </c>
      <c r="S121">
        <v>121</v>
      </c>
      <c r="T121">
        <v>117</v>
      </c>
      <c r="U121">
        <v>116</v>
      </c>
      <c r="V121">
        <v>31</v>
      </c>
      <c r="W121">
        <v>515</v>
      </c>
      <c r="X121">
        <v>472</v>
      </c>
      <c r="Y121">
        <v>1119</v>
      </c>
      <c r="Z121">
        <v>228</v>
      </c>
      <c r="AA121">
        <v>254</v>
      </c>
      <c r="AB121">
        <v>261</v>
      </c>
      <c r="AC121">
        <v>237</v>
      </c>
      <c r="AD121">
        <v>235</v>
      </c>
      <c r="AE121" t="s">
        <v>412</v>
      </c>
    </row>
    <row r="122" spans="1:31" x14ac:dyDescent="0.3">
      <c r="A122" t="s">
        <v>257</v>
      </c>
      <c r="B122" s="9" t="s">
        <v>743</v>
      </c>
      <c r="C122" t="s">
        <v>211</v>
      </c>
      <c r="D122" t="s">
        <v>210</v>
      </c>
      <c r="E122" t="s">
        <v>23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119</v>
      </c>
      <c r="N122">
        <v>113</v>
      </c>
      <c r="O122">
        <v>113</v>
      </c>
      <c r="P122">
        <v>127</v>
      </c>
      <c r="Q122">
        <v>97</v>
      </c>
      <c r="R122">
        <v>130</v>
      </c>
      <c r="S122">
        <v>115</v>
      </c>
      <c r="T122">
        <v>119</v>
      </c>
      <c r="U122">
        <v>116</v>
      </c>
      <c r="V122">
        <v>36</v>
      </c>
      <c r="W122">
        <v>472</v>
      </c>
      <c r="X122">
        <v>480</v>
      </c>
      <c r="Y122">
        <v>1085</v>
      </c>
      <c r="Z122">
        <v>216</v>
      </c>
      <c r="AA122">
        <v>240</v>
      </c>
      <c r="AB122">
        <v>240</v>
      </c>
      <c r="AC122">
        <v>231</v>
      </c>
      <c r="AD122">
        <v>249</v>
      </c>
      <c r="AE122" t="s">
        <v>413</v>
      </c>
    </row>
    <row r="123" spans="1:31" x14ac:dyDescent="0.3">
      <c r="A123" t="s">
        <v>855</v>
      </c>
      <c r="B123" s="9" t="s">
        <v>828</v>
      </c>
      <c r="C123" t="s">
        <v>701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122</v>
      </c>
      <c r="N123">
        <v>115</v>
      </c>
      <c r="O123">
        <v>113</v>
      </c>
      <c r="P123">
        <v>128</v>
      </c>
      <c r="Q123">
        <v>97</v>
      </c>
      <c r="R123">
        <v>128</v>
      </c>
      <c r="S123">
        <v>113</v>
      </c>
      <c r="T123">
        <v>118</v>
      </c>
      <c r="U123">
        <v>115</v>
      </c>
      <c r="V123">
        <v>36</v>
      </c>
      <c r="W123">
        <v>478</v>
      </c>
      <c r="X123">
        <v>474</v>
      </c>
      <c r="Y123">
        <v>1085</v>
      </c>
      <c r="Z123">
        <v>219</v>
      </c>
      <c r="AA123">
        <v>243</v>
      </c>
      <c r="AB123">
        <v>241</v>
      </c>
      <c r="AC123">
        <v>228</v>
      </c>
      <c r="AD123">
        <v>246</v>
      </c>
      <c r="AE123" t="s">
        <v>413</v>
      </c>
    </row>
    <row r="124" spans="1:31" x14ac:dyDescent="0.3">
      <c r="A124" t="s">
        <v>1015</v>
      </c>
      <c r="B124" s="9" t="s">
        <v>749</v>
      </c>
      <c r="C124" t="s">
        <v>1000</v>
      </c>
      <c r="D124" t="s">
        <v>210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121</v>
      </c>
      <c r="N124">
        <v>111</v>
      </c>
      <c r="O124">
        <v>113</v>
      </c>
      <c r="P124">
        <v>125</v>
      </c>
      <c r="Q124">
        <v>97</v>
      </c>
      <c r="R124">
        <v>133</v>
      </c>
      <c r="S124">
        <v>112</v>
      </c>
      <c r="T124">
        <v>122</v>
      </c>
      <c r="U124">
        <v>116</v>
      </c>
      <c r="V124">
        <v>36</v>
      </c>
      <c r="W124">
        <v>470</v>
      </c>
      <c r="X124">
        <v>483</v>
      </c>
      <c r="Y124">
        <v>1086</v>
      </c>
      <c r="Z124">
        <v>218</v>
      </c>
      <c r="AA124">
        <v>236</v>
      </c>
      <c r="AB124">
        <v>238</v>
      </c>
      <c r="AC124">
        <v>228</v>
      </c>
      <c r="AD124">
        <v>255</v>
      </c>
      <c r="AE124" t="s">
        <v>413</v>
      </c>
    </row>
    <row r="125" spans="1:31" x14ac:dyDescent="0.3">
      <c r="A125" t="s">
        <v>259</v>
      </c>
      <c r="B125" s="9" t="s">
        <v>752</v>
      </c>
      <c r="C125" t="s">
        <v>211</v>
      </c>
      <c r="D125" t="s">
        <v>212</v>
      </c>
      <c r="E125" t="s">
        <v>28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115</v>
      </c>
      <c r="N125">
        <v>126</v>
      </c>
      <c r="O125">
        <v>119</v>
      </c>
      <c r="P125">
        <v>123</v>
      </c>
      <c r="Q125">
        <v>97</v>
      </c>
      <c r="R125">
        <v>121</v>
      </c>
      <c r="S125">
        <v>119</v>
      </c>
      <c r="T125">
        <v>115</v>
      </c>
      <c r="U125">
        <v>120</v>
      </c>
      <c r="V125">
        <v>31</v>
      </c>
      <c r="W125">
        <v>483</v>
      </c>
      <c r="X125">
        <v>475</v>
      </c>
      <c r="Y125">
        <v>1086</v>
      </c>
      <c r="Z125">
        <v>212</v>
      </c>
      <c r="AA125">
        <v>249</v>
      </c>
      <c r="AB125">
        <v>242</v>
      </c>
      <c r="AC125">
        <v>239</v>
      </c>
      <c r="AD125">
        <v>236</v>
      </c>
      <c r="AE125" t="s">
        <v>414</v>
      </c>
    </row>
    <row r="126" spans="1:31" x14ac:dyDescent="0.3">
      <c r="A126" t="s">
        <v>987</v>
      </c>
      <c r="B126" s="9" t="s">
        <v>831</v>
      </c>
      <c r="C126" t="s">
        <v>958</v>
      </c>
      <c r="D126" t="s">
        <v>212</v>
      </c>
      <c r="E126" t="s">
        <v>23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728</v>
      </c>
      <c r="M126">
        <v>113</v>
      </c>
      <c r="N126">
        <v>128</v>
      </c>
      <c r="O126">
        <v>116</v>
      </c>
      <c r="P126">
        <v>125</v>
      </c>
      <c r="Q126">
        <v>97</v>
      </c>
      <c r="R126">
        <v>119</v>
      </c>
      <c r="S126">
        <v>122</v>
      </c>
      <c r="T126">
        <v>115</v>
      </c>
      <c r="U126">
        <v>120</v>
      </c>
      <c r="V126">
        <v>31</v>
      </c>
      <c r="W126">
        <v>482</v>
      </c>
      <c r="X126">
        <v>476</v>
      </c>
      <c r="Y126">
        <v>1086</v>
      </c>
      <c r="Z126">
        <v>210</v>
      </c>
      <c r="AA126">
        <v>253</v>
      </c>
      <c r="AB126">
        <v>241</v>
      </c>
      <c r="AC126">
        <v>242</v>
      </c>
      <c r="AD126">
        <v>234</v>
      </c>
      <c r="AE126" t="s">
        <v>414</v>
      </c>
    </row>
    <row r="127" spans="1:31" x14ac:dyDescent="0.3">
      <c r="A127" t="s">
        <v>261</v>
      </c>
      <c r="B127" s="9" t="s">
        <v>832</v>
      </c>
      <c r="C127" t="s">
        <v>208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829</v>
      </c>
      <c r="M127">
        <v>118</v>
      </c>
      <c r="N127">
        <v>111</v>
      </c>
      <c r="O127">
        <v>123</v>
      </c>
      <c r="P127">
        <v>124</v>
      </c>
      <c r="Q127">
        <v>101</v>
      </c>
      <c r="R127">
        <v>111</v>
      </c>
      <c r="S127">
        <v>133</v>
      </c>
      <c r="T127">
        <v>117</v>
      </c>
      <c r="U127">
        <v>126</v>
      </c>
      <c r="V127">
        <v>29</v>
      </c>
      <c r="W127">
        <v>476</v>
      </c>
      <c r="X127">
        <v>487</v>
      </c>
      <c r="Y127">
        <v>1093</v>
      </c>
      <c r="Z127">
        <v>219</v>
      </c>
      <c r="AA127">
        <v>235</v>
      </c>
      <c r="AB127">
        <v>247</v>
      </c>
      <c r="AC127">
        <v>259</v>
      </c>
      <c r="AD127">
        <v>228</v>
      </c>
      <c r="AE127" t="s">
        <v>415</v>
      </c>
    </row>
    <row r="128" spans="1:31" x14ac:dyDescent="0.3">
      <c r="A128" t="s">
        <v>929</v>
      </c>
      <c r="B128" s="9" t="s">
        <v>758</v>
      </c>
      <c r="C128" t="s">
        <v>914</v>
      </c>
      <c r="D128" t="s">
        <v>213</v>
      </c>
      <c r="E128" t="s">
        <v>23</v>
      </c>
      <c r="F128" t="s">
        <v>21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803</v>
      </c>
      <c r="M128">
        <v>119</v>
      </c>
      <c r="N128">
        <v>111</v>
      </c>
      <c r="O128">
        <v>125</v>
      </c>
      <c r="P128">
        <v>125</v>
      </c>
      <c r="Q128">
        <v>101</v>
      </c>
      <c r="R128">
        <v>111</v>
      </c>
      <c r="S128">
        <v>136</v>
      </c>
      <c r="T128">
        <v>118</v>
      </c>
      <c r="U128">
        <v>128</v>
      </c>
      <c r="V128">
        <v>29</v>
      </c>
      <c r="W128">
        <v>480</v>
      </c>
      <c r="X128">
        <v>493</v>
      </c>
      <c r="Y128">
        <v>1103</v>
      </c>
      <c r="Z128">
        <v>220</v>
      </c>
      <c r="AA128">
        <v>236</v>
      </c>
      <c r="AB128">
        <v>250</v>
      </c>
      <c r="AC128">
        <v>264</v>
      </c>
      <c r="AD128">
        <v>229</v>
      </c>
      <c r="AE128" t="s">
        <v>415</v>
      </c>
    </row>
    <row r="129" spans="1:31" x14ac:dyDescent="0.3">
      <c r="A129" t="s">
        <v>418</v>
      </c>
      <c r="B129" s="9" t="s">
        <v>759</v>
      </c>
      <c r="C129" t="s">
        <v>208</v>
      </c>
      <c r="D129" t="s">
        <v>214</v>
      </c>
      <c r="E129" t="s">
        <v>28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128</v>
      </c>
      <c r="N129">
        <v>120</v>
      </c>
      <c r="O129">
        <v>114</v>
      </c>
      <c r="P129">
        <v>115</v>
      </c>
      <c r="Q129">
        <v>97</v>
      </c>
      <c r="R129">
        <v>117</v>
      </c>
      <c r="S129">
        <v>118</v>
      </c>
      <c r="T129">
        <v>118</v>
      </c>
      <c r="U129">
        <v>116</v>
      </c>
      <c r="V129">
        <v>27</v>
      </c>
      <c r="W129">
        <v>477</v>
      </c>
      <c r="X129">
        <v>469</v>
      </c>
      <c r="Y129">
        <v>1070</v>
      </c>
      <c r="Z129">
        <v>225</v>
      </c>
      <c r="AA129">
        <v>235</v>
      </c>
      <c r="AB129">
        <v>229</v>
      </c>
      <c r="AC129">
        <v>234</v>
      </c>
      <c r="AD129">
        <v>235</v>
      </c>
      <c r="AE129" t="s">
        <v>417</v>
      </c>
    </row>
    <row r="130" spans="1:31" x14ac:dyDescent="0.3">
      <c r="A130" t="s">
        <v>939</v>
      </c>
      <c r="B130" s="9" t="s">
        <v>761</v>
      </c>
      <c r="C130" t="s">
        <v>934</v>
      </c>
      <c r="D130" t="s">
        <v>214</v>
      </c>
      <c r="E130" t="s">
        <v>23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131</v>
      </c>
      <c r="N130">
        <v>117</v>
      </c>
      <c r="O130">
        <v>114</v>
      </c>
      <c r="P130">
        <v>112</v>
      </c>
      <c r="Q130">
        <v>97</v>
      </c>
      <c r="R130">
        <v>118</v>
      </c>
      <c r="S130">
        <v>118</v>
      </c>
      <c r="T130">
        <v>120</v>
      </c>
      <c r="U130">
        <v>116</v>
      </c>
      <c r="V130">
        <v>27</v>
      </c>
      <c r="W130">
        <v>474</v>
      </c>
      <c r="X130">
        <v>472</v>
      </c>
      <c r="Y130">
        <v>1070</v>
      </c>
      <c r="Z130">
        <v>228</v>
      </c>
      <c r="AA130">
        <v>229</v>
      </c>
      <c r="AB130">
        <v>226</v>
      </c>
      <c r="AC130">
        <v>234</v>
      </c>
      <c r="AD130">
        <v>238</v>
      </c>
      <c r="AE130" t="s">
        <v>417</v>
      </c>
    </row>
    <row r="131" spans="1:31" x14ac:dyDescent="0.3">
      <c r="A131" t="s">
        <v>1083</v>
      </c>
      <c r="B131" s="9" t="s">
        <v>834</v>
      </c>
      <c r="C131" t="s">
        <v>1078</v>
      </c>
      <c r="D131" t="s">
        <v>214</v>
      </c>
      <c r="E131" t="s">
        <v>24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127</v>
      </c>
      <c r="N131">
        <v>118</v>
      </c>
      <c r="O131">
        <v>113</v>
      </c>
      <c r="P131">
        <v>113</v>
      </c>
      <c r="Q131">
        <v>97</v>
      </c>
      <c r="R131">
        <v>120</v>
      </c>
      <c r="S131">
        <v>120</v>
      </c>
      <c r="T131">
        <v>119</v>
      </c>
      <c r="U131">
        <v>117</v>
      </c>
      <c r="V131">
        <v>27</v>
      </c>
      <c r="W131">
        <v>471</v>
      </c>
      <c r="X131">
        <v>476</v>
      </c>
      <c r="Y131">
        <v>1071</v>
      </c>
      <c r="Z131">
        <v>224</v>
      </c>
      <c r="AA131">
        <v>231</v>
      </c>
      <c r="AB131">
        <v>226</v>
      </c>
      <c r="AC131">
        <v>237</v>
      </c>
      <c r="AD131">
        <v>239</v>
      </c>
      <c r="AE131" t="s">
        <v>417</v>
      </c>
    </row>
    <row r="132" spans="1:31" x14ac:dyDescent="0.3">
      <c r="A132" t="s">
        <v>421</v>
      </c>
      <c r="B132" s="9" t="s">
        <v>765</v>
      </c>
      <c r="C132" t="s">
        <v>216</v>
      </c>
      <c r="D132" t="s">
        <v>215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121</v>
      </c>
      <c r="N132">
        <v>119</v>
      </c>
      <c r="O132">
        <v>117</v>
      </c>
      <c r="P132">
        <v>124</v>
      </c>
      <c r="Q132">
        <v>101</v>
      </c>
      <c r="R132">
        <v>117</v>
      </c>
      <c r="S132">
        <v>127</v>
      </c>
      <c r="T132">
        <v>118</v>
      </c>
      <c r="U132">
        <v>121</v>
      </c>
      <c r="V132">
        <v>51</v>
      </c>
      <c r="W132">
        <v>481</v>
      </c>
      <c r="X132">
        <v>483</v>
      </c>
      <c r="Y132">
        <v>1116</v>
      </c>
      <c r="Z132">
        <v>222</v>
      </c>
      <c r="AA132">
        <v>243</v>
      </c>
      <c r="AB132">
        <v>241</v>
      </c>
      <c r="AC132">
        <v>248</v>
      </c>
      <c r="AD132">
        <v>235</v>
      </c>
      <c r="AE132" t="s">
        <v>420</v>
      </c>
    </row>
    <row r="133" spans="1:31" x14ac:dyDescent="0.3">
      <c r="A133" t="s">
        <v>900</v>
      </c>
      <c r="B133" s="9" t="s">
        <v>733</v>
      </c>
      <c r="C133" t="s">
        <v>894</v>
      </c>
      <c r="D133" t="s">
        <v>215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123</v>
      </c>
      <c r="N133">
        <v>117</v>
      </c>
      <c r="O133">
        <v>117</v>
      </c>
      <c r="P133">
        <v>122</v>
      </c>
      <c r="Q133">
        <v>101</v>
      </c>
      <c r="R133">
        <v>118</v>
      </c>
      <c r="S133">
        <v>127</v>
      </c>
      <c r="T133">
        <v>119</v>
      </c>
      <c r="U133">
        <v>121</v>
      </c>
      <c r="V133">
        <v>51</v>
      </c>
      <c r="W133">
        <v>479</v>
      </c>
      <c r="X133">
        <v>485</v>
      </c>
      <c r="Y133">
        <v>1116</v>
      </c>
      <c r="Z133">
        <v>224</v>
      </c>
      <c r="AA133">
        <v>239</v>
      </c>
      <c r="AB133">
        <v>239</v>
      </c>
      <c r="AC133">
        <v>248</v>
      </c>
      <c r="AD133">
        <v>237</v>
      </c>
      <c r="AE133" t="s">
        <v>420</v>
      </c>
    </row>
    <row r="134" spans="1:31" x14ac:dyDescent="0.3">
      <c r="A134" t="s">
        <v>1077</v>
      </c>
      <c r="B134" s="9" t="s">
        <v>751</v>
      </c>
      <c r="C134" t="s">
        <v>1078</v>
      </c>
      <c r="D134" t="s">
        <v>215</v>
      </c>
      <c r="E134" t="s">
        <v>28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119</v>
      </c>
      <c r="N134">
        <v>122</v>
      </c>
      <c r="O134">
        <v>116</v>
      </c>
      <c r="P134">
        <v>126</v>
      </c>
      <c r="Q134">
        <v>101</v>
      </c>
      <c r="R134">
        <v>115</v>
      </c>
      <c r="S134">
        <v>128</v>
      </c>
      <c r="T134">
        <v>117</v>
      </c>
      <c r="U134">
        <v>122</v>
      </c>
      <c r="V134">
        <v>51</v>
      </c>
      <c r="W134">
        <v>483</v>
      </c>
      <c r="X134">
        <v>482</v>
      </c>
      <c r="Y134">
        <v>1117</v>
      </c>
      <c r="Z134">
        <v>220</v>
      </c>
      <c r="AA134">
        <v>248</v>
      </c>
      <c r="AB134">
        <v>242</v>
      </c>
      <c r="AC134">
        <v>250</v>
      </c>
      <c r="AD134">
        <v>232</v>
      </c>
      <c r="AE134" t="s">
        <v>420</v>
      </c>
    </row>
    <row r="135" spans="1:31" x14ac:dyDescent="0.3">
      <c r="A135" t="s">
        <v>424</v>
      </c>
      <c r="B135" s="9" t="s">
        <v>748</v>
      </c>
      <c r="C135" t="s">
        <v>216</v>
      </c>
      <c r="D135" t="s">
        <v>217</v>
      </c>
      <c r="E135" t="s">
        <v>28</v>
      </c>
      <c r="F135" t="s">
        <v>31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800</v>
      </c>
      <c r="M135">
        <v>116</v>
      </c>
      <c r="N135">
        <v>118</v>
      </c>
      <c r="O135">
        <v>127</v>
      </c>
      <c r="P135">
        <v>126</v>
      </c>
      <c r="Q135">
        <v>101</v>
      </c>
      <c r="R135">
        <v>117</v>
      </c>
      <c r="S135">
        <v>117</v>
      </c>
      <c r="T135">
        <v>116</v>
      </c>
      <c r="U135">
        <v>116</v>
      </c>
      <c r="V135">
        <v>46</v>
      </c>
      <c r="W135">
        <v>487</v>
      </c>
      <c r="X135">
        <v>466</v>
      </c>
      <c r="Y135">
        <v>1100</v>
      </c>
      <c r="Z135">
        <v>217</v>
      </c>
      <c r="AA135">
        <v>244</v>
      </c>
      <c r="AB135">
        <v>253</v>
      </c>
      <c r="AC135">
        <v>233</v>
      </c>
      <c r="AD135">
        <v>233</v>
      </c>
      <c r="AE135" t="s">
        <v>423</v>
      </c>
    </row>
    <row r="136" spans="1:31" x14ac:dyDescent="0.3">
      <c r="A136" t="s">
        <v>897</v>
      </c>
      <c r="B136" s="9" t="s">
        <v>835</v>
      </c>
      <c r="C136" t="s">
        <v>894</v>
      </c>
      <c r="D136" t="s">
        <v>217</v>
      </c>
      <c r="E136" t="s">
        <v>28</v>
      </c>
      <c r="F136" t="s">
        <v>31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800</v>
      </c>
      <c r="M136">
        <v>115</v>
      </c>
      <c r="N136">
        <v>120</v>
      </c>
      <c r="O136">
        <v>126</v>
      </c>
      <c r="P136">
        <v>128</v>
      </c>
      <c r="Q136">
        <v>101</v>
      </c>
      <c r="R136">
        <v>115</v>
      </c>
      <c r="S136">
        <v>118</v>
      </c>
      <c r="T136">
        <v>114</v>
      </c>
      <c r="U136">
        <v>117</v>
      </c>
      <c r="V136">
        <v>46</v>
      </c>
      <c r="W136">
        <v>489</v>
      </c>
      <c r="X136">
        <v>464</v>
      </c>
      <c r="Y136">
        <v>1100</v>
      </c>
      <c r="Z136">
        <v>216</v>
      </c>
      <c r="AA136">
        <v>248</v>
      </c>
      <c r="AB136">
        <v>254</v>
      </c>
      <c r="AC136">
        <v>235</v>
      </c>
      <c r="AD136">
        <v>229</v>
      </c>
      <c r="AE136" t="s">
        <v>423</v>
      </c>
    </row>
    <row r="137" spans="1:31" x14ac:dyDescent="0.3">
      <c r="A137" t="s">
        <v>427</v>
      </c>
      <c r="B137" s="9" t="s">
        <v>767</v>
      </c>
      <c r="C137" t="s">
        <v>216</v>
      </c>
      <c r="D137" t="s">
        <v>218</v>
      </c>
      <c r="E137" t="s">
        <v>23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735</v>
      </c>
      <c r="M137">
        <v>124</v>
      </c>
      <c r="N137">
        <v>124</v>
      </c>
      <c r="O137">
        <v>110</v>
      </c>
      <c r="P137">
        <v>119</v>
      </c>
      <c r="Q137">
        <v>97</v>
      </c>
      <c r="R137">
        <v>118</v>
      </c>
      <c r="S137">
        <v>112</v>
      </c>
      <c r="T137">
        <v>112</v>
      </c>
      <c r="U137">
        <v>111</v>
      </c>
      <c r="V137">
        <v>29</v>
      </c>
      <c r="W137">
        <v>477</v>
      </c>
      <c r="X137">
        <v>453</v>
      </c>
      <c r="Y137">
        <v>1056</v>
      </c>
      <c r="Z137">
        <v>221</v>
      </c>
      <c r="AA137">
        <v>243</v>
      </c>
      <c r="AB137">
        <v>229</v>
      </c>
      <c r="AC137">
        <v>223</v>
      </c>
      <c r="AD137">
        <v>230</v>
      </c>
      <c r="AE137" t="s">
        <v>426</v>
      </c>
    </row>
    <row r="138" spans="1:31" x14ac:dyDescent="0.3">
      <c r="A138" t="s">
        <v>1074</v>
      </c>
      <c r="B138" s="9" t="s">
        <v>773</v>
      </c>
      <c r="C138" t="s">
        <v>1048</v>
      </c>
      <c r="D138" t="s">
        <v>218</v>
      </c>
      <c r="E138" t="s">
        <v>24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133</v>
      </c>
      <c r="N138">
        <v>125</v>
      </c>
      <c r="O138">
        <v>114</v>
      </c>
      <c r="P138">
        <v>118</v>
      </c>
      <c r="Q138">
        <v>97</v>
      </c>
      <c r="R138">
        <v>123</v>
      </c>
      <c r="S138">
        <v>116</v>
      </c>
      <c r="T138">
        <v>120</v>
      </c>
      <c r="U138">
        <v>115</v>
      </c>
      <c r="V138">
        <v>29</v>
      </c>
      <c r="W138">
        <v>490</v>
      </c>
      <c r="X138">
        <v>474</v>
      </c>
      <c r="Y138">
        <v>1090</v>
      </c>
      <c r="Z138">
        <v>230</v>
      </c>
      <c r="AA138">
        <v>243</v>
      </c>
      <c r="AB138">
        <v>232</v>
      </c>
      <c r="AC138">
        <v>231</v>
      </c>
      <c r="AD138">
        <v>243</v>
      </c>
      <c r="AE138" t="s">
        <v>426</v>
      </c>
    </row>
    <row r="139" spans="1:31" x14ac:dyDescent="0.3">
      <c r="A139" t="s">
        <v>431</v>
      </c>
      <c r="B139" s="9" t="s">
        <v>721</v>
      </c>
      <c r="C139" t="s">
        <v>391</v>
      </c>
      <c r="D139" t="s">
        <v>220</v>
      </c>
      <c r="E139" t="s">
        <v>28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116</v>
      </c>
      <c r="N139">
        <v>118</v>
      </c>
      <c r="O139">
        <v>113</v>
      </c>
      <c r="P139">
        <v>121</v>
      </c>
      <c r="Q139">
        <v>99</v>
      </c>
      <c r="R139">
        <v>114</v>
      </c>
      <c r="S139">
        <v>121</v>
      </c>
      <c r="T139">
        <v>117</v>
      </c>
      <c r="U139">
        <v>115</v>
      </c>
      <c r="V139">
        <v>41</v>
      </c>
      <c r="W139">
        <v>468</v>
      </c>
      <c r="X139">
        <v>467</v>
      </c>
      <c r="Y139">
        <v>1075</v>
      </c>
      <c r="Z139">
        <v>215</v>
      </c>
      <c r="AA139">
        <v>239</v>
      </c>
      <c r="AB139">
        <v>234</v>
      </c>
      <c r="AC139">
        <v>236</v>
      </c>
      <c r="AD139">
        <v>231</v>
      </c>
      <c r="AE139" t="s">
        <v>430</v>
      </c>
    </row>
    <row r="140" spans="1:31" x14ac:dyDescent="0.3">
      <c r="A140" t="s">
        <v>1080</v>
      </c>
      <c r="B140" s="9" t="s">
        <v>771</v>
      </c>
      <c r="C140" t="s">
        <v>1078</v>
      </c>
      <c r="D140" t="s">
        <v>220</v>
      </c>
      <c r="E140" t="s">
        <v>23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114</v>
      </c>
      <c r="N140">
        <v>119</v>
      </c>
      <c r="O140">
        <v>111</v>
      </c>
      <c r="P140">
        <v>122</v>
      </c>
      <c r="Q140">
        <v>99</v>
      </c>
      <c r="R140">
        <v>113</v>
      </c>
      <c r="S140">
        <v>123</v>
      </c>
      <c r="T140">
        <v>116</v>
      </c>
      <c r="U140">
        <v>117</v>
      </c>
      <c r="V140">
        <v>41</v>
      </c>
      <c r="W140">
        <v>466</v>
      </c>
      <c r="X140">
        <v>469</v>
      </c>
      <c r="Y140">
        <v>1075</v>
      </c>
      <c r="Z140">
        <v>213</v>
      </c>
      <c r="AA140">
        <v>241</v>
      </c>
      <c r="AB140">
        <v>233</v>
      </c>
      <c r="AC140">
        <v>240</v>
      </c>
      <c r="AD140">
        <v>229</v>
      </c>
      <c r="AE140" t="s">
        <v>430</v>
      </c>
    </row>
    <row r="141" spans="1:31" x14ac:dyDescent="0.3">
      <c r="A141" t="s">
        <v>438</v>
      </c>
      <c r="B141" s="9" t="s">
        <v>763</v>
      </c>
      <c r="C141" t="s">
        <v>208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755</v>
      </c>
      <c r="M141">
        <v>114</v>
      </c>
      <c r="N141">
        <v>118</v>
      </c>
      <c r="O141">
        <v>130</v>
      </c>
      <c r="P141">
        <v>132</v>
      </c>
      <c r="Q141">
        <v>101</v>
      </c>
      <c r="R141">
        <v>114</v>
      </c>
      <c r="S141">
        <v>118</v>
      </c>
      <c r="T141">
        <v>114</v>
      </c>
      <c r="U141">
        <v>116</v>
      </c>
      <c r="V141">
        <v>41</v>
      </c>
      <c r="W141">
        <v>494</v>
      </c>
      <c r="X141">
        <v>462</v>
      </c>
      <c r="Y141">
        <v>1098</v>
      </c>
      <c r="Z141">
        <v>215</v>
      </c>
      <c r="AA141">
        <v>250</v>
      </c>
      <c r="AB141">
        <v>262</v>
      </c>
      <c r="AC141">
        <v>234</v>
      </c>
      <c r="AD141">
        <v>228</v>
      </c>
      <c r="AE141" t="s">
        <v>437</v>
      </c>
    </row>
    <row r="142" spans="1:31" x14ac:dyDescent="0.3">
      <c r="A142" t="s">
        <v>439</v>
      </c>
      <c r="B142" s="9" t="s">
        <v>836</v>
      </c>
      <c r="C142" t="s">
        <v>209</v>
      </c>
      <c r="D142" t="s">
        <v>39</v>
      </c>
      <c r="E142" t="s">
        <v>28</v>
      </c>
      <c r="F142" t="s">
        <v>31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755</v>
      </c>
      <c r="M142">
        <v>112</v>
      </c>
      <c r="N142">
        <v>118</v>
      </c>
      <c r="O142">
        <v>132</v>
      </c>
      <c r="P142">
        <v>132</v>
      </c>
      <c r="Q142">
        <v>101</v>
      </c>
      <c r="R142">
        <v>112</v>
      </c>
      <c r="S142">
        <v>120</v>
      </c>
      <c r="T142">
        <v>112</v>
      </c>
      <c r="U142">
        <v>118</v>
      </c>
      <c r="V142">
        <v>41</v>
      </c>
      <c r="W142">
        <v>494</v>
      </c>
      <c r="X142">
        <v>462</v>
      </c>
      <c r="Y142">
        <v>1098</v>
      </c>
      <c r="Z142">
        <v>213</v>
      </c>
      <c r="AA142">
        <v>250</v>
      </c>
      <c r="AB142">
        <v>264</v>
      </c>
      <c r="AC142">
        <v>238</v>
      </c>
      <c r="AD142">
        <v>224</v>
      </c>
      <c r="AE142" t="s">
        <v>437</v>
      </c>
    </row>
    <row r="143" spans="1:31" x14ac:dyDescent="0.3">
      <c r="A143" t="s">
        <v>1020</v>
      </c>
      <c r="B143" s="9" t="s">
        <v>837</v>
      </c>
      <c r="C143" t="s">
        <v>1000</v>
      </c>
      <c r="D143" t="s">
        <v>39</v>
      </c>
      <c r="E143" t="s">
        <v>23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115</v>
      </c>
      <c r="N143">
        <v>120</v>
      </c>
      <c r="O143">
        <v>133</v>
      </c>
      <c r="P143">
        <v>134</v>
      </c>
      <c r="Q143">
        <v>101</v>
      </c>
      <c r="R143">
        <v>115</v>
      </c>
      <c r="S143">
        <v>118</v>
      </c>
      <c r="T143">
        <v>115</v>
      </c>
      <c r="U143">
        <v>116</v>
      </c>
      <c r="V143">
        <v>41</v>
      </c>
      <c r="W143">
        <v>502</v>
      </c>
      <c r="X143">
        <v>464</v>
      </c>
      <c r="Y143">
        <v>1108</v>
      </c>
      <c r="Z143">
        <v>216</v>
      </c>
      <c r="AA143">
        <v>254</v>
      </c>
      <c r="AB143">
        <v>267</v>
      </c>
      <c r="AC143">
        <v>234</v>
      </c>
      <c r="AD143">
        <v>230</v>
      </c>
      <c r="AE143" t="s">
        <v>437</v>
      </c>
    </row>
    <row r="144" spans="1:31" x14ac:dyDescent="0.3">
      <c r="A144" t="s">
        <v>442</v>
      </c>
      <c r="B144" s="9" t="s">
        <v>838</v>
      </c>
      <c r="C144" t="s">
        <v>208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801</v>
      </c>
      <c r="M144">
        <v>129</v>
      </c>
      <c r="N144">
        <v>122</v>
      </c>
      <c r="O144">
        <v>115</v>
      </c>
      <c r="P144">
        <v>120</v>
      </c>
      <c r="Q144">
        <v>101</v>
      </c>
      <c r="R144">
        <v>132</v>
      </c>
      <c r="S144">
        <v>118</v>
      </c>
      <c r="T144">
        <v>119</v>
      </c>
      <c r="U144">
        <v>116</v>
      </c>
      <c r="V144">
        <v>36</v>
      </c>
      <c r="W144">
        <v>486</v>
      </c>
      <c r="X144">
        <v>485</v>
      </c>
      <c r="Y144">
        <v>1108</v>
      </c>
      <c r="Z144">
        <v>230</v>
      </c>
      <c r="AA144">
        <v>242</v>
      </c>
      <c r="AB144">
        <v>235</v>
      </c>
      <c r="AC144">
        <v>234</v>
      </c>
      <c r="AD144">
        <v>251</v>
      </c>
      <c r="AE144" t="s">
        <v>441</v>
      </c>
    </row>
    <row r="145" spans="1:31" x14ac:dyDescent="0.3">
      <c r="A145" t="s">
        <v>443</v>
      </c>
      <c r="B145" s="9" t="s">
        <v>757</v>
      </c>
      <c r="C145" t="s">
        <v>209</v>
      </c>
      <c r="D145" t="s">
        <v>40</v>
      </c>
      <c r="E145" t="s">
        <v>24</v>
      </c>
      <c r="F145" t="s">
        <v>26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801</v>
      </c>
      <c r="M145">
        <v>131</v>
      </c>
      <c r="N145">
        <v>125</v>
      </c>
      <c r="O145">
        <v>115</v>
      </c>
      <c r="P145">
        <v>123</v>
      </c>
      <c r="Q145">
        <v>101</v>
      </c>
      <c r="R145">
        <v>129</v>
      </c>
      <c r="S145">
        <v>118</v>
      </c>
      <c r="T145">
        <v>116</v>
      </c>
      <c r="U145">
        <v>114</v>
      </c>
      <c r="V145">
        <v>36</v>
      </c>
      <c r="W145">
        <v>494</v>
      </c>
      <c r="X145">
        <v>477</v>
      </c>
      <c r="Y145">
        <v>1108</v>
      </c>
      <c r="Z145">
        <v>232</v>
      </c>
      <c r="AA145">
        <v>248</v>
      </c>
      <c r="AB145">
        <v>238</v>
      </c>
      <c r="AC145">
        <v>232</v>
      </c>
      <c r="AD145">
        <v>245</v>
      </c>
      <c r="AE145" t="s">
        <v>441</v>
      </c>
    </row>
    <row r="146" spans="1:31" x14ac:dyDescent="0.3">
      <c r="A146" t="s">
        <v>1003</v>
      </c>
      <c r="B146" s="9" t="s">
        <v>778</v>
      </c>
      <c r="C146" t="s">
        <v>1000</v>
      </c>
      <c r="D146" t="s">
        <v>40</v>
      </c>
      <c r="E146" t="s">
        <v>28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132</v>
      </c>
      <c r="N146">
        <v>119</v>
      </c>
      <c r="O146">
        <v>115</v>
      </c>
      <c r="P146">
        <v>120</v>
      </c>
      <c r="Q146">
        <v>101</v>
      </c>
      <c r="R146">
        <v>129</v>
      </c>
      <c r="S146">
        <v>121</v>
      </c>
      <c r="T146">
        <v>117</v>
      </c>
      <c r="U146">
        <v>118</v>
      </c>
      <c r="V146">
        <v>36</v>
      </c>
      <c r="W146">
        <v>486</v>
      </c>
      <c r="X146">
        <v>485</v>
      </c>
      <c r="Y146">
        <v>1108</v>
      </c>
      <c r="Z146">
        <v>233</v>
      </c>
      <c r="AA146">
        <v>239</v>
      </c>
      <c r="AB146">
        <v>235</v>
      </c>
      <c r="AC146">
        <v>239</v>
      </c>
      <c r="AD146">
        <v>246</v>
      </c>
      <c r="AE146" t="s">
        <v>441</v>
      </c>
    </row>
    <row r="147" spans="1:31" x14ac:dyDescent="0.3">
      <c r="A147" t="s">
        <v>446</v>
      </c>
      <c r="B147" s="9" t="s">
        <v>776</v>
      </c>
      <c r="C147" t="s">
        <v>391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723</v>
      </c>
      <c r="M147">
        <v>120</v>
      </c>
      <c r="N147">
        <v>115</v>
      </c>
      <c r="O147">
        <v>114</v>
      </c>
      <c r="P147">
        <v>119</v>
      </c>
      <c r="Q147">
        <v>97</v>
      </c>
      <c r="R147">
        <v>126</v>
      </c>
      <c r="S147">
        <v>116</v>
      </c>
      <c r="T147">
        <v>118</v>
      </c>
      <c r="U147">
        <v>116</v>
      </c>
      <c r="V147">
        <v>27</v>
      </c>
      <c r="W147">
        <v>468</v>
      </c>
      <c r="X147">
        <v>476</v>
      </c>
      <c r="Y147">
        <v>1068</v>
      </c>
      <c r="Z147">
        <v>217</v>
      </c>
      <c r="AA147">
        <v>234</v>
      </c>
      <c r="AB147">
        <v>233</v>
      </c>
      <c r="AC147">
        <v>232</v>
      </c>
      <c r="AD147">
        <v>244</v>
      </c>
      <c r="AE147" t="s">
        <v>445</v>
      </c>
    </row>
    <row r="148" spans="1:31" x14ac:dyDescent="0.3">
      <c r="A148" t="s">
        <v>1005</v>
      </c>
      <c r="B148" s="9" t="s">
        <v>753</v>
      </c>
      <c r="C148" t="s">
        <v>1000</v>
      </c>
      <c r="D148" t="s">
        <v>42</v>
      </c>
      <c r="E148" t="s">
        <v>28</v>
      </c>
      <c r="F148" t="s">
        <v>21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744</v>
      </c>
      <c r="M148">
        <v>119</v>
      </c>
      <c r="N148">
        <v>112</v>
      </c>
      <c r="O148">
        <v>119</v>
      </c>
      <c r="P148">
        <v>125</v>
      </c>
      <c r="Q148">
        <v>101</v>
      </c>
      <c r="R148">
        <v>111</v>
      </c>
      <c r="S148">
        <v>133</v>
      </c>
      <c r="T148">
        <v>117</v>
      </c>
      <c r="U148">
        <v>125</v>
      </c>
      <c r="V148">
        <v>36</v>
      </c>
      <c r="W148">
        <v>475</v>
      </c>
      <c r="X148">
        <v>486</v>
      </c>
      <c r="Y148">
        <v>1098</v>
      </c>
      <c r="Z148">
        <v>220</v>
      </c>
      <c r="AA148">
        <v>237</v>
      </c>
      <c r="AB148">
        <v>244</v>
      </c>
      <c r="AC148">
        <v>258</v>
      </c>
      <c r="AD148">
        <v>228</v>
      </c>
      <c r="AE148" t="s">
        <v>448</v>
      </c>
    </row>
    <row r="149" spans="1:31" x14ac:dyDescent="0.3">
      <c r="A149" t="s">
        <v>943</v>
      </c>
      <c r="B149" s="9" t="s">
        <v>840</v>
      </c>
      <c r="C149" t="s">
        <v>934</v>
      </c>
      <c r="D149" t="s">
        <v>44</v>
      </c>
      <c r="E149" t="s">
        <v>28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714</v>
      </c>
      <c r="M149">
        <v>118</v>
      </c>
      <c r="N149">
        <v>115</v>
      </c>
      <c r="O149">
        <v>114</v>
      </c>
      <c r="P149">
        <v>119</v>
      </c>
      <c r="Q149">
        <v>97</v>
      </c>
      <c r="R149">
        <v>124</v>
      </c>
      <c r="S149">
        <v>116</v>
      </c>
      <c r="T149">
        <v>119</v>
      </c>
      <c r="U149">
        <v>116</v>
      </c>
      <c r="V149">
        <v>36</v>
      </c>
      <c r="W149">
        <v>466</v>
      </c>
      <c r="X149">
        <v>475</v>
      </c>
      <c r="Y149">
        <v>1074</v>
      </c>
      <c r="Z149">
        <v>215</v>
      </c>
      <c r="AA149">
        <v>234</v>
      </c>
      <c r="AB149">
        <v>233</v>
      </c>
      <c r="AC149">
        <v>232</v>
      </c>
      <c r="AD149">
        <v>243</v>
      </c>
      <c r="AE149" t="s">
        <v>452</v>
      </c>
    </row>
    <row r="150" spans="1:31" x14ac:dyDescent="0.3">
      <c r="A150" t="s">
        <v>940</v>
      </c>
      <c r="B150" s="9" t="s">
        <v>841</v>
      </c>
      <c r="C150" t="s">
        <v>934</v>
      </c>
      <c r="D150" t="s">
        <v>45</v>
      </c>
      <c r="E150" t="s">
        <v>28</v>
      </c>
      <c r="F150" t="s">
        <v>25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766</v>
      </c>
      <c r="M150">
        <v>126</v>
      </c>
      <c r="N150">
        <v>122</v>
      </c>
      <c r="O150">
        <v>115</v>
      </c>
      <c r="P150">
        <v>123</v>
      </c>
      <c r="Q150">
        <v>101</v>
      </c>
      <c r="R150">
        <v>116</v>
      </c>
      <c r="S150">
        <v>117</v>
      </c>
      <c r="T150">
        <v>118</v>
      </c>
      <c r="U150">
        <v>116</v>
      </c>
      <c r="V150">
        <v>29</v>
      </c>
      <c r="W150">
        <v>486</v>
      </c>
      <c r="X150">
        <v>467</v>
      </c>
      <c r="Y150">
        <v>1083</v>
      </c>
      <c r="Z150">
        <v>227</v>
      </c>
      <c r="AA150">
        <v>245</v>
      </c>
      <c r="AB150">
        <v>238</v>
      </c>
      <c r="AC150">
        <v>233</v>
      </c>
      <c r="AD150">
        <v>234</v>
      </c>
      <c r="AE150" t="s">
        <v>454</v>
      </c>
    </row>
    <row r="151" spans="1:31" x14ac:dyDescent="0.3">
      <c r="A151" t="s">
        <v>462</v>
      </c>
      <c r="B151" s="9" t="s">
        <v>789</v>
      </c>
      <c r="C151" t="s">
        <v>208</v>
      </c>
      <c r="D151" t="s">
        <v>48</v>
      </c>
      <c r="E151" t="s">
        <v>23</v>
      </c>
      <c r="F151" t="s">
        <v>26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735</v>
      </c>
      <c r="M151">
        <v>128</v>
      </c>
      <c r="N151">
        <v>114</v>
      </c>
      <c r="O151">
        <v>113</v>
      </c>
      <c r="P151">
        <v>123</v>
      </c>
      <c r="Q151">
        <v>97</v>
      </c>
      <c r="R151">
        <v>133</v>
      </c>
      <c r="S151">
        <v>116</v>
      </c>
      <c r="T151">
        <v>119</v>
      </c>
      <c r="U151">
        <v>116</v>
      </c>
      <c r="V151">
        <v>31</v>
      </c>
      <c r="W151">
        <v>478</v>
      </c>
      <c r="X151">
        <v>484</v>
      </c>
      <c r="Y151">
        <v>1090</v>
      </c>
      <c r="Z151">
        <v>225</v>
      </c>
      <c r="AA151">
        <v>237</v>
      </c>
      <c r="AB151">
        <v>236</v>
      </c>
      <c r="AC151">
        <v>232</v>
      </c>
      <c r="AD151">
        <v>252</v>
      </c>
      <c r="AE151" t="s">
        <v>461</v>
      </c>
    </row>
    <row r="152" spans="1:31" x14ac:dyDescent="0.3">
      <c r="A152" t="s">
        <v>463</v>
      </c>
      <c r="B152" s="9" t="s">
        <v>790</v>
      </c>
      <c r="C152" t="s">
        <v>216</v>
      </c>
      <c r="D152" t="s">
        <v>48</v>
      </c>
      <c r="E152" t="s">
        <v>24</v>
      </c>
      <c r="F152" t="s">
        <v>26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735</v>
      </c>
      <c r="M152">
        <v>130</v>
      </c>
      <c r="N152">
        <v>114</v>
      </c>
      <c r="O152">
        <v>113</v>
      </c>
      <c r="P152">
        <v>123</v>
      </c>
      <c r="Q152">
        <v>97</v>
      </c>
      <c r="R152">
        <v>131</v>
      </c>
      <c r="S152">
        <v>116</v>
      </c>
      <c r="T152">
        <v>119</v>
      </c>
      <c r="U152">
        <v>116</v>
      </c>
      <c r="V152">
        <v>31</v>
      </c>
      <c r="W152">
        <v>480</v>
      </c>
      <c r="X152">
        <v>482</v>
      </c>
      <c r="Y152">
        <v>1090</v>
      </c>
      <c r="Z152">
        <v>227</v>
      </c>
      <c r="AA152">
        <v>237</v>
      </c>
      <c r="AB152">
        <v>236</v>
      </c>
      <c r="AC152">
        <v>232</v>
      </c>
      <c r="AD152">
        <v>250</v>
      </c>
      <c r="AE152" t="s">
        <v>461</v>
      </c>
    </row>
    <row r="153" spans="1:31" x14ac:dyDescent="0.3">
      <c r="A153" t="s">
        <v>466</v>
      </c>
      <c r="B153" s="9" t="s">
        <v>792</v>
      </c>
      <c r="C153" t="s">
        <v>208</v>
      </c>
      <c r="D153" t="s">
        <v>50</v>
      </c>
      <c r="E153" t="s">
        <v>28</v>
      </c>
      <c r="F153" t="s">
        <v>25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783</v>
      </c>
      <c r="M153">
        <v>127</v>
      </c>
      <c r="N153">
        <v>122</v>
      </c>
      <c r="O153">
        <v>115</v>
      </c>
      <c r="P153">
        <v>128</v>
      </c>
      <c r="Q153">
        <v>101</v>
      </c>
      <c r="R153">
        <v>128</v>
      </c>
      <c r="S153">
        <v>117</v>
      </c>
      <c r="T153">
        <v>119</v>
      </c>
      <c r="U153">
        <v>120</v>
      </c>
      <c r="V153">
        <v>36</v>
      </c>
      <c r="W153">
        <v>492</v>
      </c>
      <c r="X153">
        <v>484</v>
      </c>
      <c r="Y153">
        <v>1113</v>
      </c>
      <c r="Z153">
        <v>228</v>
      </c>
      <c r="AA153">
        <v>250</v>
      </c>
      <c r="AB153">
        <v>243</v>
      </c>
      <c r="AC153">
        <v>237</v>
      </c>
      <c r="AD153">
        <v>247</v>
      </c>
      <c r="AE153" t="s">
        <v>465</v>
      </c>
    </row>
    <row r="154" spans="1:31" x14ac:dyDescent="0.3">
      <c r="A154" t="s">
        <v>467</v>
      </c>
      <c r="B154" s="9" t="s">
        <v>793</v>
      </c>
      <c r="C154" t="s">
        <v>216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783</v>
      </c>
      <c r="M154">
        <v>124</v>
      </c>
      <c r="N154">
        <v>119</v>
      </c>
      <c r="O154">
        <v>115</v>
      </c>
      <c r="P154">
        <v>126</v>
      </c>
      <c r="Q154">
        <v>101</v>
      </c>
      <c r="R154">
        <v>131</v>
      </c>
      <c r="S154">
        <v>120</v>
      </c>
      <c r="T154">
        <v>119</v>
      </c>
      <c r="U154">
        <v>122</v>
      </c>
      <c r="V154">
        <v>36</v>
      </c>
      <c r="W154">
        <v>484</v>
      </c>
      <c r="X154">
        <v>492</v>
      </c>
      <c r="Y154">
        <v>1113</v>
      </c>
      <c r="Z154">
        <v>225</v>
      </c>
      <c r="AA154">
        <v>245</v>
      </c>
      <c r="AB154">
        <v>241</v>
      </c>
      <c r="AC154">
        <v>242</v>
      </c>
      <c r="AD154">
        <v>250</v>
      </c>
      <c r="AE154" t="s">
        <v>465</v>
      </c>
    </row>
    <row r="155" spans="1:31" x14ac:dyDescent="0.3">
      <c r="A155" t="s">
        <v>470</v>
      </c>
      <c r="B155" s="9" t="s">
        <v>795</v>
      </c>
      <c r="C155" t="s">
        <v>208</v>
      </c>
      <c r="D155" t="s">
        <v>384</v>
      </c>
      <c r="E155" t="s">
        <v>23</v>
      </c>
      <c r="F155" t="s">
        <v>31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735</v>
      </c>
      <c r="M155">
        <v>120</v>
      </c>
      <c r="N155">
        <v>121</v>
      </c>
      <c r="O155">
        <v>126</v>
      </c>
      <c r="P155">
        <v>124</v>
      </c>
      <c r="Q155">
        <v>97</v>
      </c>
      <c r="R155">
        <v>128</v>
      </c>
      <c r="S155">
        <v>117</v>
      </c>
      <c r="T155">
        <v>117</v>
      </c>
      <c r="U155">
        <v>117</v>
      </c>
      <c r="V155">
        <v>29</v>
      </c>
      <c r="W155">
        <v>491</v>
      </c>
      <c r="X155">
        <v>479</v>
      </c>
      <c r="Y155">
        <v>1096</v>
      </c>
      <c r="Z155">
        <v>217</v>
      </c>
      <c r="AA155">
        <v>245</v>
      </c>
      <c r="AB155">
        <v>250</v>
      </c>
      <c r="AC155">
        <v>234</v>
      </c>
      <c r="AD155">
        <v>245</v>
      </c>
      <c r="AE155" t="s">
        <v>469</v>
      </c>
    </row>
    <row r="156" spans="1:31" x14ac:dyDescent="0.3">
      <c r="A156" t="s">
        <v>850</v>
      </c>
      <c r="B156" s="9" t="s">
        <v>796</v>
      </c>
      <c r="C156" t="s">
        <v>701</v>
      </c>
      <c r="D156" t="s">
        <v>384</v>
      </c>
      <c r="E156" t="s">
        <v>24</v>
      </c>
      <c r="F156" t="s">
        <v>31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735</v>
      </c>
      <c r="M156">
        <v>122</v>
      </c>
      <c r="N156">
        <v>123</v>
      </c>
      <c r="O156">
        <v>126</v>
      </c>
      <c r="P156">
        <v>126</v>
      </c>
      <c r="Q156">
        <v>97</v>
      </c>
      <c r="R156">
        <v>126</v>
      </c>
      <c r="S156">
        <v>115</v>
      </c>
      <c r="T156">
        <v>116</v>
      </c>
      <c r="U156">
        <v>116</v>
      </c>
      <c r="V156">
        <v>29</v>
      </c>
      <c r="W156">
        <v>497</v>
      </c>
      <c r="X156">
        <v>473</v>
      </c>
      <c r="Y156">
        <v>1096</v>
      </c>
      <c r="Z156">
        <v>219</v>
      </c>
      <c r="AA156">
        <v>249</v>
      </c>
      <c r="AB156">
        <v>252</v>
      </c>
      <c r="AC156">
        <v>231</v>
      </c>
      <c r="AD156">
        <v>242</v>
      </c>
      <c r="AE156" t="s">
        <v>469</v>
      </c>
    </row>
    <row r="157" spans="1:31" x14ac:dyDescent="0.3">
      <c r="A157" t="s">
        <v>481</v>
      </c>
      <c r="B157" s="9" t="s">
        <v>783</v>
      </c>
      <c r="C157" t="s">
        <v>216</v>
      </c>
      <c r="D157" t="s">
        <v>30</v>
      </c>
      <c r="E157" t="s">
        <v>24</v>
      </c>
      <c r="F157" t="s">
        <v>31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801</v>
      </c>
      <c r="M157">
        <v>128</v>
      </c>
      <c r="N157">
        <v>130</v>
      </c>
      <c r="O157">
        <v>132</v>
      </c>
      <c r="P157">
        <v>130</v>
      </c>
      <c r="Q157">
        <v>101</v>
      </c>
      <c r="R157">
        <v>115</v>
      </c>
      <c r="S157">
        <v>116</v>
      </c>
      <c r="T157">
        <v>116</v>
      </c>
      <c r="U157">
        <v>116</v>
      </c>
      <c r="V157">
        <v>36</v>
      </c>
      <c r="W157">
        <v>520</v>
      </c>
      <c r="X157">
        <v>463</v>
      </c>
      <c r="Y157">
        <v>1120</v>
      </c>
      <c r="Z157">
        <v>229</v>
      </c>
      <c r="AA157">
        <v>260</v>
      </c>
      <c r="AB157">
        <v>262</v>
      </c>
      <c r="AC157">
        <v>232</v>
      </c>
      <c r="AD157">
        <v>231</v>
      </c>
      <c r="AE157" t="s">
        <v>480</v>
      </c>
    </row>
    <row r="158" spans="1:31" x14ac:dyDescent="0.3">
      <c r="A158" t="s">
        <v>918</v>
      </c>
      <c r="B158" s="9" t="s">
        <v>735</v>
      </c>
      <c r="C158" t="s">
        <v>914</v>
      </c>
      <c r="D158" t="s">
        <v>30</v>
      </c>
      <c r="E158" t="s">
        <v>28</v>
      </c>
      <c r="F158" t="s">
        <v>31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801</v>
      </c>
      <c r="M158">
        <v>130</v>
      </c>
      <c r="N158">
        <v>127</v>
      </c>
      <c r="O158">
        <v>135</v>
      </c>
      <c r="P158">
        <v>127</v>
      </c>
      <c r="Q158">
        <v>101</v>
      </c>
      <c r="R158">
        <v>118</v>
      </c>
      <c r="S158">
        <v>114</v>
      </c>
      <c r="T158">
        <v>119</v>
      </c>
      <c r="U158">
        <v>114</v>
      </c>
      <c r="V158">
        <v>36</v>
      </c>
      <c r="W158">
        <v>519</v>
      </c>
      <c r="X158">
        <v>465</v>
      </c>
      <c r="Y158">
        <v>1121</v>
      </c>
      <c r="Z158">
        <v>231</v>
      </c>
      <c r="AA158">
        <v>254</v>
      </c>
      <c r="AB158">
        <v>262</v>
      </c>
      <c r="AC158">
        <v>228</v>
      </c>
      <c r="AD158">
        <v>237</v>
      </c>
      <c r="AE158" t="s">
        <v>480</v>
      </c>
    </row>
    <row r="159" spans="1:31" x14ac:dyDescent="0.3">
      <c r="A159" t="s">
        <v>953</v>
      </c>
      <c r="B159" s="9" t="s">
        <v>766</v>
      </c>
      <c r="C159" t="s">
        <v>208</v>
      </c>
      <c r="D159" t="s">
        <v>30</v>
      </c>
      <c r="E159" t="s">
        <v>23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131</v>
      </c>
      <c r="N159">
        <v>127</v>
      </c>
      <c r="O159">
        <v>131</v>
      </c>
      <c r="P159">
        <v>127</v>
      </c>
      <c r="Q159">
        <v>101</v>
      </c>
      <c r="R159">
        <v>117</v>
      </c>
      <c r="S159">
        <v>116</v>
      </c>
      <c r="T159">
        <v>118</v>
      </c>
      <c r="U159">
        <v>116</v>
      </c>
      <c r="V159">
        <v>36</v>
      </c>
      <c r="W159">
        <v>516</v>
      </c>
      <c r="X159">
        <v>467</v>
      </c>
      <c r="Y159">
        <v>1120</v>
      </c>
      <c r="Z159">
        <v>232</v>
      </c>
      <c r="AA159">
        <v>254</v>
      </c>
      <c r="AB159">
        <v>258</v>
      </c>
      <c r="AC159">
        <v>232</v>
      </c>
      <c r="AD159">
        <v>235</v>
      </c>
      <c r="AE159" t="s">
        <v>480</v>
      </c>
    </row>
    <row r="160" spans="1:31" x14ac:dyDescent="0.3">
      <c r="A160" t="s">
        <v>484</v>
      </c>
      <c r="B160" s="9" t="s">
        <v>800</v>
      </c>
      <c r="C160" t="s">
        <v>216</v>
      </c>
      <c r="D160" t="s">
        <v>32</v>
      </c>
      <c r="E160" t="s">
        <v>23</v>
      </c>
      <c r="F160" t="s">
        <v>25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766</v>
      </c>
      <c r="M160">
        <v>128</v>
      </c>
      <c r="N160">
        <v>124</v>
      </c>
      <c r="O160">
        <v>115</v>
      </c>
      <c r="P160">
        <v>123</v>
      </c>
      <c r="Q160">
        <v>101</v>
      </c>
      <c r="R160">
        <v>118</v>
      </c>
      <c r="S160">
        <v>116</v>
      </c>
      <c r="T160">
        <v>119</v>
      </c>
      <c r="U160">
        <v>117</v>
      </c>
      <c r="V160">
        <v>36</v>
      </c>
      <c r="W160">
        <v>490</v>
      </c>
      <c r="X160">
        <v>470</v>
      </c>
      <c r="Y160">
        <v>1097</v>
      </c>
      <c r="Z160">
        <v>229</v>
      </c>
      <c r="AA160">
        <v>247</v>
      </c>
      <c r="AB160">
        <v>238</v>
      </c>
      <c r="AC160">
        <v>233</v>
      </c>
      <c r="AD160">
        <v>237</v>
      </c>
      <c r="AE160" t="s">
        <v>483</v>
      </c>
    </row>
    <row r="161" spans="1:31" x14ac:dyDescent="0.3">
      <c r="A161" t="s">
        <v>955</v>
      </c>
      <c r="B161" s="9" t="s">
        <v>801</v>
      </c>
      <c r="C161" t="s">
        <v>208</v>
      </c>
      <c r="D161" t="s">
        <v>32</v>
      </c>
      <c r="E161" t="s">
        <v>24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127</v>
      </c>
      <c r="N161">
        <v>126</v>
      </c>
      <c r="O161">
        <v>114</v>
      </c>
      <c r="P161">
        <v>125</v>
      </c>
      <c r="Q161">
        <v>101</v>
      </c>
      <c r="R161">
        <v>116</v>
      </c>
      <c r="S161">
        <v>117</v>
      </c>
      <c r="T161">
        <v>117</v>
      </c>
      <c r="U161">
        <v>118</v>
      </c>
      <c r="V161">
        <v>36</v>
      </c>
      <c r="W161">
        <v>492</v>
      </c>
      <c r="X161">
        <v>468</v>
      </c>
      <c r="Y161">
        <v>1097</v>
      </c>
      <c r="Z161">
        <v>228</v>
      </c>
      <c r="AA161">
        <v>251</v>
      </c>
      <c r="AB161">
        <v>239</v>
      </c>
      <c r="AC161">
        <v>235</v>
      </c>
      <c r="AD161">
        <v>233</v>
      </c>
      <c r="AE161" t="s">
        <v>483</v>
      </c>
    </row>
    <row r="162" spans="1:31" x14ac:dyDescent="0.3">
      <c r="A162" t="s">
        <v>1055</v>
      </c>
      <c r="B162" s="9" t="s">
        <v>802</v>
      </c>
      <c r="C162" t="s">
        <v>1048</v>
      </c>
      <c r="D162" t="s">
        <v>32</v>
      </c>
      <c r="E162" t="s">
        <v>28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127</v>
      </c>
      <c r="N162">
        <v>122</v>
      </c>
      <c r="O162">
        <v>114</v>
      </c>
      <c r="P162">
        <v>122</v>
      </c>
      <c r="Q162">
        <v>101</v>
      </c>
      <c r="R162">
        <v>120</v>
      </c>
      <c r="S162">
        <v>118</v>
      </c>
      <c r="T162">
        <v>120</v>
      </c>
      <c r="U162">
        <v>118</v>
      </c>
      <c r="V162">
        <v>36</v>
      </c>
      <c r="W162">
        <v>485</v>
      </c>
      <c r="X162">
        <v>476</v>
      </c>
      <c r="Y162">
        <v>1098</v>
      </c>
      <c r="Z162">
        <v>228</v>
      </c>
      <c r="AA162">
        <v>244</v>
      </c>
      <c r="AB162">
        <v>236</v>
      </c>
      <c r="AC162">
        <v>236</v>
      </c>
      <c r="AD162">
        <v>240</v>
      </c>
      <c r="AE162" t="s">
        <v>483</v>
      </c>
    </row>
    <row r="163" spans="1:31" x14ac:dyDescent="0.3">
      <c r="A163" t="s">
        <v>993</v>
      </c>
      <c r="B163" s="9" t="s">
        <v>799</v>
      </c>
      <c r="C163" t="s">
        <v>958</v>
      </c>
      <c r="D163" t="s">
        <v>33</v>
      </c>
      <c r="E163" t="s">
        <v>28</v>
      </c>
      <c r="F163" t="s">
        <v>26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742</v>
      </c>
      <c r="M163">
        <v>121</v>
      </c>
      <c r="N163">
        <v>114</v>
      </c>
      <c r="O163">
        <v>113</v>
      </c>
      <c r="P163">
        <v>117</v>
      </c>
      <c r="Q163">
        <v>97</v>
      </c>
      <c r="R163">
        <v>123</v>
      </c>
      <c r="S163">
        <v>116</v>
      </c>
      <c r="T163">
        <v>118</v>
      </c>
      <c r="U163">
        <v>116</v>
      </c>
      <c r="V163">
        <v>31</v>
      </c>
      <c r="W163">
        <v>465</v>
      </c>
      <c r="X163">
        <v>473</v>
      </c>
      <c r="Y163">
        <v>1066</v>
      </c>
      <c r="Z163">
        <v>218</v>
      </c>
      <c r="AA163">
        <v>231</v>
      </c>
      <c r="AB163">
        <v>230</v>
      </c>
      <c r="AC163">
        <v>232</v>
      </c>
      <c r="AD163">
        <v>241</v>
      </c>
      <c r="AE163" t="s">
        <v>486</v>
      </c>
    </row>
    <row r="164" spans="1:31" x14ac:dyDescent="0.3">
      <c r="A164" t="s">
        <v>705</v>
      </c>
      <c r="B164" s="9" t="s">
        <v>803</v>
      </c>
      <c r="C164" t="s">
        <v>701</v>
      </c>
      <c r="D164" t="s">
        <v>35</v>
      </c>
      <c r="E164" t="s">
        <v>24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798</v>
      </c>
      <c r="M164">
        <v>122</v>
      </c>
      <c r="N164">
        <v>118</v>
      </c>
      <c r="O164">
        <v>115</v>
      </c>
      <c r="P164">
        <v>120</v>
      </c>
      <c r="Q164">
        <v>97</v>
      </c>
      <c r="R164">
        <v>115</v>
      </c>
      <c r="S164">
        <v>117</v>
      </c>
      <c r="T164">
        <v>119</v>
      </c>
      <c r="U164">
        <v>117</v>
      </c>
      <c r="V164">
        <v>31</v>
      </c>
      <c r="W164">
        <v>475</v>
      </c>
      <c r="X164">
        <v>468</v>
      </c>
      <c r="Y164">
        <v>1071</v>
      </c>
      <c r="Z164">
        <v>219</v>
      </c>
      <c r="AA164">
        <v>238</v>
      </c>
      <c r="AB164">
        <v>235</v>
      </c>
      <c r="AC164">
        <v>234</v>
      </c>
      <c r="AD164">
        <v>234</v>
      </c>
      <c r="AE164" t="s">
        <v>490</v>
      </c>
    </row>
    <row r="165" spans="1:31" x14ac:dyDescent="0.3">
      <c r="A165" t="s">
        <v>911</v>
      </c>
      <c r="B165" s="9" t="s">
        <v>805</v>
      </c>
      <c r="C165" t="s">
        <v>907</v>
      </c>
      <c r="D165" t="s">
        <v>37</v>
      </c>
      <c r="E165" t="s">
        <v>24</v>
      </c>
      <c r="F165" t="s">
        <v>26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119</v>
      </c>
      <c r="N165">
        <v>114</v>
      </c>
      <c r="O165">
        <v>113</v>
      </c>
      <c r="P165">
        <v>118</v>
      </c>
      <c r="Q165">
        <v>97</v>
      </c>
      <c r="R165">
        <v>123</v>
      </c>
      <c r="S165">
        <v>116</v>
      </c>
      <c r="T165">
        <v>118</v>
      </c>
      <c r="U165">
        <v>116</v>
      </c>
      <c r="V165">
        <v>31</v>
      </c>
      <c r="W165">
        <v>464</v>
      </c>
      <c r="X165">
        <v>473</v>
      </c>
      <c r="Y165">
        <v>1065</v>
      </c>
      <c r="Z165">
        <v>216</v>
      </c>
      <c r="AA165">
        <v>232</v>
      </c>
      <c r="AB165">
        <v>231</v>
      </c>
      <c r="AC165">
        <v>232</v>
      </c>
      <c r="AD165">
        <v>241</v>
      </c>
      <c r="AE165" t="s">
        <v>494</v>
      </c>
    </row>
    <row r="166" spans="1:31" x14ac:dyDescent="0.3">
      <c r="A166" t="s">
        <v>913</v>
      </c>
      <c r="B166" s="9" t="s">
        <v>807</v>
      </c>
      <c r="C166" t="s">
        <v>907</v>
      </c>
      <c r="D166" t="s">
        <v>38</v>
      </c>
      <c r="E166" t="s">
        <v>24</v>
      </c>
      <c r="F166" t="s">
        <v>25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121</v>
      </c>
      <c r="N166">
        <v>119</v>
      </c>
      <c r="O166">
        <v>117</v>
      </c>
      <c r="P166">
        <v>120</v>
      </c>
      <c r="Q166">
        <v>97</v>
      </c>
      <c r="R166">
        <v>118</v>
      </c>
      <c r="S166">
        <v>117</v>
      </c>
      <c r="T166">
        <v>119</v>
      </c>
      <c r="U166">
        <v>119</v>
      </c>
      <c r="V166">
        <v>31</v>
      </c>
      <c r="W166">
        <v>477</v>
      </c>
      <c r="X166">
        <v>473</v>
      </c>
      <c r="Y166">
        <v>1078</v>
      </c>
      <c r="Z166">
        <v>218</v>
      </c>
      <c r="AA166">
        <v>239</v>
      </c>
      <c r="AB166">
        <v>237</v>
      </c>
      <c r="AC166">
        <v>236</v>
      </c>
      <c r="AD166">
        <v>237</v>
      </c>
      <c r="AE166" t="s">
        <v>496</v>
      </c>
    </row>
    <row r="167" spans="1:31" x14ac:dyDescent="0.3">
      <c r="A167" t="s">
        <v>972</v>
      </c>
      <c r="B167" s="9" t="s">
        <v>746</v>
      </c>
      <c r="C167" t="s">
        <v>958</v>
      </c>
      <c r="D167" t="s">
        <v>525</v>
      </c>
      <c r="E167" t="s">
        <v>24</v>
      </c>
      <c r="F167" t="s">
        <v>31</v>
      </c>
      <c r="G167" t="s">
        <v>152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122</v>
      </c>
      <c r="N167">
        <v>122</v>
      </c>
      <c r="O167">
        <v>125</v>
      </c>
      <c r="P167">
        <v>125</v>
      </c>
      <c r="Q167">
        <v>101</v>
      </c>
      <c r="R167">
        <v>117</v>
      </c>
      <c r="S167">
        <v>117</v>
      </c>
      <c r="T167">
        <v>121</v>
      </c>
      <c r="U167">
        <v>121</v>
      </c>
      <c r="V167">
        <v>41</v>
      </c>
      <c r="W167">
        <v>494</v>
      </c>
      <c r="X167">
        <v>476</v>
      </c>
      <c r="Y167">
        <v>1112</v>
      </c>
      <c r="Z167">
        <v>223</v>
      </c>
      <c r="AA167">
        <v>247</v>
      </c>
      <c r="AB167">
        <v>250</v>
      </c>
      <c r="AC167">
        <v>238</v>
      </c>
      <c r="AD167">
        <v>238</v>
      </c>
      <c r="AE167" t="s">
        <v>527</v>
      </c>
    </row>
    <row r="168" spans="1:31" x14ac:dyDescent="0.3">
      <c r="A168" t="s">
        <v>704</v>
      </c>
      <c r="B168" s="9" t="s">
        <v>745</v>
      </c>
      <c r="C168" t="s">
        <v>701</v>
      </c>
      <c r="D168" t="s">
        <v>543</v>
      </c>
      <c r="E168" t="s">
        <v>24</v>
      </c>
      <c r="F168" t="s">
        <v>25</v>
      </c>
      <c r="G168" t="s">
        <v>152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122</v>
      </c>
      <c r="N168">
        <v>121</v>
      </c>
      <c r="O168">
        <v>116</v>
      </c>
      <c r="P168">
        <v>118</v>
      </c>
      <c r="Q168">
        <v>97</v>
      </c>
      <c r="R168">
        <v>117</v>
      </c>
      <c r="S168">
        <v>116</v>
      </c>
      <c r="T168">
        <v>119</v>
      </c>
      <c r="U168">
        <v>117</v>
      </c>
      <c r="V168">
        <v>31</v>
      </c>
      <c r="W168">
        <v>477</v>
      </c>
      <c r="X168">
        <v>469</v>
      </c>
      <c r="Y168">
        <v>1074</v>
      </c>
      <c r="Z168">
        <v>219</v>
      </c>
      <c r="AA168">
        <v>239</v>
      </c>
      <c r="AB168">
        <v>234</v>
      </c>
      <c r="AC168">
        <v>233</v>
      </c>
      <c r="AD168">
        <v>236</v>
      </c>
      <c r="AE168" t="s">
        <v>545</v>
      </c>
    </row>
    <row r="169" spans="1:31" x14ac:dyDescent="0.3">
      <c r="A169" t="s">
        <v>549</v>
      </c>
      <c r="B169" s="9" t="s">
        <v>716</v>
      </c>
      <c r="C169" t="s">
        <v>208</v>
      </c>
      <c r="D169" t="s">
        <v>546</v>
      </c>
      <c r="E169" t="s">
        <v>28</v>
      </c>
      <c r="F169" t="s">
        <v>25</v>
      </c>
      <c r="G169" t="s">
        <v>159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125</v>
      </c>
      <c r="N169">
        <v>124</v>
      </c>
      <c r="O169">
        <v>115</v>
      </c>
      <c r="P169">
        <v>123</v>
      </c>
      <c r="Q169">
        <v>101</v>
      </c>
      <c r="R169">
        <v>115</v>
      </c>
      <c r="S169">
        <v>116</v>
      </c>
      <c r="T169">
        <v>121</v>
      </c>
      <c r="U169">
        <v>121</v>
      </c>
      <c r="V169">
        <v>41</v>
      </c>
      <c r="W169">
        <v>487</v>
      </c>
      <c r="X169">
        <v>473</v>
      </c>
      <c r="Y169">
        <v>1102</v>
      </c>
      <c r="Z169">
        <v>226</v>
      </c>
      <c r="AA169">
        <v>247</v>
      </c>
      <c r="AB169">
        <v>238</v>
      </c>
      <c r="AC169">
        <v>237</v>
      </c>
      <c r="AD169">
        <v>236</v>
      </c>
      <c r="AE169" t="s">
        <v>548</v>
      </c>
    </row>
    <row r="170" spans="1:31" x14ac:dyDescent="0.3">
      <c r="A170" t="s">
        <v>963</v>
      </c>
      <c r="B170" s="9" t="s">
        <v>736</v>
      </c>
      <c r="C170" t="s">
        <v>958</v>
      </c>
      <c r="D170" t="s">
        <v>546</v>
      </c>
      <c r="E170" t="s">
        <v>23</v>
      </c>
      <c r="F170" t="s">
        <v>25</v>
      </c>
      <c r="G170" t="s">
        <v>159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128</v>
      </c>
      <c r="N170">
        <v>121</v>
      </c>
      <c r="O170">
        <v>115</v>
      </c>
      <c r="P170">
        <v>120</v>
      </c>
      <c r="Q170">
        <v>101</v>
      </c>
      <c r="R170">
        <v>116</v>
      </c>
      <c r="S170">
        <v>116</v>
      </c>
      <c r="T170">
        <v>123</v>
      </c>
      <c r="U170">
        <v>121</v>
      </c>
      <c r="V170">
        <v>41</v>
      </c>
      <c r="W170">
        <v>484</v>
      </c>
      <c r="X170">
        <v>476</v>
      </c>
      <c r="Y170">
        <v>1102</v>
      </c>
      <c r="Z170">
        <v>229</v>
      </c>
      <c r="AA170">
        <v>241</v>
      </c>
      <c r="AB170">
        <v>235</v>
      </c>
      <c r="AC170">
        <v>237</v>
      </c>
      <c r="AD170">
        <v>239</v>
      </c>
      <c r="AE170" t="s">
        <v>548</v>
      </c>
    </row>
    <row r="171" spans="1:31" x14ac:dyDescent="0.3">
      <c r="A171" t="s">
        <v>556</v>
      </c>
      <c r="B171" s="9" t="s">
        <v>715</v>
      </c>
      <c r="C171" t="s">
        <v>208</v>
      </c>
      <c r="D171" t="s">
        <v>553</v>
      </c>
      <c r="E171" t="s">
        <v>24</v>
      </c>
      <c r="F171" t="s">
        <v>31</v>
      </c>
      <c r="G171" t="s">
        <v>159</v>
      </c>
      <c r="H171" t="s">
        <v>71</v>
      </c>
      <c r="I171" t="s">
        <v>712</v>
      </c>
      <c r="J171" t="s">
        <v>22</v>
      </c>
      <c r="K171" t="s">
        <v>713</v>
      </c>
      <c r="L171" t="s">
        <v>723</v>
      </c>
      <c r="M171">
        <v>116</v>
      </c>
      <c r="N171">
        <v>117</v>
      </c>
      <c r="O171">
        <v>123</v>
      </c>
      <c r="P171">
        <v>123</v>
      </c>
      <c r="Q171">
        <v>97</v>
      </c>
      <c r="R171">
        <v>118</v>
      </c>
      <c r="S171">
        <v>115</v>
      </c>
      <c r="T171">
        <v>117</v>
      </c>
      <c r="U171">
        <v>118</v>
      </c>
      <c r="V171">
        <v>41</v>
      </c>
      <c r="W171">
        <v>479</v>
      </c>
      <c r="X171">
        <v>468</v>
      </c>
      <c r="Y171">
        <v>1085</v>
      </c>
      <c r="Z171">
        <v>213</v>
      </c>
      <c r="AA171">
        <v>240</v>
      </c>
      <c r="AB171">
        <v>246</v>
      </c>
      <c r="AC171">
        <v>233</v>
      </c>
      <c r="AD171">
        <v>235</v>
      </c>
      <c r="AE171" t="s">
        <v>555</v>
      </c>
    </row>
    <row r="172" spans="1:31" x14ac:dyDescent="0.3">
      <c r="A172" t="s">
        <v>593</v>
      </c>
      <c r="B172" s="9" t="s">
        <v>711</v>
      </c>
      <c r="C172" t="s">
        <v>211</v>
      </c>
      <c r="D172" t="s">
        <v>590</v>
      </c>
      <c r="E172" t="s">
        <v>24</v>
      </c>
      <c r="F172" t="s">
        <v>25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133</v>
      </c>
      <c r="N172">
        <v>133</v>
      </c>
      <c r="O172">
        <v>115</v>
      </c>
      <c r="P172">
        <v>124</v>
      </c>
      <c r="Q172">
        <v>101</v>
      </c>
      <c r="R172">
        <v>117</v>
      </c>
      <c r="S172">
        <v>117</v>
      </c>
      <c r="T172">
        <v>123</v>
      </c>
      <c r="U172">
        <v>121</v>
      </c>
      <c r="V172">
        <v>41</v>
      </c>
      <c r="W172">
        <v>505</v>
      </c>
      <c r="X172">
        <v>478</v>
      </c>
      <c r="Y172">
        <v>1125</v>
      </c>
      <c r="Z172">
        <v>234</v>
      </c>
      <c r="AA172">
        <v>257</v>
      </c>
      <c r="AB172">
        <v>239</v>
      </c>
      <c r="AC172">
        <v>238</v>
      </c>
      <c r="AD172">
        <v>240</v>
      </c>
      <c r="AE172" t="s">
        <v>592</v>
      </c>
    </row>
    <row r="173" spans="1:31" x14ac:dyDescent="0.3">
      <c r="A173" t="s">
        <v>944</v>
      </c>
      <c r="B173" s="9" t="s">
        <v>722</v>
      </c>
      <c r="C173" t="s">
        <v>934</v>
      </c>
      <c r="D173" t="s">
        <v>590</v>
      </c>
      <c r="E173" t="s">
        <v>28</v>
      </c>
      <c r="F173" t="s">
        <v>25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136</v>
      </c>
      <c r="N173">
        <v>135</v>
      </c>
      <c r="O173">
        <v>115</v>
      </c>
      <c r="P173">
        <v>125</v>
      </c>
      <c r="Q173">
        <v>101</v>
      </c>
      <c r="R173">
        <v>115</v>
      </c>
      <c r="S173">
        <v>115</v>
      </c>
      <c r="T173">
        <v>122</v>
      </c>
      <c r="U173">
        <v>120</v>
      </c>
      <c r="V173">
        <v>41</v>
      </c>
      <c r="W173">
        <v>511</v>
      </c>
      <c r="X173">
        <v>472</v>
      </c>
      <c r="Y173">
        <v>1125</v>
      </c>
      <c r="Z173">
        <v>237</v>
      </c>
      <c r="AA173">
        <v>260</v>
      </c>
      <c r="AB173">
        <v>240</v>
      </c>
      <c r="AC173">
        <v>235</v>
      </c>
      <c r="AD173">
        <v>237</v>
      </c>
      <c r="AE173" t="s">
        <v>592</v>
      </c>
    </row>
    <row r="174" spans="1:31" x14ac:dyDescent="0.3">
      <c r="A174" t="s">
        <v>597</v>
      </c>
      <c r="B174" s="9" t="s">
        <v>854</v>
      </c>
      <c r="C174" t="s">
        <v>211</v>
      </c>
      <c r="D174" t="s">
        <v>594</v>
      </c>
      <c r="E174" t="s">
        <v>24</v>
      </c>
      <c r="F174" t="s">
        <v>26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801</v>
      </c>
      <c r="M174">
        <v>126</v>
      </c>
      <c r="N174">
        <v>121</v>
      </c>
      <c r="O174">
        <v>114</v>
      </c>
      <c r="P174">
        <v>122</v>
      </c>
      <c r="Q174">
        <v>97</v>
      </c>
      <c r="R174">
        <v>128</v>
      </c>
      <c r="S174">
        <v>116</v>
      </c>
      <c r="T174">
        <v>120</v>
      </c>
      <c r="U174">
        <v>118</v>
      </c>
      <c r="V174">
        <v>28</v>
      </c>
      <c r="W174">
        <v>483</v>
      </c>
      <c r="X174">
        <v>482</v>
      </c>
      <c r="Y174">
        <v>1090</v>
      </c>
      <c r="Z174">
        <v>223</v>
      </c>
      <c r="AA174">
        <v>243</v>
      </c>
      <c r="AB174">
        <v>236</v>
      </c>
      <c r="AC174">
        <v>234</v>
      </c>
      <c r="AD174">
        <v>248</v>
      </c>
      <c r="AE174" t="s">
        <v>596</v>
      </c>
    </row>
    <row r="175" spans="1:31" x14ac:dyDescent="0.3">
      <c r="A175" t="s">
        <v>904</v>
      </c>
      <c r="B175" s="9" t="s">
        <v>881</v>
      </c>
      <c r="C175" t="s">
        <v>894</v>
      </c>
      <c r="D175" t="s">
        <v>594</v>
      </c>
      <c r="E175" t="s">
        <v>28</v>
      </c>
      <c r="F175" t="s">
        <v>26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801</v>
      </c>
      <c r="M175">
        <v>127</v>
      </c>
      <c r="N175">
        <v>119</v>
      </c>
      <c r="O175">
        <v>114</v>
      </c>
      <c r="P175">
        <v>120</v>
      </c>
      <c r="Q175">
        <v>97</v>
      </c>
      <c r="R175">
        <v>130</v>
      </c>
      <c r="S175">
        <v>115</v>
      </c>
      <c r="T175">
        <v>122</v>
      </c>
      <c r="U175">
        <v>118</v>
      </c>
      <c r="V175">
        <v>28</v>
      </c>
      <c r="W175">
        <v>480</v>
      </c>
      <c r="X175">
        <v>485</v>
      </c>
      <c r="Y175">
        <v>1090</v>
      </c>
      <c r="Z175">
        <v>224</v>
      </c>
      <c r="AA175">
        <v>239</v>
      </c>
      <c r="AB175">
        <v>234</v>
      </c>
      <c r="AC175">
        <v>233</v>
      </c>
      <c r="AD175">
        <v>252</v>
      </c>
      <c r="AE175" t="s">
        <v>596</v>
      </c>
    </row>
    <row r="176" spans="1:31" x14ac:dyDescent="0.3">
      <c r="A176" t="s">
        <v>703</v>
      </c>
      <c r="B176" s="9" t="s">
        <v>885</v>
      </c>
      <c r="C176" t="s">
        <v>701</v>
      </c>
      <c r="D176" t="s">
        <v>598</v>
      </c>
      <c r="E176" t="s">
        <v>23</v>
      </c>
      <c r="F176" t="s">
        <v>25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783</v>
      </c>
      <c r="M176">
        <v>126</v>
      </c>
      <c r="N176">
        <v>123</v>
      </c>
      <c r="O176">
        <v>119</v>
      </c>
      <c r="P176">
        <v>124</v>
      </c>
      <c r="Q176">
        <v>101</v>
      </c>
      <c r="R176">
        <v>119</v>
      </c>
      <c r="S176">
        <v>119</v>
      </c>
      <c r="T176">
        <v>124</v>
      </c>
      <c r="U176">
        <v>122</v>
      </c>
      <c r="V176">
        <v>41</v>
      </c>
      <c r="W176">
        <v>492</v>
      </c>
      <c r="X176">
        <v>484</v>
      </c>
      <c r="Y176">
        <v>1118</v>
      </c>
      <c r="Z176">
        <v>227</v>
      </c>
      <c r="AA176">
        <v>247</v>
      </c>
      <c r="AB176">
        <v>243</v>
      </c>
      <c r="AC176">
        <v>241</v>
      </c>
      <c r="AD176">
        <v>243</v>
      </c>
      <c r="AE176" t="s">
        <v>600</v>
      </c>
    </row>
    <row r="177" spans="1:31" x14ac:dyDescent="0.3">
      <c r="A177" t="s">
        <v>603</v>
      </c>
      <c r="B177" s="9" t="s">
        <v>889</v>
      </c>
      <c r="C177" t="s">
        <v>391</v>
      </c>
      <c r="D177" t="s">
        <v>392</v>
      </c>
      <c r="E177" t="s">
        <v>24</v>
      </c>
      <c r="F177" t="s">
        <v>31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714</v>
      </c>
      <c r="M177">
        <v>120</v>
      </c>
      <c r="N177">
        <v>123</v>
      </c>
      <c r="O177">
        <v>130</v>
      </c>
      <c r="P177">
        <v>126</v>
      </c>
      <c r="Q177">
        <v>101</v>
      </c>
      <c r="R177">
        <v>118</v>
      </c>
      <c r="S177">
        <v>118</v>
      </c>
      <c r="T177">
        <v>117</v>
      </c>
      <c r="U177">
        <v>119</v>
      </c>
      <c r="V177">
        <v>36</v>
      </c>
      <c r="W177">
        <v>499</v>
      </c>
      <c r="X177">
        <v>472</v>
      </c>
      <c r="Y177">
        <v>1108</v>
      </c>
      <c r="Z177">
        <v>221</v>
      </c>
      <c r="AA177">
        <v>249</v>
      </c>
      <c r="AB177">
        <v>256</v>
      </c>
      <c r="AC177">
        <v>237</v>
      </c>
      <c r="AD177">
        <v>235</v>
      </c>
      <c r="AE177" t="s">
        <v>602</v>
      </c>
    </row>
    <row r="178" spans="1:31" x14ac:dyDescent="0.3">
      <c r="A178" t="s">
        <v>991</v>
      </c>
      <c r="B178" s="9" t="s">
        <v>899</v>
      </c>
      <c r="C178" t="s">
        <v>958</v>
      </c>
      <c r="D178" t="s">
        <v>661</v>
      </c>
      <c r="E178" t="s">
        <v>24</v>
      </c>
      <c r="F178" t="s">
        <v>31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723</v>
      </c>
      <c r="M178">
        <v>118</v>
      </c>
      <c r="N178">
        <v>123</v>
      </c>
      <c r="O178">
        <v>124</v>
      </c>
      <c r="P178">
        <v>124</v>
      </c>
      <c r="Q178">
        <v>101</v>
      </c>
      <c r="R178">
        <v>118</v>
      </c>
      <c r="S178">
        <v>118</v>
      </c>
      <c r="T178">
        <v>118</v>
      </c>
      <c r="U178">
        <v>119</v>
      </c>
      <c r="V178">
        <v>36</v>
      </c>
      <c r="W178">
        <v>489</v>
      </c>
      <c r="X178">
        <v>473</v>
      </c>
      <c r="Y178">
        <v>1099</v>
      </c>
      <c r="Z178">
        <v>219</v>
      </c>
      <c r="AA178">
        <v>247</v>
      </c>
      <c r="AB178">
        <v>248</v>
      </c>
      <c r="AC178">
        <v>237</v>
      </c>
      <c r="AD178">
        <v>236</v>
      </c>
      <c r="AE178" t="s">
        <v>610</v>
      </c>
    </row>
    <row r="179" spans="1:31" x14ac:dyDescent="0.3">
      <c r="A179" t="s">
        <v>901</v>
      </c>
      <c r="B179" s="9" t="s">
        <v>910</v>
      </c>
      <c r="C179" t="s">
        <v>894</v>
      </c>
      <c r="D179" t="s">
        <v>614</v>
      </c>
      <c r="E179" t="s">
        <v>23</v>
      </c>
      <c r="F179" t="s">
        <v>31</v>
      </c>
      <c r="G179" t="s">
        <v>190</v>
      </c>
      <c r="H179" t="s">
        <v>71</v>
      </c>
      <c r="I179" t="s">
        <v>712</v>
      </c>
      <c r="J179" t="s">
        <v>22</v>
      </c>
      <c r="K179" t="s">
        <v>713</v>
      </c>
      <c r="L179" t="s">
        <v>802</v>
      </c>
      <c r="M179">
        <v>121</v>
      </c>
      <c r="N179">
        <v>132</v>
      </c>
      <c r="O179">
        <v>133</v>
      </c>
      <c r="P179">
        <v>130</v>
      </c>
      <c r="Q179">
        <v>101</v>
      </c>
      <c r="R179">
        <v>115</v>
      </c>
      <c r="S179">
        <v>120</v>
      </c>
      <c r="T179">
        <v>115</v>
      </c>
      <c r="U179">
        <v>119</v>
      </c>
      <c r="V179">
        <v>36</v>
      </c>
      <c r="W179">
        <v>516</v>
      </c>
      <c r="X179">
        <v>469</v>
      </c>
      <c r="Y179">
        <v>1122</v>
      </c>
      <c r="Z179">
        <v>222</v>
      </c>
      <c r="AA179">
        <v>262</v>
      </c>
      <c r="AB179">
        <v>263</v>
      </c>
      <c r="AC179">
        <v>239</v>
      </c>
      <c r="AD179">
        <v>230</v>
      </c>
      <c r="AE179" t="s">
        <v>616</v>
      </c>
    </row>
    <row r="180" spans="1:31" x14ac:dyDescent="0.3">
      <c r="A180" t="s">
        <v>1084</v>
      </c>
      <c r="B180" s="9" t="s">
        <v>912</v>
      </c>
      <c r="C180" t="s">
        <v>1078</v>
      </c>
      <c r="D180" t="s">
        <v>614</v>
      </c>
      <c r="E180" t="s">
        <v>24</v>
      </c>
      <c r="F180" t="s">
        <v>31</v>
      </c>
      <c r="G180" t="s">
        <v>190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119</v>
      </c>
      <c r="N180">
        <v>134</v>
      </c>
      <c r="O180">
        <v>132</v>
      </c>
      <c r="P180">
        <v>131</v>
      </c>
      <c r="Q180">
        <v>101</v>
      </c>
      <c r="R180">
        <v>113</v>
      </c>
      <c r="S180">
        <v>122</v>
      </c>
      <c r="T180">
        <v>114</v>
      </c>
      <c r="U180">
        <v>120</v>
      </c>
      <c r="V180">
        <v>36</v>
      </c>
      <c r="W180">
        <v>516</v>
      </c>
      <c r="X180">
        <v>469</v>
      </c>
      <c r="Y180">
        <v>1122</v>
      </c>
      <c r="Z180">
        <v>220</v>
      </c>
      <c r="AA180">
        <v>265</v>
      </c>
      <c r="AB180">
        <v>263</v>
      </c>
      <c r="AC180">
        <v>242</v>
      </c>
      <c r="AD180">
        <v>227</v>
      </c>
      <c r="AE180" t="s">
        <v>616</v>
      </c>
    </row>
    <row r="181" spans="1:31" x14ac:dyDescent="0.3">
      <c r="A181" t="s">
        <v>1086</v>
      </c>
      <c r="B181" s="9" t="s">
        <v>920</v>
      </c>
      <c r="C181" t="s">
        <v>1078</v>
      </c>
      <c r="D181" t="s">
        <v>617</v>
      </c>
      <c r="E181" t="s">
        <v>24</v>
      </c>
      <c r="F181" t="s">
        <v>25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130</v>
      </c>
      <c r="N181">
        <v>123</v>
      </c>
      <c r="O181">
        <v>117</v>
      </c>
      <c r="P181">
        <v>122</v>
      </c>
      <c r="Q181">
        <v>101</v>
      </c>
      <c r="R181">
        <v>124</v>
      </c>
      <c r="S181">
        <v>120</v>
      </c>
      <c r="T181">
        <v>125</v>
      </c>
      <c r="U181">
        <v>120</v>
      </c>
      <c r="V181">
        <v>31</v>
      </c>
      <c r="W181">
        <v>492</v>
      </c>
      <c r="X181">
        <v>489</v>
      </c>
      <c r="Y181">
        <v>1113</v>
      </c>
      <c r="Z181">
        <v>231</v>
      </c>
      <c r="AA181">
        <v>245</v>
      </c>
      <c r="AB181">
        <v>239</v>
      </c>
      <c r="AC181">
        <v>240</v>
      </c>
      <c r="AD181">
        <v>249</v>
      </c>
      <c r="AE181" t="s">
        <v>619</v>
      </c>
    </row>
    <row r="182" spans="1:31" x14ac:dyDescent="0.3">
      <c r="A182" t="s">
        <v>1051</v>
      </c>
      <c r="B182" s="9" t="s">
        <v>925</v>
      </c>
      <c r="C182" t="s">
        <v>1048</v>
      </c>
      <c r="D182" t="s">
        <v>620</v>
      </c>
      <c r="E182" t="s">
        <v>23</v>
      </c>
      <c r="F182" t="s">
        <v>26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800</v>
      </c>
      <c r="M182">
        <v>129</v>
      </c>
      <c r="N182">
        <v>119</v>
      </c>
      <c r="O182">
        <v>113</v>
      </c>
      <c r="P182">
        <v>122</v>
      </c>
      <c r="Q182">
        <v>101</v>
      </c>
      <c r="R182">
        <v>131</v>
      </c>
      <c r="S182">
        <v>115</v>
      </c>
      <c r="T182">
        <v>120</v>
      </c>
      <c r="U182">
        <v>118</v>
      </c>
      <c r="V182">
        <v>36</v>
      </c>
      <c r="W182">
        <v>483</v>
      </c>
      <c r="X182">
        <v>484</v>
      </c>
      <c r="Y182">
        <v>1104</v>
      </c>
      <c r="Z182">
        <v>230</v>
      </c>
      <c r="AA182">
        <v>241</v>
      </c>
      <c r="AB182">
        <v>235</v>
      </c>
      <c r="AC182">
        <v>233</v>
      </c>
      <c r="AD182">
        <v>251</v>
      </c>
      <c r="AE182" t="s">
        <v>622</v>
      </c>
    </row>
    <row r="183" spans="1:31" x14ac:dyDescent="0.3">
      <c r="A183" t="s">
        <v>933</v>
      </c>
      <c r="B183" s="9" t="s">
        <v>932</v>
      </c>
      <c r="C183" t="s">
        <v>914</v>
      </c>
      <c r="D183" t="s">
        <v>623</v>
      </c>
      <c r="E183" t="s">
        <v>23</v>
      </c>
      <c r="F183" t="s">
        <v>25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714</v>
      </c>
      <c r="M183">
        <v>128</v>
      </c>
      <c r="N183">
        <v>122</v>
      </c>
      <c r="O183">
        <v>116</v>
      </c>
      <c r="P183">
        <v>120</v>
      </c>
      <c r="Q183">
        <v>97</v>
      </c>
      <c r="R183">
        <v>119</v>
      </c>
      <c r="S183">
        <v>122</v>
      </c>
      <c r="T183">
        <v>123</v>
      </c>
      <c r="U183">
        <v>122</v>
      </c>
      <c r="V183">
        <v>36</v>
      </c>
      <c r="W183">
        <v>486</v>
      </c>
      <c r="X183">
        <v>486</v>
      </c>
      <c r="Y183">
        <v>1105</v>
      </c>
      <c r="Z183">
        <v>225</v>
      </c>
      <c r="AA183">
        <v>242</v>
      </c>
      <c r="AB183">
        <v>236</v>
      </c>
      <c r="AC183">
        <v>244</v>
      </c>
      <c r="AD183">
        <v>242</v>
      </c>
      <c r="AE183" t="s">
        <v>625</v>
      </c>
    </row>
    <row r="184" spans="1:31" x14ac:dyDescent="0.3">
      <c r="A184" t="s">
        <v>981</v>
      </c>
      <c r="B184" s="9" t="s">
        <v>938</v>
      </c>
      <c r="C184" t="s">
        <v>958</v>
      </c>
      <c r="D184" t="s">
        <v>673</v>
      </c>
      <c r="E184" t="s">
        <v>28</v>
      </c>
      <c r="F184" t="s">
        <v>25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735</v>
      </c>
      <c r="M184">
        <v>130</v>
      </c>
      <c r="N184">
        <v>125</v>
      </c>
      <c r="O184">
        <v>114</v>
      </c>
      <c r="P184">
        <v>118</v>
      </c>
      <c r="Q184">
        <v>101</v>
      </c>
      <c r="R184">
        <v>118</v>
      </c>
      <c r="S184">
        <v>116</v>
      </c>
      <c r="T184">
        <v>123</v>
      </c>
      <c r="U184">
        <v>116</v>
      </c>
      <c r="V184">
        <v>31</v>
      </c>
      <c r="W184">
        <v>487</v>
      </c>
      <c r="X184">
        <v>473</v>
      </c>
      <c r="Y184">
        <v>1092</v>
      </c>
      <c r="Z184">
        <v>231</v>
      </c>
      <c r="AA184">
        <v>243</v>
      </c>
      <c r="AB184">
        <v>232</v>
      </c>
      <c r="AC184">
        <v>232</v>
      </c>
      <c r="AD184">
        <v>241</v>
      </c>
      <c r="AE184" t="s">
        <v>675</v>
      </c>
    </row>
    <row r="185" spans="1:31" x14ac:dyDescent="0.3">
      <c r="A185" t="s">
        <v>629</v>
      </c>
      <c r="B185" s="9" t="s">
        <v>954</v>
      </c>
      <c r="C185" t="s">
        <v>209</v>
      </c>
      <c r="D185" t="s">
        <v>626</v>
      </c>
      <c r="E185" t="s">
        <v>28</v>
      </c>
      <c r="F185" t="s">
        <v>25</v>
      </c>
      <c r="G185" t="s">
        <v>154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131</v>
      </c>
      <c r="N185">
        <v>130</v>
      </c>
      <c r="O185">
        <v>115</v>
      </c>
      <c r="P185">
        <v>120</v>
      </c>
      <c r="Q185">
        <v>101</v>
      </c>
      <c r="R185">
        <v>119</v>
      </c>
      <c r="S185">
        <v>122</v>
      </c>
      <c r="T185">
        <v>124</v>
      </c>
      <c r="U185">
        <v>122</v>
      </c>
      <c r="V185">
        <v>26</v>
      </c>
      <c r="W185">
        <v>496</v>
      </c>
      <c r="X185">
        <v>487</v>
      </c>
      <c r="Y185">
        <v>1110</v>
      </c>
      <c r="Z185">
        <v>232</v>
      </c>
      <c r="AA185">
        <v>250</v>
      </c>
      <c r="AB185">
        <v>235</v>
      </c>
      <c r="AC185">
        <v>244</v>
      </c>
      <c r="AD185">
        <v>243</v>
      </c>
      <c r="AE185" t="s">
        <v>628</v>
      </c>
    </row>
    <row r="186" spans="1:31" x14ac:dyDescent="0.3">
      <c r="A186" t="s">
        <v>924</v>
      </c>
      <c r="B186" s="9" t="s">
        <v>962</v>
      </c>
      <c r="C186" t="s">
        <v>914</v>
      </c>
      <c r="D186" t="s">
        <v>626</v>
      </c>
      <c r="E186" t="s">
        <v>23</v>
      </c>
      <c r="F186" t="s">
        <v>25</v>
      </c>
      <c r="G186" t="s">
        <v>154</v>
      </c>
      <c r="H186" t="s">
        <v>71</v>
      </c>
      <c r="I186" t="s">
        <v>712</v>
      </c>
      <c r="J186" t="s">
        <v>22</v>
      </c>
      <c r="K186" t="s">
        <v>713</v>
      </c>
      <c r="L186" t="s">
        <v>802</v>
      </c>
      <c r="M186">
        <v>133</v>
      </c>
      <c r="N186">
        <v>128</v>
      </c>
      <c r="O186">
        <v>115</v>
      </c>
      <c r="P186">
        <v>118</v>
      </c>
      <c r="Q186">
        <v>101</v>
      </c>
      <c r="R186">
        <v>121</v>
      </c>
      <c r="S186">
        <v>122</v>
      </c>
      <c r="T186">
        <v>126</v>
      </c>
      <c r="U186">
        <v>121</v>
      </c>
      <c r="V186">
        <v>26</v>
      </c>
      <c r="W186">
        <v>494</v>
      </c>
      <c r="X186">
        <v>490</v>
      </c>
      <c r="Y186">
        <v>1111</v>
      </c>
      <c r="Z186">
        <v>234</v>
      </c>
      <c r="AA186">
        <v>246</v>
      </c>
      <c r="AB186">
        <v>233</v>
      </c>
      <c r="AC186">
        <v>243</v>
      </c>
      <c r="AD186">
        <v>247</v>
      </c>
      <c r="AE186" t="s">
        <v>628</v>
      </c>
    </row>
    <row r="187" spans="1:31" x14ac:dyDescent="0.3">
      <c r="A187" t="s">
        <v>995</v>
      </c>
      <c r="B187" s="9" t="s">
        <v>971</v>
      </c>
      <c r="C187" t="s">
        <v>208</v>
      </c>
      <c r="D187" t="s">
        <v>626</v>
      </c>
      <c r="E187" t="s">
        <v>24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134</v>
      </c>
      <c r="N187">
        <v>127</v>
      </c>
      <c r="O187">
        <v>115</v>
      </c>
      <c r="P187">
        <v>117</v>
      </c>
      <c r="Q187">
        <v>101</v>
      </c>
      <c r="R187">
        <v>119</v>
      </c>
      <c r="S187">
        <v>125</v>
      </c>
      <c r="T187">
        <v>124</v>
      </c>
      <c r="U187">
        <v>124</v>
      </c>
      <c r="V187">
        <v>26</v>
      </c>
      <c r="W187">
        <v>493</v>
      </c>
      <c r="X187">
        <v>492</v>
      </c>
      <c r="Y187">
        <v>1112</v>
      </c>
      <c r="Z187">
        <v>235</v>
      </c>
      <c r="AA187">
        <v>244</v>
      </c>
      <c r="AB187">
        <v>232</v>
      </c>
      <c r="AC187">
        <v>249</v>
      </c>
      <c r="AD187">
        <v>243</v>
      </c>
      <c r="AE187" t="s">
        <v>628</v>
      </c>
    </row>
    <row r="188" spans="1:31" x14ac:dyDescent="0.3">
      <c r="A188" t="s">
        <v>664</v>
      </c>
      <c r="B188" s="9" t="s">
        <v>986</v>
      </c>
      <c r="C188" t="s">
        <v>391</v>
      </c>
      <c r="D188" t="s">
        <v>630</v>
      </c>
      <c r="E188" t="s">
        <v>28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783</v>
      </c>
      <c r="M188">
        <v>126</v>
      </c>
      <c r="N188">
        <v>120</v>
      </c>
      <c r="O188">
        <v>121</v>
      </c>
      <c r="P188">
        <v>124</v>
      </c>
      <c r="Q188">
        <v>101</v>
      </c>
      <c r="R188">
        <v>117</v>
      </c>
      <c r="S188">
        <v>122</v>
      </c>
      <c r="T188">
        <v>124</v>
      </c>
      <c r="U188">
        <v>122</v>
      </c>
      <c r="V188">
        <v>36</v>
      </c>
      <c r="W188">
        <v>491</v>
      </c>
      <c r="X188">
        <v>485</v>
      </c>
      <c r="Y188">
        <v>1113</v>
      </c>
      <c r="Z188">
        <v>227</v>
      </c>
      <c r="AA188">
        <v>244</v>
      </c>
      <c r="AB188">
        <v>245</v>
      </c>
      <c r="AC188">
        <v>244</v>
      </c>
      <c r="AD188">
        <v>241</v>
      </c>
      <c r="AE188" t="s">
        <v>632</v>
      </c>
    </row>
    <row r="189" spans="1:31" x14ac:dyDescent="0.3">
      <c r="A189" t="s">
        <v>648</v>
      </c>
      <c r="B189" s="9" t="s">
        <v>1004</v>
      </c>
      <c r="C189" t="s">
        <v>209</v>
      </c>
      <c r="D189" t="s">
        <v>645</v>
      </c>
      <c r="E189" t="s">
        <v>24</v>
      </c>
      <c r="F189" t="s">
        <v>31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766</v>
      </c>
      <c r="M189">
        <v>120</v>
      </c>
      <c r="N189">
        <v>124</v>
      </c>
      <c r="O189">
        <v>129</v>
      </c>
      <c r="P189">
        <v>129</v>
      </c>
      <c r="Q189">
        <v>101</v>
      </c>
      <c r="R189">
        <v>115</v>
      </c>
      <c r="S189">
        <v>122</v>
      </c>
      <c r="T189">
        <v>119</v>
      </c>
      <c r="U189">
        <v>120</v>
      </c>
      <c r="V189">
        <v>41</v>
      </c>
      <c r="W189">
        <v>502</v>
      </c>
      <c r="X189">
        <v>476</v>
      </c>
      <c r="Y189">
        <v>1120</v>
      </c>
      <c r="Z189">
        <v>221</v>
      </c>
      <c r="AA189">
        <v>253</v>
      </c>
      <c r="AB189">
        <v>258</v>
      </c>
      <c r="AC189">
        <v>242</v>
      </c>
      <c r="AD189">
        <v>234</v>
      </c>
      <c r="AE189" t="s">
        <v>647</v>
      </c>
    </row>
    <row r="190" spans="1:31" x14ac:dyDescent="0.3">
      <c r="A190" t="s">
        <v>997</v>
      </c>
      <c r="B190" s="9" t="s">
        <v>1006</v>
      </c>
      <c r="C190" t="s">
        <v>208</v>
      </c>
      <c r="D190" t="s">
        <v>645</v>
      </c>
      <c r="E190" t="s">
        <v>28</v>
      </c>
      <c r="F190" t="s">
        <v>31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801</v>
      </c>
      <c r="M190">
        <v>118</v>
      </c>
      <c r="N190">
        <v>126</v>
      </c>
      <c r="O190">
        <v>132</v>
      </c>
      <c r="P190">
        <v>131</v>
      </c>
      <c r="Q190">
        <v>101</v>
      </c>
      <c r="R190">
        <v>112</v>
      </c>
      <c r="S190">
        <v>122</v>
      </c>
      <c r="T190">
        <v>117</v>
      </c>
      <c r="U190">
        <v>120</v>
      </c>
      <c r="V190">
        <v>41</v>
      </c>
      <c r="W190">
        <v>507</v>
      </c>
      <c r="X190">
        <v>471</v>
      </c>
      <c r="Y190">
        <v>1120</v>
      </c>
      <c r="Z190">
        <v>219</v>
      </c>
      <c r="AA190">
        <v>257</v>
      </c>
      <c r="AB190">
        <v>263</v>
      </c>
      <c r="AC190">
        <v>242</v>
      </c>
      <c r="AD190">
        <v>229</v>
      </c>
      <c r="AE190" t="s">
        <v>647</v>
      </c>
    </row>
    <row r="191" spans="1:31" x14ac:dyDescent="0.3">
      <c r="A191" t="s">
        <v>905</v>
      </c>
      <c r="B191" s="9" t="s">
        <v>1019</v>
      </c>
      <c r="C191" t="s">
        <v>894</v>
      </c>
      <c r="D191" t="s">
        <v>649</v>
      </c>
      <c r="E191" t="s">
        <v>23</v>
      </c>
      <c r="F191" t="s">
        <v>25</v>
      </c>
      <c r="G191" t="s">
        <v>155</v>
      </c>
      <c r="H191" t="s">
        <v>71</v>
      </c>
      <c r="I191" t="s">
        <v>712</v>
      </c>
      <c r="J191" t="s">
        <v>22</v>
      </c>
      <c r="K191" t="s">
        <v>713</v>
      </c>
      <c r="L191" t="s">
        <v>769</v>
      </c>
      <c r="M191">
        <v>133</v>
      </c>
      <c r="N191">
        <v>128</v>
      </c>
      <c r="O191">
        <v>116</v>
      </c>
      <c r="P191">
        <v>122</v>
      </c>
      <c r="Q191">
        <v>101</v>
      </c>
      <c r="R191">
        <v>119</v>
      </c>
      <c r="S191">
        <v>119</v>
      </c>
      <c r="T191">
        <v>129</v>
      </c>
      <c r="U191">
        <v>122</v>
      </c>
      <c r="V191">
        <v>36</v>
      </c>
      <c r="W191">
        <v>499</v>
      </c>
      <c r="X191">
        <v>489</v>
      </c>
      <c r="Y191">
        <v>1125</v>
      </c>
      <c r="Z191">
        <v>234</v>
      </c>
      <c r="AA191">
        <v>250</v>
      </c>
      <c r="AB191">
        <v>238</v>
      </c>
      <c r="AC191">
        <v>241</v>
      </c>
      <c r="AD191">
        <v>248</v>
      </c>
      <c r="AE191" t="s">
        <v>651</v>
      </c>
    </row>
    <row r="192" spans="1:31" x14ac:dyDescent="0.3">
      <c r="A192" t="s">
        <v>1056</v>
      </c>
      <c r="B192" s="9" t="s">
        <v>1038</v>
      </c>
      <c r="C192" t="s">
        <v>1048</v>
      </c>
      <c r="D192" t="s">
        <v>649</v>
      </c>
      <c r="E192" t="s">
        <v>24</v>
      </c>
      <c r="F192" t="s">
        <v>25</v>
      </c>
      <c r="G192" t="s">
        <v>155</v>
      </c>
      <c r="H192" t="s">
        <v>71</v>
      </c>
      <c r="I192" t="s">
        <v>712</v>
      </c>
      <c r="J192" t="s">
        <v>22</v>
      </c>
      <c r="K192" t="s">
        <v>713</v>
      </c>
      <c r="L192" t="s">
        <v>769</v>
      </c>
      <c r="M192">
        <v>132</v>
      </c>
      <c r="N192">
        <v>130</v>
      </c>
      <c r="O192">
        <v>115</v>
      </c>
      <c r="P192">
        <v>123</v>
      </c>
      <c r="Q192">
        <v>101</v>
      </c>
      <c r="R192">
        <v>117</v>
      </c>
      <c r="S192">
        <v>121</v>
      </c>
      <c r="T192">
        <v>128</v>
      </c>
      <c r="U192">
        <v>123</v>
      </c>
      <c r="V192">
        <v>36</v>
      </c>
      <c r="W192">
        <v>500</v>
      </c>
      <c r="X192">
        <v>489</v>
      </c>
      <c r="Y192">
        <v>1126</v>
      </c>
      <c r="Z192">
        <v>233</v>
      </c>
      <c r="AA192">
        <v>253</v>
      </c>
      <c r="AB192">
        <v>238</v>
      </c>
      <c r="AC192">
        <v>244</v>
      </c>
      <c r="AD192">
        <v>245</v>
      </c>
      <c r="AE192" t="s">
        <v>651</v>
      </c>
    </row>
    <row r="193" spans="1:31" x14ac:dyDescent="0.3">
      <c r="A193" t="s">
        <v>921</v>
      </c>
      <c r="B193" s="9" t="s">
        <v>1040</v>
      </c>
      <c r="C193" t="s">
        <v>914</v>
      </c>
      <c r="D193" t="s">
        <v>658</v>
      </c>
      <c r="E193" t="s">
        <v>23</v>
      </c>
      <c r="F193" t="s">
        <v>26</v>
      </c>
      <c r="G193" t="s">
        <v>155</v>
      </c>
      <c r="H193" t="s">
        <v>71</v>
      </c>
      <c r="I193" t="s">
        <v>712</v>
      </c>
      <c r="J193" t="s">
        <v>22</v>
      </c>
      <c r="K193" t="s">
        <v>713</v>
      </c>
      <c r="L193" t="s">
        <v>714</v>
      </c>
      <c r="M193">
        <v>128</v>
      </c>
      <c r="N193">
        <v>123</v>
      </c>
      <c r="O193">
        <v>113</v>
      </c>
      <c r="P193">
        <v>122</v>
      </c>
      <c r="Q193">
        <v>101</v>
      </c>
      <c r="R193">
        <v>134</v>
      </c>
      <c r="S193">
        <v>116</v>
      </c>
      <c r="T193">
        <v>118</v>
      </c>
      <c r="U193">
        <v>118</v>
      </c>
      <c r="V193">
        <v>41</v>
      </c>
      <c r="W193">
        <v>486</v>
      </c>
      <c r="X193">
        <v>486</v>
      </c>
      <c r="Y193">
        <v>1114</v>
      </c>
      <c r="Z193">
        <v>229</v>
      </c>
      <c r="AA193">
        <v>245</v>
      </c>
      <c r="AB193">
        <v>235</v>
      </c>
      <c r="AC193">
        <v>234</v>
      </c>
      <c r="AD193">
        <v>252</v>
      </c>
      <c r="AE193" t="s">
        <v>660</v>
      </c>
    </row>
    <row r="194" spans="1:31" x14ac:dyDescent="0.3">
      <c r="A194" t="s">
        <v>1068</v>
      </c>
      <c r="B194" s="9" t="s">
        <v>1050</v>
      </c>
      <c r="C194" t="s">
        <v>1048</v>
      </c>
      <c r="D194" t="s">
        <v>652</v>
      </c>
      <c r="E194" t="s">
        <v>23</v>
      </c>
      <c r="F194" t="s">
        <v>25</v>
      </c>
      <c r="G194" t="s">
        <v>158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132</v>
      </c>
      <c r="N194">
        <v>129</v>
      </c>
      <c r="O194">
        <v>115</v>
      </c>
      <c r="P194">
        <v>122</v>
      </c>
      <c r="Q194">
        <v>101</v>
      </c>
      <c r="R194">
        <v>119</v>
      </c>
      <c r="S194">
        <v>124</v>
      </c>
      <c r="T194">
        <v>122</v>
      </c>
      <c r="U194">
        <v>121</v>
      </c>
      <c r="V194">
        <v>41</v>
      </c>
      <c r="W194">
        <v>498</v>
      </c>
      <c r="X194">
        <v>486</v>
      </c>
      <c r="Y194">
        <v>1126</v>
      </c>
      <c r="Z194">
        <v>233</v>
      </c>
      <c r="AA194">
        <v>251</v>
      </c>
      <c r="AB194">
        <v>237</v>
      </c>
      <c r="AC194">
        <v>245</v>
      </c>
      <c r="AD194">
        <v>241</v>
      </c>
      <c r="AE194" t="s">
        <v>654</v>
      </c>
    </row>
    <row r="195" spans="1:31" x14ac:dyDescent="0.3">
      <c r="A195" t="s">
        <v>947</v>
      </c>
      <c r="B195" s="9" t="s">
        <v>1067</v>
      </c>
      <c r="C195" t="s">
        <v>934</v>
      </c>
      <c r="D195" t="s">
        <v>686</v>
      </c>
      <c r="E195" t="s">
        <v>28</v>
      </c>
      <c r="F195" t="s">
        <v>25</v>
      </c>
      <c r="G195" t="s">
        <v>688</v>
      </c>
      <c r="H195" t="s">
        <v>71</v>
      </c>
      <c r="I195" t="s">
        <v>712</v>
      </c>
      <c r="J195" t="s">
        <v>22</v>
      </c>
      <c r="K195" t="s">
        <v>713</v>
      </c>
      <c r="L195" t="s">
        <v>783</v>
      </c>
      <c r="M195">
        <v>126</v>
      </c>
      <c r="N195">
        <v>122</v>
      </c>
      <c r="O195">
        <v>119</v>
      </c>
      <c r="P195">
        <v>124</v>
      </c>
      <c r="Q195">
        <v>101</v>
      </c>
      <c r="R195">
        <v>117</v>
      </c>
      <c r="S195">
        <v>123</v>
      </c>
      <c r="T195">
        <v>126</v>
      </c>
      <c r="U195">
        <v>119</v>
      </c>
      <c r="V195">
        <v>36</v>
      </c>
      <c r="W195">
        <v>491</v>
      </c>
      <c r="X195">
        <v>485</v>
      </c>
      <c r="Y195">
        <v>1113</v>
      </c>
      <c r="Z195">
        <v>227</v>
      </c>
      <c r="AA195">
        <v>246</v>
      </c>
      <c r="AB195">
        <v>243</v>
      </c>
      <c r="AC195">
        <v>242</v>
      </c>
      <c r="AD195">
        <v>243</v>
      </c>
      <c r="AE195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5"/>
  <sheetViews>
    <sheetView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231</v>
      </c>
      <c r="X2">
        <v>227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235</v>
      </c>
      <c r="X3">
        <v>229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229</v>
      </c>
      <c r="X4">
        <v>226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231</v>
      </c>
      <c r="X5">
        <v>226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239</v>
      </c>
      <c r="X6">
        <v>239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243</v>
      </c>
      <c r="X7">
        <v>241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239</v>
      </c>
      <c r="X8">
        <v>239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248</v>
      </c>
      <c r="X9">
        <v>242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245</v>
      </c>
      <c r="X10">
        <v>233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243</v>
      </c>
      <c r="X11">
        <v>229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243</v>
      </c>
      <c r="X12">
        <v>232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251</v>
      </c>
      <c r="X13">
        <v>235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235</v>
      </c>
      <c r="X14">
        <v>231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239</v>
      </c>
      <c r="X15">
        <v>234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241</v>
      </c>
      <c r="X16">
        <v>233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239</v>
      </c>
      <c r="X17">
        <v>230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228</v>
      </c>
      <c r="X18">
        <v>229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242</v>
      </c>
      <c r="X19">
        <v>236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245</v>
      </c>
      <c r="X20">
        <v>238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243</v>
      </c>
      <c r="X21">
        <v>236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235</v>
      </c>
      <c r="X22">
        <v>228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246</v>
      </c>
      <c r="X23">
        <v>241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250</v>
      </c>
      <c r="X24">
        <v>243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245</v>
      </c>
      <c r="X25">
        <v>241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>
        <v>121</v>
      </c>
      <c r="J26">
        <v>117</v>
      </c>
      <c r="K26">
        <v>112</v>
      </c>
      <c r="L26">
        <v>119</v>
      </c>
      <c r="M26">
        <v>97</v>
      </c>
      <c r="N26">
        <v>116</v>
      </c>
      <c r="O26">
        <v>114</v>
      </c>
      <c r="P26">
        <v>116</v>
      </c>
      <c r="Q26">
        <v>119</v>
      </c>
      <c r="R26">
        <v>31</v>
      </c>
      <c r="S26">
        <v>469</v>
      </c>
      <c r="T26">
        <v>465</v>
      </c>
      <c r="U26">
        <v>1062</v>
      </c>
      <c r="V26">
        <v>218</v>
      </c>
      <c r="W26">
        <v>236</v>
      </c>
      <c r="X26">
        <v>231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>
        <v>122</v>
      </c>
      <c r="J27">
        <v>118</v>
      </c>
      <c r="K27">
        <v>113</v>
      </c>
      <c r="L27">
        <v>120</v>
      </c>
      <c r="M27">
        <v>97</v>
      </c>
      <c r="N27">
        <v>121</v>
      </c>
      <c r="O27">
        <v>115</v>
      </c>
      <c r="P27">
        <v>117</v>
      </c>
      <c r="Q27">
        <v>120</v>
      </c>
      <c r="R27">
        <v>31</v>
      </c>
      <c r="S27">
        <v>473</v>
      </c>
      <c r="T27">
        <v>473</v>
      </c>
      <c r="U27">
        <v>1074</v>
      </c>
      <c r="V27">
        <v>219</v>
      </c>
      <c r="W27">
        <v>238</v>
      </c>
      <c r="X27">
        <v>233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>
        <v>120</v>
      </c>
      <c r="J28">
        <v>117</v>
      </c>
      <c r="K28">
        <v>112</v>
      </c>
      <c r="L28">
        <v>119</v>
      </c>
      <c r="M28">
        <v>97</v>
      </c>
      <c r="N28">
        <v>119</v>
      </c>
      <c r="O28">
        <v>114</v>
      </c>
      <c r="P28">
        <v>116</v>
      </c>
      <c r="Q28">
        <v>119</v>
      </c>
      <c r="R28">
        <v>31</v>
      </c>
      <c r="S28">
        <v>468</v>
      </c>
      <c r="T28">
        <v>468</v>
      </c>
      <c r="U28">
        <v>1064</v>
      </c>
      <c r="V28">
        <v>217</v>
      </c>
      <c r="W28">
        <v>236</v>
      </c>
      <c r="X28">
        <v>231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755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>
        <v>125</v>
      </c>
      <c r="J29">
        <v>121</v>
      </c>
      <c r="K29">
        <v>114</v>
      </c>
      <c r="L29">
        <v>122</v>
      </c>
      <c r="M29">
        <v>101</v>
      </c>
      <c r="N29">
        <v>117</v>
      </c>
      <c r="O29">
        <v>115</v>
      </c>
      <c r="P29">
        <v>116</v>
      </c>
      <c r="Q29">
        <v>116</v>
      </c>
      <c r="R29">
        <v>36</v>
      </c>
      <c r="S29">
        <v>482</v>
      </c>
      <c r="T29">
        <v>464</v>
      </c>
      <c r="U29">
        <v>1083</v>
      </c>
      <c r="V29">
        <v>226</v>
      </c>
      <c r="W29">
        <v>243</v>
      </c>
      <c r="X29">
        <v>236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800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>
        <v>128</v>
      </c>
      <c r="J30">
        <v>124</v>
      </c>
      <c r="K30">
        <v>115</v>
      </c>
      <c r="L30">
        <v>123</v>
      </c>
      <c r="M30">
        <v>101</v>
      </c>
      <c r="N30">
        <v>118</v>
      </c>
      <c r="O30">
        <v>116</v>
      </c>
      <c r="P30">
        <v>119</v>
      </c>
      <c r="Q30">
        <v>117</v>
      </c>
      <c r="R30">
        <v>36</v>
      </c>
      <c r="S30">
        <v>490</v>
      </c>
      <c r="T30">
        <v>470</v>
      </c>
      <c r="U30">
        <v>1097</v>
      </c>
      <c r="V30">
        <v>229</v>
      </c>
      <c r="W30">
        <v>247</v>
      </c>
      <c r="X30">
        <v>238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801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>
        <v>127</v>
      </c>
      <c r="J31">
        <v>126</v>
      </c>
      <c r="K31">
        <v>114</v>
      </c>
      <c r="L31">
        <v>125</v>
      </c>
      <c r="M31">
        <v>101</v>
      </c>
      <c r="N31">
        <v>116</v>
      </c>
      <c r="O31">
        <v>117</v>
      </c>
      <c r="P31">
        <v>117</v>
      </c>
      <c r="Q31">
        <v>118</v>
      </c>
      <c r="R31">
        <v>36</v>
      </c>
      <c r="S31">
        <v>492</v>
      </c>
      <c r="T31">
        <v>468</v>
      </c>
      <c r="U31">
        <v>1097</v>
      </c>
      <c r="V31">
        <v>228</v>
      </c>
      <c r="W31">
        <v>251</v>
      </c>
      <c r="X31">
        <v>239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802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>
        <v>127</v>
      </c>
      <c r="J32">
        <v>122</v>
      </c>
      <c r="K32">
        <v>114</v>
      </c>
      <c r="L32">
        <v>122</v>
      </c>
      <c r="M32">
        <v>101</v>
      </c>
      <c r="N32">
        <v>120</v>
      </c>
      <c r="O32">
        <v>118</v>
      </c>
      <c r="P32">
        <v>120</v>
      </c>
      <c r="Q32">
        <v>118</v>
      </c>
      <c r="R32">
        <v>36</v>
      </c>
      <c r="S32">
        <v>485</v>
      </c>
      <c r="T32">
        <v>476</v>
      </c>
      <c r="U32">
        <v>1098</v>
      </c>
      <c r="V32">
        <v>228</v>
      </c>
      <c r="W32">
        <v>244</v>
      </c>
      <c r="X32">
        <v>236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744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>
        <v>128</v>
      </c>
      <c r="J33">
        <v>125</v>
      </c>
      <c r="K33">
        <v>112</v>
      </c>
      <c r="L33">
        <v>119</v>
      </c>
      <c r="M33">
        <v>97</v>
      </c>
      <c r="N33">
        <v>114</v>
      </c>
      <c r="O33">
        <v>110</v>
      </c>
      <c r="P33">
        <v>116</v>
      </c>
      <c r="Q33">
        <v>121</v>
      </c>
      <c r="R33">
        <v>27</v>
      </c>
      <c r="S33">
        <v>484</v>
      </c>
      <c r="T33">
        <v>461</v>
      </c>
      <c r="U33">
        <v>1069</v>
      </c>
      <c r="V33">
        <v>225</v>
      </c>
      <c r="W33">
        <v>244</v>
      </c>
      <c r="X33">
        <v>231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829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>
        <v>119</v>
      </c>
      <c r="J34">
        <v>115</v>
      </c>
      <c r="K34">
        <v>114</v>
      </c>
      <c r="L34">
        <v>119</v>
      </c>
      <c r="M34">
        <v>97</v>
      </c>
      <c r="N34">
        <v>114</v>
      </c>
      <c r="O34">
        <v>116</v>
      </c>
      <c r="P34">
        <v>116</v>
      </c>
      <c r="Q34">
        <v>116</v>
      </c>
      <c r="R34">
        <v>31</v>
      </c>
      <c r="S34">
        <v>467</v>
      </c>
      <c r="T34">
        <v>462</v>
      </c>
      <c r="U34">
        <v>1057</v>
      </c>
      <c r="V34">
        <v>216</v>
      </c>
      <c r="W34">
        <v>234</v>
      </c>
      <c r="X34">
        <v>233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803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>
        <v>122</v>
      </c>
      <c r="J35">
        <v>118</v>
      </c>
      <c r="K35">
        <v>115</v>
      </c>
      <c r="L35">
        <v>120</v>
      </c>
      <c r="M35">
        <v>97</v>
      </c>
      <c r="N35">
        <v>115</v>
      </c>
      <c r="O35">
        <v>117</v>
      </c>
      <c r="P35">
        <v>119</v>
      </c>
      <c r="Q35">
        <v>117</v>
      </c>
      <c r="R35">
        <v>31</v>
      </c>
      <c r="S35">
        <v>475</v>
      </c>
      <c r="T35">
        <v>468</v>
      </c>
      <c r="U35">
        <v>1071</v>
      </c>
      <c r="V35">
        <v>219</v>
      </c>
      <c r="W35">
        <v>238</v>
      </c>
      <c r="X35">
        <v>235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806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>
        <v>118</v>
      </c>
      <c r="J36">
        <v>116</v>
      </c>
      <c r="K36">
        <v>116</v>
      </c>
      <c r="L36">
        <v>119</v>
      </c>
      <c r="M36">
        <v>97</v>
      </c>
      <c r="N36">
        <v>117</v>
      </c>
      <c r="O36">
        <v>116</v>
      </c>
      <c r="P36">
        <v>116</v>
      </c>
      <c r="Q36">
        <v>118</v>
      </c>
      <c r="R36">
        <v>31</v>
      </c>
      <c r="S36">
        <v>469</v>
      </c>
      <c r="T36">
        <v>467</v>
      </c>
      <c r="U36">
        <v>1064</v>
      </c>
      <c r="V36">
        <v>215</v>
      </c>
      <c r="W36">
        <v>235</v>
      </c>
      <c r="X36">
        <v>235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807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>
        <v>121</v>
      </c>
      <c r="J37">
        <v>119</v>
      </c>
      <c r="K37">
        <v>117</v>
      </c>
      <c r="L37">
        <v>120</v>
      </c>
      <c r="M37">
        <v>97</v>
      </c>
      <c r="N37">
        <v>118</v>
      </c>
      <c r="O37">
        <v>117</v>
      </c>
      <c r="P37">
        <v>119</v>
      </c>
      <c r="Q37">
        <v>119</v>
      </c>
      <c r="R37">
        <v>31</v>
      </c>
      <c r="S37">
        <v>477</v>
      </c>
      <c r="T37">
        <v>473</v>
      </c>
      <c r="U37">
        <v>1078</v>
      </c>
      <c r="V37">
        <v>218</v>
      </c>
      <c r="W37">
        <v>239</v>
      </c>
      <c r="X37">
        <v>237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809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>
        <v>121</v>
      </c>
      <c r="J38">
        <v>115</v>
      </c>
      <c r="K38">
        <v>114</v>
      </c>
      <c r="L38">
        <v>118</v>
      </c>
      <c r="M38">
        <v>101</v>
      </c>
      <c r="N38">
        <v>116</v>
      </c>
      <c r="O38">
        <v>114</v>
      </c>
      <c r="P38">
        <v>116</v>
      </c>
      <c r="Q38">
        <v>117</v>
      </c>
      <c r="R38">
        <v>41</v>
      </c>
      <c r="S38">
        <v>468</v>
      </c>
      <c r="T38">
        <v>463</v>
      </c>
      <c r="U38">
        <v>1073</v>
      </c>
      <c r="V38">
        <v>222</v>
      </c>
      <c r="W38">
        <v>233</v>
      </c>
      <c r="X38">
        <v>232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725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>
        <v>117</v>
      </c>
      <c r="J39">
        <v>114</v>
      </c>
      <c r="K39">
        <v>114</v>
      </c>
      <c r="L39">
        <v>119</v>
      </c>
      <c r="M39">
        <v>97</v>
      </c>
      <c r="N39">
        <v>116</v>
      </c>
      <c r="O39">
        <v>116</v>
      </c>
      <c r="P39">
        <v>117</v>
      </c>
      <c r="Q39">
        <v>117</v>
      </c>
      <c r="R39">
        <v>31</v>
      </c>
      <c r="S39">
        <v>464</v>
      </c>
      <c r="T39">
        <v>466</v>
      </c>
      <c r="U39">
        <v>1058</v>
      </c>
      <c r="V39">
        <v>214</v>
      </c>
      <c r="W39">
        <v>233</v>
      </c>
      <c r="X39">
        <v>233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718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>
        <v>117</v>
      </c>
      <c r="J40">
        <v>116</v>
      </c>
      <c r="K40">
        <v>114</v>
      </c>
      <c r="L40">
        <v>120</v>
      </c>
      <c r="M40">
        <v>97</v>
      </c>
      <c r="N40">
        <v>116</v>
      </c>
      <c r="O40">
        <v>116</v>
      </c>
      <c r="P40">
        <v>117</v>
      </c>
      <c r="Q40">
        <v>116</v>
      </c>
      <c r="R40">
        <v>31</v>
      </c>
      <c r="S40">
        <v>467</v>
      </c>
      <c r="T40">
        <v>465</v>
      </c>
      <c r="U40">
        <v>1060</v>
      </c>
      <c r="V40">
        <v>214</v>
      </c>
      <c r="W40">
        <v>236</v>
      </c>
      <c r="X40">
        <v>234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813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>
        <v>121</v>
      </c>
      <c r="J41">
        <v>116</v>
      </c>
      <c r="K41">
        <v>114</v>
      </c>
      <c r="L41">
        <v>121</v>
      </c>
      <c r="M41">
        <v>97</v>
      </c>
      <c r="N41">
        <v>116</v>
      </c>
      <c r="O41">
        <v>116</v>
      </c>
      <c r="P41">
        <v>117</v>
      </c>
      <c r="Q41">
        <v>116</v>
      </c>
      <c r="R41">
        <v>41</v>
      </c>
      <c r="S41">
        <v>472</v>
      </c>
      <c r="T41">
        <v>465</v>
      </c>
      <c r="U41">
        <v>1075</v>
      </c>
      <c r="V41">
        <v>218</v>
      </c>
      <c r="W41">
        <v>237</v>
      </c>
      <c r="X41">
        <v>235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814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>
        <v>121</v>
      </c>
      <c r="J42">
        <v>117</v>
      </c>
      <c r="K42">
        <v>114</v>
      </c>
      <c r="L42">
        <v>121</v>
      </c>
      <c r="M42">
        <v>97</v>
      </c>
      <c r="N42">
        <v>117</v>
      </c>
      <c r="O42">
        <v>117</v>
      </c>
      <c r="P42">
        <v>117</v>
      </c>
      <c r="Q42">
        <v>117</v>
      </c>
      <c r="R42">
        <v>31</v>
      </c>
      <c r="S42">
        <v>473</v>
      </c>
      <c r="T42">
        <v>468</v>
      </c>
      <c r="U42">
        <v>1069</v>
      </c>
      <c r="V42">
        <v>218</v>
      </c>
      <c r="W42">
        <v>238</v>
      </c>
      <c r="X42">
        <v>235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845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>
        <v>118</v>
      </c>
      <c r="J43">
        <v>116</v>
      </c>
      <c r="K43">
        <v>114</v>
      </c>
      <c r="L43">
        <v>119</v>
      </c>
      <c r="M43">
        <v>97</v>
      </c>
      <c r="N43">
        <v>117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466</v>
      </c>
      <c r="U43">
        <v>1061</v>
      </c>
      <c r="V43">
        <v>215</v>
      </c>
      <c r="W43">
        <v>235</v>
      </c>
      <c r="X43">
        <v>233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762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>
        <v>118</v>
      </c>
      <c r="J44">
        <v>116</v>
      </c>
      <c r="K44">
        <v>114</v>
      </c>
      <c r="L44">
        <v>117</v>
      </c>
      <c r="M44">
        <v>97</v>
      </c>
      <c r="N44">
        <v>117</v>
      </c>
      <c r="O44">
        <v>115</v>
      </c>
      <c r="P44">
        <v>117</v>
      </c>
      <c r="Q44">
        <v>117</v>
      </c>
      <c r="R44">
        <v>36</v>
      </c>
      <c r="S44">
        <v>465</v>
      </c>
      <c r="T44">
        <v>466</v>
      </c>
      <c r="U44">
        <v>1064</v>
      </c>
      <c r="V44">
        <v>215</v>
      </c>
      <c r="W44">
        <v>233</v>
      </c>
      <c r="X44">
        <v>231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731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>
        <v>120</v>
      </c>
      <c r="J45">
        <v>117</v>
      </c>
      <c r="K45">
        <v>114</v>
      </c>
      <c r="L45">
        <v>117</v>
      </c>
      <c r="M45">
        <v>97</v>
      </c>
      <c r="N45">
        <v>115</v>
      </c>
      <c r="O45">
        <v>114</v>
      </c>
      <c r="P45">
        <v>116</v>
      </c>
      <c r="Q45">
        <v>116</v>
      </c>
      <c r="R45">
        <v>31</v>
      </c>
      <c r="S45">
        <v>468</v>
      </c>
      <c r="T45">
        <v>461</v>
      </c>
      <c r="U45">
        <v>1057</v>
      </c>
      <c r="V45">
        <v>217</v>
      </c>
      <c r="W45">
        <v>234</v>
      </c>
      <c r="X45">
        <v>231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719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>
        <v>119</v>
      </c>
      <c r="J46">
        <v>118</v>
      </c>
      <c r="K46">
        <v>115</v>
      </c>
      <c r="L46">
        <v>117</v>
      </c>
      <c r="M46">
        <v>97</v>
      </c>
      <c r="N46">
        <v>116</v>
      </c>
      <c r="O46">
        <v>115</v>
      </c>
      <c r="P46">
        <v>116</v>
      </c>
      <c r="Q46">
        <v>116</v>
      </c>
      <c r="R46">
        <v>31</v>
      </c>
      <c r="S46">
        <v>469</v>
      </c>
      <c r="T46">
        <v>463</v>
      </c>
      <c r="U46">
        <v>1060</v>
      </c>
      <c r="V46">
        <v>216</v>
      </c>
      <c r="W46">
        <v>235</v>
      </c>
      <c r="X46">
        <v>232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745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>
        <v>122</v>
      </c>
      <c r="J47">
        <v>121</v>
      </c>
      <c r="K47">
        <v>116</v>
      </c>
      <c r="L47">
        <v>118</v>
      </c>
      <c r="M47">
        <v>97</v>
      </c>
      <c r="N47">
        <v>117</v>
      </c>
      <c r="O47">
        <v>116</v>
      </c>
      <c r="P47">
        <v>119</v>
      </c>
      <c r="Q47">
        <v>117</v>
      </c>
      <c r="R47">
        <v>31</v>
      </c>
      <c r="S47">
        <v>477</v>
      </c>
      <c r="T47">
        <v>469</v>
      </c>
      <c r="U47">
        <v>1074</v>
      </c>
      <c r="V47">
        <v>219</v>
      </c>
      <c r="W47">
        <v>239</v>
      </c>
      <c r="X47">
        <v>234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717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>
        <v>122</v>
      </c>
      <c r="J48">
        <v>121</v>
      </c>
      <c r="K48">
        <v>114</v>
      </c>
      <c r="L48">
        <v>122</v>
      </c>
      <c r="M48">
        <v>101</v>
      </c>
      <c r="N48">
        <v>114</v>
      </c>
      <c r="O48">
        <v>115</v>
      </c>
      <c r="P48">
        <v>118</v>
      </c>
      <c r="Q48">
        <v>120</v>
      </c>
      <c r="R48">
        <v>41</v>
      </c>
      <c r="S48">
        <v>479</v>
      </c>
      <c r="T48">
        <v>467</v>
      </c>
      <c r="U48">
        <v>1088</v>
      </c>
      <c r="V48">
        <v>223</v>
      </c>
      <c r="W48">
        <v>243</v>
      </c>
      <c r="X48">
        <v>236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716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>
        <v>125</v>
      </c>
      <c r="J49">
        <v>124</v>
      </c>
      <c r="K49">
        <v>115</v>
      </c>
      <c r="L49">
        <v>123</v>
      </c>
      <c r="M49">
        <v>101</v>
      </c>
      <c r="N49">
        <v>115</v>
      </c>
      <c r="O49">
        <v>116</v>
      </c>
      <c r="P49">
        <v>121</v>
      </c>
      <c r="Q49">
        <v>121</v>
      </c>
      <c r="R49">
        <v>41</v>
      </c>
      <c r="S49">
        <v>487</v>
      </c>
      <c r="T49">
        <v>473</v>
      </c>
      <c r="U49">
        <v>1102</v>
      </c>
      <c r="V49">
        <v>226</v>
      </c>
      <c r="W49">
        <v>247</v>
      </c>
      <c r="X49">
        <v>238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736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>
        <v>128</v>
      </c>
      <c r="J50">
        <v>121</v>
      </c>
      <c r="K50">
        <v>115</v>
      </c>
      <c r="L50">
        <v>120</v>
      </c>
      <c r="M50">
        <v>101</v>
      </c>
      <c r="N50">
        <v>116</v>
      </c>
      <c r="O50">
        <v>116</v>
      </c>
      <c r="P50">
        <v>123</v>
      </c>
      <c r="Q50">
        <v>121</v>
      </c>
      <c r="R50">
        <v>41</v>
      </c>
      <c r="S50">
        <v>484</v>
      </c>
      <c r="T50">
        <v>476</v>
      </c>
      <c r="U50">
        <v>1102</v>
      </c>
      <c r="V50">
        <v>229</v>
      </c>
      <c r="W50">
        <v>241</v>
      </c>
      <c r="X50">
        <v>235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756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>
        <v>120</v>
      </c>
      <c r="J51">
        <v>119</v>
      </c>
      <c r="K51">
        <v>113</v>
      </c>
      <c r="L51">
        <v>118</v>
      </c>
      <c r="M51">
        <v>97</v>
      </c>
      <c r="N51">
        <v>115</v>
      </c>
      <c r="O51">
        <v>115</v>
      </c>
      <c r="P51">
        <v>116</v>
      </c>
      <c r="Q51">
        <v>116</v>
      </c>
      <c r="R51">
        <v>41</v>
      </c>
      <c r="S51">
        <v>470</v>
      </c>
      <c r="T51">
        <v>462</v>
      </c>
      <c r="U51">
        <v>1070</v>
      </c>
      <c r="V51">
        <v>217</v>
      </c>
      <c r="W51">
        <v>237</v>
      </c>
      <c r="X51">
        <v>231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739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>
        <v>118</v>
      </c>
      <c r="J52">
        <v>118</v>
      </c>
      <c r="K52">
        <v>113</v>
      </c>
      <c r="L52">
        <v>120</v>
      </c>
      <c r="M52">
        <v>97</v>
      </c>
      <c r="N52">
        <v>115</v>
      </c>
      <c r="O52">
        <v>115</v>
      </c>
      <c r="P52">
        <v>120</v>
      </c>
      <c r="Q52">
        <v>120</v>
      </c>
      <c r="R52">
        <v>41</v>
      </c>
      <c r="S52">
        <v>469</v>
      </c>
      <c r="T52">
        <v>470</v>
      </c>
      <c r="U52">
        <v>1077</v>
      </c>
      <c r="V52">
        <v>215</v>
      </c>
      <c r="W52">
        <v>238</v>
      </c>
      <c r="X52">
        <v>233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760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>
        <v>123</v>
      </c>
      <c r="J53">
        <v>121</v>
      </c>
      <c r="K53">
        <v>113</v>
      </c>
      <c r="L53">
        <v>121</v>
      </c>
      <c r="M53">
        <v>97</v>
      </c>
      <c r="N53">
        <v>115</v>
      </c>
      <c r="O53">
        <v>115</v>
      </c>
      <c r="P53">
        <v>120</v>
      </c>
      <c r="Q53">
        <v>121</v>
      </c>
      <c r="R53">
        <v>41</v>
      </c>
      <c r="S53">
        <v>478</v>
      </c>
      <c r="T53">
        <v>471</v>
      </c>
      <c r="U53">
        <v>1087</v>
      </c>
      <c r="V53">
        <v>220</v>
      </c>
      <c r="W53">
        <v>242</v>
      </c>
      <c r="X53">
        <v>234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732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>
        <v>119</v>
      </c>
      <c r="J54">
        <v>116</v>
      </c>
      <c r="K54">
        <v>113</v>
      </c>
      <c r="L54">
        <v>117</v>
      </c>
      <c r="M54">
        <v>97</v>
      </c>
      <c r="N54">
        <v>113</v>
      </c>
      <c r="O54">
        <v>115</v>
      </c>
      <c r="P54">
        <v>115</v>
      </c>
      <c r="Q54">
        <v>116</v>
      </c>
      <c r="R54">
        <v>31</v>
      </c>
      <c r="S54">
        <v>465</v>
      </c>
      <c r="T54">
        <v>459</v>
      </c>
      <c r="U54">
        <v>1052</v>
      </c>
      <c r="V54">
        <v>216</v>
      </c>
      <c r="W54">
        <v>233</v>
      </c>
      <c r="X54">
        <v>230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821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>
        <v>121</v>
      </c>
      <c r="J55">
        <v>118</v>
      </c>
      <c r="K55">
        <v>114</v>
      </c>
      <c r="L55">
        <v>120</v>
      </c>
      <c r="M55">
        <v>101</v>
      </c>
      <c r="N55">
        <v>116</v>
      </c>
      <c r="O55">
        <v>116</v>
      </c>
      <c r="P55">
        <v>118</v>
      </c>
      <c r="Q55">
        <v>118</v>
      </c>
      <c r="R55">
        <v>36</v>
      </c>
      <c r="S55">
        <v>473</v>
      </c>
      <c r="T55">
        <v>468</v>
      </c>
      <c r="U55">
        <v>1078</v>
      </c>
      <c r="V55">
        <v>222</v>
      </c>
      <c r="W55">
        <v>238</v>
      </c>
      <c r="X55">
        <v>234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822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>
        <v>130</v>
      </c>
      <c r="J56">
        <v>130</v>
      </c>
      <c r="K56">
        <v>114</v>
      </c>
      <c r="L56">
        <v>123</v>
      </c>
      <c r="M56">
        <v>101</v>
      </c>
      <c r="N56">
        <v>116</v>
      </c>
      <c r="O56">
        <v>116</v>
      </c>
      <c r="P56">
        <v>120</v>
      </c>
      <c r="Q56">
        <v>120</v>
      </c>
      <c r="R56">
        <v>41</v>
      </c>
      <c r="S56">
        <v>497</v>
      </c>
      <c r="T56">
        <v>472</v>
      </c>
      <c r="U56">
        <v>1111</v>
      </c>
      <c r="V56">
        <v>231</v>
      </c>
      <c r="W56">
        <v>253</v>
      </c>
      <c r="X56">
        <v>237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711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>
        <v>133</v>
      </c>
      <c r="J57">
        <v>133</v>
      </c>
      <c r="K57">
        <v>115</v>
      </c>
      <c r="L57">
        <v>124</v>
      </c>
      <c r="M57">
        <v>101</v>
      </c>
      <c r="N57">
        <v>117</v>
      </c>
      <c r="O57">
        <v>117</v>
      </c>
      <c r="P57">
        <v>123</v>
      </c>
      <c r="Q57">
        <v>121</v>
      </c>
      <c r="R57">
        <v>41</v>
      </c>
      <c r="S57">
        <v>505</v>
      </c>
      <c r="T57">
        <v>478</v>
      </c>
      <c r="U57">
        <v>1125</v>
      </c>
      <c r="V57">
        <v>234</v>
      </c>
      <c r="W57">
        <v>257</v>
      </c>
      <c r="X57">
        <v>239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722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>
        <v>136</v>
      </c>
      <c r="J58">
        <v>135</v>
      </c>
      <c r="K58">
        <v>115</v>
      </c>
      <c r="L58">
        <v>125</v>
      </c>
      <c r="M58">
        <v>101</v>
      </c>
      <c r="N58">
        <v>115</v>
      </c>
      <c r="O58">
        <v>115</v>
      </c>
      <c r="P58">
        <v>122</v>
      </c>
      <c r="Q58">
        <v>120</v>
      </c>
      <c r="R58">
        <v>41</v>
      </c>
      <c r="S58">
        <v>511</v>
      </c>
      <c r="T58">
        <v>472</v>
      </c>
      <c r="U58">
        <v>1125</v>
      </c>
      <c r="V58">
        <v>237</v>
      </c>
      <c r="W58">
        <v>260</v>
      </c>
      <c r="X58">
        <v>240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883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>
        <v>123</v>
      </c>
      <c r="J59">
        <v>120</v>
      </c>
      <c r="K59">
        <v>118</v>
      </c>
      <c r="L59">
        <v>123</v>
      </c>
      <c r="M59">
        <v>101</v>
      </c>
      <c r="N59">
        <v>118</v>
      </c>
      <c r="O59">
        <v>118</v>
      </c>
      <c r="P59">
        <v>121</v>
      </c>
      <c r="Q59">
        <v>121</v>
      </c>
      <c r="R59">
        <v>36</v>
      </c>
      <c r="S59">
        <v>484</v>
      </c>
      <c r="T59">
        <v>478</v>
      </c>
      <c r="U59">
        <v>1099</v>
      </c>
      <c r="V59">
        <v>224</v>
      </c>
      <c r="W59">
        <v>243</v>
      </c>
      <c r="X59">
        <v>241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885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>
        <v>126</v>
      </c>
      <c r="J60">
        <v>123</v>
      </c>
      <c r="K60">
        <v>119</v>
      </c>
      <c r="L60">
        <v>124</v>
      </c>
      <c r="M60">
        <v>101</v>
      </c>
      <c r="N60">
        <v>119</v>
      </c>
      <c r="O60">
        <v>119</v>
      </c>
      <c r="P60">
        <v>124</v>
      </c>
      <c r="Q60">
        <v>122</v>
      </c>
      <c r="R60">
        <v>41</v>
      </c>
      <c r="S60">
        <v>492</v>
      </c>
      <c r="T60">
        <v>484</v>
      </c>
      <c r="U60">
        <v>1118</v>
      </c>
      <c r="V60">
        <v>227</v>
      </c>
      <c r="W60">
        <v>247</v>
      </c>
      <c r="X60">
        <v>243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891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97</v>
      </c>
      <c r="N61">
        <v>118</v>
      </c>
      <c r="O61">
        <v>118</v>
      </c>
      <c r="P61">
        <v>121</v>
      </c>
      <c r="Q61">
        <v>121</v>
      </c>
      <c r="R61">
        <v>31</v>
      </c>
      <c r="S61">
        <v>484</v>
      </c>
      <c r="T61">
        <v>478</v>
      </c>
      <c r="U61">
        <v>1090</v>
      </c>
      <c r="V61">
        <v>220</v>
      </c>
      <c r="W61">
        <v>243</v>
      </c>
      <c r="X61">
        <v>241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917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>
        <v>127</v>
      </c>
      <c r="J62">
        <v>120</v>
      </c>
      <c r="K62">
        <v>116</v>
      </c>
      <c r="L62">
        <v>121</v>
      </c>
      <c r="M62">
        <v>101</v>
      </c>
      <c r="N62">
        <v>123</v>
      </c>
      <c r="O62">
        <v>119</v>
      </c>
      <c r="P62">
        <v>122</v>
      </c>
      <c r="Q62">
        <v>119</v>
      </c>
      <c r="R62">
        <v>31</v>
      </c>
      <c r="S62">
        <v>484</v>
      </c>
      <c r="T62">
        <v>483</v>
      </c>
      <c r="U62">
        <v>1099</v>
      </c>
      <c r="V62">
        <v>228</v>
      </c>
      <c r="W62">
        <v>241</v>
      </c>
      <c r="X62">
        <v>237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920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>
        <v>130</v>
      </c>
      <c r="J63">
        <v>123</v>
      </c>
      <c r="K63">
        <v>117</v>
      </c>
      <c r="L63">
        <v>122</v>
      </c>
      <c r="M63">
        <v>101</v>
      </c>
      <c r="N63">
        <v>124</v>
      </c>
      <c r="O63">
        <v>120</v>
      </c>
      <c r="P63">
        <v>125</v>
      </c>
      <c r="Q63">
        <v>120</v>
      </c>
      <c r="R63">
        <v>31</v>
      </c>
      <c r="S63">
        <v>492</v>
      </c>
      <c r="T63">
        <v>489</v>
      </c>
      <c r="U63">
        <v>1113</v>
      </c>
      <c r="V63">
        <v>231</v>
      </c>
      <c r="W63">
        <v>245</v>
      </c>
      <c r="X63">
        <v>239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928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>
        <v>125</v>
      </c>
      <c r="J64">
        <v>119</v>
      </c>
      <c r="K64">
        <v>115</v>
      </c>
      <c r="L64">
        <v>119</v>
      </c>
      <c r="M64">
        <v>97</v>
      </c>
      <c r="N64">
        <v>118</v>
      </c>
      <c r="O64">
        <v>121</v>
      </c>
      <c r="P64">
        <v>120</v>
      </c>
      <c r="Q64">
        <v>121</v>
      </c>
      <c r="R64">
        <v>36</v>
      </c>
      <c r="S64">
        <v>478</v>
      </c>
      <c r="T64">
        <v>480</v>
      </c>
      <c r="U64">
        <v>1091</v>
      </c>
      <c r="V64">
        <v>222</v>
      </c>
      <c r="W64">
        <v>238</v>
      </c>
      <c r="X64">
        <v>234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932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>
        <v>128</v>
      </c>
      <c r="J65">
        <v>122</v>
      </c>
      <c r="K65">
        <v>116</v>
      </c>
      <c r="L65">
        <v>120</v>
      </c>
      <c r="M65">
        <v>97</v>
      </c>
      <c r="N65">
        <v>119</v>
      </c>
      <c r="O65">
        <v>122</v>
      </c>
      <c r="P65">
        <v>123</v>
      </c>
      <c r="Q65">
        <v>122</v>
      </c>
      <c r="R65">
        <v>36</v>
      </c>
      <c r="S65">
        <v>486</v>
      </c>
      <c r="T65">
        <v>486</v>
      </c>
      <c r="U65">
        <v>1105</v>
      </c>
      <c r="V65">
        <v>225</v>
      </c>
      <c r="W65">
        <v>242</v>
      </c>
      <c r="X65">
        <v>236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937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>
        <v>127</v>
      </c>
      <c r="J66">
        <v>122</v>
      </c>
      <c r="K66">
        <v>113</v>
      </c>
      <c r="L66">
        <v>117</v>
      </c>
      <c r="M66">
        <v>101</v>
      </c>
      <c r="N66">
        <v>117</v>
      </c>
      <c r="O66">
        <v>115</v>
      </c>
      <c r="P66">
        <v>120</v>
      </c>
      <c r="Q66">
        <v>115</v>
      </c>
      <c r="R66">
        <v>31</v>
      </c>
      <c r="S66">
        <v>479</v>
      </c>
      <c r="T66">
        <v>467</v>
      </c>
      <c r="U66">
        <v>1078</v>
      </c>
      <c r="V66">
        <v>228</v>
      </c>
      <c r="W66">
        <v>239</v>
      </c>
      <c r="X66">
        <v>230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938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>
        <v>130</v>
      </c>
      <c r="J67">
        <v>125</v>
      </c>
      <c r="K67">
        <v>114</v>
      </c>
      <c r="L67">
        <v>118</v>
      </c>
      <c r="M67">
        <v>101</v>
      </c>
      <c r="N67">
        <v>118</v>
      </c>
      <c r="O67">
        <v>116</v>
      </c>
      <c r="P67">
        <v>123</v>
      </c>
      <c r="Q67">
        <v>116</v>
      </c>
      <c r="R67">
        <v>31</v>
      </c>
      <c r="S67">
        <v>487</v>
      </c>
      <c r="T67">
        <v>473</v>
      </c>
      <c r="U67">
        <v>1092</v>
      </c>
      <c r="V67">
        <v>231</v>
      </c>
      <c r="W67">
        <v>243</v>
      </c>
      <c r="X67">
        <v>232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946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>
        <v>121</v>
      </c>
      <c r="J68">
        <v>126</v>
      </c>
      <c r="K68">
        <v>112</v>
      </c>
      <c r="L68">
        <v>115</v>
      </c>
      <c r="M68">
        <v>97</v>
      </c>
      <c r="N68">
        <v>115</v>
      </c>
      <c r="O68">
        <v>115</v>
      </c>
      <c r="P68">
        <v>118</v>
      </c>
      <c r="Q68">
        <v>117</v>
      </c>
      <c r="R68">
        <v>31</v>
      </c>
      <c r="S68">
        <v>474</v>
      </c>
      <c r="T68">
        <v>465</v>
      </c>
      <c r="U68">
        <v>1067</v>
      </c>
      <c r="V68">
        <v>218</v>
      </c>
      <c r="W68">
        <v>241</v>
      </c>
      <c r="X68">
        <v>227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952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>
        <v>128</v>
      </c>
      <c r="J69">
        <v>127</v>
      </c>
      <c r="K69">
        <v>114</v>
      </c>
      <c r="L69">
        <v>119</v>
      </c>
      <c r="M69">
        <v>101</v>
      </c>
      <c r="N69">
        <v>118</v>
      </c>
      <c r="O69">
        <v>121</v>
      </c>
      <c r="P69">
        <v>121</v>
      </c>
      <c r="Q69">
        <v>121</v>
      </c>
      <c r="R69">
        <v>26</v>
      </c>
      <c r="S69">
        <v>488</v>
      </c>
      <c r="T69">
        <v>481</v>
      </c>
      <c r="U69">
        <v>1096</v>
      </c>
      <c r="V69">
        <v>229</v>
      </c>
      <c r="W69">
        <v>246</v>
      </c>
      <c r="X69">
        <v>233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954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>
        <v>131</v>
      </c>
      <c r="J70">
        <v>130</v>
      </c>
      <c r="K70">
        <v>115</v>
      </c>
      <c r="L70">
        <v>120</v>
      </c>
      <c r="M70">
        <v>101</v>
      </c>
      <c r="N70">
        <v>119</v>
      </c>
      <c r="O70">
        <v>122</v>
      </c>
      <c r="P70">
        <v>124</v>
      </c>
      <c r="Q70">
        <v>122</v>
      </c>
      <c r="R70">
        <v>26</v>
      </c>
      <c r="S70">
        <v>496</v>
      </c>
      <c r="T70">
        <v>487</v>
      </c>
      <c r="U70">
        <v>1110</v>
      </c>
      <c r="V70">
        <v>232</v>
      </c>
      <c r="W70">
        <v>250</v>
      </c>
      <c r="X70">
        <v>235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962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>
        <v>133</v>
      </c>
      <c r="J71">
        <v>128</v>
      </c>
      <c r="K71">
        <v>115</v>
      </c>
      <c r="L71">
        <v>118</v>
      </c>
      <c r="M71">
        <v>101</v>
      </c>
      <c r="N71">
        <v>121</v>
      </c>
      <c r="O71">
        <v>122</v>
      </c>
      <c r="P71">
        <v>126</v>
      </c>
      <c r="Q71">
        <v>121</v>
      </c>
      <c r="R71">
        <v>26</v>
      </c>
      <c r="S71">
        <v>494</v>
      </c>
      <c r="T71">
        <v>490</v>
      </c>
      <c r="U71">
        <v>1111</v>
      </c>
      <c r="V71">
        <v>234</v>
      </c>
      <c r="W71">
        <v>246</v>
      </c>
      <c r="X71">
        <v>233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971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134</v>
      </c>
      <c r="J72">
        <v>127</v>
      </c>
      <c r="K72">
        <v>115</v>
      </c>
      <c r="L72">
        <v>117</v>
      </c>
      <c r="M72">
        <v>101</v>
      </c>
      <c r="N72">
        <v>119</v>
      </c>
      <c r="O72">
        <v>125</v>
      </c>
      <c r="P72">
        <v>124</v>
      </c>
      <c r="Q72">
        <v>124</v>
      </c>
      <c r="R72">
        <v>26</v>
      </c>
      <c r="S72">
        <v>493</v>
      </c>
      <c r="T72">
        <v>492</v>
      </c>
      <c r="U72">
        <v>1112</v>
      </c>
      <c r="V72">
        <v>235</v>
      </c>
      <c r="W72">
        <v>244</v>
      </c>
      <c r="X72">
        <v>232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980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>
        <v>123</v>
      </c>
      <c r="J73">
        <v>117</v>
      </c>
      <c r="K73">
        <v>120</v>
      </c>
      <c r="L73">
        <v>123</v>
      </c>
      <c r="M73">
        <v>101</v>
      </c>
      <c r="N73">
        <v>116</v>
      </c>
      <c r="O73">
        <v>121</v>
      </c>
      <c r="P73">
        <v>121</v>
      </c>
      <c r="Q73">
        <v>121</v>
      </c>
      <c r="R73">
        <v>36</v>
      </c>
      <c r="S73">
        <v>483</v>
      </c>
      <c r="T73">
        <v>479</v>
      </c>
      <c r="U73">
        <v>1099</v>
      </c>
      <c r="V73">
        <v>224</v>
      </c>
      <c r="W73">
        <v>240</v>
      </c>
      <c r="X73">
        <v>243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986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>
        <v>126</v>
      </c>
      <c r="J74">
        <v>120</v>
      </c>
      <c r="K74">
        <v>121</v>
      </c>
      <c r="L74">
        <v>124</v>
      </c>
      <c r="M74">
        <v>101</v>
      </c>
      <c r="N74">
        <v>117</v>
      </c>
      <c r="O74">
        <v>122</v>
      </c>
      <c r="P74">
        <v>124</v>
      </c>
      <c r="Q74">
        <v>122</v>
      </c>
      <c r="R74">
        <v>36</v>
      </c>
      <c r="S74">
        <v>491</v>
      </c>
      <c r="T74">
        <v>485</v>
      </c>
      <c r="U74">
        <v>1113</v>
      </c>
      <c r="V74">
        <v>227</v>
      </c>
      <c r="W74">
        <v>244</v>
      </c>
      <c r="X74">
        <v>245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990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119</v>
      </c>
      <c r="K75">
        <v>116</v>
      </c>
      <c r="L75">
        <v>121</v>
      </c>
      <c r="M75">
        <v>97</v>
      </c>
      <c r="N75">
        <v>121</v>
      </c>
      <c r="O75">
        <v>121</v>
      </c>
      <c r="P75">
        <v>123</v>
      </c>
      <c r="Q75">
        <v>118</v>
      </c>
      <c r="R75">
        <v>41</v>
      </c>
      <c r="S75">
        <v>479</v>
      </c>
      <c r="T75">
        <v>483</v>
      </c>
      <c r="U75">
        <v>1100</v>
      </c>
      <c r="V75">
        <v>220</v>
      </c>
      <c r="W75">
        <v>240</v>
      </c>
      <c r="X75">
        <v>237</v>
      </c>
      <c r="Y75">
        <v>239</v>
      </c>
      <c r="Z75">
        <v>244</v>
      </c>
      <c r="AA75" t="s">
        <v>635</v>
      </c>
    </row>
    <row r="76" spans="1:27" x14ac:dyDescent="0.3">
      <c r="A76" t="s">
        <v>650</v>
      </c>
      <c r="B76" t="s">
        <v>1013</v>
      </c>
      <c r="C76" t="s">
        <v>206</v>
      </c>
      <c r="D76" t="s">
        <v>649</v>
      </c>
      <c r="E76" t="s">
        <v>28</v>
      </c>
      <c r="F76" t="s">
        <v>25</v>
      </c>
      <c r="G76" t="s">
        <v>155</v>
      </c>
      <c r="H76" t="s">
        <v>71</v>
      </c>
      <c r="I76">
        <v>130</v>
      </c>
      <c r="J76">
        <v>125</v>
      </c>
      <c r="K76">
        <v>115</v>
      </c>
      <c r="L76">
        <v>121</v>
      </c>
      <c r="M76">
        <v>101</v>
      </c>
      <c r="N76">
        <v>118</v>
      </c>
      <c r="O76">
        <v>118</v>
      </c>
      <c r="P76">
        <v>126</v>
      </c>
      <c r="Q76">
        <v>121</v>
      </c>
      <c r="R76">
        <v>36</v>
      </c>
      <c r="S76">
        <v>491</v>
      </c>
      <c r="T76">
        <v>483</v>
      </c>
      <c r="U76">
        <v>1111</v>
      </c>
      <c r="V76">
        <v>231</v>
      </c>
      <c r="W76">
        <v>246</v>
      </c>
      <c r="X76">
        <v>236</v>
      </c>
      <c r="Y76">
        <v>239</v>
      </c>
      <c r="Z76">
        <v>244</v>
      </c>
      <c r="AA76" t="s">
        <v>651</v>
      </c>
    </row>
    <row r="77" spans="1:27" x14ac:dyDescent="0.3">
      <c r="A77" t="s">
        <v>905</v>
      </c>
      <c r="B77" t="s">
        <v>1019</v>
      </c>
      <c r="C77" t="s">
        <v>894</v>
      </c>
      <c r="D77" t="s">
        <v>649</v>
      </c>
      <c r="E77" t="s">
        <v>23</v>
      </c>
      <c r="F77" t="s">
        <v>25</v>
      </c>
      <c r="G77" t="s">
        <v>155</v>
      </c>
      <c r="H77" t="s">
        <v>71</v>
      </c>
      <c r="I77">
        <v>133</v>
      </c>
      <c r="J77">
        <v>128</v>
      </c>
      <c r="K77">
        <v>116</v>
      </c>
      <c r="L77">
        <v>122</v>
      </c>
      <c r="M77">
        <v>101</v>
      </c>
      <c r="N77">
        <v>119</v>
      </c>
      <c r="O77">
        <v>119</v>
      </c>
      <c r="P77">
        <v>129</v>
      </c>
      <c r="Q77">
        <v>122</v>
      </c>
      <c r="R77">
        <v>36</v>
      </c>
      <c r="S77">
        <v>499</v>
      </c>
      <c r="T77">
        <v>489</v>
      </c>
      <c r="U77">
        <v>1125</v>
      </c>
      <c r="V77">
        <v>234</v>
      </c>
      <c r="W77">
        <v>250</v>
      </c>
      <c r="X77">
        <v>238</v>
      </c>
      <c r="Y77">
        <v>241</v>
      </c>
      <c r="Z77">
        <v>248</v>
      </c>
      <c r="AA77" t="s">
        <v>651</v>
      </c>
    </row>
    <row r="78" spans="1:27" x14ac:dyDescent="0.3">
      <c r="A78" t="s">
        <v>1056</v>
      </c>
      <c r="B78" t="s">
        <v>1038</v>
      </c>
      <c r="C78" t="s">
        <v>1048</v>
      </c>
      <c r="D78" t="s">
        <v>649</v>
      </c>
      <c r="E78" t="s">
        <v>24</v>
      </c>
      <c r="F78" t="s">
        <v>25</v>
      </c>
      <c r="G78" t="s">
        <v>155</v>
      </c>
      <c r="H78" t="s">
        <v>71</v>
      </c>
      <c r="I78">
        <v>132</v>
      </c>
      <c r="J78">
        <v>130</v>
      </c>
      <c r="K78">
        <v>115</v>
      </c>
      <c r="L78">
        <v>123</v>
      </c>
      <c r="M78">
        <v>101</v>
      </c>
      <c r="N78">
        <v>117</v>
      </c>
      <c r="O78">
        <v>121</v>
      </c>
      <c r="P78">
        <v>128</v>
      </c>
      <c r="Q78">
        <v>123</v>
      </c>
      <c r="R78">
        <v>36</v>
      </c>
      <c r="S78">
        <v>500</v>
      </c>
      <c r="T78">
        <v>489</v>
      </c>
      <c r="U78">
        <v>1126</v>
      </c>
      <c r="V78">
        <v>233</v>
      </c>
      <c r="W78">
        <v>253</v>
      </c>
      <c r="X78">
        <v>238</v>
      </c>
      <c r="Y78">
        <v>244</v>
      </c>
      <c r="Z78">
        <v>245</v>
      </c>
      <c r="AA78" t="s">
        <v>651</v>
      </c>
    </row>
    <row r="79" spans="1:27" x14ac:dyDescent="0.3">
      <c r="A79" t="s">
        <v>653</v>
      </c>
      <c r="B79" t="s">
        <v>1046</v>
      </c>
      <c r="C79" t="s">
        <v>206</v>
      </c>
      <c r="D79" t="s">
        <v>652</v>
      </c>
      <c r="E79" t="s">
        <v>28</v>
      </c>
      <c r="F79" t="s">
        <v>25</v>
      </c>
      <c r="G79" t="s">
        <v>158</v>
      </c>
      <c r="H79" t="s">
        <v>71</v>
      </c>
      <c r="I79">
        <v>129</v>
      </c>
      <c r="J79">
        <v>126</v>
      </c>
      <c r="K79">
        <v>114</v>
      </c>
      <c r="L79">
        <v>121</v>
      </c>
      <c r="M79">
        <v>101</v>
      </c>
      <c r="N79">
        <v>118</v>
      </c>
      <c r="O79">
        <v>123</v>
      </c>
      <c r="P79">
        <v>119</v>
      </c>
      <c r="Q79">
        <v>120</v>
      </c>
      <c r="R79">
        <v>41</v>
      </c>
      <c r="S79">
        <v>490</v>
      </c>
      <c r="T79">
        <v>480</v>
      </c>
      <c r="U79">
        <v>1112</v>
      </c>
      <c r="V79">
        <v>230</v>
      </c>
      <c r="W79">
        <v>247</v>
      </c>
      <c r="X79">
        <v>235</v>
      </c>
      <c r="Y79">
        <v>243</v>
      </c>
      <c r="Z79">
        <v>237</v>
      </c>
      <c r="AA79" t="s">
        <v>654</v>
      </c>
    </row>
    <row r="80" spans="1:27" x14ac:dyDescent="0.3">
      <c r="A80" t="s">
        <v>1068</v>
      </c>
      <c r="B80" t="s">
        <v>1050</v>
      </c>
      <c r="C80" t="s">
        <v>1048</v>
      </c>
      <c r="D80" t="s">
        <v>652</v>
      </c>
      <c r="E80" t="s">
        <v>23</v>
      </c>
      <c r="F80" t="s">
        <v>25</v>
      </c>
      <c r="G80" t="s">
        <v>158</v>
      </c>
      <c r="H80" t="s">
        <v>71</v>
      </c>
      <c r="I80">
        <v>132</v>
      </c>
      <c r="J80">
        <v>129</v>
      </c>
      <c r="K80">
        <v>115</v>
      </c>
      <c r="L80">
        <v>122</v>
      </c>
      <c r="M80">
        <v>101</v>
      </c>
      <c r="N80">
        <v>119</v>
      </c>
      <c r="O80">
        <v>124</v>
      </c>
      <c r="P80">
        <v>122</v>
      </c>
      <c r="Q80">
        <v>121</v>
      </c>
      <c r="R80">
        <v>41</v>
      </c>
      <c r="S80">
        <v>498</v>
      </c>
      <c r="T80">
        <v>486</v>
      </c>
      <c r="U80">
        <v>1126</v>
      </c>
      <c r="V80">
        <v>233</v>
      </c>
      <c r="W80">
        <v>251</v>
      </c>
      <c r="X80">
        <v>237</v>
      </c>
      <c r="Y80">
        <v>245</v>
      </c>
      <c r="Z80">
        <v>241</v>
      </c>
      <c r="AA80" t="s">
        <v>654</v>
      </c>
    </row>
    <row r="81" spans="1:27" x14ac:dyDescent="0.3">
      <c r="A81" t="s">
        <v>697</v>
      </c>
      <c r="B81" t="s">
        <v>1054</v>
      </c>
      <c r="C81" t="s">
        <v>206</v>
      </c>
      <c r="D81" t="s">
        <v>686</v>
      </c>
      <c r="E81" t="s">
        <v>24</v>
      </c>
      <c r="F81" t="s">
        <v>25</v>
      </c>
      <c r="G81" t="s">
        <v>688</v>
      </c>
      <c r="H81" t="s">
        <v>71</v>
      </c>
      <c r="I81">
        <v>123</v>
      </c>
      <c r="J81">
        <v>119</v>
      </c>
      <c r="K81">
        <v>118</v>
      </c>
      <c r="L81">
        <v>123</v>
      </c>
      <c r="M81">
        <v>101</v>
      </c>
      <c r="N81">
        <v>116</v>
      </c>
      <c r="O81">
        <v>122</v>
      </c>
      <c r="P81">
        <v>123</v>
      </c>
      <c r="Q81">
        <v>118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242</v>
      </c>
      <c r="X81">
        <v>241</v>
      </c>
      <c r="Y81">
        <v>240</v>
      </c>
      <c r="Z81">
        <v>239</v>
      </c>
      <c r="AA81" t="s">
        <v>693</v>
      </c>
    </row>
    <row r="82" spans="1:27" x14ac:dyDescent="0.3">
      <c r="A82" t="s">
        <v>947</v>
      </c>
      <c r="B82" t="s">
        <v>1067</v>
      </c>
      <c r="C82" t="s">
        <v>934</v>
      </c>
      <c r="D82" t="s">
        <v>686</v>
      </c>
      <c r="E82" t="s">
        <v>28</v>
      </c>
      <c r="F82" t="s">
        <v>25</v>
      </c>
      <c r="G82" t="s">
        <v>688</v>
      </c>
      <c r="H82" t="s">
        <v>71</v>
      </c>
      <c r="I82">
        <v>126</v>
      </c>
      <c r="J82">
        <v>122</v>
      </c>
      <c r="K82">
        <v>119</v>
      </c>
      <c r="L82">
        <v>124</v>
      </c>
      <c r="M82">
        <v>101</v>
      </c>
      <c r="N82">
        <v>117</v>
      </c>
      <c r="O82">
        <v>123</v>
      </c>
      <c r="P82">
        <v>126</v>
      </c>
      <c r="Q82">
        <v>119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246</v>
      </c>
      <c r="X82">
        <v>243</v>
      </c>
      <c r="Y82">
        <v>242</v>
      </c>
      <c r="Z82">
        <v>243</v>
      </c>
      <c r="AA82" t="s">
        <v>693</v>
      </c>
    </row>
    <row r="83" spans="1:27" x14ac:dyDescent="0.3">
      <c r="A83" t="s">
        <v>698</v>
      </c>
      <c r="B83" t="s">
        <v>1073</v>
      </c>
      <c r="C83" t="s">
        <v>206</v>
      </c>
      <c r="D83" t="s">
        <v>691</v>
      </c>
      <c r="E83" t="s">
        <v>24</v>
      </c>
      <c r="F83" t="s">
        <v>25</v>
      </c>
      <c r="G83" t="s">
        <v>688</v>
      </c>
      <c r="H83" t="s">
        <v>71</v>
      </c>
      <c r="I83">
        <v>125</v>
      </c>
      <c r="J83">
        <v>119</v>
      </c>
      <c r="K83">
        <v>116</v>
      </c>
      <c r="L83">
        <v>119</v>
      </c>
      <c r="M83">
        <v>97</v>
      </c>
      <c r="N83">
        <v>118</v>
      </c>
      <c r="O83">
        <v>119</v>
      </c>
      <c r="P83">
        <v>121</v>
      </c>
      <c r="Q83">
        <v>119</v>
      </c>
      <c r="R83">
        <v>36</v>
      </c>
      <c r="S83">
        <v>479</v>
      </c>
      <c r="T83">
        <v>477</v>
      </c>
      <c r="U83">
        <v>1089</v>
      </c>
      <c r="V83">
        <v>222</v>
      </c>
      <c r="W83">
        <v>238</v>
      </c>
      <c r="X83">
        <v>235</v>
      </c>
      <c r="Y83">
        <v>238</v>
      </c>
      <c r="Z83">
        <v>239</v>
      </c>
      <c r="AA83" t="s">
        <v>695</v>
      </c>
    </row>
    <row r="84" spans="1:27" x14ac:dyDescent="0.3">
      <c r="A84" t="s">
        <v>882</v>
      </c>
      <c r="B84" t="s">
        <v>1076</v>
      </c>
      <c r="C84" t="s">
        <v>206</v>
      </c>
      <c r="D84" t="s">
        <v>857</v>
      </c>
      <c r="E84" t="s">
        <v>24</v>
      </c>
      <c r="F84" t="s">
        <v>25</v>
      </c>
      <c r="G84" t="s">
        <v>688</v>
      </c>
      <c r="H84" t="s">
        <v>71</v>
      </c>
      <c r="I84">
        <v>123</v>
      </c>
      <c r="J84">
        <v>118</v>
      </c>
      <c r="K84">
        <v>114</v>
      </c>
      <c r="L84">
        <v>121</v>
      </c>
      <c r="M84">
        <v>97</v>
      </c>
      <c r="N84">
        <v>117</v>
      </c>
      <c r="O84">
        <v>115</v>
      </c>
      <c r="P84">
        <v>120</v>
      </c>
      <c r="Q84">
        <v>117</v>
      </c>
      <c r="R84">
        <v>31</v>
      </c>
      <c r="S84">
        <v>476</v>
      </c>
      <c r="T84">
        <v>469</v>
      </c>
      <c r="U84">
        <v>1073</v>
      </c>
      <c r="V84">
        <v>220</v>
      </c>
      <c r="W84">
        <v>239</v>
      </c>
      <c r="X84">
        <v>235</v>
      </c>
      <c r="Y84">
        <v>232</v>
      </c>
      <c r="Z84">
        <v>237</v>
      </c>
      <c r="AA84" t="s">
        <v>869</v>
      </c>
    </row>
    <row r="85" spans="1:27" x14ac:dyDescent="0.3">
      <c r="A85" t="s">
        <v>884</v>
      </c>
      <c r="B85" t="s">
        <v>1079</v>
      </c>
      <c r="C85" t="s">
        <v>206</v>
      </c>
      <c r="D85" t="s">
        <v>859</v>
      </c>
      <c r="E85" t="s">
        <v>24</v>
      </c>
      <c r="F85" t="s">
        <v>25</v>
      </c>
      <c r="G85" t="s">
        <v>688</v>
      </c>
      <c r="H85" t="s">
        <v>71</v>
      </c>
      <c r="I85">
        <v>121</v>
      </c>
      <c r="J85">
        <v>120</v>
      </c>
      <c r="K85">
        <v>114</v>
      </c>
      <c r="L85">
        <v>121</v>
      </c>
      <c r="M85">
        <v>101</v>
      </c>
      <c r="N85">
        <v>116</v>
      </c>
      <c r="O85">
        <v>116</v>
      </c>
      <c r="P85">
        <v>118</v>
      </c>
      <c r="Q85">
        <v>115</v>
      </c>
      <c r="R85">
        <v>36</v>
      </c>
      <c r="S85">
        <v>476</v>
      </c>
      <c r="T85">
        <v>465</v>
      </c>
      <c r="U85">
        <v>1078</v>
      </c>
      <c r="V85">
        <v>222</v>
      </c>
      <c r="W85">
        <v>241</v>
      </c>
      <c r="X85">
        <v>235</v>
      </c>
      <c r="Y85">
        <v>231</v>
      </c>
      <c r="Z85">
        <v>234</v>
      </c>
      <c r="AA85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121.24226804123711</v>
      </c>
      <c r="C2">
        <f>AVERAGE(Q_Stat[サーブ])</f>
        <v>118.95360824742268</v>
      </c>
      <c r="D2">
        <f>AVERAGE(Q_Stat[セッティング])</f>
        <v>116.9381443298969</v>
      </c>
      <c r="E2">
        <f>AVERAGE(Q_Stat[頭脳])</f>
        <v>121.55670103092784</v>
      </c>
      <c r="F2">
        <f>AVERAGE(Q_Stat[幸運])</f>
        <v>99.103092783505161</v>
      </c>
      <c r="G2">
        <f>AVERAGE(Q_Stat[ブロック])</f>
        <v>118.51546391752578</v>
      </c>
      <c r="H2">
        <f>AVERAGE(Q_Stat[レシーブ])</f>
        <v>117.91752577319588</v>
      </c>
      <c r="I2">
        <f>AVERAGE(Q_Stat[バネ])</f>
        <v>118.01546391752578</v>
      </c>
      <c r="J2">
        <f>AVERAGE(Q_Stat[スピード])</f>
        <v>118.08762886597938</v>
      </c>
      <c r="K2">
        <f>AVERAGE(Q_Stat[メンタル])</f>
        <v>35.03092783505155</v>
      </c>
      <c r="L2">
        <f>AVERAGE(Q_Stat[TotalStat])</f>
        <v>1085.3608247422681</v>
      </c>
      <c r="M2">
        <f>AVERAGE(Q_Stat[AttackVal])</f>
        <v>220.34536082474227</v>
      </c>
      <c r="N2">
        <f>AVERAGE(Q_Stat[ServeVal])</f>
        <v>240.51030927835052</v>
      </c>
      <c r="O2">
        <f>AVERAGE(Q_Stat[TossVal])</f>
        <v>238.49484536082474</v>
      </c>
      <c r="P2">
        <f>AVERAGE(Q_Stat[ReceiveVal])</f>
        <v>236.00515463917526</v>
      </c>
      <c r="Q2">
        <f>AVERAGE(Q_Stat[BlockVal])</f>
        <v>236.53092783505156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239.5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125.75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239.75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31.544398979700276</v>
      </c>
      <c r="C9">
        <f>_xlfn.VAR.P(Q_Stat[サーブ])</f>
        <v>30.652486980550542</v>
      </c>
      <c r="D9">
        <f>_xlfn.VAR.P(Q_Stat[セッティング])</f>
        <v>36.068338824529732</v>
      </c>
      <c r="E9">
        <f>_xlfn.VAR.P(Q_Stat[頭脳])</f>
        <v>14.803486024019556</v>
      </c>
      <c r="F9">
        <f>_xlfn.VAR.P(Q_Stat[幸運])</f>
        <v>3.9068976511850368</v>
      </c>
      <c r="G9">
        <f>_xlfn.VAR.P(Q_Stat[ブロック])</f>
        <v>30.280688702306321</v>
      </c>
      <c r="H9">
        <f>_xlfn.VAR.P(Q_Stat[レシーブ])</f>
        <v>17.02412583696464</v>
      </c>
      <c r="I9">
        <f>_xlfn.VAR.P(Q_Stat[バネ])</f>
        <v>12.231719630141347</v>
      </c>
      <c r="J9">
        <f>_xlfn.VAR.P(Q_Stat[スピード])</f>
        <v>10.36860984164097</v>
      </c>
      <c r="K9">
        <f>_xlfn.VAR.P(Q_Stat[メンタル])</f>
        <v>31.658837283452016</v>
      </c>
      <c r="L9">
        <f>_xlfn.VAR.P(Q_Stat[TotalStat])</f>
        <v>418.96258901052187</v>
      </c>
      <c r="M9">
        <f>_xlfn.VAR.P(Q_Stat[AttackVal])</f>
        <v>40.143612498671473</v>
      </c>
      <c r="N9">
        <f>_xlfn.VAR.P(Q_Stat[ServeVal])</f>
        <v>60.064326708470553</v>
      </c>
      <c r="O9">
        <f>_xlfn.VAR.P(Q_Stat[TossVal])</f>
        <v>82.847911574024877</v>
      </c>
      <c r="P9">
        <f>_xlfn.VAR.P(Q_Stat[ReceiveVal])</f>
        <v>40.458736316292878</v>
      </c>
      <c r="Q9">
        <f>_xlfn.VAR.P(Q_Stat[BlockVal])</f>
        <v>49.166569242214976</v>
      </c>
    </row>
    <row r="10" spans="1:17" x14ac:dyDescent="0.3">
      <c r="A10" s="1" t="s">
        <v>975</v>
      </c>
      <c r="B10">
        <f>_xlfn.STDEV.P(Q_Stat[スパイク])</f>
        <v>5.6164400628601276</v>
      </c>
      <c r="C10">
        <f>_xlfn.STDEV.P(Q_Stat[サーブ])</f>
        <v>5.5364688187102207</v>
      </c>
      <c r="D10">
        <f>_xlfn.STDEV.P(Q_Stat[セッティング])</f>
        <v>6.0056922019472267</v>
      </c>
      <c r="E10">
        <f>_xlfn.STDEV.P(Q_Stat[頭脳])</f>
        <v>3.8475298600556118</v>
      </c>
      <c r="F10">
        <f>_xlfn.STDEV.P(Q_Stat[幸運])</f>
        <v>1.9765873750444316</v>
      </c>
      <c r="G10">
        <f>_xlfn.STDEV.P(Q_Stat[ブロック])</f>
        <v>5.5027891748009319</v>
      </c>
      <c r="H10">
        <f>_xlfn.STDEV.P(Q_Stat[レシーブ])</f>
        <v>4.126030275817743</v>
      </c>
      <c r="I10">
        <f>_xlfn.STDEV.P(Q_Stat[バネ])</f>
        <v>3.4973875436018451</v>
      </c>
      <c r="J10">
        <f>_xlfn.STDEV.P(Q_Stat[スピード])</f>
        <v>3.2200325839408781</v>
      </c>
      <c r="K10">
        <f>_xlfn.STDEV.P(Q_Stat[メンタル])</f>
        <v>5.626618636752629</v>
      </c>
      <c r="L10">
        <f>_xlfn.STDEV.P(Q_Stat[TotalStat])</f>
        <v>20.468575646842694</v>
      </c>
      <c r="M10">
        <f>_xlfn.STDEV.P(Q_Stat[AttackVal])</f>
        <v>6.3358987127850677</v>
      </c>
      <c r="N10">
        <f>_xlfn.STDEV.P(Q_Stat[ServeVal])</f>
        <v>7.7501178512633313</v>
      </c>
      <c r="O10">
        <f>_xlfn.STDEV.P(Q_Stat[TossVal])</f>
        <v>9.1020828151596636</v>
      </c>
      <c r="P10">
        <f>_xlfn.STDEV.P(Q_Stat[ReceiveVal])</f>
        <v>6.3607182233056729</v>
      </c>
      <c r="Q10">
        <f>_xlfn.STDEV.P(Q_Stat[BlockVal])</f>
        <v>7.0118877088994358</v>
      </c>
    </row>
    <row r="11" spans="1:17" x14ac:dyDescent="0.3">
      <c r="A11" s="1" t="s">
        <v>1062</v>
      </c>
      <c r="B11" s="1">
        <f t="shared" ref="B11:Q11" si="0">B7-B5</f>
        <v>8.75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7.75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6.4863847059620063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5.7450835967092058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4.375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3.875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6.4872479240806644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5.7458481613285883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124.14285714285714</v>
      </c>
      <c r="C19">
        <f>AVERAGE(Q_WS[サーブ])</f>
        <v>120.94047619047619</v>
      </c>
      <c r="D19">
        <f>AVERAGE(Q_WS[セッティング])</f>
        <v>114.55952380952381</v>
      </c>
      <c r="E19">
        <f>AVERAGE(Q_WS[頭脳])</f>
        <v>120.45238095238095</v>
      </c>
      <c r="F19">
        <f>AVERAGE(Q_WS[幸運])</f>
        <v>99.142857142857139</v>
      </c>
      <c r="G19">
        <f>AVERAGE(Q_WS[ブロック])</f>
        <v>117.42857142857143</v>
      </c>
      <c r="H19">
        <f>AVERAGE(Q_WS[レシーブ])</f>
        <v>117.8452380952381</v>
      </c>
      <c r="I19">
        <f>AVERAGE(Q_WS[バネ])</f>
        <v>119.02380952380952</v>
      </c>
      <c r="J19">
        <f>AVERAGE(Q_WS[スピード])</f>
        <v>118.23809523809524</v>
      </c>
      <c r="K19">
        <f>AVERAGE(Q_WS[メンタル])</f>
        <v>35.154761904761905</v>
      </c>
      <c r="L19">
        <f>AVERAGE(Q_WS[TotalStat])</f>
        <v>1086.9285714285713</v>
      </c>
      <c r="M19">
        <f>AVERAGE(Q_WS[AttackVal])</f>
        <v>223.28571428571428</v>
      </c>
      <c r="N19">
        <f>AVERAGE(Q_WS[ServeVal])</f>
        <v>241.39285714285714</v>
      </c>
      <c r="O19">
        <f>AVERAGE(Q_WS[TossVal])</f>
        <v>235.01190476190476</v>
      </c>
      <c r="P19">
        <f>AVERAGE(Q_WS[ReceiveVal])</f>
        <v>236.08333333333334</v>
      </c>
      <c r="Q19">
        <f>AVERAGE(Q_WS[BlockVal])</f>
        <v>236.45238095238096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123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121</v>
      </c>
      <c r="K20">
        <f>MODE(Q_WS[メンタル])</f>
        <v>31</v>
      </c>
      <c r="L20">
        <f>MODE(Q_WS[TotalStat])</f>
        <v>1099</v>
      </c>
      <c r="M20">
        <f>MODE(Q_WS[AttackVal])</f>
        <v>222</v>
      </c>
      <c r="N20">
        <f>MODE(Q_WS[ServeVal])</f>
        <v>243</v>
      </c>
      <c r="O20">
        <f>MODE(Q_WS[TossVal])</f>
        <v>235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228</v>
      </c>
      <c r="O21">
        <f>_xlfn.QUARTILE.INC(Q_WS[TossVal],0)</f>
        <v>226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117.75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237.75</v>
      </c>
      <c r="O22">
        <f>_xlfn.QUARTILE.INC(Q_WS[TossVal],1)</f>
        <v>232</v>
      </c>
      <c r="P22">
        <f>_xlfn.QUARTILE.INC(Q_WS[ReceiveVal],1)</f>
        <v>232</v>
      </c>
      <c r="Q22">
        <f>_xlfn.QUARTILE.INC(Q_WS[BlockVal],1)</f>
        <v>232.75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1085</v>
      </c>
      <c r="M23">
        <f>_xlfn.QUARTILE.INC(Q_WS[AttackVal],2)</f>
        <v>224</v>
      </c>
      <c r="N23">
        <f>_xlfn.QUARTILE.INC(Q_WS[ServeVal],2)</f>
        <v>241</v>
      </c>
      <c r="O23">
        <f>_xlfn.QUARTILE.INC(Q_WS[TossVal],2)</f>
        <v>235</v>
      </c>
      <c r="P23">
        <f>_xlfn.QUARTILE.INC(Q_WS[ReceiveVal],2)</f>
        <v>235</v>
      </c>
      <c r="Q23">
        <f>_xlfn.QUARTILE.INC(Q_WS[BlockVal],2)</f>
        <v>236</v>
      </c>
    </row>
    <row r="24" spans="1:17" x14ac:dyDescent="0.3">
      <c r="A24" t="s">
        <v>1093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1102.75</v>
      </c>
      <c r="M24">
        <f>_xlfn.QUARTILE.INC(Q_WS[AttackVal],3)</f>
        <v>228</v>
      </c>
      <c r="N24">
        <f>_xlfn.QUARTILE.INC(Q_WS[ServeVal],3)</f>
        <v>245</v>
      </c>
      <c r="O24">
        <f>_xlfn.QUARTILE.INC(Q_WS[TossVal],3)</f>
        <v>238</v>
      </c>
      <c r="P24">
        <f>_xlfn.QUARTILE.INC(Q_WS[ReceiveVal],3)</f>
        <v>240</v>
      </c>
      <c r="Q24">
        <f>_xlfn.QUARTILE.INC(Q_WS[BlockVal],3)</f>
        <v>239.25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260</v>
      </c>
      <c r="O25">
        <f>_xlfn.QUARTILE.INC(Q_WS[TossVal],4)</f>
        <v>245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24.860544217687078</v>
      </c>
      <c r="C26">
        <f>_xlfn.VAR.P(Q_WS[サーブ])</f>
        <v>20.508361678004537</v>
      </c>
      <c r="D26">
        <f>_xlfn.VAR.P(Q_WS[セッティング])</f>
        <v>3.8893140589569164</v>
      </c>
      <c r="E26">
        <f>_xlfn.VAR.P(Q_WS[頭脳])</f>
        <v>9.2001133786848079</v>
      </c>
      <c r="F26">
        <f>_xlfn.VAR.P(Q_WS[幸運])</f>
        <v>3.7891156462585007</v>
      </c>
      <c r="G26">
        <f>_xlfn.VAR.P(Q_WS[ブロック])</f>
        <v>9.8639455782312915</v>
      </c>
      <c r="H26">
        <f>_xlfn.VAR.P(Q_WS[レシーブ])</f>
        <v>12.487953514739221</v>
      </c>
      <c r="I26">
        <f>_xlfn.VAR.P(Q_WS[バネ])</f>
        <v>12.428004535147398</v>
      </c>
      <c r="J26">
        <f>_xlfn.VAR.P(Q_WS[スピード])</f>
        <v>7.4671201814058845</v>
      </c>
      <c r="K26">
        <f>_xlfn.VAR.P(Q_WS[メンタル])</f>
        <v>40.559382086167801</v>
      </c>
      <c r="L26">
        <f>_xlfn.VAR.P(Q_WS[TotalStat])</f>
        <v>459.92346938775506</v>
      </c>
      <c r="M26">
        <f>_xlfn.VAR.P(Q_WS[AttackVal])</f>
        <v>36.085034013605458</v>
      </c>
      <c r="N26">
        <f>_xlfn.VAR.P(Q_WS[ServeVal])</f>
        <v>37.857568027210888</v>
      </c>
      <c r="O26">
        <f>_xlfn.VAR.P(Q_WS[TossVal])</f>
        <v>18.083191609977312</v>
      </c>
      <c r="P26">
        <f>_xlfn.VAR.P(Q_WS[ReceiveVal])</f>
        <v>29.885912698412682</v>
      </c>
      <c r="Q26">
        <f>_xlfn.VAR.P(Q_WS[BlockVal])</f>
        <v>28.795351473922903</v>
      </c>
    </row>
    <row r="27" spans="1:17" x14ac:dyDescent="0.3">
      <c r="A27" t="s">
        <v>1096</v>
      </c>
      <c r="B27">
        <f>_xlfn.STDEV.P(Q_WS[スパイク])</f>
        <v>4.9860349194211508</v>
      </c>
      <c r="C27">
        <f>_xlfn.STDEV.P(Q_WS[サーブ])</f>
        <v>4.5286158677905703</v>
      </c>
      <c r="D27">
        <f>_xlfn.STDEV.P(Q_WS[セッティング])</f>
        <v>1.9721343917078562</v>
      </c>
      <c r="E27">
        <f>_xlfn.STDEV.P(Q_WS[頭脳])</f>
        <v>3.0331688674857533</v>
      </c>
      <c r="F27">
        <f>_xlfn.STDEV.P(Q_WS[幸運])</f>
        <v>1.9465650891399704</v>
      </c>
      <c r="G27">
        <f>_xlfn.STDEV.P(Q_WS[ブロック])</f>
        <v>3.1406918948268854</v>
      </c>
      <c r="H27">
        <f>_xlfn.STDEV.P(Q_WS[レシーブ])</f>
        <v>3.5338298649962225</v>
      </c>
      <c r="I27">
        <f>_xlfn.STDEV.P(Q_WS[バネ])</f>
        <v>3.5253375065584001</v>
      </c>
      <c r="J27">
        <f>_xlfn.STDEV.P(Q_WS[スピード])</f>
        <v>2.7326031876959167</v>
      </c>
      <c r="K27">
        <f>_xlfn.STDEV.P(Q_WS[メンタル])</f>
        <v>6.3686248190773336</v>
      </c>
      <c r="L27">
        <f>_xlfn.STDEV.P(Q_WS[TotalStat])</f>
        <v>21.445826386216854</v>
      </c>
      <c r="M27">
        <f>_xlfn.STDEV.P(Q_WS[AttackVal])</f>
        <v>6.0070819882539856</v>
      </c>
      <c r="N27">
        <f>_xlfn.STDEV.P(Q_WS[ServeVal])</f>
        <v>6.1528503985722658</v>
      </c>
      <c r="O27">
        <f>_xlfn.STDEV.P(Q_WS[TossVal])</f>
        <v>4.2524336102962632</v>
      </c>
      <c r="P27">
        <f>_xlfn.STDEV.P(Q_WS[ReceiveVal])</f>
        <v>5.4668009565387212</v>
      </c>
      <c r="Q27">
        <f>_xlfn.STDEV.P(Q_WS[BlockVal])</f>
        <v>5.3661300276757089</v>
      </c>
    </row>
    <row r="28" spans="1:17" x14ac:dyDescent="0.3">
      <c r="A28" t="s">
        <v>1097</v>
      </c>
      <c r="B28">
        <f t="shared" ref="B28:Q28" si="8">B24-B22</f>
        <v>7</v>
      </c>
      <c r="C28">
        <f t="shared" si="8"/>
        <v>6.25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32.75</v>
      </c>
      <c r="M28">
        <f t="shared" si="8"/>
        <v>10</v>
      </c>
      <c r="N28">
        <f t="shared" si="8"/>
        <v>7.25</v>
      </c>
      <c r="O28">
        <f t="shared" si="8"/>
        <v>6</v>
      </c>
      <c r="P28">
        <f t="shared" si="8"/>
        <v>8</v>
      </c>
      <c r="Q28">
        <f t="shared" si="8"/>
        <v>6.5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5.1891077647696049</v>
      </c>
      <c r="C30">
        <f t="shared" si="11"/>
        <v>4.6331319328300049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24.277611328029224</v>
      </c>
      <c r="M30">
        <f t="shared" si="11"/>
        <v>7.4130110925280075</v>
      </c>
      <c r="N30">
        <f t="shared" si="11"/>
        <v>5.3744330420828055</v>
      </c>
      <c r="O30">
        <f t="shared" si="11"/>
        <v>4.4478066555168043</v>
      </c>
      <c r="P30">
        <f t="shared" si="11"/>
        <v>5.9304088740224055</v>
      </c>
      <c r="Q30">
        <f t="shared" si="11"/>
        <v>4.8184572101432046</v>
      </c>
    </row>
    <row r="31" spans="1:17" x14ac:dyDescent="0.3">
      <c r="A31" t="s">
        <v>1100</v>
      </c>
      <c r="B31">
        <f>B28/2</f>
        <v>3.5</v>
      </c>
      <c r="C31">
        <f t="shared" ref="C31:Q31" si="12">C28/2</f>
        <v>3.125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16.375</v>
      </c>
      <c r="M31">
        <f t="shared" si="12"/>
        <v>5</v>
      </c>
      <c r="N31">
        <f t="shared" si="12"/>
        <v>3.625</v>
      </c>
      <c r="O31">
        <f t="shared" si="12"/>
        <v>3</v>
      </c>
      <c r="P31">
        <f t="shared" si="12"/>
        <v>4</v>
      </c>
      <c r="Q31">
        <f t="shared" si="12"/>
        <v>3.25</v>
      </c>
    </row>
    <row r="32" spans="1:17" x14ac:dyDescent="0.3">
      <c r="A32" t="s">
        <v>1101</v>
      </c>
      <c r="B32">
        <f>B31/0.6744</f>
        <v>5.1897983392645317</v>
      </c>
      <c r="C32">
        <f t="shared" ref="C32:J32" si="13">C31/0.6744</f>
        <v>4.6337485172004742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24.280842230130485</v>
      </c>
      <c r="M32">
        <f t="shared" ref="M32:P32" si="14">M31/0.6744</f>
        <v>7.4139976275207591</v>
      </c>
      <c r="N32">
        <f t="shared" si="14"/>
        <v>5.3751482799525503</v>
      </c>
      <c r="O32">
        <f t="shared" si="14"/>
        <v>4.4483985765124556</v>
      </c>
      <c r="P32">
        <f t="shared" si="14"/>
        <v>5.9311981020166078</v>
      </c>
      <c r="Q32">
        <f>Q31/0.6744</f>
        <v>4.8190984578884937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ユニフォーム越後栄ICONIC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ユニフォーム星海光来ICONIC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文化祭星海光来ICONIC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サバゲ星海光来ICONIC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ユニフォーム昼神幸郎ICONIC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Xmas昼神幸郎ICONIC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ユニフォーム佐久早聖臣ICONIC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サバゲ佐久早聖臣ICONIC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ユニフォーム小森元也ICONIC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ユニフォーム大将優ICONIC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新年大将優ICONIC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ユニフォーム沼井和馬ICONIC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ユニフォーム潜尚保ICONIC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ユニフォーム高千穂恵也ICONIC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ユニフォーム広尾倖児ICONIC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ユニフォーム先島伊澄ICONIC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ユニフォーム背黒晃彦ICONIC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ユニフォーム赤間颯ICONIC</v>
      </c>
      <c r="C195">
        <f>SetNo[[#This Row],[No.]]</f>
        <v>194</v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4"/>
  <sheetViews>
    <sheetView topLeftCell="A169" zoomScaleNormal="100" workbookViewId="0">
      <selection activeCell="A202" sqref="A202:XFD202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s="1" t="s">
        <v>108</v>
      </c>
      <c r="D202" s="1" t="s">
        <v>1104</v>
      </c>
      <c r="E202" s="1" t="s">
        <v>90</v>
      </c>
      <c r="F202" s="1" t="s">
        <v>74</v>
      </c>
      <c r="G202" s="1" t="s">
        <v>1106</v>
      </c>
      <c r="H202" s="1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ユニフォーム越後栄ICONIC</v>
      </c>
    </row>
    <row r="203" spans="1:20" x14ac:dyDescent="0.3">
      <c r="A203">
        <f>VLOOKUP(Serve[[#This Row],[No用]],SetNo[[No.用]:[vlookup 用]],2,FALSE)</f>
        <v>178</v>
      </c>
      <c r="B203">
        <f>IF(ROW()=2,1,IF(A202&lt;&gt;Serve[[#This Row],[No]],1,B202+1))</f>
        <v>1</v>
      </c>
      <c r="C203" t="s">
        <v>108</v>
      </c>
      <c r="D203" t="s">
        <v>283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205</v>
      </c>
      <c r="K203" s="1" t="s">
        <v>184</v>
      </c>
      <c r="L203" s="1" t="s">
        <v>178</v>
      </c>
      <c r="M203">
        <v>35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ユニフォーム星海光来ICONIC</v>
      </c>
    </row>
    <row r="204" spans="1:20" x14ac:dyDescent="0.3">
      <c r="A204">
        <f>VLOOKUP(Serve[[#This Row],[No用]],SetNo[[No.用]:[vlookup 用]],2,FALSE)</f>
        <v>179</v>
      </c>
      <c r="B204">
        <f>IF(ROW()=2,1,IF(A203&lt;&gt;Serve[[#This Row],[No]],1,B203+1))</f>
        <v>1</v>
      </c>
      <c r="C204" s="1" t="s">
        <v>895</v>
      </c>
      <c r="D204" t="s">
        <v>283</v>
      </c>
      <c r="E204" s="1" t="s">
        <v>73</v>
      </c>
      <c r="F204" t="s">
        <v>78</v>
      </c>
      <c r="G204" t="s">
        <v>134</v>
      </c>
      <c r="H204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38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文化祭星海光来ICONIC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2</v>
      </c>
      <c r="C205" s="1" t="s">
        <v>895</v>
      </c>
      <c r="D205" t="s">
        <v>283</v>
      </c>
      <c r="E205" s="1" t="s">
        <v>73</v>
      </c>
      <c r="F205" t="s">
        <v>78</v>
      </c>
      <c r="G205" t="s">
        <v>134</v>
      </c>
      <c r="H205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T205" t="str">
        <f>Serve[[#This Row],[服装]]&amp;Serve[[#This Row],[名前]]&amp;Serve[[#This Row],[レアリティ]]</f>
        <v>文化祭星海光来ICONIC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s="1" t="s">
        <v>1049</v>
      </c>
      <c r="D206" s="1" t="s">
        <v>283</v>
      </c>
      <c r="E206" s="1" t="s">
        <v>90</v>
      </c>
      <c r="F206" s="1" t="s">
        <v>78</v>
      </c>
      <c r="G206" s="1" t="s">
        <v>134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サバゲ星海光来ICONIC</v>
      </c>
    </row>
    <row r="207" spans="1:20" x14ac:dyDescent="0.3">
      <c r="A207">
        <f>VLOOKUP(Serve[[#This Row],[No用]],SetNo[[No.用]:[vlookup 用]],2,FALSE)</f>
        <v>180</v>
      </c>
      <c r="B207">
        <f>IF(ROW()=2,1,IF(A206&lt;&gt;Serve[[#This Row],[No]],1,B206+1))</f>
        <v>2</v>
      </c>
      <c r="C207" s="1" t="s">
        <v>1049</v>
      </c>
      <c r="D207" s="1" t="s">
        <v>283</v>
      </c>
      <c r="E207" s="1" t="s">
        <v>90</v>
      </c>
      <c r="F207" s="1" t="s">
        <v>78</v>
      </c>
      <c r="G207" s="1" t="s">
        <v>134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225</v>
      </c>
      <c r="M207">
        <v>51</v>
      </c>
      <c r="N207">
        <v>0</v>
      </c>
      <c r="O207">
        <v>61</v>
      </c>
      <c r="P207">
        <v>0</v>
      </c>
      <c r="T207" t="str">
        <f>Serve[[#This Row],[服装]]&amp;Serve[[#This Row],[名前]]&amp;Serve[[#This Row],[レアリティ]]</f>
        <v>サバゲ星海光来ICONIC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1</v>
      </c>
      <c r="C208" t="s">
        <v>108</v>
      </c>
      <c r="D208" t="s">
        <v>133</v>
      </c>
      <c r="E208" t="s">
        <v>77</v>
      </c>
      <c r="F208" t="s">
        <v>82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162</v>
      </c>
      <c r="M208">
        <v>33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ユニフォーム昼神幸郎ICONIC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915</v>
      </c>
      <c r="D209" t="s">
        <v>133</v>
      </c>
      <c r="E209" s="1" t="s">
        <v>73</v>
      </c>
      <c r="F209" t="s">
        <v>82</v>
      </c>
      <c r="G209" t="s">
        <v>134</v>
      </c>
      <c r="H209" t="s">
        <v>71</v>
      </c>
      <c r="I209">
        <v>1</v>
      </c>
      <c r="J209" t="s">
        <v>205</v>
      </c>
      <c r="K209" s="1" t="s">
        <v>184</v>
      </c>
      <c r="L209" s="1" t="s">
        <v>178</v>
      </c>
      <c r="M209">
        <v>36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Xmas昼神幸郎ICONIC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t="s">
        <v>108</v>
      </c>
      <c r="D210" t="s">
        <v>131</v>
      </c>
      <c r="E210" t="s">
        <v>77</v>
      </c>
      <c r="F210" t="s">
        <v>78</v>
      </c>
      <c r="G210" t="s">
        <v>135</v>
      </c>
      <c r="H210" t="s">
        <v>71</v>
      </c>
      <c r="I210">
        <v>1</v>
      </c>
      <c r="J210" t="s">
        <v>205</v>
      </c>
      <c r="K210" s="1" t="s">
        <v>184</v>
      </c>
      <c r="L210" s="1" t="s">
        <v>162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ユニフォーム佐久早聖臣ICONIC</v>
      </c>
    </row>
    <row r="211" spans="1:20" x14ac:dyDescent="0.3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s="1" t="s">
        <v>1049</v>
      </c>
      <c r="D211" s="1" t="s">
        <v>131</v>
      </c>
      <c r="E211" s="1" t="s">
        <v>73</v>
      </c>
      <c r="F211" s="1" t="s">
        <v>78</v>
      </c>
      <c r="G211" s="1" t="s">
        <v>135</v>
      </c>
      <c r="H211" s="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サバゲ佐久早聖臣ICONIC</v>
      </c>
    </row>
    <row r="212" spans="1:20" x14ac:dyDescent="0.3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t="s">
        <v>108</v>
      </c>
      <c r="D212" t="s">
        <v>132</v>
      </c>
      <c r="E212" t="s">
        <v>77</v>
      </c>
      <c r="F212" t="s">
        <v>80</v>
      </c>
      <c r="G212" t="s">
        <v>135</v>
      </c>
      <c r="H212" t="s">
        <v>71</v>
      </c>
      <c r="I212">
        <v>1</v>
      </c>
      <c r="J212" t="s">
        <v>205</v>
      </c>
      <c r="M212">
        <v>0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ユニフォーム小森元也ICONIC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t="s">
        <v>108</v>
      </c>
      <c r="D213" s="1" t="s">
        <v>687</v>
      </c>
      <c r="E213" s="1" t="s">
        <v>90</v>
      </c>
      <c r="F213" s="1" t="s">
        <v>78</v>
      </c>
      <c r="G213" s="1" t="s">
        <v>689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ユニフォーム大将優ICONIC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935</v>
      </c>
      <c r="D214" s="1" t="s">
        <v>687</v>
      </c>
      <c r="E214" s="1" t="s">
        <v>77</v>
      </c>
      <c r="F214" s="1" t="s">
        <v>78</v>
      </c>
      <c r="G214" s="1" t="s">
        <v>689</v>
      </c>
      <c r="H214" s="1" t="s">
        <v>690</v>
      </c>
      <c r="I214">
        <v>1</v>
      </c>
      <c r="J214" t="s">
        <v>205</v>
      </c>
      <c r="K214" s="1" t="s">
        <v>184</v>
      </c>
      <c r="L214" s="1" t="s">
        <v>162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新年大将優ICONIC</v>
      </c>
    </row>
    <row r="215" spans="1:20" x14ac:dyDescent="0.3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t="s">
        <v>108</v>
      </c>
      <c r="D215" s="1" t="s">
        <v>692</v>
      </c>
      <c r="E215" s="1" t="s">
        <v>90</v>
      </c>
      <c r="F215" s="1" t="s">
        <v>78</v>
      </c>
      <c r="G215" s="1" t="s">
        <v>689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ユニフォーム沼井和馬ICONIC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2</v>
      </c>
      <c r="C216" t="s">
        <v>108</v>
      </c>
      <c r="D216" s="1" t="s">
        <v>692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184</v>
      </c>
      <c r="L216" s="1" t="s">
        <v>225</v>
      </c>
      <c r="M216">
        <v>47</v>
      </c>
      <c r="N216">
        <v>0</v>
      </c>
      <c r="O216">
        <v>57</v>
      </c>
      <c r="P216">
        <v>0</v>
      </c>
      <c r="T216" t="str">
        <f>Serve[[#This Row],[服装]]&amp;Serve[[#This Row],[名前]]&amp;Serve[[#This Row],[レアリティ]]</f>
        <v>ユニフォーム沼井和馬ICONIC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t="s">
        <v>108</v>
      </c>
      <c r="D217" s="1" t="s">
        <v>858</v>
      </c>
      <c r="E217" s="1" t="s">
        <v>90</v>
      </c>
      <c r="F217" s="1" t="s">
        <v>78</v>
      </c>
      <c r="G217" s="1" t="s">
        <v>689</v>
      </c>
      <c r="H217" t="s">
        <v>71</v>
      </c>
      <c r="I217">
        <v>1</v>
      </c>
      <c r="J217" t="s">
        <v>205</v>
      </c>
      <c r="K217" s="1" t="s">
        <v>226</v>
      </c>
      <c r="L217" s="1" t="s">
        <v>162</v>
      </c>
      <c r="M217">
        <v>27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ユニフォーム潜尚保ICONIC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860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223</v>
      </c>
      <c r="L218" s="1" t="s">
        <v>173</v>
      </c>
      <c r="M218">
        <v>39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ユニフォーム高千穂恵也ICONIC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2</v>
      </c>
      <c r="C219" t="s">
        <v>108</v>
      </c>
      <c r="D219" s="1" t="s">
        <v>860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223</v>
      </c>
      <c r="L219" s="1" t="s">
        <v>225</v>
      </c>
      <c r="M219">
        <v>44</v>
      </c>
      <c r="N219">
        <v>0</v>
      </c>
      <c r="O219">
        <v>54</v>
      </c>
      <c r="P219">
        <v>0</v>
      </c>
      <c r="T219" t="str">
        <f>Serve[[#This Row],[服装]]&amp;Serve[[#This Row],[名前]]&amp;Serve[[#This Row],[レアリティ]]</f>
        <v>ユニフォーム高千穂恵也ICONIC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862</v>
      </c>
      <c r="E220" s="1" t="s">
        <v>90</v>
      </c>
      <c r="F220" s="1" t="s">
        <v>82</v>
      </c>
      <c r="G220" s="1" t="s">
        <v>689</v>
      </c>
      <c r="H220" t="s">
        <v>71</v>
      </c>
      <c r="I220">
        <v>1</v>
      </c>
      <c r="J220" t="s">
        <v>205</v>
      </c>
      <c r="K220" s="1" t="s">
        <v>194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ユニフォーム広尾倖児ICONIC</v>
      </c>
    </row>
    <row r="221" spans="1:20" x14ac:dyDescent="0.3">
      <c r="A221">
        <f>VLOOKUP(Serve[[#This Row],[No用]],SetNo[[No.用]:[vlookup 用]],2,FALSE)</f>
        <v>191</v>
      </c>
      <c r="B221">
        <f>IF(ROW()=2,1,IF(A220&lt;&gt;Serve[[#This Row],[No]],1,B220+1))</f>
        <v>2</v>
      </c>
      <c r="C221" t="s">
        <v>108</v>
      </c>
      <c r="D221" s="1" t="s">
        <v>862</v>
      </c>
      <c r="E221" s="1" t="s">
        <v>90</v>
      </c>
      <c r="F221" s="1" t="s">
        <v>82</v>
      </c>
      <c r="G221" s="1" t="s">
        <v>689</v>
      </c>
      <c r="H221" t="s">
        <v>71</v>
      </c>
      <c r="I221">
        <v>1</v>
      </c>
      <c r="J221" t="s">
        <v>205</v>
      </c>
      <c r="K221" s="1" t="s">
        <v>194</v>
      </c>
      <c r="L221" s="1" t="s">
        <v>225</v>
      </c>
      <c r="M221">
        <v>45</v>
      </c>
      <c r="N221">
        <v>0</v>
      </c>
      <c r="O221">
        <v>55</v>
      </c>
      <c r="P221">
        <v>0</v>
      </c>
      <c r="T221" t="str">
        <f>Serve[[#This Row],[服装]]&amp;Serve[[#This Row],[名前]]&amp;Serve[[#This Row],[レアリティ]]</f>
        <v>ユニフォーム広尾倖児ICONIC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1</v>
      </c>
      <c r="C222" t="s">
        <v>108</v>
      </c>
      <c r="D222" s="1" t="s">
        <v>864</v>
      </c>
      <c r="E222" s="1" t="s">
        <v>90</v>
      </c>
      <c r="F222" s="1" t="s">
        <v>74</v>
      </c>
      <c r="G222" s="1" t="s">
        <v>689</v>
      </c>
      <c r="H222" t="s">
        <v>71</v>
      </c>
      <c r="I222">
        <v>1</v>
      </c>
      <c r="J222" t="s">
        <v>205</v>
      </c>
      <c r="K222" s="1" t="s">
        <v>223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ユニフォーム先島伊澄ICONIC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866</v>
      </c>
      <c r="E223" s="1" t="s">
        <v>90</v>
      </c>
      <c r="F223" s="1" t="s">
        <v>82</v>
      </c>
      <c r="G223" s="1" t="s">
        <v>689</v>
      </c>
      <c r="H223" t="s">
        <v>71</v>
      </c>
      <c r="I223">
        <v>1</v>
      </c>
      <c r="J223" t="s">
        <v>205</v>
      </c>
      <c r="K223" s="1" t="s">
        <v>226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ユニフォーム背黒晃彦ICONIC</v>
      </c>
    </row>
    <row r="224" spans="1:20" x14ac:dyDescent="0.3">
      <c r="A224">
        <f>VLOOKUP(Serve[[#This Row],[No用]],SetNo[[No.用]:[vlookup 用]],2,FALSE)</f>
        <v>194</v>
      </c>
      <c r="B224">
        <f>IF(ROW()=2,1,IF(A223&lt;&gt;Serve[[#This Row],[No]],1,B223+1))</f>
        <v>1</v>
      </c>
      <c r="C224" t="s">
        <v>108</v>
      </c>
      <c r="D224" s="1" t="s">
        <v>868</v>
      </c>
      <c r="E224" s="1" t="s">
        <v>90</v>
      </c>
      <c r="F224" s="1" t="s">
        <v>80</v>
      </c>
      <c r="G224" s="1" t="s">
        <v>689</v>
      </c>
      <c r="H224" t="s">
        <v>71</v>
      </c>
      <c r="I224">
        <v>1</v>
      </c>
      <c r="J224" t="s">
        <v>205</v>
      </c>
      <c r="M224">
        <v>0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22"/>
  <sheetViews>
    <sheetView topLeftCell="A971" workbookViewId="0">
      <selection activeCell="A1022" sqref="A1018:XFD1022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 s="12">
        <f>IF(ROW()=2,1,IF(A1017&lt;&gt;Receive[[#This Row],[No]],1,B1017+1))</f>
        <v>1</v>
      </c>
      <c r="C1018" s="1" t="s">
        <v>108</v>
      </c>
      <c r="D1018" s="1" t="s">
        <v>1104</v>
      </c>
      <c r="E1018" s="1" t="s">
        <v>90</v>
      </c>
      <c r="F1018" s="1" t="s">
        <v>74</v>
      </c>
      <c r="G1018" s="1" t="s">
        <v>1106</v>
      </c>
      <c r="H1018" s="1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29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ユニフォーム越後栄ICONIC</v>
      </c>
    </row>
    <row r="1019" spans="1:20" x14ac:dyDescent="0.3">
      <c r="A1019">
        <f>VLOOKUP(Receive[[#This Row],[No用]],SetNo[[No.用]:[vlookup 用]],2,FALSE)</f>
        <v>177</v>
      </c>
      <c r="B1019" s="12">
        <f>IF(ROW()=2,1,IF(A1018&lt;&gt;Receive[[#This Row],[No]],1,B1018+1))</f>
        <v>2</v>
      </c>
      <c r="C1019" s="1" t="s">
        <v>108</v>
      </c>
      <c r="D1019" s="1" t="s">
        <v>1104</v>
      </c>
      <c r="E1019" s="1" t="s">
        <v>90</v>
      </c>
      <c r="F1019" s="1" t="s">
        <v>74</v>
      </c>
      <c r="G1019" s="1" t="s">
        <v>1106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ユニフォーム越後栄ICONIC</v>
      </c>
    </row>
    <row r="1020" spans="1:20" x14ac:dyDescent="0.3">
      <c r="A1020">
        <f>VLOOKUP(Receive[[#This Row],[No用]],SetNo[[No.用]:[vlookup 用]],2,FALSE)</f>
        <v>177</v>
      </c>
      <c r="B1020" s="12">
        <f>IF(ROW()=2,1,IF(A1019&lt;&gt;Receive[[#This Row],[No]],1,B1019+1))</f>
        <v>3</v>
      </c>
      <c r="C1020" s="1" t="s">
        <v>108</v>
      </c>
      <c r="D1020" s="1" t="s">
        <v>1104</v>
      </c>
      <c r="E1020" s="1" t="s">
        <v>90</v>
      </c>
      <c r="F1020" s="1" t="s">
        <v>74</v>
      </c>
      <c r="G1020" s="1" t="s">
        <v>1106</v>
      </c>
      <c r="H1020" s="1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ユニフォーム越後栄ICONIC</v>
      </c>
    </row>
    <row r="1021" spans="1:20" x14ac:dyDescent="0.3">
      <c r="A1021">
        <f>VLOOKUP(Receive[[#This Row],[No用]],SetNo[[No.用]:[vlookup 用]],2,FALSE)</f>
        <v>177</v>
      </c>
      <c r="B1021" s="12">
        <f>IF(ROW()=2,1,IF(A1020&lt;&gt;Receive[[#This Row],[No]],1,B1020+1))</f>
        <v>4</v>
      </c>
      <c r="C1021" s="1" t="s">
        <v>108</v>
      </c>
      <c r="D1021" s="1" t="s">
        <v>1104</v>
      </c>
      <c r="E1021" s="1" t="s">
        <v>90</v>
      </c>
      <c r="F1021" s="1" t="s">
        <v>74</v>
      </c>
      <c r="G1021" s="1" t="s">
        <v>1106</v>
      </c>
      <c r="H1021" s="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ユニフォーム越後栄ICONIC</v>
      </c>
    </row>
    <row r="1022" spans="1:20" x14ac:dyDescent="0.3">
      <c r="A1022">
        <f>VLOOKUP(Receive[[#This Row],[No用]],SetNo[[No.用]:[vlookup 用]],2,FALSE)</f>
        <v>177</v>
      </c>
      <c r="B1022" s="12">
        <f>IF(ROW()=2,1,IF(A1021&lt;&gt;Receive[[#This Row],[No]],1,B1021+1))</f>
        <v>5</v>
      </c>
      <c r="C1022" s="1" t="s">
        <v>108</v>
      </c>
      <c r="D1022" s="1" t="s">
        <v>1104</v>
      </c>
      <c r="E1022" s="1" t="s">
        <v>90</v>
      </c>
      <c r="F1022" s="1" t="s">
        <v>74</v>
      </c>
      <c r="G1022" s="1" t="s">
        <v>1106</v>
      </c>
      <c r="H1022" s="1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ユニフォーム越後栄ICONIC</v>
      </c>
    </row>
    <row r="1023" spans="1:20" x14ac:dyDescent="0.3">
      <c r="A1023">
        <f>VLOOKUP(Receive[[#This Row],[No用]],SetNo[[No.用]:[vlookup 用]],2,FALSE)</f>
        <v>178</v>
      </c>
      <c r="B1023" s="12">
        <f>IF(ROW()=2,1,IF(A1022&lt;&gt;Receive[[#This Row],[No]],1,B1022+1))</f>
        <v>1</v>
      </c>
      <c r="C1023" t="s">
        <v>108</v>
      </c>
      <c r="D1023" t="s">
        <v>283</v>
      </c>
      <c r="E1023" t="s">
        <v>77</v>
      </c>
      <c r="F1023" t="s">
        <v>78</v>
      </c>
      <c r="G1023" t="s">
        <v>134</v>
      </c>
      <c r="H1023" t="s">
        <v>71</v>
      </c>
      <c r="I1023">
        <v>1</v>
      </c>
      <c r="J1023" t="s">
        <v>229</v>
      </c>
      <c r="K1023" s="1" t="s">
        <v>119</v>
      </c>
      <c r="L1023" s="1" t="s">
        <v>162</v>
      </c>
      <c r="M1023">
        <v>33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ユニフォーム星海光来ICONIC</v>
      </c>
    </row>
    <row r="1024" spans="1:20" x14ac:dyDescent="0.3">
      <c r="A1024">
        <f>VLOOKUP(Receive[[#This Row],[No用]],SetNo[[No.用]:[vlookup 用]],2,FALSE)</f>
        <v>178</v>
      </c>
      <c r="B1024" s="12">
        <f>IF(ROW()=2,1,IF(A1023&lt;&gt;Receive[[#This Row],[No]],1,B1023+1))</f>
        <v>2</v>
      </c>
      <c r="C1024" t="s">
        <v>108</v>
      </c>
      <c r="D1024" t="s">
        <v>283</v>
      </c>
      <c r="E1024" t="s">
        <v>77</v>
      </c>
      <c r="F1024" t="s">
        <v>78</v>
      </c>
      <c r="G1024" t="s">
        <v>134</v>
      </c>
      <c r="H1024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ユニフォーム星海光来ICONIC</v>
      </c>
    </row>
    <row r="1025" spans="1:20" x14ac:dyDescent="0.3">
      <c r="A1025">
        <f>VLOOKUP(Receive[[#This Row],[No用]],SetNo[[No.用]:[vlookup 用]],2,FALSE)</f>
        <v>178</v>
      </c>
      <c r="B1025" s="12">
        <f>IF(ROW()=2,1,IF(A1024&lt;&gt;Receive[[#This Row],[No]],1,B1024+1))</f>
        <v>3</v>
      </c>
      <c r="C1025" t="s">
        <v>108</v>
      </c>
      <c r="D1025" t="s">
        <v>283</v>
      </c>
      <c r="E1025" t="s">
        <v>77</v>
      </c>
      <c r="F1025" t="s">
        <v>78</v>
      </c>
      <c r="G1025" t="s">
        <v>134</v>
      </c>
      <c r="H1025" t="s">
        <v>71</v>
      </c>
      <c r="I1025">
        <v>1</v>
      </c>
      <c r="J1025" t="s">
        <v>229</v>
      </c>
      <c r="K1025" s="1" t="s">
        <v>231</v>
      </c>
      <c r="L1025" s="1" t="s">
        <v>162</v>
      </c>
      <c r="M1025">
        <v>32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ユニフォーム星海光来ICONIC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4</v>
      </c>
      <c r="C1026" t="s">
        <v>108</v>
      </c>
      <c r="D1026" t="s">
        <v>283</v>
      </c>
      <c r="E1026" t="s">
        <v>77</v>
      </c>
      <c r="F1026" t="s">
        <v>78</v>
      </c>
      <c r="G1026" t="s">
        <v>134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178</v>
      </c>
      <c r="M1026">
        <v>35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ユニフォーム星海光来ICONIC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5</v>
      </c>
      <c r="C1027" t="s">
        <v>108</v>
      </c>
      <c r="D1027" t="s">
        <v>283</v>
      </c>
      <c r="E1027" t="s">
        <v>77</v>
      </c>
      <c r="F1027" t="s">
        <v>78</v>
      </c>
      <c r="G1027" t="s">
        <v>134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33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ユニフォーム星海光来ICONIC</v>
      </c>
    </row>
    <row r="1028" spans="1:20" x14ac:dyDescent="0.3">
      <c r="A1028">
        <f>VLOOKUP(Receive[[#This Row],[No用]],SetNo[[No.用]:[vlookup 用]],2,FALSE)</f>
        <v>178</v>
      </c>
      <c r="B1028" s="12">
        <f>IF(ROW()=2,1,IF(A1027&lt;&gt;Receive[[#This Row],[No]],1,B1027+1))</f>
        <v>6</v>
      </c>
      <c r="C1028" t="s">
        <v>108</v>
      </c>
      <c r="D1028" t="s">
        <v>283</v>
      </c>
      <c r="E1028" t="s">
        <v>77</v>
      </c>
      <c r="F1028" t="s">
        <v>78</v>
      </c>
      <c r="G1028" t="s">
        <v>134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ユニフォーム星海光来ICONIC</v>
      </c>
    </row>
    <row r="1029" spans="1:20" x14ac:dyDescent="0.3">
      <c r="A1029">
        <f>VLOOKUP(Receive[[#This Row],[No用]],SetNo[[No.用]:[vlookup 用]],2,FALSE)</f>
        <v>179</v>
      </c>
      <c r="B1029" s="12">
        <f>IF(ROW()=2,1,IF(A1028&lt;&gt;Receive[[#This Row],[No]],1,B1028+1))</f>
        <v>1</v>
      </c>
      <c r="C1029" s="1" t="s">
        <v>895</v>
      </c>
      <c r="D1029" t="s">
        <v>283</v>
      </c>
      <c r="E1029" s="1" t="s">
        <v>73</v>
      </c>
      <c r="F1029" t="s">
        <v>78</v>
      </c>
      <c r="G1029" t="s">
        <v>134</v>
      </c>
      <c r="H1029" t="s">
        <v>71</v>
      </c>
      <c r="I1029">
        <v>1</v>
      </c>
      <c r="J1029" t="s">
        <v>229</v>
      </c>
      <c r="K1029" s="1" t="s">
        <v>119</v>
      </c>
      <c r="L1029" s="1" t="s">
        <v>178</v>
      </c>
      <c r="M1029">
        <v>36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文化祭星海光来ICONIC</v>
      </c>
    </row>
    <row r="1030" spans="1:20" x14ac:dyDescent="0.3">
      <c r="A1030">
        <f>VLOOKUP(Receive[[#This Row],[No用]],SetNo[[No.用]:[vlookup 用]],2,FALSE)</f>
        <v>179</v>
      </c>
      <c r="B1030" s="12">
        <f>IF(ROW()=2,1,IF(A1029&lt;&gt;Receive[[#This Row],[No]],1,B1029+1))</f>
        <v>2</v>
      </c>
      <c r="C1030" s="1" t="s">
        <v>895</v>
      </c>
      <c r="D1030" t="s">
        <v>283</v>
      </c>
      <c r="E1030" s="1" t="s">
        <v>73</v>
      </c>
      <c r="F1030" t="s">
        <v>78</v>
      </c>
      <c r="G1030" t="s">
        <v>134</v>
      </c>
      <c r="H1030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文化祭星海光来ICONIC</v>
      </c>
    </row>
    <row r="1031" spans="1:20" x14ac:dyDescent="0.3">
      <c r="A1031">
        <f>VLOOKUP(Receive[[#This Row],[No用]],SetNo[[No.用]:[vlookup 用]],2,FALSE)</f>
        <v>179</v>
      </c>
      <c r="B1031" s="12">
        <f>IF(ROW()=2,1,IF(A1030&lt;&gt;Receive[[#This Row],[No]],1,B1030+1))</f>
        <v>3</v>
      </c>
      <c r="C1031" s="1" t="s">
        <v>895</v>
      </c>
      <c r="D1031" t="s">
        <v>283</v>
      </c>
      <c r="E1031" s="1" t="s">
        <v>73</v>
      </c>
      <c r="F1031" t="s">
        <v>78</v>
      </c>
      <c r="G1031" t="s">
        <v>134</v>
      </c>
      <c r="H1031" t="s">
        <v>71</v>
      </c>
      <c r="I1031">
        <v>1</v>
      </c>
      <c r="J1031" t="s">
        <v>229</v>
      </c>
      <c r="K1031" s="1" t="s">
        <v>231</v>
      </c>
      <c r="L1031" s="1" t="s">
        <v>162</v>
      </c>
      <c r="M1031">
        <v>32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文化祭星海光来ICONIC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4</v>
      </c>
      <c r="C1032" s="1" t="s">
        <v>895</v>
      </c>
      <c r="D1032" t="s">
        <v>283</v>
      </c>
      <c r="E1032" s="1" t="s">
        <v>73</v>
      </c>
      <c r="F1032" t="s">
        <v>78</v>
      </c>
      <c r="G1032" t="s">
        <v>134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178</v>
      </c>
      <c r="M1032">
        <v>35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文化祭星海光来ICONIC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5</v>
      </c>
      <c r="C1033" s="1" t="s">
        <v>895</v>
      </c>
      <c r="D1033" t="s">
        <v>283</v>
      </c>
      <c r="E1033" s="1" t="s">
        <v>73</v>
      </c>
      <c r="F1033" t="s">
        <v>78</v>
      </c>
      <c r="G1033" t="s">
        <v>134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33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文化祭星海光来ICONIC</v>
      </c>
    </row>
    <row r="1034" spans="1:20" x14ac:dyDescent="0.3">
      <c r="A1034">
        <f>VLOOKUP(Receive[[#This Row],[No用]],SetNo[[No.用]:[vlookup 用]],2,FALSE)</f>
        <v>179</v>
      </c>
      <c r="B1034" s="12">
        <f>IF(ROW()=2,1,IF(A1033&lt;&gt;Receive[[#This Row],[No]],1,B1033+1))</f>
        <v>6</v>
      </c>
      <c r="C1034" s="1" t="s">
        <v>895</v>
      </c>
      <c r="D1034" t="s">
        <v>283</v>
      </c>
      <c r="E1034" s="1" t="s">
        <v>73</v>
      </c>
      <c r="F1034" t="s">
        <v>78</v>
      </c>
      <c r="G1034" t="s">
        <v>134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文化祭星海光来ICONIC</v>
      </c>
    </row>
    <row r="1035" spans="1:20" x14ac:dyDescent="0.3">
      <c r="A1035">
        <f>VLOOKUP(Receive[[#This Row],[No用]],SetNo[[No.用]:[vlookup 用]],2,FALSE)</f>
        <v>180</v>
      </c>
      <c r="B1035" s="12">
        <f>IF(ROW()=2,1,IF(A1034&lt;&gt;Receive[[#This Row],[No]],1,B1034+1))</f>
        <v>1</v>
      </c>
      <c r="C1035" s="1" t="s">
        <v>1049</v>
      </c>
      <c r="D1035" s="1" t="s">
        <v>283</v>
      </c>
      <c r="E1035" s="1" t="s">
        <v>90</v>
      </c>
      <c r="F1035" s="1" t="s">
        <v>78</v>
      </c>
      <c r="G1035" s="1" t="s">
        <v>134</v>
      </c>
      <c r="H1035" s="1" t="s">
        <v>71</v>
      </c>
      <c r="I1035">
        <v>1</v>
      </c>
      <c r="J1035" t="s">
        <v>229</v>
      </c>
      <c r="K1035" s="1" t="s">
        <v>119</v>
      </c>
      <c r="L1035" s="1" t="s">
        <v>173</v>
      </c>
      <c r="M1035">
        <v>39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サバゲ星海光来ICONIC</v>
      </c>
    </row>
    <row r="1036" spans="1:20" x14ac:dyDescent="0.3">
      <c r="A1036">
        <f>VLOOKUP(Receive[[#This Row],[No用]],SetNo[[No.用]:[vlookup 用]],2,FALSE)</f>
        <v>180</v>
      </c>
      <c r="B1036" s="12">
        <f>IF(ROW()=2,1,IF(A1035&lt;&gt;Receive[[#This Row],[No]],1,B1035+1))</f>
        <v>2</v>
      </c>
      <c r="C1036" s="1" t="s">
        <v>1049</v>
      </c>
      <c r="D1036" s="1" t="s">
        <v>283</v>
      </c>
      <c r="E1036" s="1" t="s">
        <v>90</v>
      </c>
      <c r="F1036" s="1" t="s">
        <v>78</v>
      </c>
      <c r="G1036" s="1" t="s">
        <v>134</v>
      </c>
      <c r="H1036" s="1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33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サバゲ星海光来ICONIC</v>
      </c>
    </row>
    <row r="1037" spans="1:20" x14ac:dyDescent="0.3">
      <c r="A1037">
        <f>VLOOKUP(Receive[[#This Row],[No用]],SetNo[[No.用]:[vlookup 用]],2,FALSE)</f>
        <v>180</v>
      </c>
      <c r="B1037" s="12">
        <f>IF(ROW()=2,1,IF(A1036&lt;&gt;Receive[[#This Row],[No]],1,B1036+1))</f>
        <v>3</v>
      </c>
      <c r="C1037" s="1" t="s">
        <v>1049</v>
      </c>
      <c r="D1037" s="1" t="s">
        <v>283</v>
      </c>
      <c r="E1037" s="1" t="s">
        <v>90</v>
      </c>
      <c r="F1037" s="1" t="s">
        <v>78</v>
      </c>
      <c r="G1037" s="1" t="s">
        <v>134</v>
      </c>
      <c r="H1037" s="1" t="s">
        <v>71</v>
      </c>
      <c r="I1037">
        <v>1</v>
      </c>
      <c r="J1037" t="s">
        <v>229</v>
      </c>
      <c r="K1037" s="1" t="s">
        <v>231</v>
      </c>
      <c r="L1037" s="1" t="s">
        <v>162</v>
      </c>
      <c r="M1037">
        <v>32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サバゲ星海光来ICONIC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4</v>
      </c>
      <c r="C1038" s="1" t="s">
        <v>1049</v>
      </c>
      <c r="D1038" s="1" t="s">
        <v>283</v>
      </c>
      <c r="E1038" s="1" t="s">
        <v>90</v>
      </c>
      <c r="F1038" s="1" t="s">
        <v>78</v>
      </c>
      <c r="G1038" s="1" t="s">
        <v>134</v>
      </c>
      <c r="H1038" s="1" t="s">
        <v>71</v>
      </c>
      <c r="I1038">
        <v>1</v>
      </c>
      <c r="J1038" t="s">
        <v>229</v>
      </c>
      <c r="K1038" s="1" t="s">
        <v>120</v>
      </c>
      <c r="L1038" s="1" t="s">
        <v>178</v>
      </c>
      <c r="M1038">
        <v>36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サバゲ星海光来ICONIC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5</v>
      </c>
      <c r="C1039" s="1" t="s">
        <v>1049</v>
      </c>
      <c r="D1039" s="1" t="s">
        <v>283</v>
      </c>
      <c r="E1039" s="1" t="s">
        <v>90</v>
      </c>
      <c r="F1039" s="1" t="s">
        <v>78</v>
      </c>
      <c r="G1039" s="1" t="s">
        <v>134</v>
      </c>
      <c r="H1039" s="1" t="s">
        <v>71</v>
      </c>
      <c r="I1039">
        <v>1</v>
      </c>
      <c r="J1039" t="s">
        <v>229</v>
      </c>
      <c r="K1039" s="1" t="s">
        <v>164</v>
      </c>
      <c r="L1039" s="1" t="s">
        <v>162</v>
      </c>
      <c r="M1039">
        <v>33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サバゲ星海光来ICONIC</v>
      </c>
    </row>
    <row r="1040" spans="1:20" x14ac:dyDescent="0.3">
      <c r="A1040">
        <f>VLOOKUP(Receive[[#This Row],[No用]],SetNo[[No.用]:[vlookup 用]],2,FALSE)</f>
        <v>180</v>
      </c>
      <c r="B1040" s="12">
        <f>IF(ROW()=2,1,IF(A1039&lt;&gt;Receive[[#This Row],[No]],1,B1039+1))</f>
        <v>6</v>
      </c>
      <c r="C1040" s="1" t="s">
        <v>1049</v>
      </c>
      <c r="D1040" s="1" t="s">
        <v>283</v>
      </c>
      <c r="E1040" s="1" t="s">
        <v>90</v>
      </c>
      <c r="F1040" s="1" t="s">
        <v>78</v>
      </c>
      <c r="G1040" s="1" t="s">
        <v>134</v>
      </c>
      <c r="H1040" s="1" t="s">
        <v>71</v>
      </c>
      <c r="I1040">
        <v>1</v>
      </c>
      <c r="J1040" t="s">
        <v>229</v>
      </c>
      <c r="K1040" s="1" t="s">
        <v>165</v>
      </c>
      <c r="L1040" s="1" t="s">
        <v>162</v>
      </c>
      <c r="M1040">
        <v>13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サバゲ星海光来ICONIC</v>
      </c>
    </row>
    <row r="1041" spans="1:20" x14ac:dyDescent="0.3">
      <c r="A1041">
        <f>VLOOKUP(Receive[[#This Row],[No用]],SetNo[[No.用]:[vlookup 用]],2,FALSE)</f>
        <v>180</v>
      </c>
      <c r="B1041" s="12">
        <f>IF(ROW()=2,1,IF(A1040&lt;&gt;Receive[[#This Row],[No]],1,B1040+1))</f>
        <v>7</v>
      </c>
      <c r="C1041" s="1" t="s">
        <v>1049</v>
      </c>
      <c r="D1041" s="1" t="s">
        <v>283</v>
      </c>
      <c r="E1041" s="1" t="s">
        <v>90</v>
      </c>
      <c r="F1041" s="1" t="s">
        <v>78</v>
      </c>
      <c r="G1041" s="1" t="s">
        <v>134</v>
      </c>
      <c r="H1041" s="1" t="s">
        <v>71</v>
      </c>
      <c r="I1041">
        <v>1</v>
      </c>
      <c r="J1041" t="s">
        <v>229</v>
      </c>
      <c r="K1041" s="1" t="s">
        <v>183</v>
      </c>
      <c r="L1041" s="1" t="s">
        <v>225</v>
      </c>
      <c r="M1041">
        <v>51</v>
      </c>
      <c r="N1041">
        <v>0</v>
      </c>
      <c r="O1041">
        <v>61</v>
      </c>
      <c r="P1041">
        <v>0</v>
      </c>
      <c r="T1041" t="str">
        <f>Receive[[#This Row],[服装]]&amp;Receive[[#This Row],[名前]]&amp;Receive[[#This Row],[レアリティ]]</f>
        <v>サバゲ星海光来ICONIC</v>
      </c>
    </row>
    <row r="1042" spans="1:20" x14ac:dyDescent="0.3">
      <c r="A1042">
        <f>VLOOKUP(Receive[[#This Row],[No用]],SetNo[[No.用]:[vlookup 用]],2,FALSE)</f>
        <v>181</v>
      </c>
      <c r="B1042" s="12">
        <f>IF(ROW()=2,1,IF(A1041&lt;&gt;Receive[[#This Row],[No]],1,B1041+1))</f>
        <v>1</v>
      </c>
      <c r="C1042" t="s">
        <v>108</v>
      </c>
      <c r="D1042" t="s">
        <v>133</v>
      </c>
      <c r="E1042" t="s">
        <v>77</v>
      </c>
      <c r="F1042" t="s">
        <v>82</v>
      </c>
      <c r="G1042" t="s">
        <v>134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ユニフォーム昼神幸郎ICONIC</v>
      </c>
    </row>
    <row r="1043" spans="1:20" x14ac:dyDescent="0.3">
      <c r="A1043">
        <f>VLOOKUP(Receive[[#This Row],[No用]],SetNo[[No.用]:[vlookup 用]],2,FALSE)</f>
        <v>181</v>
      </c>
      <c r="B1043" s="12">
        <f>IF(ROW()=2,1,IF(A1042&lt;&gt;Receive[[#This Row],[No]],1,B1042+1))</f>
        <v>2</v>
      </c>
      <c r="C1043" t="s">
        <v>108</v>
      </c>
      <c r="D1043" t="s">
        <v>133</v>
      </c>
      <c r="E1043" t="s">
        <v>77</v>
      </c>
      <c r="F1043" t="s">
        <v>82</v>
      </c>
      <c r="G1043" t="s">
        <v>134</v>
      </c>
      <c r="H1043" t="s">
        <v>71</v>
      </c>
      <c r="I1043">
        <v>1</v>
      </c>
      <c r="J1043" t="s">
        <v>229</v>
      </c>
      <c r="K1043" s="1" t="s">
        <v>195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ユニフォーム昼神幸郎ICONIC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3</v>
      </c>
      <c r="C1044" t="s">
        <v>108</v>
      </c>
      <c r="D1044" t="s">
        <v>133</v>
      </c>
      <c r="E1044" t="s">
        <v>77</v>
      </c>
      <c r="F1044" t="s">
        <v>82</v>
      </c>
      <c r="G1044" t="s">
        <v>134</v>
      </c>
      <c r="H1044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ユニフォーム昼神幸郎ICONIC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4</v>
      </c>
      <c r="C1045" t="s">
        <v>108</v>
      </c>
      <c r="D1045" t="s">
        <v>133</v>
      </c>
      <c r="E1045" t="s">
        <v>77</v>
      </c>
      <c r="F1045" t="s">
        <v>82</v>
      </c>
      <c r="G1045" t="s">
        <v>134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ユニフォーム昼神幸郎ICONIC</v>
      </c>
    </row>
    <row r="1046" spans="1:20" x14ac:dyDescent="0.3">
      <c r="A1046">
        <f>VLOOKUP(Receive[[#This Row],[No用]],SetNo[[No.用]:[vlookup 用]],2,FALSE)</f>
        <v>181</v>
      </c>
      <c r="B1046" s="12">
        <f>IF(ROW()=2,1,IF(A1045&lt;&gt;Receive[[#This Row],[No]],1,B1045+1))</f>
        <v>5</v>
      </c>
      <c r="C1046" t="s">
        <v>108</v>
      </c>
      <c r="D1046" t="s">
        <v>133</v>
      </c>
      <c r="E1046" t="s">
        <v>77</v>
      </c>
      <c r="F1046" t="s">
        <v>82</v>
      </c>
      <c r="G1046" t="s">
        <v>134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ユニフォーム昼神幸郎ICONIC</v>
      </c>
    </row>
    <row r="1047" spans="1:20" x14ac:dyDescent="0.3">
      <c r="A1047">
        <f>VLOOKUP(Receive[[#This Row],[No用]],SetNo[[No.用]:[vlookup 用]],2,FALSE)</f>
        <v>181</v>
      </c>
      <c r="B1047" s="12">
        <f>IF(ROW()=2,1,IF(A1046&lt;&gt;Receive[[#This Row],[No]],1,B1046+1))</f>
        <v>6</v>
      </c>
      <c r="C1047" t="s">
        <v>108</v>
      </c>
      <c r="D1047" t="s">
        <v>133</v>
      </c>
      <c r="E1047" t="s">
        <v>77</v>
      </c>
      <c r="F1047" t="s">
        <v>82</v>
      </c>
      <c r="G1047" t="s">
        <v>134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12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ユニフォーム昼神幸郎ICONIC</v>
      </c>
    </row>
    <row r="1048" spans="1:20" x14ac:dyDescent="0.3">
      <c r="A1048">
        <f>VLOOKUP(Receive[[#This Row],[No用]],SetNo[[No.用]:[vlookup 用]],2,FALSE)</f>
        <v>182</v>
      </c>
      <c r="B1048" s="12">
        <f>IF(ROW()=2,1,IF(A1047&lt;&gt;Receive[[#This Row],[No]],1,B1047+1))</f>
        <v>1</v>
      </c>
      <c r="C1048" s="1" t="s">
        <v>915</v>
      </c>
      <c r="D1048" t="s">
        <v>133</v>
      </c>
      <c r="E1048" s="1" t="s">
        <v>73</v>
      </c>
      <c r="F1048" t="s">
        <v>82</v>
      </c>
      <c r="G1048" t="s">
        <v>134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Xmas昼神幸郎ICONIC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2</v>
      </c>
      <c r="C1049" s="1" t="s">
        <v>915</v>
      </c>
      <c r="D1049" t="s">
        <v>133</v>
      </c>
      <c r="E1049" s="1" t="s">
        <v>73</v>
      </c>
      <c r="F1049" t="s">
        <v>82</v>
      </c>
      <c r="G1049" t="s">
        <v>134</v>
      </c>
      <c r="H1049" t="s">
        <v>71</v>
      </c>
      <c r="I1049">
        <v>1</v>
      </c>
      <c r="J1049" t="s">
        <v>229</v>
      </c>
      <c r="K1049" s="1" t="s">
        <v>195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Xmas昼神幸郎ICONIC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3</v>
      </c>
      <c r="C1050" s="1" t="s">
        <v>915</v>
      </c>
      <c r="D1050" t="s">
        <v>133</v>
      </c>
      <c r="E1050" s="1" t="s">
        <v>73</v>
      </c>
      <c r="F1050" t="s">
        <v>82</v>
      </c>
      <c r="G1050" t="s">
        <v>134</v>
      </c>
      <c r="H1050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Xmas昼神幸郎ICONIC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4</v>
      </c>
      <c r="C1051" s="1" t="s">
        <v>915</v>
      </c>
      <c r="D1051" t="s">
        <v>133</v>
      </c>
      <c r="E1051" s="1" t="s">
        <v>73</v>
      </c>
      <c r="F1051" t="s">
        <v>82</v>
      </c>
      <c r="G1051" t="s">
        <v>134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Xmas昼神幸郎ICONIC</v>
      </c>
    </row>
    <row r="1052" spans="1:20" x14ac:dyDescent="0.3">
      <c r="A1052">
        <f>VLOOKUP(Receive[[#This Row],[No用]],SetNo[[No.用]:[vlookup 用]],2,FALSE)</f>
        <v>182</v>
      </c>
      <c r="B1052" s="12">
        <f>IF(ROW()=2,1,IF(A1051&lt;&gt;Receive[[#This Row],[No]],1,B1051+1))</f>
        <v>5</v>
      </c>
      <c r="C1052" s="1" t="s">
        <v>915</v>
      </c>
      <c r="D1052" t="s">
        <v>133</v>
      </c>
      <c r="E1052" s="1" t="s">
        <v>73</v>
      </c>
      <c r="F1052" t="s">
        <v>82</v>
      </c>
      <c r="G1052" t="s">
        <v>134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Xmas昼神幸郎ICONIC</v>
      </c>
    </row>
    <row r="1053" spans="1:20" x14ac:dyDescent="0.3">
      <c r="A1053">
        <f>VLOOKUP(Receive[[#This Row],[No用]],SetNo[[No.用]:[vlookup 用]],2,FALSE)</f>
        <v>182</v>
      </c>
      <c r="B1053" s="12">
        <f>IF(ROW()=2,1,IF(A1052&lt;&gt;Receive[[#This Row],[No]],1,B1052+1))</f>
        <v>6</v>
      </c>
      <c r="C1053" s="1" t="s">
        <v>915</v>
      </c>
      <c r="D1053" t="s">
        <v>133</v>
      </c>
      <c r="E1053" s="1" t="s">
        <v>73</v>
      </c>
      <c r="F1053" t="s">
        <v>82</v>
      </c>
      <c r="G1053" t="s">
        <v>134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12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Xmas昼神幸郎ICONIC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1</v>
      </c>
      <c r="C1054" t="s">
        <v>108</v>
      </c>
      <c r="D1054" t="s">
        <v>131</v>
      </c>
      <c r="E1054" t="s">
        <v>77</v>
      </c>
      <c r="F1054" t="s">
        <v>78</v>
      </c>
      <c r="G1054" t="s">
        <v>135</v>
      </c>
      <c r="H1054" t="s">
        <v>71</v>
      </c>
      <c r="I1054">
        <v>1</v>
      </c>
      <c r="J1054" t="s">
        <v>229</v>
      </c>
      <c r="K1054" s="1" t="s">
        <v>119</v>
      </c>
      <c r="L1054" s="1" t="s">
        <v>162</v>
      </c>
      <c r="M1054">
        <v>33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ユニフォーム佐久早聖臣ICONIC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2</v>
      </c>
      <c r="C1055" t="s">
        <v>108</v>
      </c>
      <c r="D1055" t="s">
        <v>131</v>
      </c>
      <c r="E1055" t="s">
        <v>77</v>
      </c>
      <c r="F1055" t="s">
        <v>78</v>
      </c>
      <c r="G1055" t="s">
        <v>135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ユニフォーム佐久早聖臣ICONIC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3</v>
      </c>
      <c r="C1056" t="s">
        <v>108</v>
      </c>
      <c r="D1056" t="s">
        <v>131</v>
      </c>
      <c r="E1056" t="s">
        <v>77</v>
      </c>
      <c r="F1056" t="s">
        <v>78</v>
      </c>
      <c r="G1056" t="s">
        <v>135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33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ユニフォーム佐久早聖臣ICONIC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4</v>
      </c>
      <c r="C1057" t="s">
        <v>108</v>
      </c>
      <c r="D1057" t="s">
        <v>131</v>
      </c>
      <c r="E1057" t="s">
        <v>77</v>
      </c>
      <c r="F1057" t="s">
        <v>78</v>
      </c>
      <c r="G1057" t="s">
        <v>135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33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ユニフォーム佐久早聖臣ICONIC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5</v>
      </c>
      <c r="C1058" t="s">
        <v>108</v>
      </c>
      <c r="D1058" t="s">
        <v>131</v>
      </c>
      <c r="E1058" t="s">
        <v>77</v>
      </c>
      <c r="F1058" t="s">
        <v>78</v>
      </c>
      <c r="G1058" t="s">
        <v>135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ユニフォーム佐久早聖臣ICONIC</v>
      </c>
    </row>
    <row r="1059" spans="1:20" x14ac:dyDescent="0.3">
      <c r="A1059">
        <f>VLOOKUP(Receive[[#This Row],[No用]],SetNo[[No.用]:[vlookup 用]],2,FALSE)</f>
        <v>184</v>
      </c>
      <c r="B1059" s="12">
        <f>IF(ROW()=2,1,IF(A1058&lt;&gt;Receive[[#This Row],[No]],1,B1058+1))</f>
        <v>1</v>
      </c>
      <c r="C1059" s="1" t="s">
        <v>1049</v>
      </c>
      <c r="D1059" s="1" t="s">
        <v>131</v>
      </c>
      <c r="E1059" s="1" t="s">
        <v>73</v>
      </c>
      <c r="F1059" s="1" t="s">
        <v>78</v>
      </c>
      <c r="G1059" s="1" t="s">
        <v>135</v>
      </c>
      <c r="H1059" s="1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33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サバゲ佐久早聖臣ICONIC</v>
      </c>
    </row>
    <row r="1060" spans="1:20" x14ac:dyDescent="0.3">
      <c r="A1060">
        <f>VLOOKUP(Receive[[#This Row],[No用]],SetNo[[No.用]:[vlookup 用]],2,FALSE)</f>
        <v>184</v>
      </c>
      <c r="B1060" s="12">
        <f>IF(ROW()=2,1,IF(A1059&lt;&gt;Receive[[#This Row],[No]],1,B1059+1))</f>
        <v>2</v>
      </c>
      <c r="C1060" s="1" t="s">
        <v>1049</v>
      </c>
      <c r="D1060" s="1" t="s">
        <v>131</v>
      </c>
      <c r="E1060" s="1" t="s">
        <v>73</v>
      </c>
      <c r="F1060" s="1" t="s">
        <v>78</v>
      </c>
      <c r="G1060" s="1" t="s">
        <v>135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サバゲ佐久早聖臣ICONIC</v>
      </c>
    </row>
    <row r="1061" spans="1:20" x14ac:dyDescent="0.3">
      <c r="A1061">
        <f>VLOOKUP(Receive[[#This Row],[No用]],SetNo[[No.用]:[vlookup 用]],2,FALSE)</f>
        <v>184</v>
      </c>
      <c r="B1061" s="12">
        <f>IF(ROW()=2,1,IF(A1060&lt;&gt;Receive[[#This Row],[No]],1,B1060+1))</f>
        <v>3</v>
      </c>
      <c r="C1061" s="1" t="s">
        <v>1049</v>
      </c>
      <c r="D1061" s="1" t="s">
        <v>131</v>
      </c>
      <c r="E1061" s="1" t="s">
        <v>73</v>
      </c>
      <c r="F1061" s="1" t="s">
        <v>78</v>
      </c>
      <c r="G1061" s="1" t="s">
        <v>135</v>
      </c>
      <c r="H1061" s="1" t="s">
        <v>71</v>
      </c>
      <c r="I1061">
        <v>1</v>
      </c>
      <c r="J1061" t="s">
        <v>229</v>
      </c>
      <c r="K1061" s="1" t="s">
        <v>120</v>
      </c>
      <c r="L1061" s="1" t="s">
        <v>162</v>
      </c>
      <c r="M1061">
        <v>33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サバゲ佐久早聖臣ICONIC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4</v>
      </c>
      <c r="C1062" s="1" t="s">
        <v>1049</v>
      </c>
      <c r="D1062" s="1" t="s">
        <v>131</v>
      </c>
      <c r="E1062" s="1" t="s">
        <v>73</v>
      </c>
      <c r="F1062" s="1" t="s">
        <v>78</v>
      </c>
      <c r="G1062" s="1" t="s">
        <v>135</v>
      </c>
      <c r="H1062" s="1" t="s">
        <v>71</v>
      </c>
      <c r="I1062">
        <v>1</v>
      </c>
      <c r="J1062" t="s">
        <v>229</v>
      </c>
      <c r="K1062" s="1" t="s">
        <v>164</v>
      </c>
      <c r="L1062" s="1" t="s">
        <v>162</v>
      </c>
      <c r="M1062">
        <v>33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サバゲ佐久早聖臣ICONIC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5</v>
      </c>
      <c r="C1063" s="1" t="s">
        <v>1049</v>
      </c>
      <c r="D1063" s="1" t="s">
        <v>131</v>
      </c>
      <c r="E1063" s="1" t="s">
        <v>73</v>
      </c>
      <c r="F1063" s="1" t="s">
        <v>78</v>
      </c>
      <c r="G1063" s="1" t="s">
        <v>135</v>
      </c>
      <c r="H1063" s="1" t="s">
        <v>71</v>
      </c>
      <c r="I1063">
        <v>1</v>
      </c>
      <c r="J1063" t="s">
        <v>229</v>
      </c>
      <c r="K1063" s="1" t="s">
        <v>165</v>
      </c>
      <c r="L1063" s="1" t="s">
        <v>162</v>
      </c>
      <c r="M1063">
        <v>13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サバゲ佐久早聖臣ICONIC</v>
      </c>
    </row>
    <row r="1064" spans="1:20" x14ac:dyDescent="0.3">
      <c r="A1064">
        <f>VLOOKUP(Receive[[#This Row],[No用]],SetNo[[No.用]:[vlookup 用]],2,FALSE)</f>
        <v>185</v>
      </c>
      <c r="B1064" s="12">
        <f>IF(ROW()=2,1,IF(A1063&lt;&gt;Receive[[#This Row],[No]],1,B1063+1))</f>
        <v>1</v>
      </c>
      <c r="C1064" t="s">
        <v>108</v>
      </c>
      <c r="D1064" t="s">
        <v>132</v>
      </c>
      <c r="E1064" t="s">
        <v>77</v>
      </c>
      <c r="F1064" t="s">
        <v>80</v>
      </c>
      <c r="G1064" t="s">
        <v>135</v>
      </c>
      <c r="H1064" t="s">
        <v>71</v>
      </c>
      <c r="I1064">
        <v>1</v>
      </c>
      <c r="J1064" t="s">
        <v>229</v>
      </c>
      <c r="K1064" s="1" t="s">
        <v>119</v>
      </c>
      <c r="L1064" s="1" t="s">
        <v>173</v>
      </c>
      <c r="M1064">
        <v>38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ユニフォーム小森元也ICONIC</v>
      </c>
    </row>
    <row r="1065" spans="1:20" x14ac:dyDescent="0.3">
      <c r="A1065">
        <f>VLOOKUP(Receive[[#This Row],[No用]],SetNo[[No.用]:[vlookup 用]],2,FALSE)</f>
        <v>185</v>
      </c>
      <c r="B1065" s="12">
        <f>IF(ROW()=2,1,IF(A1064&lt;&gt;Receive[[#This Row],[No]],1,B1064+1))</f>
        <v>2</v>
      </c>
      <c r="C1065" t="s">
        <v>108</v>
      </c>
      <c r="D1065" t="s">
        <v>132</v>
      </c>
      <c r="E1065" t="s">
        <v>77</v>
      </c>
      <c r="F1065" t="s">
        <v>80</v>
      </c>
      <c r="G1065" t="s">
        <v>135</v>
      </c>
      <c r="H1065" t="s">
        <v>71</v>
      </c>
      <c r="I1065">
        <v>1</v>
      </c>
      <c r="J1065" t="s">
        <v>229</v>
      </c>
      <c r="K1065" s="1" t="s">
        <v>195</v>
      </c>
      <c r="L1065" s="1" t="s">
        <v>178</v>
      </c>
      <c r="M1065">
        <v>38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ユニフォーム小森元也ICONIC</v>
      </c>
    </row>
    <row r="1066" spans="1:20" x14ac:dyDescent="0.3">
      <c r="A1066">
        <f>VLOOKUP(Receive[[#This Row],[No用]],SetNo[[No.用]:[vlookup 用]],2,FALSE)</f>
        <v>185</v>
      </c>
      <c r="B1066" s="12">
        <f>IF(ROW()=2,1,IF(A1065&lt;&gt;Receive[[#This Row],[No]],1,B1065+1))</f>
        <v>3</v>
      </c>
      <c r="C1066" t="s">
        <v>108</v>
      </c>
      <c r="D1066" t="s">
        <v>132</v>
      </c>
      <c r="E1066" t="s">
        <v>77</v>
      </c>
      <c r="F1066" t="s">
        <v>80</v>
      </c>
      <c r="G1066" t="s">
        <v>135</v>
      </c>
      <c r="H1066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35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ユニフォーム小森元也ICONIC</v>
      </c>
    </row>
    <row r="1067" spans="1:20" x14ac:dyDescent="0.3">
      <c r="A1067">
        <f>VLOOKUP(Receive[[#This Row],[No用]],SetNo[[No.用]:[vlookup 用]],2,FALSE)</f>
        <v>185</v>
      </c>
      <c r="B1067" s="12">
        <f>IF(ROW()=2,1,IF(A1066&lt;&gt;Receive[[#This Row],[No]],1,B1066+1))</f>
        <v>4</v>
      </c>
      <c r="C1067" t="s">
        <v>108</v>
      </c>
      <c r="D1067" t="s">
        <v>132</v>
      </c>
      <c r="E1067" t="s">
        <v>77</v>
      </c>
      <c r="F1067" t="s">
        <v>80</v>
      </c>
      <c r="G1067" t="s">
        <v>135</v>
      </c>
      <c r="H1067" t="s">
        <v>71</v>
      </c>
      <c r="I1067">
        <v>1</v>
      </c>
      <c r="J1067" t="s">
        <v>229</v>
      </c>
      <c r="K1067" s="1" t="s">
        <v>231</v>
      </c>
      <c r="L1067" s="1" t="s">
        <v>162</v>
      </c>
      <c r="M1067">
        <v>35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ユニフォーム小森元也ICONIC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5</v>
      </c>
      <c r="C1068" t="s">
        <v>108</v>
      </c>
      <c r="D1068" t="s">
        <v>132</v>
      </c>
      <c r="E1068" t="s">
        <v>77</v>
      </c>
      <c r="F1068" t="s">
        <v>80</v>
      </c>
      <c r="G1068" t="s">
        <v>135</v>
      </c>
      <c r="H1068" t="s">
        <v>71</v>
      </c>
      <c r="I1068">
        <v>1</v>
      </c>
      <c r="J1068" t="s">
        <v>229</v>
      </c>
      <c r="K1068" s="1" t="s">
        <v>120</v>
      </c>
      <c r="L1068" s="1" t="s">
        <v>173</v>
      </c>
      <c r="M1068">
        <v>38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ユニフォーム小森元也ICONIC</v>
      </c>
    </row>
    <row r="1069" spans="1:20" x14ac:dyDescent="0.3">
      <c r="A1069">
        <f>VLOOKUP(Receive[[#This Row],[No用]],SetNo[[No.用]:[vlookup 用]],2,FALSE)</f>
        <v>185</v>
      </c>
      <c r="B1069" s="12">
        <f>IF(ROW()=2,1,IF(A1068&lt;&gt;Receive[[#This Row],[No]],1,B1068+1))</f>
        <v>6</v>
      </c>
      <c r="C1069" t="s">
        <v>108</v>
      </c>
      <c r="D1069" t="s">
        <v>132</v>
      </c>
      <c r="E1069" t="s">
        <v>77</v>
      </c>
      <c r="F1069" t="s">
        <v>80</v>
      </c>
      <c r="G1069" t="s">
        <v>135</v>
      </c>
      <c r="H1069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35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ユニフォーム小森元也ICONIC</v>
      </c>
    </row>
    <row r="1070" spans="1:20" x14ac:dyDescent="0.3">
      <c r="A1070">
        <f>VLOOKUP(Receive[[#This Row],[No用]],SetNo[[No.用]:[vlookup 用]],2,FALSE)</f>
        <v>185</v>
      </c>
      <c r="B1070" s="12">
        <f>IF(ROW()=2,1,IF(A1069&lt;&gt;Receive[[#This Row],[No]],1,B1069+1))</f>
        <v>7</v>
      </c>
      <c r="C1070" t="s">
        <v>108</v>
      </c>
      <c r="D1070" t="s">
        <v>132</v>
      </c>
      <c r="E1070" t="s">
        <v>77</v>
      </c>
      <c r="F1070" t="s">
        <v>80</v>
      </c>
      <c r="G1070" t="s">
        <v>135</v>
      </c>
      <c r="H1070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ユニフォーム小森元也ICONIC</v>
      </c>
    </row>
    <row r="1071" spans="1:20" x14ac:dyDescent="0.3">
      <c r="A1071">
        <f>VLOOKUP(Receive[[#This Row],[No用]],SetNo[[No.用]:[vlookup 用]],2,FALSE)</f>
        <v>185</v>
      </c>
      <c r="B1071" s="12">
        <f>IF(ROW()=2,1,IF(A1070&lt;&gt;Receive[[#This Row],[No]],1,B1070+1))</f>
        <v>8</v>
      </c>
      <c r="C1071" t="s">
        <v>108</v>
      </c>
      <c r="D1071" t="s">
        <v>132</v>
      </c>
      <c r="E1071" t="s">
        <v>77</v>
      </c>
      <c r="F1071" t="s">
        <v>80</v>
      </c>
      <c r="G1071" t="s">
        <v>135</v>
      </c>
      <c r="H1071" t="s">
        <v>71</v>
      </c>
      <c r="I1071">
        <v>1</v>
      </c>
      <c r="J1071" t="s">
        <v>229</v>
      </c>
      <c r="K1071" s="1" t="s">
        <v>183</v>
      </c>
      <c r="L1071" s="1" t="s">
        <v>225</v>
      </c>
      <c r="M1071">
        <v>47</v>
      </c>
      <c r="N1071">
        <v>0</v>
      </c>
      <c r="O1071" s="1">
        <v>57</v>
      </c>
      <c r="P1071">
        <v>0</v>
      </c>
      <c r="R1071" s="1" t="s">
        <v>700</v>
      </c>
      <c r="T1071" t="str">
        <f>Receive[[#This Row],[服装]]&amp;Receive[[#This Row],[名前]]&amp;Receive[[#This Row],[レアリティ]]</f>
        <v>ユニフォーム小森元也ICONIC</v>
      </c>
    </row>
    <row r="1072" spans="1:20" x14ac:dyDescent="0.3">
      <c r="A1072">
        <f>VLOOKUP(Receive[[#This Row],[No用]],SetNo[[No.用]:[vlookup 用]],2,FALSE)</f>
        <v>186</v>
      </c>
      <c r="B1072" s="12">
        <f>IF(ROW()=2,1,IF(A1071&lt;&gt;Receive[[#This Row],[No]],1,B1071+1))</f>
        <v>1</v>
      </c>
      <c r="C1072" t="s">
        <v>108</v>
      </c>
      <c r="D1072" s="1" t="s">
        <v>687</v>
      </c>
      <c r="E1072" s="1" t="s">
        <v>90</v>
      </c>
      <c r="F1072" s="1" t="s">
        <v>78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119</v>
      </c>
      <c r="L1072" s="1" t="s">
        <v>699</v>
      </c>
      <c r="M1072">
        <v>36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ユニフォーム大将優ICONIC</v>
      </c>
    </row>
    <row r="1073" spans="1:20" x14ac:dyDescent="0.3">
      <c r="A1073">
        <f>VLOOKUP(Receive[[#This Row],[No用]],SetNo[[No.用]:[vlookup 用]],2,FALSE)</f>
        <v>186</v>
      </c>
      <c r="B1073" s="12">
        <f>IF(ROW()=2,1,IF(A1072&lt;&gt;Receive[[#This Row],[No]],1,B1072+1))</f>
        <v>2</v>
      </c>
      <c r="C1073" t="s">
        <v>108</v>
      </c>
      <c r="D1073" s="1" t="s">
        <v>687</v>
      </c>
      <c r="E1073" s="1" t="s">
        <v>90</v>
      </c>
      <c r="F1073" s="1" t="s">
        <v>78</v>
      </c>
      <c r="G1073" s="1" t="s">
        <v>689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ユニフォーム大将優ICONIC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3</v>
      </c>
      <c r="C1074" t="s">
        <v>108</v>
      </c>
      <c r="D1074" s="1" t="s">
        <v>687</v>
      </c>
      <c r="E1074" s="1" t="s">
        <v>90</v>
      </c>
      <c r="F1074" s="1" t="s">
        <v>78</v>
      </c>
      <c r="G1074" s="1" t="s">
        <v>689</v>
      </c>
      <c r="H1074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ユニフォーム大将優ICONIC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4</v>
      </c>
      <c r="C1075" t="s">
        <v>108</v>
      </c>
      <c r="D1075" s="1" t="s">
        <v>687</v>
      </c>
      <c r="E1075" s="1" t="s">
        <v>90</v>
      </c>
      <c r="F1075" s="1" t="s">
        <v>78</v>
      </c>
      <c r="G1075" s="1" t="s">
        <v>689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ユニフォーム大将優ICONIC</v>
      </c>
    </row>
    <row r="1076" spans="1:20" x14ac:dyDescent="0.3">
      <c r="A1076">
        <f>VLOOKUP(Receive[[#This Row],[No用]],SetNo[[No.用]:[vlookup 用]],2,FALSE)</f>
        <v>186</v>
      </c>
      <c r="B1076" s="12">
        <f>IF(ROW()=2,1,IF(A1075&lt;&gt;Receive[[#This Row],[No]],1,B1075+1))</f>
        <v>5</v>
      </c>
      <c r="C1076" t="s">
        <v>108</v>
      </c>
      <c r="D1076" s="1" t="s">
        <v>687</v>
      </c>
      <c r="E1076" s="1" t="s">
        <v>90</v>
      </c>
      <c r="F1076" s="1" t="s">
        <v>78</v>
      </c>
      <c r="G1076" s="1" t="s">
        <v>689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ユニフォーム大将優ICONIC</v>
      </c>
    </row>
    <row r="1077" spans="1:20" x14ac:dyDescent="0.3">
      <c r="A1077">
        <f>VLOOKUP(Receive[[#This Row],[No用]],SetNo[[No.用]:[vlookup 用]],2,FALSE)</f>
        <v>186</v>
      </c>
      <c r="B1077" s="12">
        <f>IF(ROW()=2,1,IF(A1076&lt;&gt;Receive[[#This Row],[No]],1,B1076+1))</f>
        <v>6</v>
      </c>
      <c r="C1077" t="s">
        <v>108</v>
      </c>
      <c r="D1077" s="1" t="s">
        <v>687</v>
      </c>
      <c r="E1077" s="1" t="s">
        <v>90</v>
      </c>
      <c r="F1077" s="1" t="s">
        <v>78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14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ユニフォーム大将優ICONIC</v>
      </c>
    </row>
    <row r="1078" spans="1:20" x14ac:dyDescent="0.3">
      <c r="A1078">
        <f>VLOOKUP(Receive[[#This Row],[No用]],SetNo[[No.用]:[vlookup 用]],2,FALSE)</f>
        <v>187</v>
      </c>
      <c r="B1078" s="12">
        <f>IF(ROW()=2,1,IF(A1077&lt;&gt;Receive[[#This Row],[No]],1,B1077+1))</f>
        <v>1</v>
      </c>
      <c r="C1078" s="1" t="s">
        <v>935</v>
      </c>
      <c r="D1078" s="1" t="s">
        <v>687</v>
      </c>
      <c r="E1078" s="1" t="s">
        <v>77</v>
      </c>
      <c r="F1078" s="1" t="s">
        <v>78</v>
      </c>
      <c r="G1078" s="1" t="s">
        <v>689</v>
      </c>
      <c r="H1078" s="1" t="s">
        <v>690</v>
      </c>
      <c r="I1078">
        <v>1</v>
      </c>
      <c r="J1078" t="s">
        <v>229</v>
      </c>
      <c r="K1078" s="1" t="s">
        <v>119</v>
      </c>
      <c r="L1078" s="1" t="s">
        <v>699</v>
      </c>
      <c r="M1078">
        <v>36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新年大将優ICONIC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2</v>
      </c>
      <c r="C1079" s="1" t="s">
        <v>935</v>
      </c>
      <c r="D1079" s="1" t="s">
        <v>687</v>
      </c>
      <c r="E1079" s="1" t="s">
        <v>77</v>
      </c>
      <c r="F1079" s="1" t="s">
        <v>78</v>
      </c>
      <c r="G1079" s="1" t="s">
        <v>689</v>
      </c>
      <c r="H1079" s="1" t="s">
        <v>690</v>
      </c>
      <c r="I1079">
        <v>1</v>
      </c>
      <c r="J1079" t="s">
        <v>229</v>
      </c>
      <c r="K1079" s="1" t="s">
        <v>163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新年大将優ICONIC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3</v>
      </c>
      <c r="C1080" s="1" t="s">
        <v>935</v>
      </c>
      <c r="D1080" s="1" t="s">
        <v>687</v>
      </c>
      <c r="E1080" s="1" t="s">
        <v>77</v>
      </c>
      <c r="F1080" s="1" t="s">
        <v>78</v>
      </c>
      <c r="G1080" s="1" t="s">
        <v>689</v>
      </c>
      <c r="H1080" s="1" t="s">
        <v>690</v>
      </c>
      <c r="I1080">
        <v>1</v>
      </c>
      <c r="J1080" t="s">
        <v>229</v>
      </c>
      <c r="K1080" s="1" t="s">
        <v>231</v>
      </c>
      <c r="L1080" s="1" t="s">
        <v>162</v>
      </c>
      <c r="M1080">
        <v>33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新年大将優ICONIC</v>
      </c>
    </row>
    <row r="1081" spans="1:20" x14ac:dyDescent="0.3">
      <c r="A1081">
        <f>VLOOKUP(Receive[[#This Row],[No用]],SetNo[[No.用]:[vlookup 用]],2,FALSE)</f>
        <v>187</v>
      </c>
      <c r="B1081" s="12">
        <f>IF(ROW()=2,1,IF(A1080&lt;&gt;Receive[[#This Row],[No]],1,B1080+1))</f>
        <v>4</v>
      </c>
      <c r="C1081" s="1" t="s">
        <v>935</v>
      </c>
      <c r="D1081" s="1" t="s">
        <v>687</v>
      </c>
      <c r="E1081" s="1" t="s">
        <v>77</v>
      </c>
      <c r="F1081" s="1" t="s">
        <v>78</v>
      </c>
      <c r="G1081" s="1" t="s">
        <v>689</v>
      </c>
      <c r="H1081" s="1" t="s">
        <v>690</v>
      </c>
      <c r="I1081">
        <v>1</v>
      </c>
      <c r="J1081" t="s">
        <v>229</v>
      </c>
      <c r="K1081" s="1" t="s">
        <v>120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新年大将優ICONIC</v>
      </c>
    </row>
    <row r="1082" spans="1:20" x14ac:dyDescent="0.3">
      <c r="A1082">
        <f>VLOOKUP(Receive[[#This Row],[No用]],SetNo[[No.用]:[vlookup 用]],2,FALSE)</f>
        <v>187</v>
      </c>
      <c r="B1082" s="12">
        <f>IF(ROW()=2,1,IF(A1081&lt;&gt;Receive[[#This Row],[No]],1,B1081+1))</f>
        <v>5</v>
      </c>
      <c r="C1082" s="1" t="s">
        <v>935</v>
      </c>
      <c r="D1082" s="1" t="s">
        <v>687</v>
      </c>
      <c r="E1082" s="1" t="s">
        <v>77</v>
      </c>
      <c r="F1082" s="1" t="s">
        <v>78</v>
      </c>
      <c r="G1082" s="1" t="s">
        <v>689</v>
      </c>
      <c r="H1082" s="1" t="s">
        <v>690</v>
      </c>
      <c r="I1082">
        <v>1</v>
      </c>
      <c r="J1082" t="s">
        <v>229</v>
      </c>
      <c r="K1082" s="1" t="s">
        <v>164</v>
      </c>
      <c r="L1082" s="1" t="s">
        <v>162</v>
      </c>
      <c r="M1082">
        <v>33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新年大将優ICONIC</v>
      </c>
    </row>
    <row r="1083" spans="1:20" x14ac:dyDescent="0.3">
      <c r="A1083">
        <f>VLOOKUP(Receive[[#This Row],[No用]],SetNo[[No.用]:[vlookup 用]],2,FALSE)</f>
        <v>187</v>
      </c>
      <c r="B1083" s="12">
        <f>IF(ROW()=2,1,IF(A1082&lt;&gt;Receive[[#This Row],[No]],1,B1082+1))</f>
        <v>6</v>
      </c>
      <c r="C1083" s="1" t="s">
        <v>935</v>
      </c>
      <c r="D1083" s="1" t="s">
        <v>687</v>
      </c>
      <c r="E1083" s="1" t="s">
        <v>77</v>
      </c>
      <c r="F1083" s="1" t="s">
        <v>78</v>
      </c>
      <c r="G1083" s="1" t="s">
        <v>689</v>
      </c>
      <c r="H1083" s="1" t="s">
        <v>690</v>
      </c>
      <c r="I1083">
        <v>1</v>
      </c>
      <c r="J1083" t="s">
        <v>229</v>
      </c>
      <c r="K1083" s="1" t="s">
        <v>165</v>
      </c>
      <c r="L1083" s="1" t="s">
        <v>162</v>
      </c>
      <c r="M1083">
        <v>14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新年大将優ICONIC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1</v>
      </c>
      <c r="C1084" t="s">
        <v>108</v>
      </c>
      <c r="D1084" s="1" t="s">
        <v>692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29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ユニフォーム沼井和馬ICONIC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2</v>
      </c>
      <c r="C1085" t="s">
        <v>108</v>
      </c>
      <c r="D1085" s="1" t="s">
        <v>692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ユニフォーム沼井和馬ICONIC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3</v>
      </c>
      <c r="C1086" t="s">
        <v>108</v>
      </c>
      <c r="D1086" s="1" t="s">
        <v>692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29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ユニフォーム沼井和馬ICONIC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4</v>
      </c>
      <c r="C1087" t="s">
        <v>108</v>
      </c>
      <c r="D1087" s="1" t="s">
        <v>692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29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ユニフォーム沼井和馬ICONIC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5</v>
      </c>
      <c r="C1088" t="s">
        <v>108</v>
      </c>
      <c r="D1088" s="1" t="s">
        <v>692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ユニフォーム沼井和馬ICONIC</v>
      </c>
    </row>
    <row r="1089" spans="1:20" x14ac:dyDescent="0.3">
      <c r="A1089">
        <f>VLOOKUP(Receive[[#This Row],[No用]],SetNo[[No.用]:[vlookup 用]],2,FALSE)</f>
        <v>189</v>
      </c>
      <c r="B1089" s="12">
        <f>IF(ROW()=2,1,IF(A1088&lt;&gt;Receive[[#This Row],[No]],1,B1088+1))</f>
        <v>1</v>
      </c>
      <c r="C1089" t="s">
        <v>108</v>
      </c>
      <c r="D1089" s="1" t="s">
        <v>858</v>
      </c>
      <c r="E1089" s="1" t="s">
        <v>90</v>
      </c>
      <c r="F1089" s="1" t="s">
        <v>78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27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ユニフォーム潜尚保ICONIC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2</v>
      </c>
      <c r="C1090" t="s">
        <v>108</v>
      </c>
      <c r="D1090" s="1" t="s">
        <v>858</v>
      </c>
      <c r="E1090" s="1" t="s">
        <v>90</v>
      </c>
      <c r="F1090" s="1" t="s">
        <v>78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ユニフォーム潜尚保ICONIC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3</v>
      </c>
      <c r="C1091" t="s">
        <v>108</v>
      </c>
      <c r="D1091" s="1" t="s">
        <v>858</v>
      </c>
      <c r="E1091" s="1" t="s">
        <v>90</v>
      </c>
      <c r="F1091" s="1" t="s">
        <v>78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ユニフォーム潜尚保ICONIC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4</v>
      </c>
      <c r="C1092" t="s">
        <v>108</v>
      </c>
      <c r="D1092" s="1" t="s">
        <v>858</v>
      </c>
      <c r="E1092" s="1" t="s">
        <v>90</v>
      </c>
      <c r="F1092" s="1" t="s">
        <v>78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ユニフォーム潜尚保ICONIC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5</v>
      </c>
      <c r="C1093" t="s">
        <v>108</v>
      </c>
      <c r="D1093" s="1" t="s">
        <v>858</v>
      </c>
      <c r="E1093" s="1" t="s">
        <v>90</v>
      </c>
      <c r="F1093" s="1" t="s">
        <v>78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ユニフォーム潜尚保ICONIC</v>
      </c>
    </row>
    <row r="1094" spans="1:20" x14ac:dyDescent="0.3">
      <c r="A1094">
        <f>VLOOKUP(Receive[[#This Row],[No用]],SetNo[[No.用]:[vlookup 用]],2,FALSE)</f>
        <v>190</v>
      </c>
      <c r="B1094" s="12">
        <f>IF(ROW()=2,1,IF(A1093&lt;&gt;Receive[[#This Row],[No]],1,B1093+1))</f>
        <v>1</v>
      </c>
      <c r="C1094" t="s">
        <v>108</v>
      </c>
      <c r="D1094" s="1" t="s">
        <v>860</v>
      </c>
      <c r="E1094" s="1" t="s">
        <v>90</v>
      </c>
      <c r="F1094" s="1" t="s">
        <v>78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ユニフォーム高千穂恵也ICONIC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2</v>
      </c>
      <c r="C1095" t="s">
        <v>108</v>
      </c>
      <c r="D1095" s="1" t="s">
        <v>860</v>
      </c>
      <c r="E1095" s="1" t="s">
        <v>90</v>
      </c>
      <c r="F1095" s="1" t="s">
        <v>78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195</v>
      </c>
      <c r="L1095" s="1" t="s">
        <v>178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ユニフォーム高千穂恵也ICONIC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3</v>
      </c>
      <c r="C1096" t="s">
        <v>108</v>
      </c>
      <c r="D1096" s="1" t="s">
        <v>860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ユニフォーム高千穂恵也ICONIC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4</v>
      </c>
      <c r="C1097" t="s">
        <v>108</v>
      </c>
      <c r="D1097" s="1" t="s">
        <v>860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ユニフォーム高千穂恵也ICONIC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5</v>
      </c>
      <c r="C1098" t="s">
        <v>108</v>
      </c>
      <c r="D1098" s="1" t="s">
        <v>860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26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ユニフォーム高千穂恵也ICONIC</v>
      </c>
    </row>
    <row r="1099" spans="1:20" x14ac:dyDescent="0.3">
      <c r="A1099">
        <f>VLOOKUP(Receive[[#This Row],[No用]],SetNo[[No.用]:[vlookup 用]],2,FALSE)</f>
        <v>190</v>
      </c>
      <c r="B1099" s="12">
        <f>IF(ROW()=2,1,IF(A1098&lt;&gt;Receive[[#This Row],[No]],1,B1098+1))</f>
        <v>6</v>
      </c>
      <c r="C1099" t="s">
        <v>108</v>
      </c>
      <c r="D1099" s="1" t="s">
        <v>860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ユニフォーム高千穂恵也ICONIC</v>
      </c>
    </row>
    <row r="1100" spans="1:20" x14ac:dyDescent="0.3">
      <c r="A1100">
        <f>VLOOKUP(Receive[[#This Row],[No用]],SetNo[[No.用]:[vlookup 用]],2,FALSE)</f>
        <v>191</v>
      </c>
      <c r="B1100" s="12">
        <f>IF(ROW()=2,1,IF(A1099&lt;&gt;Receive[[#This Row],[No]],1,B1099+1))</f>
        <v>1</v>
      </c>
      <c r="C1100" t="s">
        <v>108</v>
      </c>
      <c r="D1100" s="1" t="s">
        <v>862</v>
      </c>
      <c r="E1100" s="1" t="s">
        <v>90</v>
      </c>
      <c r="F1100" s="1" t="s">
        <v>82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178</v>
      </c>
      <c r="M1100">
        <v>31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ユニフォーム広尾倖児ICONIC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2</v>
      </c>
      <c r="C1101" t="s">
        <v>108</v>
      </c>
      <c r="D1101" s="1" t="s">
        <v>862</v>
      </c>
      <c r="E1101" s="1" t="s">
        <v>90</v>
      </c>
      <c r="F1101" s="1" t="s">
        <v>82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231</v>
      </c>
      <c r="L1101" s="1" t="s">
        <v>162</v>
      </c>
      <c r="M1101">
        <v>28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ユニフォーム広尾倖児ICONIC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3</v>
      </c>
      <c r="C1102" t="s">
        <v>108</v>
      </c>
      <c r="D1102" s="1" t="s">
        <v>862</v>
      </c>
      <c r="E1102" s="1" t="s">
        <v>90</v>
      </c>
      <c r="F1102" s="1" t="s">
        <v>82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28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ユニフォーム広尾倖児ICONIC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4</v>
      </c>
      <c r="C1103" t="s">
        <v>108</v>
      </c>
      <c r="D1103" s="1" t="s">
        <v>862</v>
      </c>
      <c r="E1103" s="1" t="s">
        <v>90</v>
      </c>
      <c r="F1103" s="1" t="s">
        <v>82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28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ユニフォーム広尾倖児ICONIC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5</v>
      </c>
      <c r="C1104" t="s">
        <v>108</v>
      </c>
      <c r="D1104" s="1" t="s">
        <v>862</v>
      </c>
      <c r="E1104" s="1" t="s">
        <v>90</v>
      </c>
      <c r="F1104" s="1" t="s">
        <v>82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ユニフォーム広尾倖児ICONIC</v>
      </c>
    </row>
    <row r="1105" spans="1:20" x14ac:dyDescent="0.3">
      <c r="A1105">
        <f>VLOOKUP(Receive[[#This Row],[No用]],SetNo[[No.用]:[vlookup 用]],2,FALSE)</f>
        <v>192</v>
      </c>
      <c r="B1105" s="12">
        <f>IF(ROW()=2,1,IF(A1104&lt;&gt;Receive[[#This Row],[No]],1,B1104+1))</f>
        <v>1</v>
      </c>
      <c r="C1105" t="s">
        <v>108</v>
      </c>
      <c r="D1105" s="1" t="s">
        <v>864</v>
      </c>
      <c r="E1105" s="1" t="s">
        <v>90</v>
      </c>
      <c r="F1105" s="1" t="s">
        <v>74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27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ユニフォーム先島伊澄ICONIC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2</v>
      </c>
      <c r="C1106" t="s">
        <v>108</v>
      </c>
      <c r="D1106" s="1" t="s">
        <v>864</v>
      </c>
      <c r="E1106" s="1" t="s">
        <v>90</v>
      </c>
      <c r="F1106" s="1" t="s">
        <v>74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163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ユニフォーム先島伊澄ICONIC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3</v>
      </c>
      <c r="C1107" t="s">
        <v>108</v>
      </c>
      <c r="D1107" s="1" t="s">
        <v>864</v>
      </c>
      <c r="E1107" s="1" t="s">
        <v>90</v>
      </c>
      <c r="F1107" s="1" t="s">
        <v>74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120</v>
      </c>
      <c r="L1107" s="1" t="s">
        <v>162</v>
      </c>
      <c r="M1107">
        <v>27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ユニフォーム先島伊澄ICONIC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4</v>
      </c>
      <c r="C1108" t="s">
        <v>108</v>
      </c>
      <c r="D1108" s="1" t="s">
        <v>864</v>
      </c>
      <c r="E1108" s="1" t="s">
        <v>90</v>
      </c>
      <c r="F1108" s="1" t="s">
        <v>74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164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ユニフォーム先島伊澄ICONIC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5</v>
      </c>
      <c r="C1109" t="s">
        <v>108</v>
      </c>
      <c r="D1109" s="1" t="s">
        <v>864</v>
      </c>
      <c r="E1109" s="1" t="s">
        <v>90</v>
      </c>
      <c r="F1109" s="1" t="s">
        <v>74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165</v>
      </c>
      <c r="L1109" s="1" t="s">
        <v>162</v>
      </c>
      <c r="M1109">
        <v>13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ユニフォーム先島伊澄ICONIC</v>
      </c>
    </row>
    <row r="1110" spans="1:20" x14ac:dyDescent="0.3">
      <c r="A1110">
        <f>VLOOKUP(Receive[[#This Row],[No用]],SetNo[[No.用]:[vlookup 用]],2,FALSE)</f>
        <v>193</v>
      </c>
      <c r="B1110" s="12">
        <f>IF(ROW()=2,1,IF(A1109&lt;&gt;Receive[[#This Row],[No]],1,B1109+1))</f>
        <v>1</v>
      </c>
      <c r="C1110" t="s">
        <v>108</v>
      </c>
      <c r="D1110" s="1" t="s">
        <v>866</v>
      </c>
      <c r="E1110" s="1" t="s">
        <v>90</v>
      </c>
      <c r="F1110" s="1" t="s">
        <v>82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119</v>
      </c>
      <c r="L1110" s="1" t="s">
        <v>162</v>
      </c>
      <c r="M1110">
        <v>26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ユニフォーム背黒晃彦ICONIC</v>
      </c>
    </row>
    <row r="1111" spans="1:20" x14ac:dyDescent="0.3">
      <c r="A1111">
        <f>VLOOKUP(Receive[[#This Row],[No用]],SetNo[[No.用]:[vlookup 用]],2,FALSE)</f>
        <v>193</v>
      </c>
      <c r="B1111" s="12">
        <f>IF(ROW()=2,1,IF(A1110&lt;&gt;Receive[[#This Row],[No]],1,B1110+1))</f>
        <v>2</v>
      </c>
      <c r="C1111" t="s">
        <v>108</v>
      </c>
      <c r="D1111" s="1" t="s">
        <v>866</v>
      </c>
      <c r="E1111" s="1" t="s">
        <v>90</v>
      </c>
      <c r="F1111" s="1" t="s">
        <v>82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163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ユニフォーム背黒晃彦ICONIC</v>
      </c>
    </row>
    <row r="1112" spans="1:20" x14ac:dyDescent="0.3">
      <c r="A1112">
        <f>VLOOKUP(Receive[[#This Row],[No用]],SetNo[[No.用]:[vlookup 用]],2,FALSE)</f>
        <v>193</v>
      </c>
      <c r="B1112" s="12">
        <f>IF(ROW()=2,1,IF(A1111&lt;&gt;Receive[[#This Row],[No]],1,B1111+1))</f>
        <v>3</v>
      </c>
      <c r="C1112" t="s">
        <v>108</v>
      </c>
      <c r="D1112" s="1" t="s">
        <v>866</v>
      </c>
      <c r="E1112" s="1" t="s">
        <v>90</v>
      </c>
      <c r="F1112" s="1" t="s">
        <v>82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120</v>
      </c>
      <c r="L1112" s="1" t="s">
        <v>162</v>
      </c>
      <c r="M1112">
        <v>26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ユニフォーム背黒晃彦ICONIC</v>
      </c>
    </row>
    <row r="1113" spans="1:20" x14ac:dyDescent="0.3">
      <c r="A1113">
        <f>VLOOKUP(Receive[[#This Row],[No用]],SetNo[[No.用]:[vlookup 用]],2,FALSE)</f>
        <v>193</v>
      </c>
      <c r="B1113" s="12">
        <f>IF(ROW()=2,1,IF(A1112&lt;&gt;Receive[[#This Row],[No]],1,B1112+1))</f>
        <v>4</v>
      </c>
      <c r="C1113" t="s">
        <v>108</v>
      </c>
      <c r="D1113" s="1" t="s">
        <v>866</v>
      </c>
      <c r="E1113" s="1" t="s">
        <v>90</v>
      </c>
      <c r="F1113" s="1" t="s">
        <v>82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164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ユニフォーム背黒晃彦ICONIC</v>
      </c>
    </row>
    <row r="1114" spans="1:20" x14ac:dyDescent="0.3">
      <c r="A1114">
        <f>VLOOKUP(Receive[[#This Row],[No用]],SetNo[[No.用]:[vlookup 用]],2,FALSE)</f>
        <v>193</v>
      </c>
      <c r="B1114" s="12">
        <f>IF(ROW()=2,1,IF(A1113&lt;&gt;Receive[[#This Row],[No]],1,B1113+1))</f>
        <v>5</v>
      </c>
      <c r="C1114" t="s">
        <v>108</v>
      </c>
      <c r="D1114" s="1" t="s">
        <v>866</v>
      </c>
      <c r="E1114" s="1" t="s">
        <v>90</v>
      </c>
      <c r="F1114" s="1" t="s">
        <v>82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165</v>
      </c>
      <c r="L1114" s="1" t="s">
        <v>162</v>
      </c>
      <c r="M1114">
        <v>13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ユニフォーム背黒晃彦ICONIC</v>
      </c>
    </row>
    <row r="1115" spans="1:20" x14ac:dyDescent="0.3">
      <c r="A1115">
        <f>VLOOKUP(Receive[[#This Row],[No用]],SetNo[[No.用]:[vlookup 用]],2,FALSE)</f>
        <v>194</v>
      </c>
      <c r="B1115" s="12">
        <f>IF(ROW()=2,1,IF(A1114&lt;&gt;Receive[[#This Row],[No]],1,B1114+1))</f>
        <v>1</v>
      </c>
      <c r="C1115" t="s">
        <v>108</v>
      </c>
      <c r="D1115" s="1" t="s">
        <v>868</v>
      </c>
      <c r="E1115" s="1" t="s">
        <v>90</v>
      </c>
      <c r="F1115" s="1" t="s">
        <v>80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119</v>
      </c>
      <c r="L1115" s="1" t="s">
        <v>173</v>
      </c>
      <c r="M1115">
        <v>37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ユニフォーム赤間颯ICONIC</v>
      </c>
    </row>
    <row r="1116" spans="1:20" x14ac:dyDescent="0.3">
      <c r="A1116">
        <f>VLOOKUP(Receive[[#This Row],[No用]],SetNo[[No.用]:[vlookup 用]],2,FALSE)</f>
        <v>194</v>
      </c>
      <c r="B1116" s="12">
        <f>IF(ROW()=2,1,IF(A1115&lt;&gt;Receive[[#This Row],[No]],1,B1115+1))</f>
        <v>2</v>
      </c>
      <c r="C1116" t="s">
        <v>108</v>
      </c>
      <c r="D1116" s="1" t="s">
        <v>868</v>
      </c>
      <c r="E1116" s="1" t="s">
        <v>90</v>
      </c>
      <c r="F1116" s="1" t="s">
        <v>80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195</v>
      </c>
      <c r="L1116" s="1" t="s">
        <v>178</v>
      </c>
      <c r="M1116">
        <v>39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ユニフォーム赤間颯ICONIC</v>
      </c>
    </row>
    <row r="1117" spans="1:20" x14ac:dyDescent="0.3">
      <c r="A1117">
        <f>VLOOKUP(Receive[[#This Row],[No用]],SetNo[[No.用]:[vlookup 用]],2,FALSE)</f>
        <v>194</v>
      </c>
      <c r="B1117" s="12">
        <f>IF(ROW()=2,1,IF(A1116&lt;&gt;Receive[[#This Row],[No]],1,B1116+1))</f>
        <v>3</v>
      </c>
      <c r="C1117" t="s">
        <v>108</v>
      </c>
      <c r="D1117" s="1" t="s">
        <v>868</v>
      </c>
      <c r="E1117" s="1" t="s">
        <v>90</v>
      </c>
      <c r="F1117" s="1" t="s">
        <v>80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34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ユニフォーム赤間颯ICONIC</v>
      </c>
    </row>
    <row r="1118" spans="1:20" x14ac:dyDescent="0.3">
      <c r="A1118">
        <f>VLOOKUP(Receive[[#This Row],[No用]],SetNo[[No.用]:[vlookup 用]],2,FALSE)</f>
        <v>194</v>
      </c>
      <c r="B1118" s="12">
        <f>IF(ROW()=2,1,IF(A1117&lt;&gt;Receive[[#This Row],[No]],1,B1117+1))</f>
        <v>4</v>
      </c>
      <c r="C1118" t="s">
        <v>108</v>
      </c>
      <c r="D1118" s="1" t="s">
        <v>868</v>
      </c>
      <c r="E1118" s="1" t="s">
        <v>90</v>
      </c>
      <c r="F1118" s="1" t="s">
        <v>80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231</v>
      </c>
      <c r="L1118" s="1" t="s">
        <v>162</v>
      </c>
      <c r="M1118">
        <v>34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ユニフォーム赤間颯ICONIC</v>
      </c>
    </row>
    <row r="1119" spans="1:20" x14ac:dyDescent="0.3">
      <c r="A1119">
        <f>VLOOKUP(Receive[[#This Row],[No用]],SetNo[[No.用]:[vlookup 用]],2,FALSE)</f>
        <v>194</v>
      </c>
      <c r="B1119" s="12">
        <f>IF(ROW()=2,1,IF(A1118&lt;&gt;Receive[[#This Row],[No]],1,B1118+1))</f>
        <v>5</v>
      </c>
      <c r="C1119" t="s">
        <v>108</v>
      </c>
      <c r="D1119" s="1" t="s">
        <v>868</v>
      </c>
      <c r="E1119" s="1" t="s">
        <v>90</v>
      </c>
      <c r="F1119" s="1" t="s">
        <v>80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173</v>
      </c>
      <c r="M1119">
        <v>37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ユニフォーム赤間颯ICONIC</v>
      </c>
    </row>
    <row r="1120" spans="1:20" x14ac:dyDescent="0.3">
      <c r="A1120">
        <f>VLOOKUP(Receive[[#This Row],[No用]],SetNo[[No.用]:[vlookup 用]],2,FALSE)</f>
        <v>194</v>
      </c>
      <c r="B1120" s="12">
        <f>IF(ROW()=2,1,IF(A1119&lt;&gt;Receive[[#This Row],[No]],1,B1119+1))</f>
        <v>6</v>
      </c>
      <c r="C1120" t="s">
        <v>108</v>
      </c>
      <c r="D1120" s="1" t="s">
        <v>868</v>
      </c>
      <c r="E1120" s="1" t="s">
        <v>90</v>
      </c>
      <c r="F1120" s="1" t="s">
        <v>80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34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ユニフォーム赤間颯ICONIC</v>
      </c>
    </row>
    <row r="1121" spans="1:20" x14ac:dyDescent="0.3">
      <c r="A1121">
        <f>VLOOKUP(Receive[[#This Row],[No用]],SetNo[[No.用]:[vlookup 用]],2,FALSE)</f>
        <v>194</v>
      </c>
      <c r="B1121" s="12">
        <f>IF(ROW()=2,1,IF(A1120&lt;&gt;Receive[[#This Row],[No]],1,B1120+1))</f>
        <v>7</v>
      </c>
      <c r="C1121" t="s">
        <v>108</v>
      </c>
      <c r="D1121" s="1" t="s">
        <v>868</v>
      </c>
      <c r="E1121" s="1" t="s">
        <v>90</v>
      </c>
      <c r="F1121" s="1" t="s">
        <v>80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ユニフォーム赤間颯ICONIC</v>
      </c>
    </row>
    <row r="1122" spans="1:20" x14ac:dyDescent="0.3">
      <c r="A1122">
        <f>VLOOKUP(Receive[[#This Row],[No用]],SetNo[[No.用]:[vlookup 用]],2,FALSE)</f>
        <v>194</v>
      </c>
      <c r="B1122" s="12">
        <f>IF(ROW()=2,1,IF(A1121&lt;&gt;Receive[[#This Row],[No]],1,B1121+1))</f>
        <v>8</v>
      </c>
      <c r="C1122" t="s">
        <v>108</v>
      </c>
      <c r="D1122" s="1" t="s">
        <v>868</v>
      </c>
      <c r="E1122" s="1" t="s">
        <v>90</v>
      </c>
      <c r="F1122" s="1" t="s">
        <v>80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183</v>
      </c>
      <c r="L1122" s="1" t="s">
        <v>225</v>
      </c>
      <c r="M1122">
        <v>50</v>
      </c>
      <c r="N1122">
        <v>0</v>
      </c>
      <c r="O1122">
        <v>61</v>
      </c>
      <c r="P1122">
        <v>0</v>
      </c>
      <c r="T112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6"/>
  <sheetViews>
    <sheetView topLeftCell="A481" workbookViewId="0">
      <selection activeCell="A514" sqref="A514:XFD519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 s="12">
        <f>IF(ROW()=2,1,IF(A513&lt;&gt;Toss[[#This Row],[No]],1,B513+1))</f>
        <v>1</v>
      </c>
      <c r="C514" s="1" t="s">
        <v>108</v>
      </c>
      <c r="D514" s="1" t="s">
        <v>1104</v>
      </c>
      <c r="E514" s="1" t="s">
        <v>90</v>
      </c>
      <c r="F514" s="1" t="s">
        <v>74</v>
      </c>
      <c r="G514" s="1" t="s">
        <v>1106</v>
      </c>
      <c r="H514" s="1" t="s">
        <v>71</v>
      </c>
      <c r="I514">
        <v>1</v>
      </c>
      <c r="J514" t="s">
        <v>232</v>
      </c>
      <c r="K514" s="1" t="s">
        <v>166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ユニフォーム越後栄ICONIC</v>
      </c>
    </row>
    <row r="515" spans="1:20" x14ac:dyDescent="0.3">
      <c r="A515">
        <f>VLOOKUP(Toss[[#This Row],[No用]],SetNo[[No.用]:[vlookup 用]],2,FALSE)</f>
        <v>177</v>
      </c>
      <c r="B515" s="12">
        <f>IF(ROW()=2,1,IF(A514&lt;&gt;Toss[[#This Row],[No]],1,B514+1))</f>
        <v>2</v>
      </c>
      <c r="C515" s="1" t="s">
        <v>108</v>
      </c>
      <c r="D515" s="1" t="s">
        <v>1104</v>
      </c>
      <c r="E515" s="1" t="s">
        <v>90</v>
      </c>
      <c r="F515" s="1" t="s">
        <v>74</v>
      </c>
      <c r="G515" s="1" t="s">
        <v>1106</v>
      </c>
      <c r="H515" s="1" t="s">
        <v>71</v>
      </c>
      <c r="I515">
        <v>1</v>
      </c>
      <c r="J515" t="s">
        <v>232</v>
      </c>
      <c r="K515" s="1" t="s">
        <v>169</v>
      </c>
      <c r="L515" s="1" t="s">
        <v>178</v>
      </c>
      <c r="M515">
        <v>37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ユニフォーム越後栄ICONIC</v>
      </c>
    </row>
    <row r="516" spans="1:20" x14ac:dyDescent="0.3">
      <c r="A516">
        <f>VLOOKUP(Toss[[#This Row],[No用]],SetNo[[No.用]:[vlookup 用]],2,FALSE)</f>
        <v>177</v>
      </c>
      <c r="B516" s="12">
        <f>IF(ROW()=2,1,IF(A515&lt;&gt;Toss[[#This Row],[No]],1,B515+1))</f>
        <v>3</v>
      </c>
      <c r="C516" s="1" t="s">
        <v>108</v>
      </c>
      <c r="D516" s="1" t="s">
        <v>1104</v>
      </c>
      <c r="E516" s="1" t="s">
        <v>90</v>
      </c>
      <c r="F516" s="1" t="s">
        <v>74</v>
      </c>
      <c r="G516" s="1" t="s">
        <v>1106</v>
      </c>
      <c r="H516" s="1" t="s">
        <v>71</v>
      </c>
      <c r="I516">
        <v>1</v>
      </c>
      <c r="J516" t="s">
        <v>232</v>
      </c>
      <c r="K516" s="1" t="s">
        <v>181</v>
      </c>
      <c r="L516" s="1" t="s">
        <v>173</v>
      </c>
      <c r="M516">
        <v>40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ユニフォーム越後栄ICONIC</v>
      </c>
    </row>
    <row r="517" spans="1:20" x14ac:dyDescent="0.3">
      <c r="A517">
        <f>VLOOKUP(Toss[[#This Row],[No用]],SetNo[[No.用]:[vlookup 用]],2,FALSE)</f>
        <v>177</v>
      </c>
      <c r="B517" s="12">
        <f>IF(ROW()=2,1,IF(A516&lt;&gt;Toss[[#This Row],[No]],1,B516+1))</f>
        <v>4</v>
      </c>
      <c r="C517" s="1" t="s">
        <v>108</v>
      </c>
      <c r="D517" s="1" t="s">
        <v>1104</v>
      </c>
      <c r="E517" s="1" t="s">
        <v>90</v>
      </c>
      <c r="F517" s="1" t="s">
        <v>74</v>
      </c>
      <c r="G517" s="1" t="s">
        <v>1106</v>
      </c>
      <c r="H517" s="1" t="s">
        <v>71</v>
      </c>
      <c r="I517">
        <v>1</v>
      </c>
      <c r="J517" t="s">
        <v>232</v>
      </c>
      <c r="K517" s="1" t="s">
        <v>233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ユニフォーム越後栄ICONIC</v>
      </c>
    </row>
    <row r="518" spans="1:20" x14ac:dyDescent="0.3">
      <c r="A518">
        <f>VLOOKUP(Toss[[#This Row],[No用]],SetNo[[No.用]:[vlookup 用]],2,FALSE)</f>
        <v>177</v>
      </c>
      <c r="B518" s="12">
        <f>IF(ROW()=2,1,IF(A517&lt;&gt;Toss[[#This Row],[No]],1,B517+1))</f>
        <v>5</v>
      </c>
      <c r="C518" s="1" t="s">
        <v>108</v>
      </c>
      <c r="D518" s="1" t="s">
        <v>1104</v>
      </c>
      <c r="E518" s="1" t="s">
        <v>90</v>
      </c>
      <c r="F518" s="1" t="s">
        <v>74</v>
      </c>
      <c r="G518" s="1" t="s">
        <v>1106</v>
      </c>
      <c r="H518" s="1" t="s">
        <v>71</v>
      </c>
      <c r="I518">
        <v>1</v>
      </c>
      <c r="J518" t="s">
        <v>232</v>
      </c>
      <c r="K518" s="1" t="s">
        <v>183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Toss[[#This Row],[服装]]&amp;Toss[[#This Row],[名前]]&amp;Toss[[#This Row],[レアリティ]]</f>
        <v>ユニフォーム越後栄ICONIC</v>
      </c>
    </row>
    <row r="519" spans="1:20" x14ac:dyDescent="0.3">
      <c r="A519">
        <f>VLOOKUP(Toss[[#This Row],[No用]],SetNo[[No.用]:[vlookup 用]],2,FALSE)</f>
        <v>177</v>
      </c>
      <c r="B519" s="12">
        <f>IF(ROW()=2,1,IF(A518&lt;&gt;Toss[[#This Row],[No]],1,B518+1))</f>
        <v>6</v>
      </c>
      <c r="C519" s="1" t="s">
        <v>108</v>
      </c>
      <c r="D519" s="1" t="s">
        <v>1104</v>
      </c>
      <c r="E519" s="1" t="s">
        <v>90</v>
      </c>
      <c r="F519" s="1" t="s">
        <v>74</v>
      </c>
      <c r="G519" s="1" t="s">
        <v>1106</v>
      </c>
      <c r="H519" s="1" t="s">
        <v>71</v>
      </c>
      <c r="I519">
        <v>1</v>
      </c>
      <c r="J519" t="s">
        <v>232</v>
      </c>
      <c r="K519" s="1" t="s">
        <v>169</v>
      </c>
      <c r="L519" s="1" t="s">
        <v>225</v>
      </c>
      <c r="M519">
        <v>48</v>
      </c>
      <c r="N519">
        <v>0</v>
      </c>
      <c r="O519">
        <v>58</v>
      </c>
      <c r="P519">
        <v>0</v>
      </c>
      <c r="Q519" s="1" t="s">
        <v>1109</v>
      </c>
      <c r="T519" t="str">
        <f>Toss[[#This Row],[服装]]&amp;Toss[[#This Row],[名前]]&amp;Toss[[#This Row],[レアリティ]]</f>
        <v>ユニフォーム越後栄ICONIC</v>
      </c>
    </row>
    <row r="520" spans="1:20" x14ac:dyDescent="0.3">
      <c r="A520">
        <f>VLOOKUP(Toss[[#This Row],[No用]],SetNo[[No.用]:[vlookup 用]],2,FALSE)</f>
        <v>178</v>
      </c>
      <c r="B520" s="12">
        <f>IF(ROW()=2,1,IF(A519&lt;&gt;Toss[[#This Row],[No]],1,B519+1))</f>
        <v>1</v>
      </c>
      <c r="C520" t="s">
        <v>108</v>
      </c>
      <c r="D520" t="s">
        <v>283</v>
      </c>
      <c r="E520" t="s">
        <v>77</v>
      </c>
      <c r="F520" t="s">
        <v>78</v>
      </c>
      <c r="G520" t="s">
        <v>134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ユニフォーム星海光来ICONIC</v>
      </c>
    </row>
    <row r="521" spans="1:20" x14ac:dyDescent="0.3">
      <c r="A521">
        <f>VLOOKUP(Toss[[#This Row],[No用]],SetNo[[No.用]:[vlookup 用]],2,FALSE)</f>
        <v>178</v>
      </c>
      <c r="B521" s="12">
        <f>IF(ROW()=2,1,IF(A520&lt;&gt;Toss[[#This Row],[No]],1,B520+1))</f>
        <v>2</v>
      </c>
      <c r="C521" t="s">
        <v>108</v>
      </c>
      <c r="D521" t="s">
        <v>283</v>
      </c>
      <c r="E521" t="s">
        <v>77</v>
      </c>
      <c r="F521" t="s">
        <v>78</v>
      </c>
      <c r="G521" t="s">
        <v>134</v>
      </c>
      <c r="H52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ユニフォーム星海光来ICONIC</v>
      </c>
    </row>
    <row r="522" spans="1:20" x14ac:dyDescent="0.3">
      <c r="A522">
        <f>VLOOKUP(Toss[[#This Row],[No用]],SetNo[[No.用]:[vlookup 用]],2,FALSE)</f>
        <v>179</v>
      </c>
      <c r="B522" s="12">
        <f>IF(ROW()=2,1,IF(A521&lt;&gt;Toss[[#This Row],[No]],1,B521+1))</f>
        <v>1</v>
      </c>
      <c r="C522" s="1" t="s">
        <v>895</v>
      </c>
      <c r="D522" t="s">
        <v>283</v>
      </c>
      <c r="E522" s="1" t="s">
        <v>73</v>
      </c>
      <c r="F522" t="s">
        <v>78</v>
      </c>
      <c r="G522" t="s">
        <v>134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文化祭星海光来ICONIC</v>
      </c>
    </row>
    <row r="523" spans="1:20" x14ac:dyDescent="0.3">
      <c r="A523">
        <f>VLOOKUP(Toss[[#This Row],[No用]],SetNo[[No.用]:[vlookup 用]],2,FALSE)</f>
        <v>179</v>
      </c>
      <c r="B523" s="12">
        <f>IF(ROW()=2,1,IF(A522&lt;&gt;Toss[[#This Row],[No]],1,B522+1))</f>
        <v>2</v>
      </c>
      <c r="C523" s="1" t="s">
        <v>895</v>
      </c>
      <c r="D523" t="s">
        <v>283</v>
      </c>
      <c r="E523" s="1" t="s">
        <v>73</v>
      </c>
      <c r="F523" t="s">
        <v>78</v>
      </c>
      <c r="G523" t="s">
        <v>134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文化祭星海光来ICONIC</v>
      </c>
    </row>
    <row r="524" spans="1:20" x14ac:dyDescent="0.3">
      <c r="A524">
        <f>VLOOKUP(Toss[[#This Row],[No用]],SetNo[[No.用]:[vlookup 用]],2,FALSE)</f>
        <v>180</v>
      </c>
      <c r="B524" s="12">
        <f>IF(ROW()=2,1,IF(A523&lt;&gt;Toss[[#This Row],[No]],1,B523+1))</f>
        <v>1</v>
      </c>
      <c r="C524" s="1" t="s">
        <v>1049</v>
      </c>
      <c r="D524" s="1" t="s">
        <v>283</v>
      </c>
      <c r="E524" s="1" t="s">
        <v>90</v>
      </c>
      <c r="F524" s="1" t="s">
        <v>78</v>
      </c>
      <c r="G524" s="1" t="s">
        <v>134</v>
      </c>
      <c r="H524" s="1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サバゲ星海光来ICONIC</v>
      </c>
    </row>
    <row r="525" spans="1:20" x14ac:dyDescent="0.3">
      <c r="A525">
        <f>VLOOKUP(Toss[[#This Row],[No用]],SetNo[[No.用]:[vlookup 用]],2,FALSE)</f>
        <v>180</v>
      </c>
      <c r="B525" s="12">
        <f>IF(ROW()=2,1,IF(A524&lt;&gt;Toss[[#This Row],[No]],1,B524+1))</f>
        <v>2</v>
      </c>
      <c r="C525" s="1" t="s">
        <v>1049</v>
      </c>
      <c r="D525" s="1" t="s">
        <v>283</v>
      </c>
      <c r="E525" s="1" t="s">
        <v>90</v>
      </c>
      <c r="F525" s="1" t="s">
        <v>78</v>
      </c>
      <c r="G525" s="1" t="s">
        <v>134</v>
      </c>
      <c r="H525" s="1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サバゲ星海光来ICONIC</v>
      </c>
    </row>
    <row r="526" spans="1:20" x14ac:dyDescent="0.3">
      <c r="A526">
        <f>VLOOKUP(Toss[[#This Row],[No用]],SetNo[[No.用]:[vlookup 用]],2,FALSE)</f>
        <v>181</v>
      </c>
      <c r="B526" s="12">
        <f>IF(ROW()=2,1,IF(A525&lt;&gt;Toss[[#This Row],[No]],1,B525+1))</f>
        <v>1</v>
      </c>
      <c r="C526" t="s">
        <v>108</v>
      </c>
      <c r="D526" t="s">
        <v>133</v>
      </c>
      <c r="E526" t="s">
        <v>77</v>
      </c>
      <c r="F526" t="s">
        <v>82</v>
      </c>
      <c r="G526" t="s">
        <v>134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ユニフォーム昼神幸郎ICONIC</v>
      </c>
    </row>
    <row r="527" spans="1:20" x14ac:dyDescent="0.3">
      <c r="A527">
        <f>VLOOKUP(Toss[[#This Row],[No用]],SetNo[[No.用]:[vlookup 用]],2,FALSE)</f>
        <v>181</v>
      </c>
      <c r="B527" s="12">
        <f>IF(ROW()=2,1,IF(A526&lt;&gt;Toss[[#This Row],[No]],1,B526+1))</f>
        <v>2</v>
      </c>
      <c r="C527" t="s">
        <v>108</v>
      </c>
      <c r="D527" t="s">
        <v>133</v>
      </c>
      <c r="E527" t="s">
        <v>77</v>
      </c>
      <c r="F527" t="s">
        <v>82</v>
      </c>
      <c r="G527" t="s">
        <v>134</v>
      </c>
      <c r="H527" t="s">
        <v>71</v>
      </c>
      <c r="I527">
        <v>1</v>
      </c>
      <c r="J527" t="s">
        <v>232</v>
      </c>
      <c r="K527" s="1" t="s">
        <v>167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ユニフォーム昼神幸郎ICONIC</v>
      </c>
    </row>
    <row r="528" spans="1:20" x14ac:dyDescent="0.3">
      <c r="A528">
        <f>VLOOKUP(Toss[[#This Row],[No用]],SetNo[[No.用]:[vlookup 用]],2,FALSE)</f>
        <v>182</v>
      </c>
      <c r="B528" s="12">
        <f>IF(ROW()=2,1,IF(A527&lt;&gt;Toss[[#This Row],[No]],1,B527+1))</f>
        <v>1</v>
      </c>
      <c r="C528" s="1" t="s">
        <v>915</v>
      </c>
      <c r="D528" t="s">
        <v>133</v>
      </c>
      <c r="E528" s="1" t="s">
        <v>73</v>
      </c>
      <c r="F528" t="s">
        <v>82</v>
      </c>
      <c r="G528" t="s">
        <v>134</v>
      </c>
      <c r="H528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Xmas昼神幸郎ICONIC</v>
      </c>
    </row>
    <row r="529" spans="1:20" x14ac:dyDescent="0.3">
      <c r="A529">
        <f>VLOOKUP(Toss[[#This Row],[No用]],SetNo[[No.用]:[vlookup 用]],2,FALSE)</f>
        <v>182</v>
      </c>
      <c r="B529" s="12">
        <f>IF(ROW()=2,1,IF(A528&lt;&gt;Toss[[#This Row],[No]],1,B528+1))</f>
        <v>2</v>
      </c>
      <c r="C529" s="1" t="s">
        <v>915</v>
      </c>
      <c r="D529" t="s">
        <v>133</v>
      </c>
      <c r="E529" s="1" t="s">
        <v>73</v>
      </c>
      <c r="F529" t="s">
        <v>82</v>
      </c>
      <c r="G529" t="s">
        <v>134</v>
      </c>
      <c r="H529" t="s">
        <v>71</v>
      </c>
      <c r="I529">
        <v>1</v>
      </c>
      <c r="J529" t="s">
        <v>232</v>
      </c>
      <c r="K529" s="1" t="s">
        <v>167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Xmas昼神幸郎ICONIC</v>
      </c>
    </row>
    <row r="530" spans="1:20" x14ac:dyDescent="0.3">
      <c r="A530">
        <f>VLOOKUP(Toss[[#This Row],[No用]],SetNo[[No.用]:[vlookup 用]],2,FALSE)</f>
        <v>183</v>
      </c>
      <c r="B530" s="12">
        <f>IF(ROW()=2,1,IF(A529&lt;&gt;Toss[[#This Row],[No]],1,B529+1))</f>
        <v>1</v>
      </c>
      <c r="C530" t="s">
        <v>108</v>
      </c>
      <c r="D530" t="s">
        <v>131</v>
      </c>
      <c r="E530" t="s">
        <v>77</v>
      </c>
      <c r="F530" t="s">
        <v>78</v>
      </c>
      <c r="G530" t="s">
        <v>135</v>
      </c>
      <c r="H530" t="s">
        <v>71</v>
      </c>
      <c r="I530">
        <v>1</v>
      </c>
      <c r="J530" t="s">
        <v>232</v>
      </c>
      <c r="K530" s="1" t="s">
        <v>166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ユニフォーム佐久早聖臣ICONIC</v>
      </c>
    </row>
    <row r="531" spans="1:20" x14ac:dyDescent="0.3">
      <c r="A531">
        <f>VLOOKUP(Toss[[#This Row],[No用]],SetNo[[No.用]:[vlookup 用]],2,FALSE)</f>
        <v>183</v>
      </c>
      <c r="B531" s="12">
        <f>IF(ROW()=2,1,IF(A530&lt;&gt;Toss[[#This Row],[No]],1,B530+1))</f>
        <v>2</v>
      </c>
      <c r="C531" t="s">
        <v>108</v>
      </c>
      <c r="D531" t="s">
        <v>131</v>
      </c>
      <c r="E531" t="s">
        <v>77</v>
      </c>
      <c r="F531" t="s">
        <v>78</v>
      </c>
      <c r="G531" t="s">
        <v>135</v>
      </c>
      <c r="H531" t="s">
        <v>71</v>
      </c>
      <c r="I531">
        <v>1</v>
      </c>
      <c r="J531" t="s">
        <v>232</v>
      </c>
      <c r="K531" s="1" t="s">
        <v>167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ユニフォーム佐久早聖臣ICONIC</v>
      </c>
    </row>
    <row r="532" spans="1:20" x14ac:dyDescent="0.3">
      <c r="A532">
        <f>VLOOKUP(Toss[[#This Row],[No用]],SetNo[[No.用]:[vlookup 用]],2,FALSE)</f>
        <v>184</v>
      </c>
      <c r="B532" s="12">
        <f>IF(ROW()=2,1,IF(A531&lt;&gt;Toss[[#This Row],[No]],1,B531+1))</f>
        <v>1</v>
      </c>
      <c r="C532" s="1" t="s">
        <v>1049</v>
      </c>
      <c r="D532" s="1" t="s">
        <v>131</v>
      </c>
      <c r="E532" s="1" t="s">
        <v>73</v>
      </c>
      <c r="F532" s="1" t="s">
        <v>78</v>
      </c>
      <c r="G532" s="1" t="s">
        <v>135</v>
      </c>
      <c r="H532" s="1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サバゲ佐久早聖臣ICONIC</v>
      </c>
    </row>
    <row r="533" spans="1:20" x14ac:dyDescent="0.3">
      <c r="A533">
        <f>VLOOKUP(Toss[[#This Row],[No用]],SetNo[[No.用]:[vlookup 用]],2,FALSE)</f>
        <v>184</v>
      </c>
      <c r="B533" s="12">
        <f>IF(ROW()=2,1,IF(A532&lt;&gt;Toss[[#This Row],[No]],1,B532+1))</f>
        <v>2</v>
      </c>
      <c r="C533" s="1" t="s">
        <v>1049</v>
      </c>
      <c r="D533" s="1" t="s">
        <v>131</v>
      </c>
      <c r="E533" s="1" t="s">
        <v>73</v>
      </c>
      <c r="F533" s="1" t="s">
        <v>78</v>
      </c>
      <c r="G533" s="1" t="s">
        <v>135</v>
      </c>
      <c r="H533" s="1" t="s">
        <v>71</v>
      </c>
      <c r="I533">
        <v>1</v>
      </c>
      <c r="J533" t="s">
        <v>232</v>
      </c>
      <c r="K533" s="1" t="s">
        <v>167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サバゲ佐久早聖臣ICONIC</v>
      </c>
    </row>
    <row r="534" spans="1:20" x14ac:dyDescent="0.3">
      <c r="A534">
        <f>VLOOKUP(Toss[[#This Row],[No用]],SetNo[[No.用]:[vlookup 用]],2,FALSE)</f>
        <v>185</v>
      </c>
      <c r="B534" s="12">
        <f>IF(ROW()=2,1,IF(A533&lt;&gt;Toss[[#This Row],[No]],1,B533+1))</f>
        <v>1</v>
      </c>
      <c r="C534" t="s">
        <v>108</v>
      </c>
      <c r="D534" t="s">
        <v>132</v>
      </c>
      <c r="E534" t="s">
        <v>77</v>
      </c>
      <c r="F534" t="s">
        <v>80</v>
      </c>
      <c r="G534" t="s">
        <v>135</v>
      </c>
      <c r="H534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ユニフォーム小森元也ICONIC</v>
      </c>
    </row>
    <row r="535" spans="1:20" x14ac:dyDescent="0.3">
      <c r="A535">
        <f>VLOOKUP(Toss[[#This Row],[No用]],SetNo[[No.用]:[vlookup 用]],2,FALSE)</f>
        <v>185</v>
      </c>
      <c r="B535" s="12">
        <f>IF(ROW()=2,1,IF(A534&lt;&gt;Toss[[#This Row],[No]],1,B534+1))</f>
        <v>2</v>
      </c>
      <c r="C535" t="s">
        <v>108</v>
      </c>
      <c r="D535" t="s">
        <v>132</v>
      </c>
      <c r="E535" t="s">
        <v>77</v>
      </c>
      <c r="F535" t="s">
        <v>80</v>
      </c>
      <c r="G535" t="s">
        <v>135</v>
      </c>
      <c r="H535" t="s">
        <v>71</v>
      </c>
      <c r="I535">
        <v>1</v>
      </c>
      <c r="J535" t="s">
        <v>232</v>
      </c>
      <c r="K535" s="1" t="s">
        <v>169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ユニフォーム小森元也ICONIC</v>
      </c>
    </row>
    <row r="536" spans="1:20" x14ac:dyDescent="0.3">
      <c r="A536">
        <f>VLOOKUP(Toss[[#This Row],[No用]],SetNo[[No.用]:[vlookup 用]],2,FALSE)</f>
        <v>186</v>
      </c>
      <c r="B536" s="12">
        <f>IF(ROW()=2,1,IF(A535&lt;&gt;Toss[[#This Row],[No]],1,B535+1))</f>
        <v>1</v>
      </c>
      <c r="C536" t="s">
        <v>108</v>
      </c>
      <c r="D536" s="1" t="s">
        <v>687</v>
      </c>
      <c r="E536" s="1" t="s">
        <v>90</v>
      </c>
      <c r="F536" s="1" t="s">
        <v>78</v>
      </c>
      <c r="G536" s="1" t="s">
        <v>689</v>
      </c>
      <c r="H536" t="s">
        <v>71</v>
      </c>
      <c r="I536">
        <v>1</v>
      </c>
      <c r="J536" t="s">
        <v>394</v>
      </c>
      <c r="K536" s="1" t="s">
        <v>166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ユニフォーム大将優ICONIC</v>
      </c>
    </row>
    <row r="537" spans="1:20" x14ac:dyDescent="0.3">
      <c r="A537">
        <f>VLOOKUP(Toss[[#This Row],[No用]],SetNo[[No.用]:[vlookup 用]],2,FALSE)</f>
        <v>186</v>
      </c>
      <c r="B537" s="12">
        <f>IF(ROW()=2,1,IF(A536&lt;&gt;Toss[[#This Row],[No]],1,B536+1))</f>
        <v>2</v>
      </c>
      <c r="C537" t="s">
        <v>108</v>
      </c>
      <c r="D537" s="1" t="s">
        <v>687</v>
      </c>
      <c r="E537" s="1" t="s">
        <v>90</v>
      </c>
      <c r="F537" s="1" t="s">
        <v>78</v>
      </c>
      <c r="G537" s="1" t="s">
        <v>689</v>
      </c>
      <c r="H537" t="s">
        <v>71</v>
      </c>
      <c r="I537">
        <v>1</v>
      </c>
      <c r="J537" t="s">
        <v>394</v>
      </c>
      <c r="K537" s="1" t="s">
        <v>167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ユニフォーム大将優ICONIC</v>
      </c>
    </row>
    <row r="538" spans="1:20" x14ac:dyDescent="0.3">
      <c r="A538">
        <f>VLOOKUP(Toss[[#This Row],[No用]],SetNo[[No.用]:[vlookup 用]],2,FALSE)</f>
        <v>187</v>
      </c>
      <c r="B538" s="12">
        <f>IF(ROW()=2,1,IF(A537&lt;&gt;Toss[[#This Row],[No]],1,B537+1))</f>
        <v>1</v>
      </c>
      <c r="C538" s="1" t="s">
        <v>935</v>
      </c>
      <c r="D538" s="1" t="s">
        <v>687</v>
      </c>
      <c r="E538" s="1" t="s">
        <v>77</v>
      </c>
      <c r="F538" s="1" t="s">
        <v>78</v>
      </c>
      <c r="G538" s="1" t="s">
        <v>689</v>
      </c>
      <c r="H538" s="1" t="s">
        <v>690</v>
      </c>
      <c r="I538">
        <v>1</v>
      </c>
      <c r="J538" t="s">
        <v>232</v>
      </c>
      <c r="K538" s="1" t="s">
        <v>166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新年大将優ICONIC</v>
      </c>
    </row>
    <row r="539" spans="1:20" x14ac:dyDescent="0.3">
      <c r="A539">
        <f>VLOOKUP(Toss[[#This Row],[No用]],SetNo[[No.用]:[vlookup 用]],2,FALSE)</f>
        <v>187</v>
      </c>
      <c r="B539" s="12">
        <f>IF(ROW()=2,1,IF(A538&lt;&gt;Toss[[#This Row],[No]],1,B538+1))</f>
        <v>2</v>
      </c>
      <c r="C539" s="1" t="s">
        <v>935</v>
      </c>
      <c r="D539" s="1" t="s">
        <v>687</v>
      </c>
      <c r="E539" s="1" t="s">
        <v>77</v>
      </c>
      <c r="F539" s="1" t="s">
        <v>78</v>
      </c>
      <c r="G539" s="1" t="s">
        <v>689</v>
      </c>
      <c r="H539" s="1" t="s">
        <v>690</v>
      </c>
      <c r="I539">
        <v>1</v>
      </c>
      <c r="J539" t="s">
        <v>394</v>
      </c>
      <c r="K539" s="1" t="s">
        <v>167</v>
      </c>
      <c r="L539" s="1" t="s">
        <v>178</v>
      </c>
      <c r="M539">
        <v>31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新年大将優ICONIC</v>
      </c>
    </row>
    <row r="540" spans="1:20" x14ac:dyDescent="0.3">
      <c r="A540">
        <f>VLOOKUP(Toss[[#This Row],[No用]],SetNo[[No.用]:[vlookup 用]],2,FALSE)</f>
        <v>187</v>
      </c>
      <c r="B540" s="12">
        <f>IF(ROW()=2,1,IF(A539&lt;&gt;Toss[[#This Row],[No]],1,B539+1))</f>
        <v>3</v>
      </c>
      <c r="C540" s="1" t="s">
        <v>935</v>
      </c>
      <c r="D540" s="1" t="s">
        <v>687</v>
      </c>
      <c r="E540" s="1" t="s">
        <v>77</v>
      </c>
      <c r="F540" s="1" t="s">
        <v>78</v>
      </c>
      <c r="G540" s="1" t="s">
        <v>689</v>
      </c>
      <c r="H540" s="1" t="s">
        <v>690</v>
      </c>
      <c r="I540">
        <v>1</v>
      </c>
      <c r="J540" t="s">
        <v>394</v>
      </c>
      <c r="K540" s="1" t="s">
        <v>167</v>
      </c>
      <c r="L540" s="1" t="s">
        <v>225</v>
      </c>
      <c r="M540">
        <v>44</v>
      </c>
      <c r="N540">
        <v>0</v>
      </c>
      <c r="O540">
        <v>54</v>
      </c>
      <c r="P540">
        <v>0</v>
      </c>
      <c r="T540" t="str">
        <f>Toss[[#This Row],[服装]]&amp;Toss[[#This Row],[名前]]&amp;Toss[[#This Row],[レアリティ]]</f>
        <v>新年大将優ICONIC</v>
      </c>
    </row>
    <row r="541" spans="1:20" x14ac:dyDescent="0.3">
      <c r="A541">
        <f>VLOOKUP(Toss[[#This Row],[No用]],SetNo[[No.用]:[vlookup 用]],2,FALSE)</f>
        <v>188</v>
      </c>
      <c r="B541" s="12">
        <f>IF(ROW()=2,1,IF(A540&lt;&gt;Toss[[#This Row],[No]],1,B540+1))</f>
        <v>1</v>
      </c>
      <c r="C541" t="s">
        <v>108</v>
      </c>
      <c r="D541" s="1" t="s">
        <v>692</v>
      </c>
      <c r="E541" s="1" t="s">
        <v>90</v>
      </c>
      <c r="F541" s="1" t="s">
        <v>78</v>
      </c>
      <c r="G541" s="1" t="s">
        <v>689</v>
      </c>
      <c r="H541" t="s">
        <v>71</v>
      </c>
      <c r="I541">
        <v>1</v>
      </c>
      <c r="J541" t="s">
        <v>394</v>
      </c>
      <c r="K541" s="1" t="s">
        <v>166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ユニフォーム沼井和馬ICONIC</v>
      </c>
    </row>
    <row r="542" spans="1:20" x14ac:dyDescent="0.3">
      <c r="A542">
        <f>VLOOKUP(Toss[[#This Row],[No用]],SetNo[[No.用]:[vlookup 用]],2,FALSE)</f>
        <v>188</v>
      </c>
      <c r="B542" s="12">
        <f>IF(ROW()=2,1,IF(A541&lt;&gt;Toss[[#This Row],[No]],1,B541+1))</f>
        <v>2</v>
      </c>
      <c r="C542" t="s">
        <v>108</v>
      </c>
      <c r="D542" s="1" t="s">
        <v>692</v>
      </c>
      <c r="E542" s="1" t="s">
        <v>90</v>
      </c>
      <c r="F542" s="1" t="s">
        <v>78</v>
      </c>
      <c r="G542" s="1" t="s">
        <v>689</v>
      </c>
      <c r="H542" t="s">
        <v>71</v>
      </c>
      <c r="I542">
        <v>1</v>
      </c>
      <c r="J542" t="s">
        <v>394</v>
      </c>
      <c r="K542" s="1" t="s">
        <v>167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ユニフォーム沼井和馬ICONIC</v>
      </c>
    </row>
    <row r="543" spans="1:20" x14ac:dyDescent="0.3">
      <c r="A543">
        <f>VLOOKUP(Toss[[#This Row],[No用]],SetNo[[No.用]:[vlookup 用]],2,FALSE)</f>
        <v>189</v>
      </c>
      <c r="B543" s="12">
        <f>IF(ROW()=2,1,IF(A542&lt;&gt;Toss[[#This Row],[No]],1,B542+1))</f>
        <v>1</v>
      </c>
      <c r="C543" t="s">
        <v>108</v>
      </c>
      <c r="D543" s="1" t="s">
        <v>858</v>
      </c>
      <c r="E543" s="1" t="s">
        <v>90</v>
      </c>
      <c r="F543" s="1" t="s">
        <v>78</v>
      </c>
      <c r="G543" s="1" t="s">
        <v>689</v>
      </c>
      <c r="H543" t="s">
        <v>71</v>
      </c>
      <c r="I543">
        <v>1</v>
      </c>
      <c r="J543" t="s">
        <v>394</v>
      </c>
      <c r="K543" s="1" t="s">
        <v>166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ユニフォーム潜尚保ICONIC</v>
      </c>
    </row>
    <row r="544" spans="1:20" x14ac:dyDescent="0.3">
      <c r="A544">
        <f>VLOOKUP(Toss[[#This Row],[No用]],SetNo[[No.用]:[vlookup 用]],2,FALSE)</f>
        <v>189</v>
      </c>
      <c r="B544" s="12">
        <f>IF(ROW()=2,1,IF(A543&lt;&gt;Toss[[#This Row],[No]],1,B543+1))</f>
        <v>2</v>
      </c>
      <c r="C544" t="s">
        <v>108</v>
      </c>
      <c r="D544" s="1" t="s">
        <v>858</v>
      </c>
      <c r="E544" s="1" t="s">
        <v>90</v>
      </c>
      <c r="F544" s="1" t="s">
        <v>78</v>
      </c>
      <c r="G544" s="1" t="s">
        <v>689</v>
      </c>
      <c r="H544" t="s">
        <v>71</v>
      </c>
      <c r="I544">
        <v>1</v>
      </c>
      <c r="J544" t="s">
        <v>394</v>
      </c>
      <c r="K544" s="1" t="s">
        <v>167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ユニフォーム潜尚保ICONIC</v>
      </c>
    </row>
    <row r="545" spans="1:20" x14ac:dyDescent="0.3">
      <c r="A545">
        <f>VLOOKUP(Toss[[#This Row],[No用]],SetNo[[No.用]:[vlookup 用]],2,FALSE)</f>
        <v>190</v>
      </c>
      <c r="B545" s="12">
        <f>IF(ROW()=2,1,IF(A544&lt;&gt;Toss[[#This Row],[No]],1,B544+1))</f>
        <v>1</v>
      </c>
      <c r="C545" t="s">
        <v>108</v>
      </c>
      <c r="D545" s="1" t="s">
        <v>860</v>
      </c>
      <c r="E545" s="1" t="s">
        <v>90</v>
      </c>
      <c r="F545" s="1" t="s">
        <v>78</v>
      </c>
      <c r="G545" s="1" t="s">
        <v>689</v>
      </c>
      <c r="H545" t="s">
        <v>71</v>
      </c>
      <c r="I545">
        <v>1</v>
      </c>
      <c r="J545" t="s">
        <v>394</v>
      </c>
      <c r="K545" s="1" t="s">
        <v>166</v>
      </c>
      <c r="L545" s="1" t="s">
        <v>162</v>
      </c>
      <c r="M545">
        <v>23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ユニフォーム高千穂恵也ICONIC</v>
      </c>
    </row>
    <row r="546" spans="1:20" x14ac:dyDescent="0.3">
      <c r="A546">
        <f>VLOOKUP(Toss[[#This Row],[No用]],SetNo[[No.用]:[vlookup 用]],2,FALSE)</f>
        <v>190</v>
      </c>
      <c r="B546" s="12">
        <f>IF(ROW()=2,1,IF(A545&lt;&gt;Toss[[#This Row],[No]],1,B545+1))</f>
        <v>2</v>
      </c>
      <c r="C546" t="s">
        <v>108</v>
      </c>
      <c r="D546" s="1" t="s">
        <v>860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167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ユニフォーム高千穂恵也ICONIC</v>
      </c>
    </row>
    <row r="547" spans="1:20" x14ac:dyDescent="0.3">
      <c r="A547">
        <f>VLOOKUP(Toss[[#This Row],[No用]],SetNo[[No.用]:[vlookup 用]],2,FALSE)</f>
        <v>191</v>
      </c>
      <c r="B547" s="12">
        <f>IF(ROW()=2,1,IF(A546&lt;&gt;Toss[[#This Row],[No]],1,B546+1))</f>
        <v>1</v>
      </c>
      <c r="C547" t="s">
        <v>108</v>
      </c>
      <c r="D547" s="1" t="s">
        <v>862</v>
      </c>
      <c r="E547" s="1" t="s">
        <v>90</v>
      </c>
      <c r="F547" s="1" t="s">
        <v>82</v>
      </c>
      <c r="G547" s="1" t="s">
        <v>689</v>
      </c>
      <c r="H547" t="s">
        <v>71</v>
      </c>
      <c r="I547">
        <v>1</v>
      </c>
      <c r="J547" t="s">
        <v>394</v>
      </c>
      <c r="K547" s="1" t="s">
        <v>166</v>
      </c>
      <c r="L547" s="1" t="s">
        <v>162</v>
      </c>
      <c r="M547">
        <v>24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ユニフォーム広尾倖児ICONIC</v>
      </c>
    </row>
    <row r="548" spans="1:20" x14ac:dyDescent="0.3">
      <c r="A548">
        <f>VLOOKUP(Toss[[#This Row],[No用]],SetNo[[No.用]:[vlookup 用]],2,FALSE)</f>
        <v>191</v>
      </c>
      <c r="B548" s="12">
        <f>IF(ROW()=2,1,IF(A547&lt;&gt;Toss[[#This Row],[No]],1,B547+1))</f>
        <v>2</v>
      </c>
      <c r="C548" t="s">
        <v>108</v>
      </c>
      <c r="D548" s="1" t="s">
        <v>862</v>
      </c>
      <c r="E548" s="1" t="s">
        <v>90</v>
      </c>
      <c r="F548" s="1" t="s">
        <v>82</v>
      </c>
      <c r="G548" s="1" t="s">
        <v>689</v>
      </c>
      <c r="H548" t="s">
        <v>71</v>
      </c>
      <c r="I548">
        <v>1</v>
      </c>
      <c r="J548" t="s">
        <v>394</v>
      </c>
      <c r="K548" s="1" t="s">
        <v>167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ユニフォーム広尾倖児ICONIC</v>
      </c>
    </row>
    <row r="549" spans="1:20" x14ac:dyDescent="0.3">
      <c r="A549">
        <f>VLOOKUP(Toss[[#This Row],[No用]],SetNo[[No.用]:[vlookup 用]],2,FALSE)</f>
        <v>192</v>
      </c>
      <c r="B549" s="12">
        <f>IF(ROW()=2,1,IF(A548&lt;&gt;Toss[[#This Row],[No]],1,B548+1))</f>
        <v>1</v>
      </c>
      <c r="C549" t="s">
        <v>108</v>
      </c>
      <c r="D549" s="1" t="s">
        <v>864</v>
      </c>
      <c r="E549" s="1" t="s">
        <v>90</v>
      </c>
      <c r="F549" s="1" t="s">
        <v>74</v>
      </c>
      <c r="G549" s="1" t="s">
        <v>689</v>
      </c>
      <c r="H549" t="s">
        <v>71</v>
      </c>
      <c r="I549">
        <v>1</v>
      </c>
      <c r="J549" t="s">
        <v>394</v>
      </c>
      <c r="K549" s="1" t="s">
        <v>166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ユニフォーム先島伊澄ICONIC</v>
      </c>
    </row>
    <row r="550" spans="1:20" x14ac:dyDescent="0.3">
      <c r="A550">
        <f>VLOOKUP(Toss[[#This Row],[No用]],SetNo[[No.用]:[vlookup 用]],2,FALSE)</f>
        <v>192</v>
      </c>
      <c r="B550" s="12">
        <f>IF(ROW()=2,1,IF(A549&lt;&gt;Toss[[#This Row],[No]],1,B549+1))</f>
        <v>2</v>
      </c>
      <c r="C550" t="s">
        <v>108</v>
      </c>
      <c r="D550" s="1" t="s">
        <v>864</v>
      </c>
      <c r="E550" s="1" t="s">
        <v>90</v>
      </c>
      <c r="F550" s="1" t="s">
        <v>74</v>
      </c>
      <c r="G550" s="1" t="s">
        <v>689</v>
      </c>
      <c r="H550" t="s">
        <v>71</v>
      </c>
      <c r="I550">
        <v>1</v>
      </c>
      <c r="J550" t="s">
        <v>394</v>
      </c>
      <c r="K550" s="1" t="s">
        <v>169</v>
      </c>
      <c r="L550" s="1" t="s">
        <v>178</v>
      </c>
      <c r="M550">
        <v>34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ユニフォーム先島伊澄ICONIC</v>
      </c>
    </row>
    <row r="551" spans="1:20" x14ac:dyDescent="0.3">
      <c r="A551">
        <f>VLOOKUP(Toss[[#This Row],[No用]],SetNo[[No.用]:[vlookup 用]],2,FALSE)</f>
        <v>192</v>
      </c>
      <c r="B551" s="12">
        <f>IF(ROW()=2,1,IF(A550&lt;&gt;Toss[[#This Row],[No]],1,B550+1))</f>
        <v>3</v>
      </c>
      <c r="C551" t="s">
        <v>108</v>
      </c>
      <c r="D551" s="1" t="s">
        <v>864</v>
      </c>
      <c r="E551" s="1" t="s">
        <v>90</v>
      </c>
      <c r="F551" s="1" t="s">
        <v>74</v>
      </c>
      <c r="G551" s="1" t="s">
        <v>689</v>
      </c>
      <c r="H551" t="s">
        <v>71</v>
      </c>
      <c r="I551">
        <v>1</v>
      </c>
      <c r="J551" t="s">
        <v>394</v>
      </c>
      <c r="K551" s="1" t="s">
        <v>181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ユニフォーム先島伊澄ICONIC</v>
      </c>
    </row>
    <row r="552" spans="1:20" x14ac:dyDescent="0.3">
      <c r="A552">
        <f>VLOOKUP(Toss[[#This Row],[No用]],SetNo[[No.用]:[vlookup 用]],2,FALSE)</f>
        <v>192</v>
      </c>
      <c r="B552" s="12">
        <f>IF(ROW()=2,1,IF(A551&lt;&gt;Toss[[#This Row],[No]],1,B551+1))</f>
        <v>4</v>
      </c>
      <c r="C552" t="s">
        <v>108</v>
      </c>
      <c r="D552" s="1" t="s">
        <v>864</v>
      </c>
      <c r="E552" s="1" t="s">
        <v>90</v>
      </c>
      <c r="F552" s="1" t="s">
        <v>74</v>
      </c>
      <c r="G552" s="1" t="s">
        <v>689</v>
      </c>
      <c r="H552" t="s">
        <v>71</v>
      </c>
      <c r="I552">
        <v>1</v>
      </c>
      <c r="J552" t="s">
        <v>394</v>
      </c>
      <c r="K552" s="1" t="s">
        <v>233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ユニフォーム先島伊澄ICONIC</v>
      </c>
    </row>
    <row r="553" spans="1:20" x14ac:dyDescent="0.3">
      <c r="A553">
        <f>VLOOKUP(Toss[[#This Row],[No用]],SetNo[[No.用]:[vlookup 用]],2,FALSE)</f>
        <v>192</v>
      </c>
      <c r="B553" s="12">
        <f>IF(ROW()=2,1,IF(A552&lt;&gt;Toss[[#This Row],[No]],1,B552+1))</f>
        <v>5</v>
      </c>
      <c r="C553" t="s">
        <v>108</v>
      </c>
      <c r="D553" s="1" t="s">
        <v>864</v>
      </c>
      <c r="E553" s="1" t="s">
        <v>90</v>
      </c>
      <c r="F553" s="1" t="s">
        <v>74</v>
      </c>
      <c r="G553" s="1" t="s">
        <v>689</v>
      </c>
      <c r="H553" t="s">
        <v>71</v>
      </c>
      <c r="I553">
        <v>1</v>
      </c>
      <c r="J553" t="s">
        <v>394</v>
      </c>
      <c r="K553" s="1" t="s">
        <v>183</v>
      </c>
      <c r="L553" s="1" t="s">
        <v>225</v>
      </c>
      <c r="M553">
        <v>46</v>
      </c>
      <c r="N553">
        <v>0</v>
      </c>
      <c r="O553">
        <v>56</v>
      </c>
      <c r="P553">
        <v>0</v>
      </c>
      <c r="T553" t="str">
        <f>Toss[[#This Row],[服装]]&amp;Toss[[#This Row],[名前]]&amp;Toss[[#This Row],[レアリティ]]</f>
        <v>ユニフォーム先島伊澄ICONIC</v>
      </c>
    </row>
    <row r="554" spans="1:20" x14ac:dyDescent="0.3">
      <c r="A554">
        <f>VLOOKUP(Toss[[#This Row],[No用]],SetNo[[No.用]:[vlookup 用]],2,FALSE)</f>
        <v>193</v>
      </c>
      <c r="B554" s="12">
        <f>IF(ROW()=2,1,IF(A553&lt;&gt;Toss[[#This Row],[No]],1,B553+1))</f>
        <v>1</v>
      </c>
      <c r="C554" t="s">
        <v>108</v>
      </c>
      <c r="D554" s="1" t="s">
        <v>866</v>
      </c>
      <c r="E554" s="1" t="s">
        <v>90</v>
      </c>
      <c r="F554" s="1" t="s">
        <v>82</v>
      </c>
      <c r="G554" s="1" t="s">
        <v>689</v>
      </c>
      <c r="H554" t="s">
        <v>71</v>
      </c>
      <c r="I554">
        <v>1</v>
      </c>
      <c r="J554" t="s">
        <v>394</v>
      </c>
      <c r="K554" s="1" t="s">
        <v>166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ユニフォーム背黒晃彦ICONIC</v>
      </c>
    </row>
    <row r="555" spans="1:20" x14ac:dyDescent="0.3">
      <c r="A555">
        <f>VLOOKUP(Toss[[#This Row],[No用]],SetNo[[No.用]:[vlookup 用]],2,FALSE)</f>
        <v>193</v>
      </c>
      <c r="B555" s="12">
        <f>IF(ROW()=2,1,IF(A554&lt;&gt;Toss[[#This Row],[No]],1,B554+1))</f>
        <v>2</v>
      </c>
      <c r="C555" t="s">
        <v>108</v>
      </c>
      <c r="D555" s="1" t="s">
        <v>866</v>
      </c>
      <c r="E555" s="1" t="s">
        <v>90</v>
      </c>
      <c r="F555" s="1" t="s">
        <v>82</v>
      </c>
      <c r="G555" s="1" t="s">
        <v>689</v>
      </c>
      <c r="H555" t="s">
        <v>71</v>
      </c>
      <c r="I555">
        <v>1</v>
      </c>
      <c r="J555" t="s">
        <v>394</v>
      </c>
      <c r="K555" s="1" t="s">
        <v>167</v>
      </c>
      <c r="L555" s="1" t="s">
        <v>162</v>
      </c>
      <c r="M555">
        <v>31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ユニフォーム背黒晃彦ICONIC</v>
      </c>
    </row>
    <row r="556" spans="1:20" x14ac:dyDescent="0.3">
      <c r="A556">
        <f>VLOOKUP(Toss[[#This Row],[No用]],SetNo[[No.用]:[vlookup 用]],2,FALSE)</f>
        <v>194</v>
      </c>
      <c r="B556" s="12">
        <f>IF(ROW()=2,1,IF(A555&lt;&gt;Toss[[#This Row],[No]],1,B555+1))</f>
        <v>1</v>
      </c>
      <c r="C556" t="s">
        <v>108</v>
      </c>
      <c r="D556" s="1" t="s">
        <v>868</v>
      </c>
      <c r="E556" s="1" t="s">
        <v>90</v>
      </c>
      <c r="F556" s="1" t="s">
        <v>80</v>
      </c>
      <c r="G556" s="1" t="s">
        <v>689</v>
      </c>
      <c r="H556" t="s">
        <v>71</v>
      </c>
      <c r="I556">
        <v>1</v>
      </c>
      <c r="J556" t="s">
        <v>394</v>
      </c>
      <c r="K556" s="1" t="s">
        <v>166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71"/>
  <sheetViews>
    <sheetView topLeftCell="A673" workbookViewId="0">
      <selection activeCell="A694" sqref="A694:XFD695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>
        <f>IF(ROW()=2,1,IF(A693&lt;&gt;Attack[[#This Row],[No]],1,B693+1))</f>
        <v>1</v>
      </c>
      <c r="C694" s="1" t="s">
        <v>108</v>
      </c>
      <c r="D694" s="1" t="s">
        <v>1104</v>
      </c>
      <c r="E694" s="1" t="s">
        <v>90</v>
      </c>
      <c r="F694" s="1" t="s">
        <v>74</v>
      </c>
      <c r="G694" s="1" t="s">
        <v>1106</v>
      </c>
      <c r="H694" s="1" t="s">
        <v>71</v>
      </c>
      <c r="I694">
        <v>2</v>
      </c>
      <c r="J694" t="s">
        <v>235</v>
      </c>
      <c r="K694" s="1" t="s">
        <v>168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ユニフォーム越後栄ICONIC</v>
      </c>
    </row>
    <row r="695" spans="1:20" x14ac:dyDescent="0.3">
      <c r="A695">
        <f>VLOOKUP(Attack[[#This Row],[No用]],SetNo[[No.用]:[vlookup 用]],2,FALSE)</f>
        <v>177</v>
      </c>
      <c r="B695">
        <f>IF(ROW()=2,1,IF(A694&lt;&gt;Attack[[#This Row],[No]],1,B694+1))</f>
        <v>2</v>
      </c>
      <c r="C695" s="1" t="s">
        <v>108</v>
      </c>
      <c r="D695" s="1" t="s">
        <v>1104</v>
      </c>
      <c r="E695" s="1" t="s">
        <v>90</v>
      </c>
      <c r="F695" s="1" t="s">
        <v>74</v>
      </c>
      <c r="G695" s="1" t="s">
        <v>1106</v>
      </c>
      <c r="H695" s="1" t="s">
        <v>71</v>
      </c>
      <c r="I695">
        <v>3</v>
      </c>
      <c r="J695" t="s">
        <v>235</v>
      </c>
      <c r="K695" s="1" t="s">
        <v>169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ユニフォーム越後栄ICONIC</v>
      </c>
    </row>
    <row r="696" spans="1:20" x14ac:dyDescent="0.3">
      <c r="A696">
        <f>VLOOKUP(Attack[[#This Row],[No用]],SetNo[[No.用]:[vlookup 用]],2,FALSE)</f>
        <v>178</v>
      </c>
      <c r="B696">
        <f>IF(ROW()=2,1,IF(A695&lt;&gt;Attack[[#This Row],[No]],1,B695+1))</f>
        <v>1</v>
      </c>
      <c r="C696" t="s">
        <v>108</v>
      </c>
      <c r="D696" t="s">
        <v>283</v>
      </c>
      <c r="E696" t="s">
        <v>77</v>
      </c>
      <c r="F696" t="s">
        <v>78</v>
      </c>
      <c r="G696" t="s">
        <v>134</v>
      </c>
      <c r="H696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ユニフォーム星海光来ICONIC</v>
      </c>
    </row>
    <row r="697" spans="1:20" x14ac:dyDescent="0.3">
      <c r="A697">
        <f>VLOOKUP(Attack[[#This Row],[No用]],SetNo[[No.用]:[vlookup 用]],2,FALSE)</f>
        <v>178</v>
      </c>
      <c r="B697">
        <f>IF(ROW()=2,1,IF(A696&lt;&gt;Attack[[#This Row],[No]],1,B696+1))</f>
        <v>2</v>
      </c>
      <c r="C697" t="s">
        <v>108</v>
      </c>
      <c r="D697" t="s">
        <v>283</v>
      </c>
      <c r="E697" t="s">
        <v>77</v>
      </c>
      <c r="F697" t="s">
        <v>78</v>
      </c>
      <c r="G697" t="s">
        <v>134</v>
      </c>
      <c r="H697" t="s">
        <v>71</v>
      </c>
      <c r="I697">
        <v>1</v>
      </c>
      <c r="J697" t="s">
        <v>235</v>
      </c>
      <c r="K697" s="1" t="s">
        <v>169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ユニフォーム星海光来ICONIC</v>
      </c>
    </row>
    <row r="698" spans="1:20" x14ac:dyDescent="0.3">
      <c r="A698">
        <f>VLOOKUP(Attack[[#This Row],[No用]],SetNo[[No.用]:[vlookup 用]],2,FALSE)</f>
        <v>178</v>
      </c>
      <c r="B698">
        <f>IF(ROW()=2,1,IF(A697&lt;&gt;Attack[[#This Row],[No]],1,B697+1))</f>
        <v>3</v>
      </c>
      <c r="C698" t="s">
        <v>108</v>
      </c>
      <c r="D698" t="s">
        <v>283</v>
      </c>
      <c r="E698" t="s">
        <v>77</v>
      </c>
      <c r="F698" t="s">
        <v>78</v>
      </c>
      <c r="G698" t="s">
        <v>134</v>
      </c>
      <c r="H698" t="s">
        <v>71</v>
      </c>
      <c r="I698">
        <v>1</v>
      </c>
      <c r="J698" t="s">
        <v>235</v>
      </c>
      <c r="K698" s="1" t="s">
        <v>271</v>
      </c>
      <c r="L698" s="1" t="s">
        <v>173</v>
      </c>
      <c r="M698">
        <v>42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ユニフォーム星海光来ICONIC</v>
      </c>
    </row>
    <row r="699" spans="1:20" x14ac:dyDescent="0.3">
      <c r="A699">
        <f>VLOOKUP(Attack[[#This Row],[No用]],SetNo[[No.用]:[vlookup 用]],2,FALSE)</f>
        <v>178</v>
      </c>
      <c r="B699">
        <f>IF(ROW()=2,1,IF(A698&lt;&gt;Attack[[#This Row],[No]],1,B698+1))</f>
        <v>4</v>
      </c>
      <c r="C699" t="s">
        <v>108</v>
      </c>
      <c r="D699" t="s">
        <v>283</v>
      </c>
      <c r="E699" t="s">
        <v>77</v>
      </c>
      <c r="F699" t="s">
        <v>78</v>
      </c>
      <c r="G699" t="s">
        <v>134</v>
      </c>
      <c r="H699" t="s">
        <v>71</v>
      </c>
      <c r="I699">
        <v>1</v>
      </c>
      <c r="J699" t="s">
        <v>235</v>
      </c>
      <c r="K699" s="1" t="s">
        <v>171</v>
      </c>
      <c r="L699" s="1" t="s">
        <v>162</v>
      </c>
      <c r="M699">
        <v>36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ユニフォーム星海光来ICONIC</v>
      </c>
    </row>
    <row r="700" spans="1:20" x14ac:dyDescent="0.3">
      <c r="A700">
        <f>VLOOKUP(Attack[[#This Row],[No用]],SetNo[[No.用]:[vlookup 用]],2,FALSE)</f>
        <v>178</v>
      </c>
      <c r="B700">
        <f>IF(ROW()=2,1,IF(A699&lt;&gt;Attack[[#This Row],[No]],1,B699+1))</f>
        <v>5</v>
      </c>
      <c r="C700" t="s">
        <v>108</v>
      </c>
      <c r="D700" t="s">
        <v>283</v>
      </c>
      <c r="E700" t="s">
        <v>77</v>
      </c>
      <c r="F700" t="s">
        <v>78</v>
      </c>
      <c r="G700" t="s">
        <v>134</v>
      </c>
      <c r="H700" t="s">
        <v>71</v>
      </c>
      <c r="I700">
        <v>1</v>
      </c>
      <c r="J700" t="s">
        <v>235</v>
      </c>
      <c r="K700" s="1" t="s">
        <v>286</v>
      </c>
      <c r="L700" s="1" t="s">
        <v>173</v>
      </c>
      <c r="M700">
        <v>39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ユニフォーム星海光来ICONIC</v>
      </c>
    </row>
    <row r="701" spans="1:20" x14ac:dyDescent="0.3">
      <c r="A701">
        <f>VLOOKUP(Attack[[#This Row],[No用]],SetNo[[No.用]:[vlookup 用]],2,FALSE)</f>
        <v>178</v>
      </c>
      <c r="B701">
        <f>IF(ROW()=2,1,IF(A700&lt;&gt;Attack[[#This Row],[No]],1,B700+1))</f>
        <v>6</v>
      </c>
      <c r="C701" t="s">
        <v>108</v>
      </c>
      <c r="D701" t="s">
        <v>283</v>
      </c>
      <c r="E701" t="s">
        <v>77</v>
      </c>
      <c r="F701" t="s">
        <v>78</v>
      </c>
      <c r="G701" t="s">
        <v>134</v>
      </c>
      <c r="H701" t="s">
        <v>71</v>
      </c>
      <c r="I701">
        <v>1</v>
      </c>
      <c r="J701" t="s">
        <v>235</v>
      </c>
      <c r="K701" s="1" t="s">
        <v>172</v>
      </c>
      <c r="L701" s="1" t="s">
        <v>162</v>
      </c>
      <c r="M701">
        <v>33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ユニフォーム星海光来ICONIC</v>
      </c>
    </row>
    <row r="702" spans="1:20" x14ac:dyDescent="0.3">
      <c r="A702">
        <f>VLOOKUP(Attack[[#This Row],[No用]],SetNo[[No.用]:[vlookup 用]],2,FALSE)</f>
        <v>178</v>
      </c>
      <c r="B702">
        <f>IF(ROW()=2,1,IF(A701&lt;&gt;Attack[[#This Row],[No]],1,B701+1))</f>
        <v>7</v>
      </c>
      <c r="C702" t="s">
        <v>108</v>
      </c>
      <c r="D702" t="s">
        <v>283</v>
      </c>
      <c r="E702" t="s">
        <v>77</v>
      </c>
      <c r="F702" t="s">
        <v>78</v>
      </c>
      <c r="G702" t="s">
        <v>134</v>
      </c>
      <c r="H702" t="s">
        <v>71</v>
      </c>
      <c r="I702">
        <v>1</v>
      </c>
      <c r="J702" t="s">
        <v>235</v>
      </c>
      <c r="K702" s="1" t="s">
        <v>183</v>
      </c>
      <c r="L702" s="1" t="s">
        <v>225</v>
      </c>
      <c r="M702">
        <v>51</v>
      </c>
      <c r="N702">
        <v>0</v>
      </c>
      <c r="O702">
        <v>61</v>
      </c>
      <c r="P702">
        <v>0</v>
      </c>
      <c r="T702" t="str">
        <f>Attack[[#This Row],[服装]]&amp;Attack[[#This Row],[名前]]&amp;Attack[[#This Row],[レアリティ]]</f>
        <v>ユニフォーム星海光来ICONIC</v>
      </c>
    </row>
    <row r="703" spans="1:20" x14ac:dyDescent="0.3">
      <c r="A703">
        <f>VLOOKUP(Attack[[#This Row],[No用]],SetNo[[No.用]:[vlookup 用]],2,FALSE)</f>
        <v>179</v>
      </c>
      <c r="B703">
        <f>IF(ROW()=2,1,IF(A702&lt;&gt;Attack[[#This Row],[No]],1,B702+1))</f>
        <v>1</v>
      </c>
      <c r="C703" s="1" t="s">
        <v>895</v>
      </c>
      <c r="D703" t="s">
        <v>283</v>
      </c>
      <c r="E703" s="1" t="s">
        <v>73</v>
      </c>
      <c r="F703" t="s">
        <v>78</v>
      </c>
      <c r="G703" t="s">
        <v>134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文化祭星海光来ICONIC</v>
      </c>
    </row>
    <row r="704" spans="1:20" x14ac:dyDescent="0.3">
      <c r="A704">
        <f>VLOOKUP(Attack[[#This Row],[No用]],SetNo[[No.用]:[vlookup 用]],2,FALSE)</f>
        <v>179</v>
      </c>
      <c r="B704">
        <f>IF(ROW()=2,1,IF(A703&lt;&gt;Attack[[#This Row],[No]],1,B703+1))</f>
        <v>2</v>
      </c>
      <c r="C704" s="1" t="s">
        <v>895</v>
      </c>
      <c r="D704" t="s">
        <v>283</v>
      </c>
      <c r="E704" s="1" t="s">
        <v>73</v>
      </c>
      <c r="F704" t="s">
        <v>78</v>
      </c>
      <c r="G704" t="s">
        <v>134</v>
      </c>
      <c r="H704" t="s">
        <v>71</v>
      </c>
      <c r="I704">
        <v>1</v>
      </c>
      <c r="J704" t="s">
        <v>235</v>
      </c>
      <c r="K704" s="1" t="s">
        <v>169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文化祭星海光来ICONIC</v>
      </c>
    </row>
    <row r="705" spans="1:20" x14ac:dyDescent="0.3">
      <c r="A705">
        <f>VLOOKUP(Attack[[#This Row],[No用]],SetNo[[No.用]:[vlookup 用]],2,FALSE)</f>
        <v>179</v>
      </c>
      <c r="B705">
        <f>IF(ROW()=2,1,IF(A704&lt;&gt;Attack[[#This Row],[No]],1,B704+1))</f>
        <v>3</v>
      </c>
      <c r="C705" s="1" t="s">
        <v>895</v>
      </c>
      <c r="D705" t="s">
        <v>283</v>
      </c>
      <c r="E705" s="1" t="s">
        <v>73</v>
      </c>
      <c r="F705" t="s">
        <v>78</v>
      </c>
      <c r="G705" t="s">
        <v>134</v>
      </c>
      <c r="H705" t="s">
        <v>71</v>
      </c>
      <c r="I705">
        <v>1</v>
      </c>
      <c r="J705" t="s">
        <v>235</v>
      </c>
      <c r="K705" s="1" t="s">
        <v>271</v>
      </c>
      <c r="L705" s="1" t="s">
        <v>173</v>
      </c>
      <c r="M705">
        <v>42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文化祭星海光来ICONIC</v>
      </c>
    </row>
    <row r="706" spans="1:20" x14ac:dyDescent="0.3">
      <c r="A706">
        <f>VLOOKUP(Attack[[#This Row],[No用]],SetNo[[No.用]:[vlookup 用]],2,FALSE)</f>
        <v>179</v>
      </c>
      <c r="B706">
        <f>IF(ROW()=2,1,IF(A705&lt;&gt;Attack[[#This Row],[No]],1,B705+1))</f>
        <v>4</v>
      </c>
      <c r="C706" s="1" t="s">
        <v>895</v>
      </c>
      <c r="D706" t="s">
        <v>283</v>
      </c>
      <c r="E706" s="1" t="s">
        <v>73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171</v>
      </c>
      <c r="L706" s="1" t="s">
        <v>162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文化祭星海光来ICONIC</v>
      </c>
    </row>
    <row r="707" spans="1:20" x14ac:dyDescent="0.3">
      <c r="A707">
        <f>VLOOKUP(Attack[[#This Row],[No用]],SetNo[[No.用]:[vlookup 用]],2,FALSE)</f>
        <v>179</v>
      </c>
      <c r="B707">
        <f>IF(ROW()=2,1,IF(A706&lt;&gt;Attack[[#This Row],[No]],1,B706+1))</f>
        <v>5</v>
      </c>
      <c r="C707" s="1" t="s">
        <v>895</v>
      </c>
      <c r="D707" t="s">
        <v>283</v>
      </c>
      <c r="E707" s="1" t="s">
        <v>73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284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文化祭星海光来ICONIC</v>
      </c>
    </row>
    <row r="708" spans="1:20" x14ac:dyDescent="0.3">
      <c r="A708">
        <f>VLOOKUP(Attack[[#This Row],[No用]],SetNo[[No.用]:[vlookup 用]],2,FALSE)</f>
        <v>179</v>
      </c>
      <c r="B708">
        <f>IF(ROW()=2,1,IF(A707&lt;&gt;Attack[[#This Row],[No]],1,B707+1))</f>
        <v>6</v>
      </c>
      <c r="C708" s="1" t="s">
        <v>895</v>
      </c>
      <c r="D708" t="s">
        <v>283</v>
      </c>
      <c r="E708" s="1" t="s">
        <v>73</v>
      </c>
      <c r="F708" t="s">
        <v>78</v>
      </c>
      <c r="G708" t="s">
        <v>134</v>
      </c>
      <c r="H708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文化祭星海光来ICONIC</v>
      </c>
    </row>
    <row r="709" spans="1:20" x14ac:dyDescent="0.3">
      <c r="A709">
        <f>VLOOKUP(Attack[[#This Row],[No用]],SetNo[[No.用]:[vlookup 用]],2,FALSE)</f>
        <v>179</v>
      </c>
      <c r="B709">
        <f>IF(ROW()=2,1,IF(A708&lt;&gt;Attack[[#This Row],[No]],1,B708+1))</f>
        <v>7</v>
      </c>
      <c r="C709" s="1" t="s">
        <v>895</v>
      </c>
      <c r="D709" t="s">
        <v>283</v>
      </c>
      <c r="E709" s="1" t="s">
        <v>73</v>
      </c>
      <c r="F709" t="s">
        <v>78</v>
      </c>
      <c r="G709" t="s">
        <v>134</v>
      </c>
      <c r="H709" t="s">
        <v>71</v>
      </c>
      <c r="I709">
        <v>1</v>
      </c>
      <c r="J709" t="s">
        <v>235</v>
      </c>
      <c r="K709" s="1" t="s">
        <v>183</v>
      </c>
      <c r="L709" s="1" t="s">
        <v>225</v>
      </c>
      <c r="M709">
        <v>51</v>
      </c>
      <c r="N709">
        <v>0</v>
      </c>
      <c r="O709">
        <v>61</v>
      </c>
      <c r="P709">
        <v>0</v>
      </c>
      <c r="T709" t="str">
        <f>Attack[[#This Row],[服装]]&amp;Attack[[#This Row],[名前]]&amp;Attack[[#This Row],[レアリティ]]</f>
        <v>文化祭星海光来ICONIC</v>
      </c>
    </row>
    <row r="710" spans="1:20" x14ac:dyDescent="0.3">
      <c r="A710">
        <f>VLOOKUP(Attack[[#This Row],[No用]],SetNo[[No.用]:[vlookup 用]],2,FALSE)</f>
        <v>180</v>
      </c>
      <c r="B710">
        <f>IF(ROW()=2,1,IF(A709&lt;&gt;Attack[[#This Row],[No]],1,B709+1))</f>
        <v>1</v>
      </c>
      <c r="C710" s="1" t="s">
        <v>1049</v>
      </c>
      <c r="D710" s="1" t="s">
        <v>283</v>
      </c>
      <c r="E710" s="1" t="s">
        <v>90</v>
      </c>
      <c r="F710" s="1" t="s">
        <v>78</v>
      </c>
      <c r="G710" s="1" t="s">
        <v>134</v>
      </c>
      <c r="H710" s="1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サバゲ星海光来ICONIC</v>
      </c>
    </row>
    <row r="711" spans="1:20" x14ac:dyDescent="0.3">
      <c r="A711">
        <f>VLOOKUP(Attack[[#This Row],[No用]],SetNo[[No.用]:[vlookup 用]],2,FALSE)</f>
        <v>180</v>
      </c>
      <c r="B711">
        <f>IF(ROW()=2,1,IF(A710&lt;&gt;Attack[[#This Row],[No]],1,B710+1))</f>
        <v>2</v>
      </c>
      <c r="C711" s="1" t="s">
        <v>1049</v>
      </c>
      <c r="D711" s="1" t="s">
        <v>283</v>
      </c>
      <c r="E711" s="1" t="s">
        <v>90</v>
      </c>
      <c r="F711" s="1" t="s">
        <v>78</v>
      </c>
      <c r="G711" s="1" t="s">
        <v>134</v>
      </c>
      <c r="H711" s="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サバゲ星海光来ICONIC</v>
      </c>
    </row>
    <row r="712" spans="1:20" x14ac:dyDescent="0.3">
      <c r="A712">
        <f>VLOOKUP(Attack[[#This Row],[No用]],SetNo[[No.用]:[vlookup 用]],2,FALSE)</f>
        <v>180</v>
      </c>
      <c r="B712">
        <f>IF(ROW()=2,1,IF(A711&lt;&gt;Attack[[#This Row],[No]],1,B711+1))</f>
        <v>3</v>
      </c>
      <c r="C712" s="1" t="s">
        <v>1049</v>
      </c>
      <c r="D712" s="1" t="s">
        <v>283</v>
      </c>
      <c r="E712" s="1" t="s">
        <v>90</v>
      </c>
      <c r="F712" s="1" t="s">
        <v>78</v>
      </c>
      <c r="G712" s="1" t="s">
        <v>134</v>
      </c>
      <c r="H712" s="1" t="s">
        <v>71</v>
      </c>
      <c r="I712">
        <v>1</v>
      </c>
      <c r="J712" t="s">
        <v>235</v>
      </c>
      <c r="K712" s="1" t="s">
        <v>271</v>
      </c>
      <c r="L712" s="1" t="s">
        <v>178</v>
      </c>
      <c r="M712">
        <v>36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サバゲ星海光来ICONIC</v>
      </c>
    </row>
    <row r="713" spans="1:20" x14ac:dyDescent="0.3">
      <c r="A713">
        <f>VLOOKUP(Attack[[#This Row],[No用]],SetNo[[No.用]:[vlookup 用]],2,FALSE)</f>
        <v>180</v>
      </c>
      <c r="B713">
        <f>IF(ROW()=2,1,IF(A712&lt;&gt;Attack[[#This Row],[No]],1,B712+1))</f>
        <v>4</v>
      </c>
      <c r="C713" s="1" t="s">
        <v>1049</v>
      </c>
      <c r="D713" s="1" t="s">
        <v>283</v>
      </c>
      <c r="E713" s="1" t="s">
        <v>90</v>
      </c>
      <c r="F713" s="1" t="s">
        <v>78</v>
      </c>
      <c r="G713" s="1" t="s">
        <v>134</v>
      </c>
      <c r="H713" s="1" t="s">
        <v>71</v>
      </c>
      <c r="I713">
        <v>1</v>
      </c>
      <c r="J713" t="s">
        <v>235</v>
      </c>
      <c r="K713" s="1" t="s">
        <v>171</v>
      </c>
      <c r="L713" s="1" t="s">
        <v>162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サバゲ星海光来ICONIC</v>
      </c>
    </row>
    <row r="714" spans="1:20" x14ac:dyDescent="0.3">
      <c r="A714">
        <f>VLOOKUP(Attack[[#This Row],[No用]],SetNo[[No.用]:[vlookup 用]],2,FALSE)</f>
        <v>180</v>
      </c>
      <c r="B714">
        <f>IF(ROW()=2,1,IF(A713&lt;&gt;Attack[[#This Row],[No]],1,B713+1))</f>
        <v>5</v>
      </c>
      <c r="C714" s="1" t="s">
        <v>1049</v>
      </c>
      <c r="D714" s="1" t="s">
        <v>283</v>
      </c>
      <c r="E714" s="1" t="s">
        <v>90</v>
      </c>
      <c r="F714" s="1" t="s">
        <v>78</v>
      </c>
      <c r="G714" s="1" t="s">
        <v>134</v>
      </c>
      <c r="H714" s="1" t="s">
        <v>71</v>
      </c>
      <c r="I714">
        <v>1</v>
      </c>
      <c r="J714" t="s">
        <v>235</v>
      </c>
      <c r="K714" s="1" t="s">
        <v>284</v>
      </c>
      <c r="L714" s="1" t="s">
        <v>178</v>
      </c>
      <c r="M714">
        <v>36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サバゲ星海光来ICONIC</v>
      </c>
    </row>
    <row r="715" spans="1:20" x14ac:dyDescent="0.3">
      <c r="A715">
        <f>VLOOKUP(Attack[[#This Row],[No用]],SetNo[[No.用]:[vlookup 用]],2,FALSE)</f>
        <v>180</v>
      </c>
      <c r="B715">
        <f>IF(ROW()=2,1,IF(A714&lt;&gt;Attack[[#This Row],[No]],1,B714+1))</f>
        <v>6</v>
      </c>
      <c r="C715" s="1" t="s">
        <v>1049</v>
      </c>
      <c r="D715" s="1" t="s">
        <v>283</v>
      </c>
      <c r="E715" s="1" t="s">
        <v>90</v>
      </c>
      <c r="F715" s="1" t="s">
        <v>78</v>
      </c>
      <c r="G715" s="1" t="s">
        <v>134</v>
      </c>
      <c r="H715" s="1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サバゲ星海光来ICONIC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1</v>
      </c>
      <c r="C716" t="s">
        <v>108</v>
      </c>
      <c r="D716" t="s">
        <v>133</v>
      </c>
      <c r="E716" t="s">
        <v>77</v>
      </c>
      <c r="F716" t="s">
        <v>82</v>
      </c>
      <c r="G716" t="s">
        <v>134</v>
      </c>
      <c r="H716" t="s">
        <v>71</v>
      </c>
      <c r="I716">
        <v>1</v>
      </c>
      <c r="J716" t="s">
        <v>235</v>
      </c>
      <c r="K716" s="1" t="s">
        <v>168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ユニフォーム昼神幸郎ICONIC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2</v>
      </c>
      <c r="C717" t="s">
        <v>108</v>
      </c>
      <c r="D717" t="s">
        <v>133</v>
      </c>
      <c r="E717" t="s">
        <v>77</v>
      </c>
      <c r="F717" t="s">
        <v>82</v>
      </c>
      <c r="G717" t="s">
        <v>134</v>
      </c>
      <c r="H717" t="s">
        <v>71</v>
      </c>
      <c r="I717">
        <v>1</v>
      </c>
      <c r="J717" t="s">
        <v>235</v>
      </c>
      <c r="K717" s="1" t="s">
        <v>169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ユニフォーム昼神幸郎ICONIC</v>
      </c>
    </row>
    <row r="718" spans="1:20" x14ac:dyDescent="0.3">
      <c r="A718">
        <f>VLOOKUP(Attack[[#This Row],[No用]],SetNo[[No.用]:[vlookup 用]],2,FALSE)</f>
        <v>181</v>
      </c>
      <c r="B718">
        <f>IF(ROW()=2,1,IF(A717&lt;&gt;Attack[[#This Row],[No]],1,B717+1))</f>
        <v>3</v>
      </c>
      <c r="C718" t="s">
        <v>108</v>
      </c>
      <c r="D718" t="s">
        <v>133</v>
      </c>
      <c r="E718" t="s">
        <v>77</v>
      </c>
      <c r="F718" t="s">
        <v>82</v>
      </c>
      <c r="G718" t="s">
        <v>134</v>
      </c>
      <c r="H718" t="s">
        <v>71</v>
      </c>
      <c r="I718">
        <v>1</v>
      </c>
      <c r="J718" t="s">
        <v>235</v>
      </c>
      <c r="K718" s="1" t="s">
        <v>172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ユニフォーム昼神幸郎ICONIC</v>
      </c>
    </row>
    <row r="719" spans="1:20" x14ac:dyDescent="0.3">
      <c r="A719">
        <f>VLOOKUP(Attack[[#This Row],[No用]],SetNo[[No.用]:[vlookup 用]],2,FALSE)</f>
        <v>182</v>
      </c>
      <c r="B719">
        <f>IF(ROW()=2,1,IF(A718&lt;&gt;Attack[[#This Row],[No]],1,B718+1))</f>
        <v>1</v>
      </c>
      <c r="C719" s="1" t="s">
        <v>915</v>
      </c>
      <c r="D719" t="s">
        <v>133</v>
      </c>
      <c r="E719" s="1" t="s">
        <v>73</v>
      </c>
      <c r="F719" t="s">
        <v>82</v>
      </c>
      <c r="G719" t="s">
        <v>134</v>
      </c>
      <c r="H719" t="s">
        <v>71</v>
      </c>
      <c r="I719">
        <v>1</v>
      </c>
      <c r="J719" t="s">
        <v>235</v>
      </c>
      <c r="K719" s="1" t="s">
        <v>168</v>
      </c>
      <c r="L719" s="1" t="s">
        <v>178</v>
      </c>
      <c r="M719">
        <v>30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Xmas昼神幸郎ICONIC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2</v>
      </c>
      <c r="C720" s="1" t="s">
        <v>915</v>
      </c>
      <c r="D720" t="s">
        <v>133</v>
      </c>
      <c r="E720" s="1" t="s">
        <v>73</v>
      </c>
      <c r="F720" t="s">
        <v>82</v>
      </c>
      <c r="G720" t="s">
        <v>134</v>
      </c>
      <c r="H720" t="s">
        <v>71</v>
      </c>
      <c r="I720">
        <v>1</v>
      </c>
      <c r="J720" t="s">
        <v>235</v>
      </c>
      <c r="K720" s="1" t="s">
        <v>169</v>
      </c>
      <c r="L720" s="1" t="s">
        <v>178</v>
      </c>
      <c r="M720">
        <v>30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Xmas昼神幸郎ICONIC</v>
      </c>
    </row>
    <row r="721" spans="1:20" x14ac:dyDescent="0.3">
      <c r="A721">
        <f>VLOOKUP(Attack[[#This Row],[No用]],SetNo[[No.用]:[vlookup 用]],2,FALSE)</f>
        <v>182</v>
      </c>
      <c r="B721">
        <f>IF(ROW()=2,1,IF(A720&lt;&gt;Attack[[#This Row],[No]],1,B720+1))</f>
        <v>3</v>
      </c>
      <c r="C721" s="1" t="s">
        <v>915</v>
      </c>
      <c r="D721" t="s">
        <v>133</v>
      </c>
      <c r="E721" s="1" t="s">
        <v>73</v>
      </c>
      <c r="F721" t="s">
        <v>82</v>
      </c>
      <c r="G721" t="s">
        <v>134</v>
      </c>
      <c r="H721" t="s">
        <v>71</v>
      </c>
      <c r="I721">
        <v>1</v>
      </c>
      <c r="J721" t="s">
        <v>235</v>
      </c>
      <c r="K721" s="1" t="s">
        <v>172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Xmas昼神幸郎ICONIC</v>
      </c>
    </row>
    <row r="722" spans="1:20" x14ac:dyDescent="0.3">
      <c r="A722">
        <f>VLOOKUP(Attack[[#This Row],[No用]],SetNo[[No.用]:[vlookup 用]],2,FALSE)</f>
        <v>183</v>
      </c>
      <c r="B722">
        <f>IF(ROW()=2,1,IF(A721&lt;&gt;Attack[[#This Row],[No]],1,B721+1))</f>
        <v>1</v>
      </c>
      <c r="C722" t="s">
        <v>108</v>
      </c>
      <c r="D722" t="s">
        <v>131</v>
      </c>
      <c r="E722" t="s">
        <v>77</v>
      </c>
      <c r="F722" t="s">
        <v>78</v>
      </c>
      <c r="G722" t="s">
        <v>135</v>
      </c>
      <c r="H722" t="s">
        <v>71</v>
      </c>
      <c r="I722">
        <v>1</v>
      </c>
      <c r="J722" t="s">
        <v>235</v>
      </c>
      <c r="K722" s="1" t="s">
        <v>168</v>
      </c>
      <c r="L722" s="1" t="s">
        <v>162</v>
      </c>
      <c r="M722">
        <v>36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ユニフォーム佐久早聖臣ICONIC</v>
      </c>
    </row>
    <row r="723" spans="1:20" x14ac:dyDescent="0.3">
      <c r="A723">
        <f>VLOOKUP(Attack[[#This Row],[No用]],SetNo[[No.用]:[vlookup 用]],2,FALSE)</f>
        <v>183</v>
      </c>
      <c r="B723">
        <f>IF(ROW()=2,1,IF(A722&lt;&gt;Attack[[#This Row],[No]],1,B722+1))</f>
        <v>2</v>
      </c>
      <c r="C723" t="s">
        <v>108</v>
      </c>
      <c r="D723" t="s">
        <v>131</v>
      </c>
      <c r="E723" t="s">
        <v>77</v>
      </c>
      <c r="F723" t="s">
        <v>78</v>
      </c>
      <c r="G723" t="s">
        <v>135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ユニフォーム佐久早聖臣ICONIC</v>
      </c>
    </row>
    <row r="724" spans="1:20" x14ac:dyDescent="0.3">
      <c r="A724">
        <f>VLOOKUP(Attack[[#This Row],[No用]],SetNo[[No.用]:[vlookup 用]],2,FALSE)</f>
        <v>183</v>
      </c>
      <c r="B724">
        <f>IF(ROW()=2,1,IF(A723&lt;&gt;Attack[[#This Row],[No]],1,B723+1))</f>
        <v>3</v>
      </c>
      <c r="C724" t="s">
        <v>108</v>
      </c>
      <c r="D724" t="s">
        <v>131</v>
      </c>
      <c r="E724" t="s">
        <v>77</v>
      </c>
      <c r="F724" t="s">
        <v>78</v>
      </c>
      <c r="G724" t="s">
        <v>135</v>
      </c>
      <c r="H724" t="s">
        <v>71</v>
      </c>
      <c r="I724">
        <v>1</v>
      </c>
      <c r="J724" t="s">
        <v>235</v>
      </c>
      <c r="K724" s="1" t="s">
        <v>170</v>
      </c>
      <c r="L724" s="1" t="s">
        <v>173</v>
      </c>
      <c r="M724">
        <v>39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ユニフォーム佐久早聖臣ICONIC</v>
      </c>
    </row>
    <row r="725" spans="1:20" x14ac:dyDescent="0.3">
      <c r="A725">
        <f>VLOOKUP(Attack[[#This Row],[No用]],SetNo[[No.用]:[vlookup 用]],2,FALSE)</f>
        <v>183</v>
      </c>
      <c r="B725">
        <f>IF(ROW()=2,1,IF(A724&lt;&gt;Attack[[#This Row],[No]],1,B724+1))</f>
        <v>4</v>
      </c>
      <c r="C725" t="s">
        <v>108</v>
      </c>
      <c r="D725" t="s">
        <v>131</v>
      </c>
      <c r="E725" t="s">
        <v>77</v>
      </c>
      <c r="F725" t="s">
        <v>78</v>
      </c>
      <c r="G725" t="s">
        <v>135</v>
      </c>
      <c r="H725" t="s">
        <v>71</v>
      </c>
      <c r="I725">
        <v>1</v>
      </c>
      <c r="J725" t="s">
        <v>235</v>
      </c>
      <c r="K725" s="1" t="s">
        <v>271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ユニフォーム佐久早聖臣ICONIC</v>
      </c>
    </row>
    <row r="726" spans="1:20" x14ac:dyDescent="0.3">
      <c r="A726">
        <f>VLOOKUP(Attack[[#This Row],[No用]],SetNo[[No.用]:[vlookup 用]],2,FALSE)</f>
        <v>183</v>
      </c>
      <c r="B726">
        <f>IF(ROW()=2,1,IF(A725&lt;&gt;Attack[[#This Row],[No]],1,B725+1))</f>
        <v>5</v>
      </c>
      <c r="C726" t="s">
        <v>108</v>
      </c>
      <c r="D726" t="s">
        <v>131</v>
      </c>
      <c r="E726" t="s">
        <v>77</v>
      </c>
      <c r="F726" t="s">
        <v>78</v>
      </c>
      <c r="G726" t="s">
        <v>135</v>
      </c>
      <c r="H726" t="s">
        <v>71</v>
      </c>
      <c r="I726">
        <v>1</v>
      </c>
      <c r="J726" t="s">
        <v>235</v>
      </c>
      <c r="K726" s="1" t="s">
        <v>171</v>
      </c>
      <c r="L726" s="1" t="s">
        <v>173</v>
      </c>
      <c r="M726">
        <v>39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ユニフォーム佐久早聖臣ICONIC</v>
      </c>
    </row>
    <row r="727" spans="1:20" x14ac:dyDescent="0.3">
      <c r="A727">
        <f>VLOOKUP(Attack[[#This Row],[No用]],SetNo[[No.用]:[vlookup 用]],2,FALSE)</f>
        <v>183</v>
      </c>
      <c r="B727">
        <f>IF(ROW()=2,1,IF(A726&lt;&gt;Attack[[#This Row],[No]],1,B726+1))</f>
        <v>6</v>
      </c>
      <c r="C727" t="s">
        <v>108</v>
      </c>
      <c r="D727" t="s">
        <v>131</v>
      </c>
      <c r="E727" t="s">
        <v>77</v>
      </c>
      <c r="F727" t="s">
        <v>78</v>
      </c>
      <c r="G727" t="s">
        <v>135</v>
      </c>
      <c r="H727" t="s">
        <v>71</v>
      </c>
      <c r="I727">
        <v>1</v>
      </c>
      <c r="J727" t="s">
        <v>235</v>
      </c>
      <c r="K727" s="1" t="s">
        <v>284</v>
      </c>
      <c r="L727" s="1" t="s">
        <v>173</v>
      </c>
      <c r="M727">
        <v>42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ユニフォーム佐久早聖臣ICONIC</v>
      </c>
    </row>
    <row r="728" spans="1:20" x14ac:dyDescent="0.3">
      <c r="A728">
        <f>VLOOKUP(Attack[[#This Row],[No用]],SetNo[[No.用]:[vlookup 用]],2,FALSE)</f>
        <v>183</v>
      </c>
      <c r="B728">
        <f>IF(ROW()=2,1,IF(A727&lt;&gt;Attack[[#This Row],[No]],1,B727+1))</f>
        <v>7</v>
      </c>
      <c r="C728" t="s">
        <v>108</v>
      </c>
      <c r="D728" t="s">
        <v>131</v>
      </c>
      <c r="E728" t="s">
        <v>77</v>
      </c>
      <c r="F728" t="s">
        <v>78</v>
      </c>
      <c r="G728" t="s">
        <v>135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ユニフォーム佐久早聖臣ICONIC</v>
      </c>
    </row>
    <row r="729" spans="1:20" x14ac:dyDescent="0.3">
      <c r="A729">
        <f>VLOOKUP(Attack[[#This Row],[No用]],SetNo[[No.用]:[vlookup 用]],2,FALSE)</f>
        <v>183</v>
      </c>
      <c r="B729">
        <f>IF(ROW()=2,1,IF(A728&lt;&gt;Attack[[#This Row],[No]],1,B728+1))</f>
        <v>8</v>
      </c>
      <c r="C729" t="s">
        <v>108</v>
      </c>
      <c r="D729" t="s">
        <v>131</v>
      </c>
      <c r="E729" t="s">
        <v>77</v>
      </c>
      <c r="F729" t="s">
        <v>78</v>
      </c>
      <c r="G729" t="s">
        <v>135</v>
      </c>
      <c r="H729" t="s">
        <v>71</v>
      </c>
      <c r="I729">
        <v>1</v>
      </c>
      <c r="J729" t="s">
        <v>235</v>
      </c>
      <c r="K729" s="1" t="s">
        <v>183</v>
      </c>
      <c r="L729" s="1" t="s">
        <v>225</v>
      </c>
      <c r="M729">
        <v>51</v>
      </c>
      <c r="N729">
        <v>0</v>
      </c>
      <c r="O729">
        <v>61</v>
      </c>
      <c r="P729">
        <v>0</v>
      </c>
      <c r="T729" t="str">
        <f>Attack[[#This Row],[服装]]&amp;Attack[[#This Row],[名前]]&amp;Attack[[#This Row],[レアリティ]]</f>
        <v>ユニフォーム佐久早聖臣ICONIC</v>
      </c>
    </row>
    <row r="730" spans="1:20" x14ac:dyDescent="0.3">
      <c r="A730">
        <f>VLOOKUP(Attack[[#This Row],[No用]],SetNo[[No.用]:[vlookup 用]],2,FALSE)</f>
        <v>184</v>
      </c>
      <c r="B730">
        <f>IF(ROW()=2,1,IF(A729&lt;&gt;Attack[[#This Row],[No]],1,B729+1))</f>
        <v>1</v>
      </c>
      <c r="C730" s="1" t="s">
        <v>1049</v>
      </c>
      <c r="D730" s="1" t="s">
        <v>131</v>
      </c>
      <c r="E730" s="1" t="s">
        <v>73</v>
      </c>
      <c r="F730" s="1" t="s">
        <v>78</v>
      </c>
      <c r="G730" s="1" t="s">
        <v>135</v>
      </c>
      <c r="H730" s="1" t="s">
        <v>71</v>
      </c>
      <c r="I730">
        <v>1</v>
      </c>
      <c r="J730" t="s">
        <v>235</v>
      </c>
      <c r="K730" s="1" t="s">
        <v>168</v>
      </c>
      <c r="L730" s="1" t="s">
        <v>178</v>
      </c>
      <c r="M730">
        <v>37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サバゲ佐久早聖臣ICONIC</v>
      </c>
    </row>
    <row r="731" spans="1:20" x14ac:dyDescent="0.3">
      <c r="A731">
        <f>VLOOKUP(Attack[[#This Row],[No用]],SetNo[[No.用]:[vlookup 用]],2,FALSE)</f>
        <v>184</v>
      </c>
      <c r="B731">
        <f>IF(ROW()=2,1,IF(A730&lt;&gt;Attack[[#This Row],[No]],1,B730+1))</f>
        <v>2</v>
      </c>
      <c r="C731" s="1" t="s">
        <v>1049</v>
      </c>
      <c r="D731" s="1" t="s">
        <v>131</v>
      </c>
      <c r="E731" s="1" t="s">
        <v>73</v>
      </c>
      <c r="F731" s="1" t="s">
        <v>78</v>
      </c>
      <c r="G731" s="1" t="s">
        <v>135</v>
      </c>
      <c r="H731" s="1" t="s">
        <v>71</v>
      </c>
      <c r="I731">
        <v>1</v>
      </c>
      <c r="J731" t="s">
        <v>235</v>
      </c>
      <c r="K731" s="1" t="s">
        <v>169</v>
      </c>
      <c r="L731" s="1" t="s">
        <v>178</v>
      </c>
      <c r="M731">
        <v>37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サバゲ佐久早聖臣ICONIC</v>
      </c>
    </row>
    <row r="732" spans="1:20" x14ac:dyDescent="0.3">
      <c r="A732">
        <f>VLOOKUP(Attack[[#This Row],[No用]],SetNo[[No.用]:[vlookup 用]],2,FALSE)</f>
        <v>184</v>
      </c>
      <c r="B732">
        <f>IF(ROW()=2,1,IF(A731&lt;&gt;Attack[[#This Row],[No]],1,B731+1))</f>
        <v>3</v>
      </c>
      <c r="C732" s="1" t="s">
        <v>1049</v>
      </c>
      <c r="D732" s="1" t="s">
        <v>131</v>
      </c>
      <c r="E732" s="1" t="s">
        <v>73</v>
      </c>
      <c r="F732" s="1" t="s">
        <v>78</v>
      </c>
      <c r="G732" s="1" t="s">
        <v>135</v>
      </c>
      <c r="H732" s="1" t="s">
        <v>71</v>
      </c>
      <c r="I732">
        <v>1</v>
      </c>
      <c r="J732" t="s">
        <v>235</v>
      </c>
      <c r="K732" s="1" t="s">
        <v>170</v>
      </c>
      <c r="L732" s="1" t="s">
        <v>173</v>
      </c>
      <c r="M732">
        <v>39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サバゲ佐久早聖臣ICONIC</v>
      </c>
    </row>
    <row r="733" spans="1:20" x14ac:dyDescent="0.3">
      <c r="A733">
        <f>VLOOKUP(Attack[[#This Row],[No用]],SetNo[[No.用]:[vlookup 用]],2,FALSE)</f>
        <v>184</v>
      </c>
      <c r="B733">
        <f>IF(ROW()=2,1,IF(A732&lt;&gt;Attack[[#This Row],[No]],1,B732+1))</f>
        <v>4</v>
      </c>
      <c r="C733" s="1" t="s">
        <v>1049</v>
      </c>
      <c r="D733" s="1" t="s">
        <v>131</v>
      </c>
      <c r="E733" s="1" t="s">
        <v>73</v>
      </c>
      <c r="F733" s="1" t="s">
        <v>78</v>
      </c>
      <c r="G733" s="1" t="s">
        <v>135</v>
      </c>
      <c r="H733" s="1" t="s">
        <v>71</v>
      </c>
      <c r="I733">
        <v>1</v>
      </c>
      <c r="J733" t="s">
        <v>235</v>
      </c>
      <c r="K733" s="1" t="s">
        <v>271</v>
      </c>
      <c r="L733" s="1" t="s">
        <v>173</v>
      </c>
      <c r="M733">
        <v>39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サバゲ佐久早聖臣ICONIC</v>
      </c>
    </row>
    <row r="734" spans="1:20" x14ac:dyDescent="0.3">
      <c r="A734">
        <f>VLOOKUP(Attack[[#This Row],[No用]],SetNo[[No.用]:[vlookup 用]],2,FALSE)</f>
        <v>184</v>
      </c>
      <c r="B734">
        <f>IF(ROW()=2,1,IF(A733&lt;&gt;Attack[[#This Row],[No]],1,B733+1))</f>
        <v>5</v>
      </c>
      <c r="C734" s="1" t="s">
        <v>1049</v>
      </c>
      <c r="D734" s="1" t="s">
        <v>131</v>
      </c>
      <c r="E734" s="1" t="s">
        <v>73</v>
      </c>
      <c r="F734" s="1" t="s">
        <v>78</v>
      </c>
      <c r="G734" s="1" t="s">
        <v>135</v>
      </c>
      <c r="H734" s="1" t="s">
        <v>71</v>
      </c>
      <c r="I734">
        <v>1</v>
      </c>
      <c r="J734" t="s">
        <v>235</v>
      </c>
      <c r="K734" s="1" t="s">
        <v>171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サバゲ佐久早聖臣ICONIC</v>
      </c>
    </row>
    <row r="735" spans="1:20" x14ac:dyDescent="0.3">
      <c r="A735">
        <f>VLOOKUP(Attack[[#This Row],[No用]],SetNo[[No.用]:[vlookup 用]],2,FALSE)</f>
        <v>184</v>
      </c>
      <c r="B735">
        <f>IF(ROW()=2,1,IF(A734&lt;&gt;Attack[[#This Row],[No]],1,B734+1))</f>
        <v>6</v>
      </c>
      <c r="C735" s="1" t="s">
        <v>1049</v>
      </c>
      <c r="D735" s="1" t="s">
        <v>131</v>
      </c>
      <c r="E735" s="1" t="s">
        <v>73</v>
      </c>
      <c r="F735" s="1" t="s">
        <v>78</v>
      </c>
      <c r="G735" s="1" t="s">
        <v>135</v>
      </c>
      <c r="H735" s="1" t="s">
        <v>71</v>
      </c>
      <c r="I735">
        <v>1</v>
      </c>
      <c r="J735" t="s">
        <v>235</v>
      </c>
      <c r="K735" s="1" t="s">
        <v>284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サバゲ佐久早聖臣ICONIC</v>
      </c>
    </row>
    <row r="736" spans="1:20" x14ac:dyDescent="0.3">
      <c r="A736">
        <f>VLOOKUP(Attack[[#This Row],[No用]],SetNo[[No.用]:[vlookup 用]],2,FALSE)</f>
        <v>184</v>
      </c>
      <c r="B736">
        <f>IF(ROW()=2,1,IF(A735&lt;&gt;Attack[[#This Row],[No]],1,B735+1))</f>
        <v>7</v>
      </c>
      <c r="C736" s="1" t="s">
        <v>1049</v>
      </c>
      <c r="D736" s="1" t="s">
        <v>131</v>
      </c>
      <c r="E736" s="1" t="s">
        <v>73</v>
      </c>
      <c r="F736" s="1" t="s">
        <v>78</v>
      </c>
      <c r="G736" s="1" t="s">
        <v>135</v>
      </c>
      <c r="H736" s="1" t="s">
        <v>71</v>
      </c>
      <c r="I736">
        <v>1</v>
      </c>
      <c r="J736" t="s">
        <v>235</v>
      </c>
      <c r="K736" s="1" t="s">
        <v>172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サバゲ佐久早聖臣ICONIC</v>
      </c>
    </row>
    <row r="737" spans="1:20" x14ac:dyDescent="0.3">
      <c r="A737">
        <f>VLOOKUP(Attack[[#This Row],[No用]],SetNo[[No.用]:[vlookup 用]],2,FALSE)</f>
        <v>184</v>
      </c>
      <c r="B737">
        <f>IF(ROW()=2,1,IF(A736&lt;&gt;Attack[[#This Row],[No]],1,B736+1))</f>
        <v>8</v>
      </c>
      <c r="C737" s="1" t="s">
        <v>1049</v>
      </c>
      <c r="D737" s="1" t="s">
        <v>131</v>
      </c>
      <c r="E737" s="1" t="s">
        <v>73</v>
      </c>
      <c r="F737" s="1" t="s">
        <v>78</v>
      </c>
      <c r="G737" s="1" t="s">
        <v>135</v>
      </c>
      <c r="H737" s="1" t="s">
        <v>71</v>
      </c>
      <c r="I737">
        <v>1</v>
      </c>
      <c r="J737" t="s">
        <v>235</v>
      </c>
      <c r="K737" s="1" t="s">
        <v>284</v>
      </c>
      <c r="L737" s="1" t="s">
        <v>225</v>
      </c>
      <c r="M737">
        <v>51</v>
      </c>
      <c r="N737">
        <v>0</v>
      </c>
      <c r="O737">
        <v>61</v>
      </c>
      <c r="P737">
        <v>0</v>
      </c>
      <c r="T737" t="str">
        <f>Attack[[#This Row],[服装]]&amp;Attack[[#This Row],[名前]]&amp;Attack[[#This Row],[レアリティ]]</f>
        <v>サバゲ佐久早聖臣ICONIC</v>
      </c>
    </row>
    <row r="738" spans="1:20" x14ac:dyDescent="0.3">
      <c r="A738">
        <f>VLOOKUP(Attack[[#This Row],[No用]],SetNo[[No.用]:[vlookup 用]],2,FALSE)</f>
        <v>184</v>
      </c>
      <c r="B738">
        <f>IF(ROW()=2,1,IF(A737&lt;&gt;Attack[[#This Row],[No]],1,B737+1))</f>
        <v>9</v>
      </c>
      <c r="C738" s="1" t="s">
        <v>1049</v>
      </c>
      <c r="D738" s="1" t="s">
        <v>131</v>
      </c>
      <c r="E738" s="1" t="s">
        <v>73</v>
      </c>
      <c r="F738" s="1" t="s">
        <v>78</v>
      </c>
      <c r="G738" s="1" t="s">
        <v>135</v>
      </c>
      <c r="H738" s="1" t="s">
        <v>71</v>
      </c>
      <c r="I738">
        <v>1</v>
      </c>
      <c r="J738" t="s">
        <v>235</v>
      </c>
      <c r="K738" s="1" t="s">
        <v>171</v>
      </c>
      <c r="L738" s="1" t="s">
        <v>225</v>
      </c>
      <c r="M738">
        <v>51</v>
      </c>
      <c r="N738">
        <v>0</v>
      </c>
      <c r="O738">
        <v>61</v>
      </c>
      <c r="P738">
        <v>0</v>
      </c>
      <c r="T738" t="str">
        <f>Attack[[#This Row],[服装]]&amp;Attack[[#This Row],[名前]]&amp;Attack[[#This Row],[レアリティ]]</f>
        <v>サバゲ佐久早聖臣ICONIC</v>
      </c>
    </row>
    <row r="739" spans="1:20" x14ac:dyDescent="0.3">
      <c r="A739">
        <f>VLOOKUP(Attack[[#This Row],[No用]],SetNo[[No.用]:[vlookup 用]],2,FALSE)</f>
        <v>185</v>
      </c>
      <c r="B739">
        <f>IF(ROW()=2,1,IF(A738&lt;&gt;Attack[[#This Row],[No]],1,B738+1))</f>
        <v>1</v>
      </c>
      <c r="C739" t="s">
        <v>108</v>
      </c>
      <c r="D739" t="s">
        <v>132</v>
      </c>
      <c r="E739" t="s">
        <v>77</v>
      </c>
      <c r="F739" t="s">
        <v>80</v>
      </c>
      <c r="G739" t="s">
        <v>135</v>
      </c>
      <c r="H739" t="s">
        <v>71</v>
      </c>
      <c r="I739">
        <v>1</v>
      </c>
      <c r="J739" t="s">
        <v>235</v>
      </c>
      <c r="M739">
        <v>0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ユニフォーム小森元也ICONIC</v>
      </c>
    </row>
    <row r="740" spans="1:20" x14ac:dyDescent="0.3">
      <c r="A740">
        <f>VLOOKUP(Attack[[#This Row],[No用]],SetNo[[No.用]:[vlookup 用]],2,FALSE)</f>
        <v>186</v>
      </c>
      <c r="B740">
        <f>IF(ROW()=2,1,IF(A739&lt;&gt;Attack[[#This Row],[No]],1,B739+1))</f>
        <v>1</v>
      </c>
      <c r="C740" t="s">
        <v>108</v>
      </c>
      <c r="D740" s="1" t="s">
        <v>687</v>
      </c>
      <c r="E740" s="1" t="s">
        <v>90</v>
      </c>
      <c r="F740" s="1" t="s">
        <v>78</v>
      </c>
      <c r="G740" s="1" t="s">
        <v>689</v>
      </c>
      <c r="H740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ユニフォーム大将優ICONIC</v>
      </c>
    </row>
    <row r="741" spans="1:20" x14ac:dyDescent="0.3">
      <c r="A741">
        <f>VLOOKUP(Attack[[#This Row],[No用]],SetNo[[No.用]:[vlookup 用]],2,FALSE)</f>
        <v>186</v>
      </c>
      <c r="B741">
        <f>IF(ROW()=2,1,IF(A740&lt;&gt;Attack[[#This Row],[No]],1,B740+1))</f>
        <v>2</v>
      </c>
      <c r="C741" t="s">
        <v>108</v>
      </c>
      <c r="D741" s="1" t="s">
        <v>687</v>
      </c>
      <c r="E741" s="1" t="s">
        <v>90</v>
      </c>
      <c r="F741" s="1" t="s">
        <v>78</v>
      </c>
      <c r="G741" s="1" t="s">
        <v>689</v>
      </c>
      <c r="H741" t="s">
        <v>71</v>
      </c>
      <c r="I741">
        <v>1</v>
      </c>
      <c r="J741" t="s">
        <v>403</v>
      </c>
      <c r="K741" s="1" t="s">
        <v>169</v>
      </c>
      <c r="L741" s="1" t="s">
        <v>173</v>
      </c>
      <c r="M741">
        <v>34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ユニフォーム大将優ICONIC</v>
      </c>
    </row>
    <row r="742" spans="1:20" x14ac:dyDescent="0.3">
      <c r="A742">
        <f>VLOOKUP(Attack[[#This Row],[No用]],SetNo[[No.用]:[vlookup 用]],2,FALSE)</f>
        <v>186</v>
      </c>
      <c r="B742">
        <f>IF(ROW()=2,1,IF(A741&lt;&gt;Attack[[#This Row],[No]],1,B741+1))</f>
        <v>3</v>
      </c>
      <c r="C742" t="s">
        <v>108</v>
      </c>
      <c r="D742" s="1" t="s">
        <v>687</v>
      </c>
      <c r="E742" s="1" t="s">
        <v>90</v>
      </c>
      <c r="F742" s="1" t="s">
        <v>78</v>
      </c>
      <c r="G742" s="1" t="s">
        <v>689</v>
      </c>
      <c r="H742" t="s">
        <v>71</v>
      </c>
      <c r="I742">
        <v>1</v>
      </c>
      <c r="J742" t="s">
        <v>235</v>
      </c>
      <c r="K742" s="1" t="s">
        <v>271</v>
      </c>
      <c r="L742" s="1" t="s">
        <v>173</v>
      </c>
      <c r="M742">
        <v>37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ユニフォーム大将優ICONIC</v>
      </c>
    </row>
    <row r="743" spans="1:20" x14ac:dyDescent="0.3">
      <c r="A743">
        <f>VLOOKUP(Attack[[#This Row],[No用]],SetNo[[No.用]:[vlookup 用]],2,FALSE)</f>
        <v>186</v>
      </c>
      <c r="B743">
        <f>IF(ROW()=2,1,IF(A742&lt;&gt;Attack[[#This Row],[No]],1,B742+1))</f>
        <v>4</v>
      </c>
      <c r="C743" t="s">
        <v>108</v>
      </c>
      <c r="D743" s="1" t="s">
        <v>687</v>
      </c>
      <c r="E743" s="1" t="s">
        <v>90</v>
      </c>
      <c r="F743" s="1" t="s">
        <v>78</v>
      </c>
      <c r="G743" s="1" t="s">
        <v>689</v>
      </c>
      <c r="H743" t="s">
        <v>71</v>
      </c>
      <c r="I743">
        <v>1</v>
      </c>
      <c r="J743" t="s">
        <v>235</v>
      </c>
      <c r="K743" s="1" t="s">
        <v>172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ユニフォーム大将優ICONIC</v>
      </c>
    </row>
    <row r="744" spans="1:20" x14ac:dyDescent="0.3">
      <c r="A744">
        <f>VLOOKUP(Attack[[#This Row],[No用]],SetNo[[No.用]:[vlookup 用]],2,FALSE)</f>
        <v>186</v>
      </c>
      <c r="B744">
        <f>IF(ROW()=2,1,IF(A743&lt;&gt;Attack[[#This Row],[No]],1,B743+1))</f>
        <v>5</v>
      </c>
      <c r="C744" t="s">
        <v>108</v>
      </c>
      <c r="D744" s="1" t="s">
        <v>687</v>
      </c>
      <c r="E744" s="1" t="s">
        <v>90</v>
      </c>
      <c r="F744" s="1" t="s">
        <v>78</v>
      </c>
      <c r="G744" s="1" t="s">
        <v>689</v>
      </c>
      <c r="H744" t="s">
        <v>71</v>
      </c>
      <c r="I744">
        <v>1</v>
      </c>
      <c r="J744" t="s">
        <v>403</v>
      </c>
      <c r="K744" s="1" t="s">
        <v>183</v>
      </c>
      <c r="L744" s="1" t="s">
        <v>225</v>
      </c>
      <c r="M744">
        <v>49</v>
      </c>
      <c r="N744">
        <v>0</v>
      </c>
      <c r="O744">
        <v>59</v>
      </c>
      <c r="P744">
        <v>0</v>
      </c>
      <c r="T744" t="str">
        <f>Attack[[#This Row],[服装]]&amp;Attack[[#This Row],[名前]]&amp;Attack[[#This Row],[レアリティ]]</f>
        <v>ユニフォーム大将優ICONIC</v>
      </c>
    </row>
    <row r="745" spans="1:20" x14ac:dyDescent="0.3">
      <c r="A745">
        <f>VLOOKUP(Attack[[#This Row],[No用]],SetNo[[No.用]:[vlookup 用]],2,FALSE)</f>
        <v>187</v>
      </c>
      <c r="B745">
        <f>IF(ROW()=2,1,IF(A744&lt;&gt;Attack[[#This Row],[No]],1,B744+1))</f>
        <v>1</v>
      </c>
      <c r="C745" s="1" t="s">
        <v>935</v>
      </c>
      <c r="D745" s="1" t="s">
        <v>687</v>
      </c>
      <c r="E745" s="1" t="s">
        <v>77</v>
      </c>
      <c r="F745" s="1" t="s">
        <v>78</v>
      </c>
      <c r="G745" s="1" t="s">
        <v>689</v>
      </c>
      <c r="H745" s="1" t="s">
        <v>690</v>
      </c>
      <c r="I745">
        <v>1</v>
      </c>
      <c r="J745" t="s">
        <v>235</v>
      </c>
      <c r="K745" s="1" t="s">
        <v>168</v>
      </c>
      <c r="L745" s="1" t="s">
        <v>173</v>
      </c>
      <c r="M745">
        <v>34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新年大将優ICONIC</v>
      </c>
    </row>
    <row r="746" spans="1:20" x14ac:dyDescent="0.3">
      <c r="A746">
        <f>VLOOKUP(Attack[[#This Row],[No用]],SetNo[[No.用]:[vlookup 用]],2,FALSE)</f>
        <v>187</v>
      </c>
      <c r="B746">
        <f>IF(ROW()=2,1,IF(A745&lt;&gt;Attack[[#This Row],[No]],1,B745+1))</f>
        <v>2</v>
      </c>
      <c r="C746" s="1" t="s">
        <v>935</v>
      </c>
      <c r="D746" s="1" t="s">
        <v>687</v>
      </c>
      <c r="E746" s="1" t="s">
        <v>77</v>
      </c>
      <c r="F746" s="1" t="s">
        <v>78</v>
      </c>
      <c r="G746" s="1" t="s">
        <v>689</v>
      </c>
      <c r="H746" s="1" t="s">
        <v>690</v>
      </c>
      <c r="I746">
        <v>1</v>
      </c>
      <c r="J746" t="s">
        <v>235</v>
      </c>
      <c r="K746" s="1" t="s">
        <v>169</v>
      </c>
      <c r="L746" s="1" t="s">
        <v>173</v>
      </c>
      <c r="M746">
        <v>34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新年大将優ICONIC</v>
      </c>
    </row>
    <row r="747" spans="1:20" x14ac:dyDescent="0.3">
      <c r="A747">
        <f>VLOOKUP(Attack[[#This Row],[No用]],SetNo[[No.用]:[vlookup 用]],2,FALSE)</f>
        <v>187</v>
      </c>
      <c r="B747">
        <f>IF(ROW()=2,1,IF(A746&lt;&gt;Attack[[#This Row],[No]],1,B746+1))</f>
        <v>3</v>
      </c>
      <c r="C747" s="1" t="s">
        <v>935</v>
      </c>
      <c r="D747" s="1" t="s">
        <v>687</v>
      </c>
      <c r="E747" s="1" t="s">
        <v>77</v>
      </c>
      <c r="F747" s="1" t="s">
        <v>78</v>
      </c>
      <c r="G747" s="1" t="s">
        <v>689</v>
      </c>
      <c r="H747" s="1" t="s">
        <v>690</v>
      </c>
      <c r="I747">
        <v>1</v>
      </c>
      <c r="J747" t="s">
        <v>403</v>
      </c>
      <c r="K747" s="1" t="s">
        <v>271</v>
      </c>
      <c r="L747" s="1" t="s">
        <v>173</v>
      </c>
      <c r="M747">
        <v>37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新年大将優ICONIC</v>
      </c>
    </row>
    <row r="748" spans="1:20" x14ac:dyDescent="0.3">
      <c r="A748">
        <f>VLOOKUP(Attack[[#This Row],[No用]],SetNo[[No.用]:[vlookup 用]],2,FALSE)</f>
        <v>187</v>
      </c>
      <c r="B748">
        <f>IF(ROW()=2,1,IF(A747&lt;&gt;Attack[[#This Row],[No]],1,B747+1))</f>
        <v>4</v>
      </c>
      <c r="C748" s="1" t="s">
        <v>935</v>
      </c>
      <c r="D748" s="1" t="s">
        <v>687</v>
      </c>
      <c r="E748" s="1" t="s">
        <v>77</v>
      </c>
      <c r="F748" s="1" t="s">
        <v>78</v>
      </c>
      <c r="G748" s="1" t="s">
        <v>689</v>
      </c>
      <c r="H748" s="1" t="s">
        <v>690</v>
      </c>
      <c r="I748">
        <v>1</v>
      </c>
      <c r="J748" t="s">
        <v>235</v>
      </c>
      <c r="K748" s="1" t="s">
        <v>171</v>
      </c>
      <c r="L748" s="1" t="s">
        <v>178</v>
      </c>
      <c r="M748">
        <v>31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新年大将優ICONIC</v>
      </c>
    </row>
    <row r="749" spans="1:20" x14ac:dyDescent="0.3">
      <c r="A749">
        <f>VLOOKUP(Attack[[#This Row],[No用]],SetNo[[No.用]:[vlookup 用]],2,FALSE)</f>
        <v>187</v>
      </c>
      <c r="B749">
        <f>IF(ROW()=2,1,IF(A748&lt;&gt;Attack[[#This Row],[No]],1,B748+1))</f>
        <v>5</v>
      </c>
      <c r="C749" s="1" t="s">
        <v>935</v>
      </c>
      <c r="D749" s="1" t="s">
        <v>687</v>
      </c>
      <c r="E749" s="1" t="s">
        <v>77</v>
      </c>
      <c r="F749" s="1" t="s">
        <v>78</v>
      </c>
      <c r="G749" s="1" t="s">
        <v>689</v>
      </c>
      <c r="H749" s="1" t="s">
        <v>690</v>
      </c>
      <c r="I749">
        <v>1</v>
      </c>
      <c r="J749" t="s">
        <v>235</v>
      </c>
      <c r="K749" s="1" t="s">
        <v>172</v>
      </c>
      <c r="L749" s="1" t="s">
        <v>162</v>
      </c>
      <c r="M749">
        <v>31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新年大将優ICONIC</v>
      </c>
    </row>
    <row r="750" spans="1:20" x14ac:dyDescent="0.3">
      <c r="A750">
        <f>VLOOKUP(Attack[[#This Row],[No用]],SetNo[[No.用]:[vlookup 用]],2,FALSE)</f>
        <v>187</v>
      </c>
      <c r="B750">
        <f>IF(ROW()=2,1,IF(A749&lt;&gt;Attack[[#This Row],[No]],1,B749+1))</f>
        <v>6</v>
      </c>
      <c r="C750" s="1" t="s">
        <v>935</v>
      </c>
      <c r="D750" s="1" t="s">
        <v>687</v>
      </c>
      <c r="E750" s="1" t="s">
        <v>77</v>
      </c>
      <c r="F750" s="1" t="s">
        <v>78</v>
      </c>
      <c r="G750" s="1" t="s">
        <v>689</v>
      </c>
      <c r="H750" s="1" t="s">
        <v>690</v>
      </c>
      <c r="I750">
        <v>1</v>
      </c>
      <c r="J750" t="s">
        <v>403</v>
      </c>
      <c r="K750" s="1" t="s">
        <v>171</v>
      </c>
      <c r="L750" s="1" t="s">
        <v>225</v>
      </c>
      <c r="M750">
        <v>49</v>
      </c>
      <c r="N750">
        <v>0</v>
      </c>
      <c r="O750">
        <v>59</v>
      </c>
      <c r="P750">
        <v>0</v>
      </c>
      <c r="T750" t="str">
        <f>Attack[[#This Row],[服装]]&amp;Attack[[#This Row],[名前]]&amp;Attack[[#This Row],[レアリティ]]</f>
        <v>新年大将優ICONIC</v>
      </c>
    </row>
    <row r="751" spans="1:20" x14ac:dyDescent="0.3">
      <c r="A751">
        <f>VLOOKUP(Attack[[#This Row],[No用]],SetNo[[No.用]:[vlookup 用]],2,FALSE)</f>
        <v>187</v>
      </c>
      <c r="B751">
        <f>IF(ROW()=2,1,IF(A750&lt;&gt;Attack[[#This Row],[No]],1,B750+1))</f>
        <v>7</v>
      </c>
      <c r="C751" s="1" t="s">
        <v>935</v>
      </c>
      <c r="D751" s="1" t="s">
        <v>687</v>
      </c>
      <c r="E751" s="1" t="s">
        <v>77</v>
      </c>
      <c r="F751" s="1" t="s">
        <v>78</v>
      </c>
      <c r="G751" s="1" t="s">
        <v>689</v>
      </c>
      <c r="H751" s="1" t="s">
        <v>690</v>
      </c>
      <c r="I751">
        <v>1</v>
      </c>
      <c r="J751" t="s">
        <v>235</v>
      </c>
      <c r="K751" s="1" t="s">
        <v>271</v>
      </c>
      <c r="L751" s="1" t="s">
        <v>225</v>
      </c>
      <c r="M751">
        <v>49</v>
      </c>
      <c r="N751">
        <v>0</v>
      </c>
      <c r="O751">
        <v>59</v>
      </c>
      <c r="P751">
        <v>0</v>
      </c>
      <c r="T751" t="str">
        <f>Attack[[#This Row],[服装]]&amp;Attack[[#This Row],[名前]]&amp;Attack[[#This Row],[レアリティ]]</f>
        <v>新年大将優ICONIC</v>
      </c>
    </row>
    <row r="752" spans="1:20" x14ac:dyDescent="0.3">
      <c r="A752">
        <f>VLOOKUP(Attack[[#This Row],[No用]],SetNo[[No.用]:[vlookup 用]],2,FALSE)</f>
        <v>188</v>
      </c>
      <c r="B752">
        <f>IF(ROW()=2,1,IF(A751&lt;&gt;Attack[[#This Row],[No]],1,B751+1))</f>
        <v>1</v>
      </c>
      <c r="C752" t="s">
        <v>108</v>
      </c>
      <c r="D752" s="1" t="s">
        <v>692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235</v>
      </c>
      <c r="K752" s="1" t="s">
        <v>168</v>
      </c>
      <c r="L752" s="1" t="s">
        <v>173</v>
      </c>
      <c r="M752">
        <v>36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ユニフォーム沼井和馬ICONIC</v>
      </c>
    </row>
    <row r="753" spans="1:20" x14ac:dyDescent="0.3">
      <c r="A753">
        <f>VLOOKUP(Attack[[#This Row],[No用]],SetNo[[No.用]:[vlookup 用]],2,FALSE)</f>
        <v>188</v>
      </c>
      <c r="B753">
        <f>IF(ROW()=2,1,IF(A752&lt;&gt;Attack[[#This Row],[No]],1,B752+1))</f>
        <v>2</v>
      </c>
      <c r="C753" t="s">
        <v>108</v>
      </c>
      <c r="D753" s="1" t="s">
        <v>692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169</v>
      </c>
      <c r="L753" s="1" t="s">
        <v>178</v>
      </c>
      <c r="M753">
        <v>36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ユニフォーム沼井和馬ICONIC</v>
      </c>
    </row>
    <row r="754" spans="1:20" x14ac:dyDescent="0.3">
      <c r="A754">
        <f>VLOOKUP(Attack[[#This Row],[No用]],SetNo[[No.用]:[vlookup 用]],2,FALSE)</f>
        <v>189</v>
      </c>
      <c r="B754">
        <f>IF(ROW()=2,1,IF(A753&lt;&gt;Attack[[#This Row],[No]],1,B753+1))</f>
        <v>1</v>
      </c>
      <c r="C754" t="s">
        <v>108</v>
      </c>
      <c r="D754" s="1" t="s">
        <v>858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403</v>
      </c>
      <c r="K754" s="1" t="s">
        <v>168</v>
      </c>
      <c r="L754" s="1" t="s">
        <v>178</v>
      </c>
      <c r="M754">
        <v>35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ユニフォーム潜尚保ICONIC</v>
      </c>
    </row>
    <row r="755" spans="1:20" x14ac:dyDescent="0.3">
      <c r="A755">
        <f>VLOOKUP(Attack[[#This Row],[No用]],SetNo[[No.用]:[vlookup 用]],2,FALSE)</f>
        <v>189</v>
      </c>
      <c r="B755">
        <f>IF(ROW()=2,1,IF(A754&lt;&gt;Attack[[#This Row],[No]],1,B754+1))</f>
        <v>2</v>
      </c>
      <c r="C755" t="s">
        <v>108</v>
      </c>
      <c r="D755" s="1" t="s">
        <v>858</v>
      </c>
      <c r="E755" s="1" t="s">
        <v>90</v>
      </c>
      <c r="F755" s="1" t="s">
        <v>78</v>
      </c>
      <c r="G755" s="1" t="s">
        <v>689</v>
      </c>
      <c r="H755" t="s">
        <v>71</v>
      </c>
      <c r="I755">
        <v>1</v>
      </c>
      <c r="J755" t="s">
        <v>235</v>
      </c>
      <c r="K755" s="1" t="s">
        <v>169</v>
      </c>
      <c r="L755" s="1" t="s">
        <v>178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ユニフォーム潜尚保ICONIC</v>
      </c>
    </row>
    <row r="756" spans="1:20" x14ac:dyDescent="0.3">
      <c r="A756">
        <f>VLOOKUP(Attack[[#This Row],[No用]],SetNo[[No.用]:[vlookup 用]],2,FALSE)</f>
        <v>189</v>
      </c>
      <c r="B756">
        <f>IF(ROW()=2,1,IF(A755&lt;&gt;Attack[[#This Row],[No]],1,B755+1))</f>
        <v>3</v>
      </c>
      <c r="C756" t="s">
        <v>108</v>
      </c>
      <c r="D756" s="1" t="s">
        <v>858</v>
      </c>
      <c r="E756" s="1" t="s">
        <v>90</v>
      </c>
      <c r="F756" s="1" t="s">
        <v>78</v>
      </c>
      <c r="G756" s="1" t="s">
        <v>689</v>
      </c>
      <c r="H756" t="s">
        <v>71</v>
      </c>
      <c r="I756">
        <v>1</v>
      </c>
      <c r="J756" t="s">
        <v>235</v>
      </c>
      <c r="K756" s="1" t="s">
        <v>170</v>
      </c>
      <c r="L756" s="1" t="s">
        <v>173</v>
      </c>
      <c r="M756">
        <v>38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ユニフォーム潜尚保ICONIC</v>
      </c>
    </row>
    <row r="757" spans="1:20" x14ac:dyDescent="0.3">
      <c r="A757">
        <f>VLOOKUP(Attack[[#This Row],[No用]],SetNo[[No.用]:[vlookup 用]],2,FALSE)</f>
        <v>189</v>
      </c>
      <c r="B757">
        <f>IF(ROW()=2,1,IF(A756&lt;&gt;Attack[[#This Row],[No]],1,B756+1))</f>
        <v>4</v>
      </c>
      <c r="C757" t="s">
        <v>108</v>
      </c>
      <c r="D757" s="1" t="s">
        <v>858</v>
      </c>
      <c r="E757" s="1" t="s">
        <v>90</v>
      </c>
      <c r="F757" s="1" t="s">
        <v>78</v>
      </c>
      <c r="G757" s="1" t="s">
        <v>689</v>
      </c>
      <c r="H757" t="s">
        <v>71</v>
      </c>
      <c r="I757">
        <v>1</v>
      </c>
      <c r="J757" t="s">
        <v>403</v>
      </c>
      <c r="K757" s="1" t="s">
        <v>271</v>
      </c>
      <c r="L757" s="1" t="s">
        <v>173</v>
      </c>
      <c r="M757">
        <v>38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ユニフォーム潜尚保ICONIC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5</v>
      </c>
      <c r="C758" t="s">
        <v>108</v>
      </c>
      <c r="D758" s="1" t="s">
        <v>858</v>
      </c>
      <c r="E758" s="1" t="s">
        <v>90</v>
      </c>
      <c r="F758" s="1" t="s">
        <v>78</v>
      </c>
      <c r="G758" s="1" t="s">
        <v>689</v>
      </c>
      <c r="H758" t="s">
        <v>71</v>
      </c>
      <c r="I758">
        <v>1</v>
      </c>
      <c r="J758" t="s">
        <v>235</v>
      </c>
      <c r="K758" s="1" t="s">
        <v>172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ユニフォーム潜尚保ICONIC</v>
      </c>
    </row>
    <row r="759" spans="1:20" x14ac:dyDescent="0.3">
      <c r="A759">
        <f>VLOOKUP(Attack[[#This Row],[No用]],SetNo[[No.用]:[vlookup 用]],2,FALSE)</f>
        <v>189</v>
      </c>
      <c r="B759">
        <f>IF(ROW()=2,1,IF(A758&lt;&gt;Attack[[#This Row],[No]],1,B758+1))</f>
        <v>6</v>
      </c>
      <c r="C759" t="s">
        <v>108</v>
      </c>
      <c r="D759" s="1" t="s">
        <v>858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235</v>
      </c>
      <c r="K759" s="1" t="s">
        <v>183</v>
      </c>
      <c r="L759" s="1" t="s">
        <v>225</v>
      </c>
      <c r="M759">
        <v>43</v>
      </c>
      <c r="N759">
        <v>0</v>
      </c>
      <c r="O759">
        <v>53</v>
      </c>
      <c r="P759">
        <v>0</v>
      </c>
      <c r="T759" t="str">
        <f>Attack[[#This Row],[服装]]&amp;Attack[[#This Row],[名前]]&amp;Attack[[#This Row],[レアリティ]]</f>
        <v>ユニフォーム潜尚保ICONIC</v>
      </c>
    </row>
    <row r="760" spans="1:20" x14ac:dyDescent="0.3">
      <c r="A760">
        <f>VLOOKUP(Attack[[#This Row],[No用]],SetNo[[No.用]:[vlookup 用]],2,FALSE)</f>
        <v>190</v>
      </c>
      <c r="B760">
        <f>IF(ROW()=2,1,IF(A759&lt;&gt;Attack[[#This Row],[No]],1,B759+1))</f>
        <v>1</v>
      </c>
      <c r="C760" t="s">
        <v>108</v>
      </c>
      <c r="D760" s="1" t="s">
        <v>860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403</v>
      </c>
      <c r="K760" s="1" t="s">
        <v>168</v>
      </c>
      <c r="L760" s="1" t="s">
        <v>162</v>
      </c>
      <c r="M760">
        <v>34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ユニフォーム高千穂恵也ICONIC</v>
      </c>
    </row>
    <row r="761" spans="1:20" x14ac:dyDescent="0.3">
      <c r="A761">
        <f>VLOOKUP(Attack[[#This Row],[No用]],SetNo[[No.用]:[vlookup 用]],2,FALSE)</f>
        <v>190</v>
      </c>
      <c r="B761">
        <f>IF(ROW()=2,1,IF(A760&lt;&gt;Attack[[#This Row],[No]],1,B760+1))</f>
        <v>2</v>
      </c>
      <c r="C761" t="s">
        <v>108</v>
      </c>
      <c r="D761" s="1" t="s">
        <v>860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235</v>
      </c>
      <c r="K761" s="1" t="s">
        <v>169</v>
      </c>
      <c r="L761" s="1" t="s">
        <v>162</v>
      </c>
      <c r="M761">
        <v>34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ユニフォーム高千穂恵也ICONIC</v>
      </c>
    </row>
    <row r="762" spans="1:20" x14ac:dyDescent="0.3">
      <c r="A762">
        <f>VLOOKUP(Attack[[#This Row],[No用]],SetNo[[No.用]:[vlookup 用]],2,FALSE)</f>
        <v>190</v>
      </c>
      <c r="B762">
        <f>IF(ROW()=2,1,IF(A761&lt;&gt;Attack[[#This Row],[No]],1,B761+1))</f>
        <v>3</v>
      </c>
      <c r="C762" t="s">
        <v>108</v>
      </c>
      <c r="D762" s="1" t="s">
        <v>860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271</v>
      </c>
      <c r="L762" s="1" t="s">
        <v>162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ユニフォーム高千穂恵也ICONIC</v>
      </c>
    </row>
    <row r="763" spans="1:20" x14ac:dyDescent="0.3">
      <c r="A763">
        <f>VLOOKUP(Attack[[#This Row],[No用]],SetNo[[No.用]:[vlookup 用]],2,FALSE)</f>
        <v>191</v>
      </c>
      <c r="B763">
        <f>IF(ROW()=2,1,IF(A762&lt;&gt;Attack[[#This Row],[No]],1,B762+1))</f>
        <v>1</v>
      </c>
      <c r="C763" t="s">
        <v>108</v>
      </c>
      <c r="D763" s="1" t="s">
        <v>862</v>
      </c>
      <c r="E763" s="1" t="s">
        <v>90</v>
      </c>
      <c r="F763" s="1" t="s">
        <v>82</v>
      </c>
      <c r="G763" s="1" t="s">
        <v>689</v>
      </c>
      <c r="H763" t="s">
        <v>71</v>
      </c>
      <c r="I763">
        <v>1</v>
      </c>
      <c r="J763" t="s">
        <v>235</v>
      </c>
      <c r="K763" s="1" t="s">
        <v>168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ユニフォーム広尾倖児ICONIC</v>
      </c>
    </row>
    <row r="764" spans="1:20" x14ac:dyDescent="0.3">
      <c r="A764">
        <f>VLOOKUP(Attack[[#This Row],[No用]],SetNo[[No.用]:[vlookup 用]],2,FALSE)</f>
        <v>191</v>
      </c>
      <c r="B764">
        <f>IF(ROW()=2,1,IF(A763&lt;&gt;Attack[[#This Row],[No]],1,B763+1))</f>
        <v>2</v>
      </c>
      <c r="C764" t="s">
        <v>108</v>
      </c>
      <c r="D764" s="1" t="s">
        <v>862</v>
      </c>
      <c r="E764" s="1" t="s">
        <v>90</v>
      </c>
      <c r="F764" s="1" t="s">
        <v>82</v>
      </c>
      <c r="G764" s="1" t="s">
        <v>689</v>
      </c>
      <c r="H764" t="s">
        <v>71</v>
      </c>
      <c r="I764">
        <v>1</v>
      </c>
      <c r="J764" t="s">
        <v>403</v>
      </c>
      <c r="K764" s="1" t="s">
        <v>169</v>
      </c>
      <c r="L764" s="1" t="s">
        <v>162</v>
      </c>
      <c r="M764">
        <v>24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ユニフォーム広尾倖児ICONIC</v>
      </c>
    </row>
    <row r="765" spans="1:20" x14ac:dyDescent="0.3">
      <c r="A765">
        <f>VLOOKUP(Attack[[#This Row],[No用]],SetNo[[No.用]:[vlookup 用]],2,FALSE)</f>
        <v>191</v>
      </c>
      <c r="B765">
        <f>IF(ROW()=2,1,IF(A764&lt;&gt;Attack[[#This Row],[No]],1,B764+1))</f>
        <v>3</v>
      </c>
      <c r="C765" t="s">
        <v>108</v>
      </c>
      <c r="D765" s="1" t="s">
        <v>862</v>
      </c>
      <c r="E765" s="1" t="s">
        <v>90</v>
      </c>
      <c r="F765" s="1" t="s">
        <v>82</v>
      </c>
      <c r="G765" s="1" t="s">
        <v>689</v>
      </c>
      <c r="H765" t="s">
        <v>71</v>
      </c>
      <c r="I765">
        <v>1</v>
      </c>
      <c r="J765" t="s">
        <v>235</v>
      </c>
      <c r="K765" s="1" t="s">
        <v>172</v>
      </c>
      <c r="L765" s="1" t="s">
        <v>162</v>
      </c>
      <c r="M765">
        <v>24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ユニフォーム広尾倖児ICONIC</v>
      </c>
    </row>
    <row r="766" spans="1:20" x14ac:dyDescent="0.3">
      <c r="A766">
        <f>VLOOKUP(Attack[[#This Row],[No用]],SetNo[[No.用]:[vlookup 用]],2,FALSE)</f>
        <v>192</v>
      </c>
      <c r="B766">
        <f>IF(ROW()=2,1,IF(A765&lt;&gt;Attack[[#This Row],[No]],1,B765+1))</f>
        <v>1</v>
      </c>
      <c r="C766" t="s">
        <v>108</v>
      </c>
      <c r="D766" s="1" t="s">
        <v>864</v>
      </c>
      <c r="E766" s="1" t="s">
        <v>90</v>
      </c>
      <c r="F766" s="1" t="s">
        <v>74</v>
      </c>
      <c r="G766" s="1" t="s">
        <v>689</v>
      </c>
      <c r="H766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ユニフォーム先島伊澄ICONIC</v>
      </c>
    </row>
    <row r="767" spans="1:20" x14ac:dyDescent="0.3">
      <c r="A767">
        <f>VLOOKUP(Attack[[#This Row],[No用]],SetNo[[No.用]:[vlookup 用]],2,FALSE)</f>
        <v>192</v>
      </c>
      <c r="B767">
        <f>IF(ROW()=2,1,IF(A766&lt;&gt;Attack[[#This Row],[No]],1,B766+1))</f>
        <v>2</v>
      </c>
      <c r="C767" t="s">
        <v>108</v>
      </c>
      <c r="D767" s="1" t="s">
        <v>864</v>
      </c>
      <c r="E767" s="1" t="s">
        <v>90</v>
      </c>
      <c r="F767" s="1" t="s">
        <v>74</v>
      </c>
      <c r="G767" s="1" t="s">
        <v>689</v>
      </c>
      <c r="H767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ユニフォーム先島伊澄ICONIC</v>
      </c>
    </row>
    <row r="768" spans="1:20" x14ac:dyDescent="0.3">
      <c r="A768">
        <f>VLOOKUP(Attack[[#This Row],[No用]],SetNo[[No.用]:[vlookup 用]],2,FALSE)</f>
        <v>192</v>
      </c>
      <c r="B768">
        <f>IF(ROW()=2,1,IF(A767&lt;&gt;Attack[[#This Row],[No]],1,B767+1))</f>
        <v>3</v>
      </c>
      <c r="C768" t="s">
        <v>108</v>
      </c>
      <c r="D768" s="1" t="s">
        <v>864</v>
      </c>
      <c r="E768" s="1" t="s">
        <v>90</v>
      </c>
      <c r="F768" s="1" t="s">
        <v>74</v>
      </c>
      <c r="G768" s="1" t="s">
        <v>689</v>
      </c>
      <c r="H768" t="s">
        <v>71</v>
      </c>
      <c r="I768">
        <v>1</v>
      </c>
      <c r="J768" t="s">
        <v>235</v>
      </c>
      <c r="K768" s="1" t="s">
        <v>171</v>
      </c>
      <c r="L768" s="1" t="s">
        <v>173</v>
      </c>
      <c r="M768">
        <v>30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ユニフォーム先島伊澄ICONIC</v>
      </c>
    </row>
    <row r="769" spans="1:20" x14ac:dyDescent="0.3">
      <c r="A769">
        <f>VLOOKUP(Attack[[#This Row],[No用]],SetNo[[No.用]:[vlookup 用]],2,FALSE)</f>
        <v>193</v>
      </c>
      <c r="B769">
        <f>IF(ROW()=2,1,IF(A768&lt;&gt;Attack[[#This Row],[No]],1,B768+1))</f>
        <v>1</v>
      </c>
      <c r="C769" t="s">
        <v>108</v>
      </c>
      <c r="D769" s="1" t="s">
        <v>866</v>
      </c>
      <c r="E769" s="1" t="s">
        <v>90</v>
      </c>
      <c r="F769" s="1" t="s">
        <v>82</v>
      </c>
      <c r="G769" s="1" t="s">
        <v>689</v>
      </c>
      <c r="H769" t="s">
        <v>71</v>
      </c>
      <c r="I769">
        <v>1</v>
      </c>
      <c r="J769" t="s">
        <v>403</v>
      </c>
      <c r="K769" s="1" t="s">
        <v>168</v>
      </c>
      <c r="L769" s="1" t="s">
        <v>162</v>
      </c>
      <c r="M769">
        <v>31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ユニフォーム背黒晃彦ICONIC</v>
      </c>
    </row>
    <row r="770" spans="1:20" x14ac:dyDescent="0.3">
      <c r="A770">
        <f>VLOOKUP(Attack[[#This Row],[No用]],SetNo[[No.用]:[vlookup 用]],2,FALSE)</f>
        <v>193</v>
      </c>
      <c r="B770">
        <f>IF(ROW()=2,1,IF(A769&lt;&gt;Attack[[#This Row],[No]],1,B769+1))</f>
        <v>2</v>
      </c>
      <c r="C770" t="s">
        <v>108</v>
      </c>
      <c r="D770" s="1" t="s">
        <v>866</v>
      </c>
      <c r="E770" s="1" t="s">
        <v>90</v>
      </c>
      <c r="F770" s="1" t="s">
        <v>82</v>
      </c>
      <c r="G770" s="1" t="s">
        <v>689</v>
      </c>
      <c r="H770" t="s">
        <v>71</v>
      </c>
      <c r="I770">
        <v>1</v>
      </c>
      <c r="J770" t="s">
        <v>235</v>
      </c>
      <c r="K770" s="1" t="s">
        <v>169</v>
      </c>
      <c r="L770" s="1" t="s">
        <v>162</v>
      </c>
      <c r="M770">
        <v>31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ユニフォーム背黒晃彦ICONIC</v>
      </c>
    </row>
    <row r="771" spans="1:20" x14ac:dyDescent="0.3">
      <c r="A771">
        <f>VLOOKUP(Attack[[#This Row],[No用]],SetNo[[No.用]:[vlookup 用]],2,FALSE)</f>
        <v>194</v>
      </c>
      <c r="B771">
        <f>IF(ROW()=2,1,IF(A770&lt;&gt;Attack[[#This Row],[No]],1,B770+1))</f>
        <v>1</v>
      </c>
      <c r="C771" t="s">
        <v>108</v>
      </c>
      <c r="D771" s="1" t="s">
        <v>868</v>
      </c>
      <c r="E771" s="1" t="s">
        <v>90</v>
      </c>
      <c r="F771" s="1" t="s">
        <v>80</v>
      </c>
      <c r="G771" s="1" t="s">
        <v>689</v>
      </c>
      <c r="H771" t="s">
        <v>71</v>
      </c>
      <c r="I771">
        <v>1</v>
      </c>
      <c r="J771" t="s">
        <v>235</v>
      </c>
      <c r="M771">
        <v>0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29"/>
  <sheetViews>
    <sheetView topLeftCell="A631" workbookViewId="0">
      <selection activeCell="A669" sqref="A669:XFD671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108</v>
      </c>
      <c r="D669" s="1" t="s">
        <v>1104</v>
      </c>
      <c r="E669" s="1" t="s">
        <v>90</v>
      </c>
      <c r="F669" s="1" t="s">
        <v>74</v>
      </c>
      <c r="G669" s="1" t="s">
        <v>1106</v>
      </c>
      <c r="H669" s="1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ユニフォーム越後栄ICONIC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108</v>
      </c>
      <c r="D670" s="1" t="s">
        <v>1104</v>
      </c>
      <c r="E670" s="1" t="s">
        <v>90</v>
      </c>
      <c r="F670" s="1" t="s">
        <v>74</v>
      </c>
      <c r="G670" s="1" t="s">
        <v>1106</v>
      </c>
      <c r="H670" s="1" t="s">
        <v>71</v>
      </c>
      <c r="I670">
        <v>1</v>
      </c>
      <c r="J670" t="s">
        <v>15</v>
      </c>
      <c r="K670" s="1" t="s">
        <v>175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ユニフォーム越後栄ICONIC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108</v>
      </c>
      <c r="D671" s="1" t="s">
        <v>1104</v>
      </c>
      <c r="E671" s="1" t="s">
        <v>90</v>
      </c>
      <c r="F671" s="1" t="s">
        <v>74</v>
      </c>
      <c r="G671" s="1" t="s">
        <v>1106</v>
      </c>
      <c r="H671" s="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ユニフォーム越後栄ICONIC</v>
      </c>
    </row>
    <row r="672" spans="1:20" x14ac:dyDescent="0.3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t="s">
        <v>206</v>
      </c>
      <c r="D672" t="s">
        <v>649</v>
      </c>
      <c r="E672" t="s">
        <v>28</v>
      </c>
      <c r="F672" t="s">
        <v>25</v>
      </c>
      <c r="G672" t="s">
        <v>155</v>
      </c>
      <c r="H672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ユニフォーム星海光来ICONIC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t="s">
        <v>206</v>
      </c>
      <c r="D673" t="s">
        <v>649</v>
      </c>
      <c r="E673" t="s">
        <v>28</v>
      </c>
      <c r="F673" t="s">
        <v>25</v>
      </c>
      <c r="G673" t="s">
        <v>155</v>
      </c>
      <c r="H673" t="s">
        <v>71</v>
      </c>
      <c r="I673">
        <v>1</v>
      </c>
      <c r="J673" t="s">
        <v>15</v>
      </c>
      <c r="K673" s="1" t="s">
        <v>175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ユニフォーム星海光来ICONIC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t="s">
        <v>206</v>
      </c>
      <c r="D674" t="s">
        <v>649</v>
      </c>
      <c r="E674" t="s">
        <v>28</v>
      </c>
      <c r="F674" t="s">
        <v>25</v>
      </c>
      <c r="G674" t="s">
        <v>155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ユニフォーム星海光来ICONIC</v>
      </c>
    </row>
    <row r="675" spans="1:20" x14ac:dyDescent="0.3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895</v>
      </c>
      <c r="D675" t="s">
        <v>283</v>
      </c>
      <c r="E675" s="1" t="s">
        <v>73</v>
      </c>
      <c r="F675" t="s">
        <v>78</v>
      </c>
      <c r="G675" t="s">
        <v>134</v>
      </c>
      <c r="H675" t="s">
        <v>71</v>
      </c>
      <c r="I675">
        <v>1</v>
      </c>
      <c r="J675" t="s">
        <v>15</v>
      </c>
      <c r="K675" s="1" t="s">
        <v>174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文化祭星海光来ICONIC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895</v>
      </c>
      <c r="D676" t="s">
        <v>283</v>
      </c>
      <c r="E676" s="1" t="s">
        <v>73</v>
      </c>
      <c r="F676" t="s">
        <v>78</v>
      </c>
      <c r="G676" t="s">
        <v>134</v>
      </c>
      <c r="H676" t="s">
        <v>71</v>
      </c>
      <c r="I676">
        <v>1</v>
      </c>
      <c r="J676" t="s">
        <v>248</v>
      </c>
      <c r="K676" s="1" t="s">
        <v>175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文化祭星海光来ICONIC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895</v>
      </c>
      <c r="D677" t="s">
        <v>283</v>
      </c>
      <c r="E677" s="1" t="s">
        <v>73</v>
      </c>
      <c r="F677" t="s">
        <v>78</v>
      </c>
      <c r="G677" t="s">
        <v>134</v>
      </c>
      <c r="H677" t="s">
        <v>71</v>
      </c>
      <c r="I677">
        <v>1</v>
      </c>
      <c r="J677" t="s">
        <v>15</v>
      </c>
      <c r="K677" s="1" t="s">
        <v>249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文化祭星海光来ICONIC</v>
      </c>
    </row>
    <row r="678" spans="1:20" x14ac:dyDescent="0.3">
      <c r="A678">
        <f>VLOOKUP(Block[[#This Row],[No用]],SetNo[[No.用]:[vlookup 用]],2,FALSE)</f>
        <v>180</v>
      </c>
      <c r="B678">
        <f>IF(ROW()=2,1,IF(A677&lt;&gt;Block[[#This Row],[No]],1,B677+1))</f>
        <v>1</v>
      </c>
      <c r="C678" s="1" t="s">
        <v>1049</v>
      </c>
      <c r="D678" s="1" t="s">
        <v>283</v>
      </c>
      <c r="E678" s="1" t="s">
        <v>90</v>
      </c>
      <c r="F678" s="1" t="s">
        <v>78</v>
      </c>
      <c r="G678" s="1" t="s">
        <v>134</v>
      </c>
      <c r="H678" t="s">
        <v>71</v>
      </c>
      <c r="I678">
        <v>1</v>
      </c>
      <c r="J678" t="s">
        <v>15</v>
      </c>
      <c r="K678" s="1" t="s">
        <v>174</v>
      </c>
      <c r="L678" s="1" t="s">
        <v>173</v>
      </c>
      <c r="M678">
        <v>33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サバゲ星海光来ICONIC</v>
      </c>
    </row>
    <row r="679" spans="1:20" x14ac:dyDescent="0.3">
      <c r="A679">
        <f>VLOOKUP(Block[[#This Row],[No用]],SetNo[[No.用]:[vlookup 用]],2,FALSE)</f>
        <v>180</v>
      </c>
      <c r="B679">
        <f>IF(ROW()=2,1,IF(A678&lt;&gt;Block[[#This Row],[No]],1,B678+1))</f>
        <v>2</v>
      </c>
      <c r="C679" s="1" t="s">
        <v>1049</v>
      </c>
      <c r="D679" s="1" t="s">
        <v>283</v>
      </c>
      <c r="E679" s="1" t="s">
        <v>90</v>
      </c>
      <c r="F679" s="1" t="s">
        <v>78</v>
      </c>
      <c r="G679" s="1" t="s">
        <v>134</v>
      </c>
      <c r="H679" t="s">
        <v>71</v>
      </c>
      <c r="I679">
        <v>1</v>
      </c>
      <c r="J679" t="s">
        <v>248</v>
      </c>
      <c r="K679" s="1" t="s">
        <v>175</v>
      </c>
      <c r="L679" s="1" t="s">
        <v>173</v>
      </c>
      <c r="M679">
        <v>33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サバゲ星海光来ICONIC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3</v>
      </c>
      <c r="C680" s="1" t="s">
        <v>1049</v>
      </c>
      <c r="D680" s="1" t="s">
        <v>283</v>
      </c>
      <c r="E680" s="1" t="s">
        <v>90</v>
      </c>
      <c r="F680" s="1" t="s">
        <v>78</v>
      </c>
      <c r="G680" s="1" t="s">
        <v>134</v>
      </c>
      <c r="H680" t="s">
        <v>71</v>
      </c>
      <c r="I680">
        <v>1</v>
      </c>
      <c r="J680" t="s">
        <v>15</v>
      </c>
      <c r="K680" s="1" t="s">
        <v>249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サバゲ星海光来ICONIC</v>
      </c>
    </row>
    <row r="681" spans="1:20" x14ac:dyDescent="0.3">
      <c r="A681">
        <f>VLOOKUP(Block[[#This Row],[No用]],SetNo[[No.用]:[vlookup 用]],2,FALSE)</f>
        <v>181</v>
      </c>
      <c r="B681">
        <f>IF(ROW()=2,1,IF(A680&lt;&gt;Block[[#This Row],[No]],1,B680+1))</f>
        <v>1</v>
      </c>
      <c r="C681" t="s">
        <v>206</v>
      </c>
      <c r="D681" t="s">
        <v>658</v>
      </c>
      <c r="E681" t="s">
        <v>28</v>
      </c>
      <c r="F681" t="s">
        <v>26</v>
      </c>
      <c r="G681" t="s">
        <v>155</v>
      </c>
      <c r="H681" t="s">
        <v>71</v>
      </c>
      <c r="I681">
        <v>1</v>
      </c>
      <c r="J681" t="s">
        <v>15</v>
      </c>
      <c r="K681" s="1" t="s">
        <v>174</v>
      </c>
      <c r="L681" s="1" t="s">
        <v>173</v>
      </c>
      <c r="M681">
        <v>40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ユニフォーム昼神幸郎ICONIC</v>
      </c>
    </row>
    <row r="682" spans="1:20" x14ac:dyDescent="0.3">
      <c r="A682">
        <f>VLOOKUP(Block[[#This Row],[No用]],SetNo[[No.用]:[vlookup 用]],2,FALSE)</f>
        <v>181</v>
      </c>
      <c r="B682">
        <f>IF(ROW()=2,1,IF(A681&lt;&gt;Block[[#This Row],[No]],1,B681+1))</f>
        <v>2</v>
      </c>
      <c r="C682" t="s">
        <v>206</v>
      </c>
      <c r="D682" t="s">
        <v>658</v>
      </c>
      <c r="E682" t="s">
        <v>28</v>
      </c>
      <c r="F682" t="s">
        <v>26</v>
      </c>
      <c r="G682" t="s">
        <v>155</v>
      </c>
      <c r="H682" t="s">
        <v>71</v>
      </c>
      <c r="I682">
        <v>1</v>
      </c>
      <c r="J682" t="s">
        <v>248</v>
      </c>
      <c r="K682" s="1" t="s">
        <v>175</v>
      </c>
      <c r="L682" s="1" t="s">
        <v>173</v>
      </c>
      <c r="M682">
        <v>44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ユニフォーム昼神幸郎ICONIC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3</v>
      </c>
      <c r="C683" t="s">
        <v>206</v>
      </c>
      <c r="D683" t="s">
        <v>658</v>
      </c>
      <c r="E683" t="s">
        <v>28</v>
      </c>
      <c r="F683" t="s">
        <v>26</v>
      </c>
      <c r="G683" t="s">
        <v>155</v>
      </c>
      <c r="H683" t="s">
        <v>71</v>
      </c>
      <c r="I683">
        <v>1</v>
      </c>
      <c r="J683" t="s">
        <v>15</v>
      </c>
      <c r="K683" s="1" t="s">
        <v>179</v>
      </c>
      <c r="L683" s="1" t="s">
        <v>173</v>
      </c>
      <c r="M683">
        <v>43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ユニフォーム昼神幸郎ICONIC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4</v>
      </c>
      <c r="C684" t="s">
        <v>206</v>
      </c>
      <c r="D684" t="s">
        <v>658</v>
      </c>
      <c r="E684" t="s">
        <v>28</v>
      </c>
      <c r="F684" t="s">
        <v>26</v>
      </c>
      <c r="G684" t="s">
        <v>155</v>
      </c>
      <c r="H684" t="s">
        <v>71</v>
      </c>
      <c r="I684">
        <v>1</v>
      </c>
      <c r="J684" t="s">
        <v>248</v>
      </c>
      <c r="K684" s="1" t="s">
        <v>177</v>
      </c>
      <c r="L684" s="1" t="s">
        <v>162</v>
      </c>
      <c r="M684">
        <v>34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ユニフォーム昼神幸郎ICONIC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5</v>
      </c>
      <c r="C685" t="s">
        <v>206</v>
      </c>
      <c r="D685" t="s">
        <v>658</v>
      </c>
      <c r="E685" t="s">
        <v>28</v>
      </c>
      <c r="F685" t="s">
        <v>26</v>
      </c>
      <c r="G685" t="s">
        <v>155</v>
      </c>
      <c r="H685" t="s">
        <v>71</v>
      </c>
      <c r="I685">
        <v>1</v>
      </c>
      <c r="J685" t="s">
        <v>15</v>
      </c>
      <c r="K685" s="1" t="s">
        <v>249</v>
      </c>
      <c r="L685" s="1" t="s">
        <v>178</v>
      </c>
      <c r="M685">
        <v>36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ユニフォーム昼神幸郎ICONIC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6</v>
      </c>
      <c r="C686" t="s">
        <v>206</v>
      </c>
      <c r="D686" t="s">
        <v>658</v>
      </c>
      <c r="E686" t="s">
        <v>28</v>
      </c>
      <c r="F686" t="s">
        <v>26</v>
      </c>
      <c r="G686" t="s">
        <v>155</v>
      </c>
      <c r="H686" t="s">
        <v>71</v>
      </c>
      <c r="I686">
        <v>1</v>
      </c>
      <c r="J686" t="s">
        <v>248</v>
      </c>
      <c r="K686" s="1" t="s">
        <v>183</v>
      </c>
      <c r="L686" s="1" t="s">
        <v>225</v>
      </c>
      <c r="M686">
        <v>51</v>
      </c>
      <c r="N686">
        <v>0</v>
      </c>
      <c r="O686">
        <v>61</v>
      </c>
      <c r="P686">
        <v>0</v>
      </c>
      <c r="T686" t="str">
        <f>Block[[#This Row],[服装]]&amp;Block[[#This Row],[名前]]&amp;Block[[#This Row],[レアリティ]]</f>
        <v>ユニフォーム昼神幸郎ICONIC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1</v>
      </c>
      <c r="C687" s="1" t="s">
        <v>915</v>
      </c>
      <c r="D687" t="s">
        <v>133</v>
      </c>
      <c r="E687" s="1" t="s">
        <v>73</v>
      </c>
      <c r="F687" t="s">
        <v>82</v>
      </c>
      <c r="G687" t="s">
        <v>134</v>
      </c>
      <c r="H687" t="s">
        <v>71</v>
      </c>
      <c r="I687">
        <v>1</v>
      </c>
      <c r="J687" t="s">
        <v>15</v>
      </c>
      <c r="K687" s="1" t="s">
        <v>174</v>
      </c>
      <c r="L687" s="1" t="s">
        <v>173</v>
      </c>
      <c r="M687">
        <v>40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Xmas昼神幸郎ICONIC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2</v>
      </c>
      <c r="C688" s="1" t="s">
        <v>915</v>
      </c>
      <c r="D688" t="s">
        <v>133</v>
      </c>
      <c r="E688" s="1" t="s">
        <v>73</v>
      </c>
      <c r="F688" t="s">
        <v>82</v>
      </c>
      <c r="G688" t="s">
        <v>134</v>
      </c>
      <c r="H688" t="s">
        <v>71</v>
      </c>
      <c r="I688">
        <v>1</v>
      </c>
      <c r="J688" t="s">
        <v>248</v>
      </c>
      <c r="K688" s="1" t="s">
        <v>175</v>
      </c>
      <c r="L688" s="1" t="s">
        <v>173</v>
      </c>
      <c r="M688">
        <v>44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Xmas昼神幸郎ICONIC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3</v>
      </c>
      <c r="C689" s="1" t="s">
        <v>915</v>
      </c>
      <c r="D689" t="s">
        <v>133</v>
      </c>
      <c r="E689" s="1" t="s">
        <v>73</v>
      </c>
      <c r="F689" t="s">
        <v>82</v>
      </c>
      <c r="G689" t="s">
        <v>134</v>
      </c>
      <c r="H689" t="s">
        <v>71</v>
      </c>
      <c r="I689">
        <v>1</v>
      </c>
      <c r="J689" t="s">
        <v>15</v>
      </c>
      <c r="K689" s="1" t="s">
        <v>179</v>
      </c>
      <c r="L689" s="1" t="s">
        <v>173</v>
      </c>
      <c r="M689">
        <v>43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Xmas昼神幸郎ICONIC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4</v>
      </c>
      <c r="C690" s="1" t="s">
        <v>915</v>
      </c>
      <c r="D690" t="s">
        <v>133</v>
      </c>
      <c r="E690" s="1" t="s">
        <v>73</v>
      </c>
      <c r="F690" t="s">
        <v>82</v>
      </c>
      <c r="G690" t="s">
        <v>134</v>
      </c>
      <c r="H690" t="s">
        <v>71</v>
      </c>
      <c r="I690">
        <v>1</v>
      </c>
      <c r="J690" t="s">
        <v>248</v>
      </c>
      <c r="K690" s="1" t="s">
        <v>177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Xmas昼神幸郎ICONIC</v>
      </c>
    </row>
    <row r="691" spans="1:20" x14ac:dyDescent="0.3">
      <c r="A691">
        <f>VLOOKUP(Block[[#This Row],[No用]],SetNo[[No.用]:[vlookup 用]],2,FALSE)</f>
        <v>182</v>
      </c>
      <c r="B691">
        <f>IF(ROW()=2,1,IF(A690&lt;&gt;Block[[#This Row],[No]],1,B690+1))</f>
        <v>5</v>
      </c>
      <c r="C691" s="1" t="s">
        <v>915</v>
      </c>
      <c r="D691" t="s">
        <v>133</v>
      </c>
      <c r="E691" s="1" t="s">
        <v>73</v>
      </c>
      <c r="F691" t="s">
        <v>82</v>
      </c>
      <c r="G691" t="s">
        <v>134</v>
      </c>
      <c r="H691" t="s">
        <v>71</v>
      </c>
      <c r="I691">
        <v>1</v>
      </c>
      <c r="J691" t="s">
        <v>15</v>
      </c>
      <c r="K691" s="1" t="s">
        <v>249</v>
      </c>
      <c r="L691" s="1" t="s">
        <v>178</v>
      </c>
      <c r="M691">
        <v>36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Xmas昼神幸郎ICONIC</v>
      </c>
    </row>
    <row r="692" spans="1:20" x14ac:dyDescent="0.3">
      <c r="A692">
        <f>VLOOKUP(Block[[#This Row],[No用]],SetNo[[No.用]:[vlookup 用]],2,FALSE)</f>
        <v>182</v>
      </c>
      <c r="B692">
        <f>IF(ROW()=2,1,IF(A691&lt;&gt;Block[[#This Row],[No]],1,B691+1))</f>
        <v>6</v>
      </c>
      <c r="C692" s="1" t="s">
        <v>915</v>
      </c>
      <c r="D692" t="s">
        <v>133</v>
      </c>
      <c r="E692" s="1" t="s">
        <v>73</v>
      </c>
      <c r="F692" t="s">
        <v>82</v>
      </c>
      <c r="G692" t="s">
        <v>134</v>
      </c>
      <c r="H692" t="s">
        <v>71</v>
      </c>
      <c r="I692">
        <v>1</v>
      </c>
      <c r="J692" t="s">
        <v>248</v>
      </c>
      <c r="K692" s="1" t="s">
        <v>183</v>
      </c>
      <c r="L692" s="1" t="s">
        <v>225</v>
      </c>
      <c r="M692">
        <v>51</v>
      </c>
      <c r="N692">
        <v>0</v>
      </c>
      <c r="O692">
        <v>61</v>
      </c>
      <c r="P692">
        <v>0</v>
      </c>
      <c r="T692" t="str">
        <f>Block[[#This Row],[服装]]&amp;Block[[#This Row],[名前]]&amp;Block[[#This Row],[レアリティ]]</f>
        <v>Xmas昼神幸郎ICONIC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1</v>
      </c>
      <c r="C693" t="s">
        <v>206</v>
      </c>
      <c r="D693" t="s">
        <v>652</v>
      </c>
      <c r="E693" t="s">
        <v>28</v>
      </c>
      <c r="F693" t="s">
        <v>25</v>
      </c>
      <c r="G693" t="s">
        <v>158</v>
      </c>
      <c r="H693" t="s">
        <v>71</v>
      </c>
      <c r="I693">
        <v>1</v>
      </c>
      <c r="J693" t="s">
        <v>15</v>
      </c>
      <c r="K693" s="1" t="s">
        <v>174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ユニフォーム佐久早聖臣ICONIC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2</v>
      </c>
      <c r="C694" t="s">
        <v>206</v>
      </c>
      <c r="D694" t="s">
        <v>652</v>
      </c>
      <c r="E694" t="s">
        <v>28</v>
      </c>
      <c r="F694" t="s">
        <v>25</v>
      </c>
      <c r="G694" t="s">
        <v>158</v>
      </c>
      <c r="H694" t="s">
        <v>71</v>
      </c>
      <c r="I694">
        <v>1</v>
      </c>
      <c r="J694" t="s">
        <v>248</v>
      </c>
      <c r="K694" s="1" t="s">
        <v>175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ユニフォーム佐久早聖臣ICONIC</v>
      </c>
    </row>
    <row r="695" spans="1:20" x14ac:dyDescent="0.3">
      <c r="A695">
        <f>VLOOKUP(Block[[#This Row],[No用]],SetNo[[No.用]:[vlookup 用]],2,FALSE)</f>
        <v>183</v>
      </c>
      <c r="B695">
        <f>IF(ROW()=2,1,IF(A694&lt;&gt;Block[[#This Row],[No]],1,B694+1))</f>
        <v>3</v>
      </c>
      <c r="C695" t="s">
        <v>206</v>
      </c>
      <c r="D695" t="s">
        <v>652</v>
      </c>
      <c r="E695" t="s">
        <v>28</v>
      </c>
      <c r="F695" t="s">
        <v>25</v>
      </c>
      <c r="G695" t="s">
        <v>158</v>
      </c>
      <c r="H695" t="s">
        <v>71</v>
      </c>
      <c r="I695">
        <v>1</v>
      </c>
      <c r="J695" t="s">
        <v>15</v>
      </c>
      <c r="K695" s="1" t="s">
        <v>249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ユニフォーム佐久早聖臣ICONIC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1</v>
      </c>
      <c r="C696" s="1" t="s">
        <v>1049</v>
      </c>
      <c r="D696" s="1" t="s">
        <v>131</v>
      </c>
      <c r="E696" s="1" t="s">
        <v>73</v>
      </c>
      <c r="F696" s="1" t="s">
        <v>78</v>
      </c>
      <c r="G696" s="1" t="s">
        <v>135</v>
      </c>
      <c r="H696" s="1" t="s">
        <v>71</v>
      </c>
      <c r="I696">
        <v>1</v>
      </c>
      <c r="J696" t="s">
        <v>15</v>
      </c>
      <c r="K696" s="1" t="s">
        <v>174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サバゲ佐久早聖臣ICONIC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2</v>
      </c>
      <c r="C697" s="1" t="s">
        <v>1049</v>
      </c>
      <c r="D697" s="1" t="s">
        <v>131</v>
      </c>
      <c r="E697" s="1" t="s">
        <v>73</v>
      </c>
      <c r="F697" s="1" t="s">
        <v>78</v>
      </c>
      <c r="G697" s="1" t="s">
        <v>135</v>
      </c>
      <c r="H697" s="1" t="s">
        <v>71</v>
      </c>
      <c r="I697">
        <v>1</v>
      </c>
      <c r="J697" t="s">
        <v>248</v>
      </c>
      <c r="K697" s="1" t="s">
        <v>175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サバゲ佐久早聖臣ICONIC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3</v>
      </c>
      <c r="C698" s="1" t="s">
        <v>1049</v>
      </c>
      <c r="D698" s="1" t="s">
        <v>131</v>
      </c>
      <c r="E698" s="1" t="s">
        <v>73</v>
      </c>
      <c r="F698" s="1" t="s">
        <v>78</v>
      </c>
      <c r="G698" s="1" t="s">
        <v>135</v>
      </c>
      <c r="H698" s="1" t="s">
        <v>71</v>
      </c>
      <c r="I698">
        <v>1</v>
      </c>
      <c r="J698" t="s">
        <v>15</v>
      </c>
      <c r="K698" s="1" t="s">
        <v>249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サバゲ佐久早聖臣ICONIC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1</v>
      </c>
      <c r="C699" t="s">
        <v>206</v>
      </c>
      <c r="D699" t="s">
        <v>655</v>
      </c>
      <c r="E699" t="s">
        <v>28</v>
      </c>
      <c r="F699" t="s">
        <v>21</v>
      </c>
      <c r="G699" t="s">
        <v>158</v>
      </c>
      <c r="H699" t="s">
        <v>71</v>
      </c>
      <c r="I699">
        <v>1</v>
      </c>
      <c r="J699" t="s">
        <v>15</v>
      </c>
      <c r="M699">
        <v>0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ユニフォーム小森元也ICONIC</v>
      </c>
    </row>
    <row r="700" spans="1:20" x14ac:dyDescent="0.3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t="s">
        <v>108</v>
      </c>
      <c r="D700" s="1" t="s">
        <v>687</v>
      </c>
      <c r="E700" s="1" t="s">
        <v>90</v>
      </c>
      <c r="F700" s="1" t="s">
        <v>78</v>
      </c>
      <c r="G700" s="1" t="s">
        <v>689</v>
      </c>
      <c r="H700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ユニフォーム大将優ICONIC</v>
      </c>
    </row>
    <row r="701" spans="1:20" x14ac:dyDescent="0.3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t="s">
        <v>108</v>
      </c>
      <c r="D701" s="1" t="s">
        <v>687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ユニフォーム大将優ICONIC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t="s">
        <v>108</v>
      </c>
      <c r="D702" s="1" t="s">
        <v>687</v>
      </c>
      <c r="E702" s="1" t="s">
        <v>90</v>
      </c>
      <c r="F702" s="1" t="s">
        <v>78</v>
      </c>
      <c r="G702" s="1" t="s">
        <v>689</v>
      </c>
      <c r="H702" t="s">
        <v>71</v>
      </c>
      <c r="I702">
        <v>1</v>
      </c>
      <c r="J702" t="s">
        <v>15</v>
      </c>
      <c r="K702" s="1" t="s">
        <v>249</v>
      </c>
      <c r="L702" s="1" t="s">
        <v>162</v>
      </c>
      <c r="M702">
        <v>25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ユニフォーム大将優ICONIC</v>
      </c>
    </row>
    <row r="703" spans="1:20" x14ac:dyDescent="0.3">
      <c r="A703">
        <f>VLOOKUP(Block[[#This Row],[No用]],SetNo[[No.用]:[vlookup 用]],2,FALSE)</f>
        <v>187</v>
      </c>
      <c r="B703">
        <f>IF(ROW()=2,1,IF(A702&lt;&gt;Block[[#This Row],[No]],1,B702+1))</f>
        <v>1</v>
      </c>
      <c r="C703" s="1" t="s">
        <v>935</v>
      </c>
      <c r="D703" s="1" t="s">
        <v>687</v>
      </c>
      <c r="E703" s="1" t="s">
        <v>77</v>
      </c>
      <c r="F703" s="1" t="s">
        <v>78</v>
      </c>
      <c r="G703" s="1" t="s">
        <v>689</v>
      </c>
      <c r="H703" s="1" t="s">
        <v>690</v>
      </c>
      <c r="I703">
        <v>1</v>
      </c>
      <c r="J703" t="s">
        <v>15</v>
      </c>
      <c r="K703" s="1" t="s">
        <v>174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新年大将優ICONIC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2</v>
      </c>
      <c r="C704" s="1" t="s">
        <v>935</v>
      </c>
      <c r="D704" s="1" t="s">
        <v>687</v>
      </c>
      <c r="E704" s="1" t="s">
        <v>77</v>
      </c>
      <c r="F704" s="1" t="s">
        <v>78</v>
      </c>
      <c r="G704" s="1" t="s">
        <v>689</v>
      </c>
      <c r="H704" s="1" t="s">
        <v>690</v>
      </c>
      <c r="I704">
        <v>1</v>
      </c>
      <c r="J704" t="s">
        <v>15</v>
      </c>
      <c r="K704" s="1" t="s">
        <v>175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新年大将優ICONIC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3</v>
      </c>
      <c r="C705" s="1" t="s">
        <v>935</v>
      </c>
      <c r="D705" s="1" t="s">
        <v>687</v>
      </c>
      <c r="E705" s="1" t="s">
        <v>77</v>
      </c>
      <c r="F705" s="1" t="s">
        <v>78</v>
      </c>
      <c r="G705" s="1" t="s">
        <v>689</v>
      </c>
      <c r="H705" s="1" t="s">
        <v>690</v>
      </c>
      <c r="I705">
        <v>1</v>
      </c>
      <c r="J705" t="s">
        <v>15</v>
      </c>
      <c r="K705" s="1" t="s">
        <v>249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新年大将優ICONIC</v>
      </c>
    </row>
    <row r="706" spans="1:20" x14ac:dyDescent="0.3">
      <c r="A706">
        <f>VLOOKUP(Block[[#This Row],[No用]],SetNo[[No.用]:[vlookup 用]],2,FALSE)</f>
        <v>188</v>
      </c>
      <c r="B706">
        <f>IF(ROW()=2,1,IF(A705&lt;&gt;Block[[#This Row],[No]],1,B705+1))</f>
        <v>1</v>
      </c>
      <c r="C706" t="s">
        <v>108</v>
      </c>
      <c r="D706" s="1" t="s">
        <v>692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15</v>
      </c>
      <c r="K706" s="1" t="s">
        <v>174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ユニフォーム沼井和馬ICONIC</v>
      </c>
    </row>
    <row r="707" spans="1:20" x14ac:dyDescent="0.3">
      <c r="A707">
        <f>VLOOKUP(Block[[#This Row],[No用]],SetNo[[No.用]:[vlookup 用]],2,FALSE)</f>
        <v>188</v>
      </c>
      <c r="B707">
        <f>IF(ROW()=2,1,IF(A706&lt;&gt;Block[[#This Row],[No]],1,B706+1))</f>
        <v>2</v>
      </c>
      <c r="C707" t="s">
        <v>108</v>
      </c>
      <c r="D707" s="1" t="s">
        <v>692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15</v>
      </c>
      <c r="K707" s="1" t="s">
        <v>175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ユニフォーム沼井和馬ICONIC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3</v>
      </c>
      <c r="C708" t="s">
        <v>108</v>
      </c>
      <c r="D708" s="1" t="s">
        <v>692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177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ユニフォーム沼井和馬ICONIC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4</v>
      </c>
      <c r="C709" t="s">
        <v>108</v>
      </c>
      <c r="D709" s="1" t="s">
        <v>692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249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ユニフォーム沼井和馬ICONIC</v>
      </c>
    </row>
    <row r="710" spans="1:20" x14ac:dyDescent="0.3">
      <c r="A710">
        <f>VLOOKUP(Block[[#This Row],[No用]],SetNo[[No.用]:[vlookup 用]],2,FALSE)</f>
        <v>189</v>
      </c>
      <c r="B710">
        <f>IF(ROW()=2,1,IF(A709&lt;&gt;Block[[#This Row],[No]],1,B709+1))</f>
        <v>1</v>
      </c>
      <c r="C710" t="s">
        <v>108</v>
      </c>
      <c r="D710" s="1" t="s">
        <v>858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174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ユニフォーム潜尚保ICONIC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2</v>
      </c>
      <c r="C711" t="s">
        <v>108</v>
      </c>
      <c r="D711" s="1" t="s">
        <v>858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15</v>
      </c>
      <c r="K711" s="1" t="s">
        <v>175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ユニフォーム潜尚保ICONIC</v>
      </c>
    </row>
    <row r="712" spans="1:20" x14ac:dyDescent="0.3">
      <c r="A712">
        <f>VLOOKUP(Block[[#This Row],[No用]],SetNo[[No.用]:[vlookup 用]],2,FALSE)</f>
        <v>190</v>
      </c>
      <c r="B712">
        <f>IF(ROW()=2,1,IF(A711&lt;&gt;Block[[#This Row],[No]],1,B711+1))</f>
        <v>1</v>
      </c>
      <c r="C712" t="s">
        <v>108</v>
      </c>
      <c r="D712" s="1" t="s">
        <v>860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15</v>
      </c>
      <c r="K712" s="1" t="s">
        <v>174</v>
      </c>
      <c r="L712" s="1" t="s">
        <v>173</v>
      </c>
      <c r="M712">
        <v>33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ユニフォーム高千穂恵也ICONIC</v>
      </c>
    </row>
    <row r="713" spans="1:20" x14ac:dyDescent="0.3">
      <c r="A713">
        <f>VLOOKUP(Block[[#This Row],[No用]],SetNo[[No.用]:[vlookup 用]],2,FALSE)</f>
        <v>190</v>
      </c>
      <c r="B713">
        <f>IF(ROW()=2,1,IF(A712&lt;&gt;Block[[#This Row],[No]],1,B712+1))</f>
        <v>2</v>
      </c>
      <c r="C713" t="s">
        <v>108</v>
      </c>
      <c r="D713" s="1" t="s">
        <v>860</v>
      </c>
      <c r="E713" s="1" t="s">
        <v>90</v>
      </c>
      <c r="F713" s="1" t="s">
        <v>78</v>
      </c>
      <c r="G713" s="1" t="s">
        <v>689</v>
      </c>
      <c r="H713" t="s">
        <v>71</v>
      </c>
      <c r="I713">
        <v>1</v>
      </c>
      <c r="J713" t="s">
        <v>15</v>
      </c>
      <c r="K713" s="1" t="s">
        <v>175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ユニフォーム高千穂恵也ICONIC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3</v>
      </c>
      <c r="C714" t="s">
        <v>108</v>
      </c>
      <c r="D714" s="1" t="s">
        <v>860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15</v>
      </c>
      <c r="K714" s="1" t="s">
        <v>177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ユニフォーム高千穂恵也ICONIC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4</v>
      </c>
      <c r="C715" t="s">
        <v>108</v>
      </c>
      <c r="D715" s="1" t="s">
        <v>860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15</v>
      </c>
      <c r="K715" s="1" t="s">
        <v>249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ユニフォーム高千穂恵也ICONIC</v>
      </c>
    </row>
    <row r="716" spans="1:20" x14ac:dyDescent="0.3">
      <c r="A716">
        <f>VLOOKUP(Block[[#This Row],[No用]],SetNo[[No.用]:[vlookup 用]],2,FALSE)</f>
        <v>191</v>
      </c>
      <c r="B716">
        <f>IF(ROW()=2,1,IF(A715&lt;&gt;Block[[#This Row],[No]],1,B715+1))</f>
        <v>1</v>
      </c>
      <c r="C716" t="s">
        <v>108</v>
      </c>
      <c r="D716" s="1" t="s">
        <v>862</v>
      </c>
      <c r="E716" s="1" t="s">
        <v>90</v>
      </c>
      <c r="F716" s="1" t="s">
        <v>82</v>
      </c>
      <c r="G716" s="1" t="s">
        <v>689</v>
      </c>
      <c r="H716" t="s">
        <v>71</v>
      </c>
      <c r="I716">
        <v>1</v>
      </c>
      <c r="J716" t="s">
        <v>15</v>
      </c>
      <c r="K716" s="1" t="s">
        <v>174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ユニフォーム広尾倖児ICONIC</v>
      </c>
    </row>
    <row r="717" spans="1:20" x14ac:dyDescent="0.3">
      <c r="A717">
        <f>VLOOKUP(Block[[#This Row],[No用]],SetNo[[No.用]:[vlookup 用]],2,FALSE)</f>
        <v>191</v>
      </c>
      <c r="B717">
        <f>IF(ROW()=2,1,IF(A716&lt;&gt;Block[[#This Row],[No]],1,B716+1))</f>
        <v>2</v>
      </c>
      <c r="C717" t="s">
        <v>108</v>
      </c>
      <c r="D717" s="1" t="s">
        <v>862</v>
      </c>
      <c r="E717" s="1" t="s">
        <v>90</v>
      </c>
      <c r="F717" s="1" t="s">
        <v>82</v>
      </c>
      <c r="G717" s="1" t="s">
        <v>689</v>
      </c>
      <c r="H717" t="s">
        <v>71</v>
      </c>
      <c r="I717">
        <v>1</v>
      </c>
      <c r="J717" t="s">
        <v>15</v>
      </c>
      <c r="K717" s="1" t="s">
        <v>175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ユニフォーム広尾倖児ICONIC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3</v>
      </c>
      <c r="C718" t="s">
        <v>108</v>
      </c>
      <c r="D718" s="1" t="s">
        <v>862</v>
      </c>
      <c r="E718" s="1" t="s">
        <v>90</v>
      </c>
      <c r="F718" s="1" t="s">
        <v>82</v>
      </c>
      <c r="G718" s="1" t="s">
        <v>689</v>
      </c>
      <c r="H718" t="s">
        <v>71</v>
      </c>
      <c r="I718">
        <v>1</v>
      </c>
      <c r="J718" t="s">
        <v>15</v>
      </c>
      <c r="K718" s="1" t="s">
        <v>177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ユニフォーム広尾倖児ICONIC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4</v>
      </c>
      <c r="C719" t="s">
        <v>108</v>
      </c>
      <c r="D719" s="1" t="s">
        <v>862</v>
      </c>
      <c r="E719" s="1" t="s">
        <v>90</v>
      </c>
      <c r="F719" s="1" t="s">
        <v>82</v>
      </c>
      <c r="G719" s="1" t="s">
        <v>689</v>
      </c>
      <c r="H719" t="s">
        <v>71</v>
      </c>
      <c r="I719">
        <v>1</v>
      </c>
      <c r="J719" t="s">
        <v>15</v>
      </c>
      <c r="K719" s="1" t="s">
        <v>249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ユニフォーム広尾倖児ICONIC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864</v>
      </c>
      <c r="E720" s="1" t="s">
        <v>90</v>
      </c>
      <c r="F720" s="1" t="s">
        <v>74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ユニフォーム先島伊澄ICONIC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864</v>
      </c>
      <c r="E721" s="1" t="s">
        <v>90</v>
      </c>
      <c r="F721" s="1" t="s">
        <v>74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ユニフォーム先島伊澄ICONIC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864</v>
      </c>
      <c r="E722" s="1" t="s">
        <v>90</v>
      </c>
      <c r="F722" s="1" t="s">
        <v>74</v>
      </c>
      <c r="G722" s="1" t="s">
        <v>689</v>
      </c>
      <c r="H722" t="s">
        <v>71</v>
      </c>
      <c r="I722">
        <v>1</v>
      </c>
      <c r="J722" t="s">
        <v>15</v>
      </c>
      <c r="K722" s="1" t="s">
        <v>249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ユニフォーム先島伊澄ICONIC</v>
      </c>
    </row>
    <row r="723" spans="1:20" x14ac:dyDescent="0.3">
      <c r="A723">
        <f>VLOOKUP(Block[[#This Row],[No用]],SetNo[[No.用]:[vlookup 用]],2,FALSE)</f>
        <v>193</v>
      </c>
      <c r="B723">
        <f>IF(ROW()=2,1,IF(A722&lt;&gt;Block[[#This Row],[No]],1,B722+1))</f>
        <v>1</v>
      </c>
      <c r="C723" t="s">
        <v>108</v>
      </c>
      <c r="D723" s="1" t="s">
        <v>866</v>
      </c>
      <c r="E723" s="1" t="s">
        <v>90</v>
      </c>
      <c r="F723" s="1" t="s">
        <v>82</v>
      </c>
      <c r="G723" s="1" t="s">
        <v>689</v>
      </c>
      <c r="H723" t="s">
        <v>71</v>
      </c>
      <c r="I723">
        <v>1</v>
      </c>
      <c r="J723" t="s">
        <v>15</v>
      </c>
      <c r="K723" s="1" t="s">
        <v>174</v>
      </c>
      <c r="L723" s="1" t="s">
        <v>178</v>
      </c>
      <c r="M723">
        <v>34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ユニフォーム背黒晃彦ICONIC</v>
      </c>
    </row>
    <row r="724" spans="1:20" x14ac:dyDescent="0.3">
      <c r="A724">
        <f>VLOOKUP(Block[[#This Row],[No用]],SetNo[[No.用]:[vlookup 用]],2,FALSE)</f>
        <v>193</v>
      </c>
      <c r="B724">
        <f>IF(ROW()=2,1,IF(A723&lt;&gt;Block[[#This Row],[No]],1,B723+1))</f>
        <v>2</v>
      </c>
      <c r="C724" t="s">
        <v>108</v>
      </c>
      <c r="D724" s="1" t="s">
        <v>866</v>
      </c>
      <c r="E724" s="1" t="s">
        <v>90</v>
      </c>
      <c r="F724" s="1" t="s">
        <v>82</v>
      </c>
      <c r="G724" s="1" t="s">
        <v>689</v>
      </c>
      <c r="H724" t="s">
        <v>71</v>
      </c>
      <c r="I724">
        <v>1</v>
      </c>
      <c r="J724" t="s">
        <v>15</v>
      </c>
      <c r="K724" s="1" t="s">
        <v>175</v>
      </c>
      <c r="L724" s="1" t="s">
        <v>173</v>
      </c>
      <c r="M724">
        <v>34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ユニフォーム背黒晃彦ICONIC</v>
      </c>
    </row>
    <row r="725" spans="1:20" x14ac:dyDescent="0.3">
      <c r="A725">
        <f>VLOOKUP(Block[[#This Row],[No用]],SetNo[[No.用]:[vlookup 用]],2,FALSE)</f>
        <v>193</v>
      </c>
      <c r="B725">
        <f>IF(ROW()=2,1,IF(A724&lt;&gt;Block[[#This Row],[No]],1,B724+1))</f>
        <v>3</v>
      </c>
      <c r="C725" t="s">
        <v>108</v>
      </c>
      <c r="D725" s="1" t="s">
        <v>866</v>
      </c>
      <c r="E725" s="1" t="s">
        <v>90</v>
      </c>
      <c r="F725" s="1" t="s">
        <v>82</v>
      </c>
      <c r="G725" s="1" t="s">
        <v>689</v>
      </c>
      <c r="H725" t="s">
        <v>71</v>
      </c>
      <c r="I725">
        <v>1</v>
      </c>
      <c r="J725" t="s">
        <v>15</v>
      </c>
      <c r="K725" s="1" t="s">
        <v>179</v>
      </c>
      <c r="L725" s="1" t="s">
        <v>173</v>
      </c>
      <c r="M725">
        <v>37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ユニフォーム背黒晃彦ICONIC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4</v>
      </c>
      <c r="C726" t="s">
        <v>108</v>
      </c>
      <c r="D726" s="1" t="s">
        <v>866</v>
      </c>
      <c r="E726" s="1" t="s">
        <v>90</v>
      </c>
      <c r="F726" s="1" t="s">
        <v>82</v>
      </c>
      <c r="G726" s="1" t="s">
        <v>689</v>
      </c>
      <c r="H726" t="s">
        <v>71</v>
      </c>
      <c r="I726">
        <v>1</v>
      </c>
      <c r="J726" t="s">
        <v>15</v>
      </c>
      <c r="K726" s="1" t="s">
        <v>177</v>
      </c>
      <c r="L726" s="1" t="s">
        <v>162</v>
      </c>
      <c r="M726">
        <v>31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ユニフォーム背黒晃彦ICONIC</v>
      </c>
    </row>
    <row r="727" spans="1:20" x14ac:dyDescent="0.3">
      <c r="A727">
        <f>VLOOKUP(Block[[#This Row],[No用]],SetNo[[No.用]:[vlookup 用]],2,FALSE)</f>
        <v>193</v>
      </c>
      <c r="B727">
        <f>IF(ROW()=2,1,IF(A726&lt;&gt;Block[[#This Row],[No]],1,B726+1))</f>
        <v>5</v>
      </c>
      <c r="C727" t="s">
        <v>108</v>
      </c>
      <c r="D727" s="1" t="s">
        <v>866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249</v>
      </c>
      <c r="L727" s="1" t="s">
        <v>162</v>
      </c>
      <c r="M727">
        <v>31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ユニフォーム背黒晃彦ICONIC</v>
      </c>
    </row>
    <row r="728" spans="1:20" x14ac:dyDescent="0.3">
      <c r="A728">
        <f>VLOOKUP(Block[[#This Row],[No用]],SetNo[[No.用]:[vlookup 用]],2,FALSE)</f>
        <v>193</v>
      </c>
      <c r="B728">
        <f>IF(ROW()=2,1,IF(A727&lt;&gt;Block[[#This Row],[No]],1,B727+1))</f>
        <v>6</v>
      </c>
      <c r="C728" t="s">
        <v>108</v>
      </c>
      <c r="D728" s="1" t="s">
        <v>866</v>
      </c>
      <c r="E728" s="1" t="s">
        <v>90</v>
      </c>
      <c r="F728" s="1" t="s">
        <v>82</v>
      </c>
      <c r="G728" s="1" t="s">
        <v>689</v>
      </c>
      <c r="H728" t="s">
        <v>71</v>
      </c>
      <c r="I728">
        <v>1</v>
      </c>
      <c r="J728" t="s">
        <v>15</v>
      </c>
      <c r="K728" s="1" t="s">
        <v>183</v>
      </c>
      <c r="L728" s="1" t="s">
        <v>225</v>
      </c>
      <c r="M728">
        <v>44</v>
      </c>
      <c r="N728">
        <v>0</v>
      </c>
      <c r="O728">
        <v>54</v>
      </c>
      <c r="P728">
        <v>0</v>
      </c>
      <c r="T728" t="str">
        <f>Block[[#This Row],[服装]]&amp;Block[[#This Row],[名前]]&amp;Block[[#This Row],[レアリティ]]</f>
        <v>ユニフォーム背黒晃彦ICONIC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1</v>
      </c>
      <c r="C729" t="s">
        <v>108</v>
      </c>
      <c r="D729" s="1" t="s">
        <v>868</v>
      </c>
      <c r="E729" s="1" t="s">
        <v>90</v>
      </c>
      <c r="F729" s="1" t="s">
        <v>80</v>
      </c>
      <c r="G729" s="1" t="s">
        <v>689</v>
      </c>
      <c r="H729" t="s">
        <v>71</v>
      </c>
      <c r="I729">
        <v>1</v>
      </c>
      <c r="J729" t="s">
        <v>15</v>
      </c>
      <c r="M729">
        <v>0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0"/>
  <sheetViews>
    <sheetView topLeftCell="A243" workbookViewId="0">
      <selection activeCell="A290" sqref="A289:XFD290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s="1" t="s">
        <v>108</v>
      </c>
      <c r="D289" s="1" t="s">
        <v>1104</v>
      </c>
      <c r="E289" s="1" t="s">
        <v>90</v>
      </c>
      <c r="F289" s="1" t="s">
        <v>74</v>
      </c>
      <c r="G289" s="1" t="s">
        <v>1106</v>
      </c>
      <c r="H289" s="1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ユニフォーム越後栄ICONIC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s="1" t="s">
        <v>108</v>
      </c>
      <c r="D290" s="1" t="s">
        <v>1104</v>
      </c>
      <c r="E290" s="1" t="s">
        <v>90</v>
      </c>
      <c r="F290" s="1" t="s">
        <v>74</v>
      </c>
      <c r="G290" s="1" t="s">
        <v>1106</v>
      </c>
      <c r="H290" s="1" t="s">
        <v>71</v>
      </c>
      <c r="I290">
        <v>1</v>
      </c>
      <c r="J290" t="s">
        <v>262</v>
      </c>
      <c r="K290" s="1" t="s">
        <v>1110</v>
      </c>
      <c r="L290" s="1" t="s">
        <v>225</v>
      </c>
      <c r="M290">
        <v>45</v>
      </c>
      <c r="N290">
        <v>0</v>
      </c>
      <c r="O290">
        <v>55</v>
      </c>
      <c r="P290">
        <v>0</v>
      </c>
      <c r="T290" t="str">
        <f>Special[[#This Row],[服装]]&amp;Special[[#This Row],[名前]]&amp;Special[[#This Row],[レアリティ]]</f>
        <v>ユニフォーム越後栄ICONIC</v>
      </c>
    </row>
    <row r="291" spans="1:20" x14ac:dyDescent="0.3">
      <c r="A291">
        <f>VLOOKUP(Special[[#This Row],[No用]],SetNo[[No.用]:[vlookup 用]],2,FALSE)</f>
        <v>178</v>
      </c>
      <c r="B291">
        <f>IF(ROW()=2,1,IF(A290&lt;&gt;Special[[#This Row],[No]],1,B290+1))</f>
        <v>1</v>
      </c>
      <c r="C291" t="s">
        <v>108</v>
      </c>
      <c r="D291" t="s">
        <v>283</v>
      </c>
      <c r="E291" t="s">
        <v>77</v>
      </c>
      <c r="F291" t="s">
        <v>78</v>
      </c>
      <c r="G291" t="s">
        <v>134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ユニフォーム星海光来ICONIC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2</v>
      </c>
      <c r="C292" t="s">
        <v>108</v>
      </c>
      <c r="D292" t="s">
        <v>283</v>
      </c>
      <c r="E292" t="s">
        <v>77</v>
      </c>
      <c r="F292" t="s">
        <v>78</v>
      </c>
      <c r="G292" t="s">
        <v>134</v>
      </c>
      <c r="H292" t="s">
        <v>71</v>
      </c>
      <c r="I292">
        <v>1</v>
      </c>
      <c r="J292" t="s">
        <v>262</v>
      </c>
      <c r="K292" s="1" t="s">
        <v>180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ユニフォーム星海光来ICONIC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3</v>
      </c>
      <c r="C293" t="s">
        <v>108</v>
      </c>
      <c r="D293" t="s">
        <v>283</v>
      </c>
      <c r="E293" t="s">
        <v>77</v>
      </c>
      <c r="F293" t="s">
        <v>78</v>
      </c>
      <c r="G293" t="s">
        <v>134</v>
      </c>
      <c r="H293" t="s">
        <v>71</v>
      </c>
      <c r="I293">
        <v>1</v>
      </c>
      <c r="J293" t="s">
        <v>262</v>
      </c>
      <c r="K293" s="1" t="s">
        <v>193</v>
      </c>
      <c r="L293" s="1" t="s">
        <v>225</v>
      </c>
      <c r="M293">
        <v>51</v>
      </c>
      <c r="N293">
        <v>0</v>
      </c>
      <c r="O293">
        <v>61</v>
      </c>
      <c r="P293">
        <v>0</v>
      </c>
      <c r="T293" t="str">
        <f>Special[[#This Row],[服装]]&amp;Special[[#This Row],[名前]]&amp;Special[[#This Row],[レアリティ]]</f>
        <v>ユニフォーム星海光来ICONIC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s="1" t="s">
        <v>895</v>
      </c>
      <c r="D294" t="s">
        <v>283</v>
      </c>
      <c r="E294" s="1" t="s">
        <v>73</v>
      </c>
      <c r="F294" t="s">
        <v>78</v>
      </c>
      <c r="G294" t="s">
        <v>134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文化祭星海光来ICONIC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2</v>
      </c>
      <c r="C295" s="1" t="s">
        <v>895</v>
      </c>
      <c r="D295" t="s">
        <v>283</v>
      </c>
      <c r="E295" s="1" t="s">
        <v>73</v>
      </c>
      <c r="F295" t="s">
        <v>78</v>
      </c>
      <c r="G295" t="s">
        <v>134</v>
      </c>
      <c r="H295" t="s">
        <v>71</v>
      </c>
      <c r="I295">
        <v>1</v>
      </c>
      <c r="J295" t="s">
        <v>262</v>
      </c>
      <c r="K295" s="1" t="s">
        <v>180</v>
      </c>
      <c r="L295" s="1" t="s">
        <v>162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文化祭星海光来ICONIC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1049</v>
      </c>
      <c r="D296" s="1" t="s">
        <v>283</v>
      </c>
      <c r="E296" s="1" t="s">
        <v>90</v>
      </c>
      <c r="F296" s="1" t="s">
        <v>78</v>
      </c>
      <c r="G296" s="1" t="s">
        <v>134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サバゲ星海光来ICONIC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2</v>
      </c>
      <c r="C297" s="1" t="s">
        <v>1049</v>
      </c>
      <c r="D297" s="1" t="s">
        <v>283</v>
      </c>
      <c r="E297" s="1" t="s">
        <v>90</v>
      </c>
      <c r="F297" s="1" t="s">
        <v>78</v>
      </c>
      <c r="G297" s="1" t="s">
        <v>134</v>
      </c>
      <c r="H297" s="1" t="s">
        <v>71</v>
      </c>
      <c r="I297">
        <v>1</v>
      </c>
      <c r="J297" t="s">
        <v>262</v>
      </c>
      <c r="K297" s="1" t="s">
        <v>180</v>
      </c>
      <c r="L297" s="1" t="s">
        <v>162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サバゲ星海光来ICONIC</v>
      </c>
    </row>
    <row r="298" spans="1:20" x14ac:dyDescent="0.3">
      <c r="A298">
        <f>VLOOKUP(Special[[#This Row],[No用]],SetNo[[No.用]:[vlookup 用]],2,FALSE)</f>
        <v>180</v>
      </c>
      <c r="B298">
        <f>IF(ROW()=2,1,IF(A297&lt;&gt;Special[[#This Row],[No]],1,B297+1))</f>
        <v>3</v>
      </c>
      <c r="C298" s="1" t="s">
        <v>1049</v>
      </c>
      <c r="D298" s="1" t="s">
        <v>283</v>
      </c>
      <c r="E298" s="1" t="s">
        <v>90</v>
      </c>
      <c r="F298" s="1" t="s">
        <v>78</v>
      </c>
      <c r="G298" s="1" t="s">
        <v>134</v>
      </c>
      <c r="H298" s="1" t="s">
        <v>71</v>
      </c>
      <c r="I298">
        <v>1</v>
      </c>
      <c r="J298" t="s">
        <v>262</v>
      </c>
      <c r="K298" s="1" t="s">
        <v>1052</v>
      </c>
      <c r="L298" s="1" t="s">
        <v>225</v>
      </c>
      <c r="M298">
        <v>48</v>
      </c>
      <c r="N298">
        <v>0</v>
      </c>
      <c r="O298">
        <v>58</v>
      </c>
      <c r="P298">
        <v>0</v>
      </c>
      <c r="T298" t="str">
        <f>Special[[#This Row],[服装]]&amp;Special[[#This Row],[名前]]&amp;Special[[#This Row],[レアリティ]]</f>
        <v>サバゲ星海光来ICONIC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1</v>
      </c>
      <c r="C299" t="s">
        <v>108</v>
      </c>
      <c r="D299" t="s">
        <v>133</v>
      </c>
      <c r="E299" t="s">
        <v>77</v>
      </c>
      <c r="F299" t="s">
        <v>82</v>
      </c>
      <c r="G299" t="s">
        <v>134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12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ユニフォーム昼神幸郎ICONIC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915</v>
      </c>
      <c r="D300" t="s">
        <v>133</v>
      </c>
      <c r="E300" s="1" t="s">
        <v>73</v>
      </c>
      <c r="F300" t="s">
        <v>82</v>
      </c>
      <c r="G300" t="s">
        <v>134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Xmas昼神幸郎ICONIC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s="1" t="s">
        <v>915</v>
      </c>
      <c r="D301" t="s">
        <v>133</v>
      </c>
      <c r="E301" s="1" t="s">
        <v>73</v>
      </c>
      <c r="F301" t="s">
        <v>82</v>
      </c>
      <c r="G301" t="s">
        <v>134</v>
      </c>
      <c r="H301" t="s">
        <v>71</v>
      </c>
      <c r="I301">
        <v>1</v>
      </c>
      <c r="J301" t="s">
        <v>262</v>
      </c>
      <c r="K301" s="1" t="s">
        <v>919</v>
      </c>
      <c r="L301" s="1" t="s">
        <v>225</v>
      </c>
      <c r="M301">
        <v>48</v>
      </c>
      <c r="N301">
        <v>0</v>
      </c>
      <c r="O301">
        <v>58</v>
      </c>
      <c r="P301">
        <v>0</v>
      </c>
      <c r="T301" t="str">
        <f>Special[[#This Row],[服装]]&amp;Special[[#This Row],[名前]]&amp;Special[[#This Row],[レアリティ]]</f>
        <v>Xmas昼神幸郎ICONIC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t="s">
        <v>108</v>
      </c>
      <c r="D302" t="s">
        <v>131</v>
      </c>
      <c r="E302" t="s">
        <v>77</v>
      </c>
      <c r="F302" t="s">
        <v>78</v>
      </c>
      <c r="G302" t="s">
        <v>135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ユニフォーム佐久早聖臣ICONIC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2</v>
      </c>
      <c r="C303" t="s">
        <v>108</v>
      </c>
      <c r="D303" t="s">
        <v>131</v>
      </c>
      <c r="E303" t="s">
        <v>77</v>
      </c>
      <c r="F303" t="s">
        <v>78</v>
      </c>
      <c r="G303" t="s">
        <v>135</v>
      </c>
      <c r="H303" t="s">
        <v>71</v>
      </c>
      <c r="I303">
        <v>1</v>
      </c>
      <c r="J303" t="s">
        <v>262</v>
      </c>
      <c r="K303" s="1" t="s">
        <v>193</v>
      </c>
      <c r="L303" s="1" t="s">
        <v>225</v>
      </c>
      <c r="M303">
        <v>51</v>
      </c>
      <c r="N303">
        <v>0</v>
      </c>
      <c r="O303">
        <v>61</v>
      </c>
      <c r="P303">
        <v>0</v>
      </c>
      <c r="T303" t="str">
        <f>Special[[#This Row],[服装]]&amp;Special[[#This Row],[名前]]&amp;Special[[#This Row],[レアリティ]]</f>
        <v>ユニフォーム佐久早聖臣ICONIC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s="1" t="s">
        <v>1049</v>
      </c>
      <c r="D304" s="1" t="s">
        <v>131</v>
      </c>
      <c r="E304" s="1" t="s">
        <v>73</v>
      </c>
      <c r="F304" s="1" t="s">
        <v>78</v>
      </c>
      <c r="G304" s="1" t="s">
        <v>135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サバゲ佐久早聖臣ICONIC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t="s">
        <v>108</v>
      </c>
      <c r="D305" t="s">
        <v>132</v>
      </c>
      <c r="E305" t="s">
        <v>77</v>
      </c>
      <c r="F305" t="s">
        <v>80</v>
      </c>
      <c r="G305" t="s">
        <v>135</v>
      </c>
      <c r="H305" t="s">
        <v>71</v>
      </c>
      <c r="I305">
        <v>1</v>
      </c>
      <c r="J305" t="s">
        <v>406</v>
      </c>
      <c r="K305" s="1" t="s">
        <v>272</v>
      </c>
      <c r="L305" s="1" t="s">
        <v>173</v>
      </c>
      <c r="M305">
        <v>32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ユニフォーム小森元也ICONIC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2</v>
      </c>
      <c r="C306" t="s">
        <v>108</v>
      </c>
      <c r="D306" t="s">
        <v>132</v>
      </c>
      <c r="E306" t="s">
        <v>77</v>
      </c>
      <c r="F306" t="s">
        <v>80</v>
      </c>
      <c r="G306" t="s">
        <v>135</v>
      </c>
      <c r="H306" t="s">
        <v>71</v>
      </c>
      <c r="I306">
        <v>1</v>
      </c>
      <c r="J306" t="s">
        <v>406</v>
      </c>
      <c r="K306" s="1" t="s">
        <v>196</v>
      </c>
      <c r="L306" s="1" t="s">
        <v>225</v>
      </c>
      <c r="M306">
        <v>47</v>
      </c>
      <c r="N306">
        <v>0</v>
      </c>
      <c r="O306">
        <v>57</v>
      </c>
      <c r="P306">
        <v>0</v>
      </c>
      <c r="T306" t="str">
        <f>Special[[#This Row],[服装]]&amp;Special[[#This Row],[名前]]&amp;Special[[#This Row],[レアリティ]]</f>
        <v>ユニフォーム小森元也ICONIC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1</v>
      </c>
      <c r="C307" t="s">
        <v>108</v>
      </c>
      <c r="D307" s="1" t="s">
        <v>687</v>
      </c>
      <c r="E307" s="1" t="s">
        <v>90</v>
      </c>
      <c r="F307" s="1" t="s">
        <v>78</v>
      </c>
      <c r="G307" s="1" t="s">
        <v>689</v>
      </c>
      <c r="H307" t="s">
        <v>71</v>
      </c>
      <c r="I307">
        <v>1</v>
      </c>
      <c r="J307" t="s">
        <v>406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ユニフォーム大将優ICONIC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2</v>
      </c>
      <c r="C308" t="s">
        <v>108</v>
      </c>
      <c r="D308" s="1" t="s">
        <v>687</v>
      </c>
      <c r="E308" s="1" t="s">
        <v>90</v>
      </c>
      <c r="F308" s="1" t="s">
        <v>78</v>
      </c>
      <c r="G308" s="1" t="s">
        <v>689</v>
      </c>
      <c r="H308" t="s">
        <v>71</v>
      </c>
      <c r="I308">
        <v>1</v>
      </c>
      <c r="J308" t="s">
        <v>406</v>
      </c>
      <c r="K308" s="1" t="s">
        <v>193</v>
      </c>
      <c r="L308" s="1" t="s">
        <v>225</v>
      </c>
      <c r="M308">
        <v>44</v>
      </c>
      <c r="N308">
        <v>0</v>
      </c>
      <c r="O308">
        <v>54</v>
      </c>
      <c r="P308">
        <v>0</v>
      </c>
      <c r="T308" t="str">
        <f>Special[[#This Row],[服装]]&amp;Special[[#This Row],[名前]]&amp;Special[[#This Row],[レアリティ]]</f>
        <v>ユニフォーム大将優ICONIC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s="1" t="s">
        <v>935</v>
      </c>
      <c r="D309" s="1" t="s">
        <v>687</v>
      </c>
      <c r="E309" s="1" t="s">
        <v>77</v>
      </c>
      <c r="F309" s="1" t="s">
        <v>78</v>
      </c>
      <c r="G309" s="1" t="s">
        <v>689</v>
      </c>
      <c r="H309" s="1" t="s">
        <v>690</v>
      </c>
      <c r="I309">
        <v>1</v>
      </c>
      <c r="J309" t="s">
        <v>406</v>
      </c>
      <c r="K309" s="1" t="s">
        <v>191</v>
      </c>
      <c r="L309" s="1" t="s">
        <v>162</v>
      </c>
      <c r="M309">
        <v>14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新年大将優ICONIC</v>
      </c>
    </row>
    <row r="310" spans="1:20" x14ac:dyDescent="0.3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s="1" t="s">
        <v>692</v>
      </c>
      <c r="E310" s="1" t="s">
        <v>90</v>
      </c>
      <c r="F310" s="1" t="s">
        <v>78</v>
      </c>
      <c r="G310" s="1" t="s">
        <v>689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ユニフォーム沼井和馬ICONIC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2</v>
      </c>
      <c r="C311" t="s">
        <v>108</v>
      </c>
      <c r="D311" s="1" t="s">
        <v>692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278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Special[[#This Row],[服装]]&amp;Special[[#This Row],[名前]]&amp;Special[[#This Row],[レアリティ]]</f>
        <v>ユニフォーム沼井和馬ICONIC</v>
      </c>
    </row>
    <row r="312" spans="1:20" x14ac:dyDescent="0.3">
      <c r="A312">
        <f>VLOOKUP(Special[[#This Row],[No用]],SetNo[[No.用]:[vlookup 用]],2,FALSE)</f>
        <v>189</v>
      </c>
      <c r="B312">
        <f>IF(ROW()=2,1,IF(A311&lt;&gt;Special[[#This Row],[No]],1,B311+1))</f>
        <v>1</v>
      </c>
      <c r="C312" t="s">
        <v>108</v>
      </c>
      <c r="D312" s="1" t="s">
        <v>858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ユニフォーム潜尚保ICONIC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2</v>
      </c>
      <c r="C313" t="s">
        <v>108</v>
      </c>
      <c r="D313" s="1" t="s">
        <v>858</v>
      </c>
      <c r="E313" s="1" t="s">
        <v>90</v>
      </c>
      <c r="F313" s="1" t="s">
        <v>78</v>
      </c>
      <c r="G313" s="1" t="s">
        <v>689</v>
      </c>
      <c r="H313" t="s">
        <v>71</v>
      </c>
      <c r="I313">
        <v>1</v>
      </c>
      <c r="J313" t="s">
        <v>406</v>
      </c>
      <c r="K313" s="1" t="s">
        <v>272</v>
      </c>
      <c r="L313" s="1" t="s">
        <v>162</v>
      </c>
      <c r="M313">
        <v>29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ユニフォーム潜尚保ICONIC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860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ユニフォーム高千穂恵也ICONIC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860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180</v>
      </c>
      <c r="L315" s="1" t="s">
        <v>173</v>
      </c>
      <c r="M315">
        <v>29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ユニフォーム高千穂恵也ICONIC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862</v>
      </c>
      <c r="E316" s="1" t="s">
        <v>90</v>
      </c>
      <c r="F316" s="1" t="s">
        <v>82</v>
      </c>
      <c r="G316" s="1" t="s">
        <v>689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ユニフォーム広尾倖児ICONIC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s="1" t="s">
        <v>862</v>
      </c>
      <c r="E317" s="1" t="s">
        <v>90</v>
      </c>
      <c r="F317" s="1" t="s">
        <v>82</v>
      </c>
      <c r="G317" s="1" t="s">
        <v>689</v>
      </c>
      <c r="H317" t="s">
        <v>71</v>
      </c>
      <c r="I317">
        <v>1</v>
      </c>
      <c r="J317" t="s">
        <v>262</v>
      </c>
      <c r="K317" s="1" t="s">
        <v>282</v>
      </c>
      <c r="L317" s="1" t="s">
        <v>173</v>
      </c>
      <c r="M317">
        <v>24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ユニフォーム広尾倖児ICONIC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s="1" t="s">
        <v>864</v>
      </c>
      <c r="E318" s="1" t="s">
        <v>90</v>
      </c>
      <c r="F318" s="1" t="s">
        <v>74</v>
      </c>
      <c r="G318" s="1" t="s">
        <v>689</v>
      </c>
      <c r="H318" t="s">
        <v>71</v>
      </c>
      <c r="I318">
        <v>1</v>
      </c>
      <c r="J318" t="s">
        <v>406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ユニフォーム先島伊澄ICONIC</v>
      </c>
    </row>
    <row r="319" spans="1:20" x14ac:dyDescent="0.3">
      <c r="A319">
        <f>VLOOKUP(Special[[#This Row],[No用]],SetNo[[No.用]:[vlookup 用]],2,FALSE)</f>
        <v>193</v>
      </c>
      <c r="B319">
        <f>IF(ROW()=2,1,IF(A318&lt;&gt;Special[[#This Row],[No]],1,B318+1))</f>
        <v>1</v>
      </c>
      <c r="C319" t="s">
        <v>108</v>
      </c>
      <c r="D319" s="1" t="s">
        <v>866</v>
      </c>
      <c r="E319" s="1" t="s">
        <v>90</v>
      </c>
      <c r="F319" s="1" t="s">
        <v>82</v>
      </c>
      <c r="G319" s="1" t="s">
        <v>689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ユニフォーム背黒晃彦ICONIC</v>
      </c>
    </row>
    <row r="320" spans="1:20" x14ac:dyDescent="0.3">
      <c r="A320">
        <f>VLOOKUP(Special[[#This Row],[No用]],SetNo[[No.用]:[vlookup 用]],2,FALSE)</f>
        <v>194</v>
      </c>
      <c r="B320">
        <f>IF(ROW()=2,1,IF(A319&lt;&gt;Special[[#This Row],[No]],1,B319+1))</f>
        <v>1</v>
      </c>
      <c r="C320" t="s">
        <v>108</v>
      </c>
      <c r="D320" s="1" t="s">
        <v>868</v>
      </c>
      <c r="E320" s="1" t="s">
        <v>90</v>
      </c>
      <c r="F320" s="1" t="s">
        <v>80</v>
      </c>
      <c r="G320" s="1" t="s">
        <v>689</v>
      </c>
      <c r="H320" t="s">
        <v>71</v>
      </c>
      <c r="I320">
        <v>1</v>
      </c>
      <c r="J320" t="s">
        <v>406</v>
      </c>
      <c r="K320" s="1" t="s">
        <v>196</v>
      </c>
      <c r="L320" s="1" t="s">
        <v>173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137" zoomScaleNormal="100" workbookViewId="0">
      <selection sqref="A1:X4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95.374927427226865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90.894388372352893</v>
      </c>
      <c r="V2" s="11">
        <f>IF(RZS_100[[#This Row],[名前]]="","",(100+((VLOOKUP(RZS_100[[#This Row],[No用]],Q_Stat[],28,FALSE)-Statistics100!O$6)*5)/Statistics100!O$13))</f>
        <v>92.411990310294073</v>
      </c>
      <c r="W2" s="11">
        <f>IF(RZS_100[[#This Row],[名前]]="","",(100+((VLOOKUP(RZS_100[[#This Row],[No用]],Q_Stat[],29,FALSE)-Statistics100!P$6)*5)/Statistics100!P$13))</f>
        <v>106.09216548564203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97.68746371361344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92.243367872745054</v>
      </c>
      <c r="V3" s="11">
        <f>IF(RZS_100[[#This Row],[名前]]="","",(100+((VLOOKUP(RZS_100[[#This Row],[No用]],Q_Stat[],28,FALSE)-Statistics100!O$6)*5)/Statistics100!O$13))</f>
        <v>94.098214685784285</v>
      </c>
      <c r="W3" s="11">
        <f>IF(RZS_100[[#This Row],[名前]]="","",(100+((VLOOKUP(RZS_100[[#This Row],[No用]],Q_Stat[],29,FALSE)-Statistics100!P$6)*5)/Statistics100!P$13))</f>
        <v>107.83278419582547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97.68746371361344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89.545408871960731</v>
      </c>
      <c r="V4" s="11">
        <f>IF(RZS_100[[#This Row],[名前]]="","",(100+((VLOOKUP(RZS_100[[#This Row],[No用]],Q_Stat[],28,FALSE)-Statistics100!O$6)*5)/Statistics100!O$13))</f>
        <v>90.725765934803874</v>
      </c>
      <c r="W4" s="11">
        <f>IF(RZS_100[[#This Row],[名前]]="","",(100+((VLOOKUP(RZS_100[[#This Row],[No用]],Q_Stat[],29,FALSE)-Statistics100!P$6)*5)/Statistics100!P$13))</f>
        <v>109.57340290600891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97.68746371361344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90.894388372352893</v>
      </c>
      <c r="V5" s="11">
        <f>IF(RZS_100[[#This Row],[名前]]="","",(100+((VLOOKUP(RZS_100[[#This Row],[No用]],Q_Stat[],28,FALSE)-Statistics100!O$6)*5)/Statistics100!O$13))</f>
        <v>94.941326873529391</v>
      </c>
      <c r="W5" s="11">
        <f>IF(RZS_100[[#This Row],[名前]]="","",(100+((VLOOKUP(RZS_100[[#This Row],[No用]],Q_Stat[],29,FALSE)-Statistics100!P$6)*5)/Statistics100!P$13))</f>
        <v>113.05464032637578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101.54169085759105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104.38418337627454</v>
      </c>
      <c r="V6" s="11">
        <f>IF(RZS_100[[#This Row],[名前]]="","",(100+((VLOOKUP(RZS_100[[#This Row],[No用]],Q_Stat[],28,FALSE)-Statistics100!O$6)*5)/Statistics100!O$13))</f>
        <v>114.33290719166675</v>
      </c>
      <c r="W6" s="11">
        <f>IF(RZS_100[[#This Row],[名前]]="","",(100+((VLOOKUP(RZS_100[[#This Row],[No用]],Q_Stat[],29,FALSE)-Statistics100!P$6)*5)/Statistics100!P$13))</f>
        <v>100.87030935509172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102.31253628638656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108.43112187745102</v>
      </c>
      <c r="V7" s="11">
        <f>IF(RZS_100[[#This Row],[名前]]="","",(100+((VLOOKUP(RZS_100[[#This Row],[No用]],Q_Stat[],28,FALSE)-Statistics100!O$6)*5)/Statistics100!O$13))</f>
        <v>119.39158031813736</v>
      </c>
      <c r="W7" s="11">
        <f>IF(RZS_100[[#This Row],[名前]]="","",(100+((VLOOKUP(RZS_100[[#This Row],[No用]],Q_Stat[],29,FALSE)-Statistics100!P$6)*5)/Statistics100!P$13))</f>
        <v>102.61092806527516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100.77084542879552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111.12908087823536</v>
      </c>
      <c r="V8" s="11">
        <f>IF(RZS_100[[#This Row],[名前]]="","",(100+((VLOOKUP(RZS_100[[#This Row],[No用]],Q_Stat[],28,FALSE)-Statistics100!O$6)*5)/Statistics100!O$13))</f>
        <v>121.07780469362757</v>
      </c>
      <c r="W8" s="11">
        <f>IF(RZS_100[[#This Row],[名前]]="","",(100+((VLOOKUP(RZS_100[[#This Row],[No用]],Q_Stat[],29,FALSE)-Statistics100!P$6)*5)/Statistics100!P$13))</f>
        <v>104.35154677545859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103.08338171518209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111.12908087823536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102.61092806527516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104.62507257277313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109.78010137784318</v>
      </c>
      <c r="V10" s="11">
        <f>IF(RZS_100[[#This Row],[名前]]="","",(100+((VLOOKUP(RZS_100[[#This Row],[No用]],Q_Stat[],28,FALSE)-Statistics100!O$6)*5)/Statistics100!O$13))</f>
        <v>121.92091688137266</v>
      </c>
      <c r="W10" s="11">
        <f>IF(RZS_100[[#This Row],[名前]]="","",(100+((VLOOKUP(RZS_100[[#This Row],[No用]],Q_Stat[],29,FALSE)-Statistics100!P$6)*5)/Statistics100!P$13))</f>
        <v>102.61092806527516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96.14577285602239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98.988265374705875</v>
      </c>
      <c r="V11" s="11">
        <f>IF(RZS_100[[#This Row],[名前]]="","",(100+((VLOOKUP(RZS_100[[#This Row],[No用]],Q_Stat[],28,FALSE)-Statistics100!O$6)*5)/Statistics100!O$13))</f>
        <v>102.5293365632353</v>
      </c>
      <c r="W11" s="11">
        <f>IF(RZS_100[[#This Row],[名前]]="","",(100+((VLOOKUP(RZS_100[[#This Row],[No用]],Q_Stat[],29,FALSE)-Statistics100!P$6)*5)/Statistics100!P$13))</f>
        <v>95.648453224541413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98.45830914240895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100.33724487509804</v>
      </c>
      <c r="V12" s="11">
        <f>IF(RZS_100[[#This Row],[名前]]="","",(100+((VLOOKUP(RZS_100[[#This Row],[No用]],Q_Stat[],28,FALSE)-Statistics100!O$6)*5)/Statistics100!O$13))</f>
        <v>104.21556093872552</v>
      </c>
      <c r="W12" s="11">
        <f>IF(RZS_100[[#This Row],[名前]]="","",(100+((VLOOKUP(RZS_100[[#This Row],[No用]],Q_Stat[],29,FALSE)-Statistics100!P$6)*5)/Statistics100!P$13))</f>
        <v>97.389071934724839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100.77084542879552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102.36071412568629</v>
      </c>
      <c r="V13" s="11">
        <f>IF(RZS_100[[#This Row],[名前]]="","",(100+((VLOOKUP(RZS_100[[#This Row],[No用]],Q_Stat[],28,FALSE)-Statistics100!O$6)*5)/Statistics100!O$13))</f>
        <v>105.05867312647061</v>
      </c>
      <c r="W13" s="11">
        <f>IF(RZS_100[[#This Row],[名前]]="","",(100+((VLOOKUP(RZS_100[[#This Row],[No用]],Q_Stat[],29,FALSE)-Statistics100!P$6)*5)/Statistics100!P$13))</f>
        <v>94.778143869449693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97.639285874313714</v>
      </c>
      <c r="V14" s="11">
        <f>IF(RZS_100[[#This Row],[名前]]="","",(100+((VLOOKUP(RZS_100[[#This Row],[No用]],Q_Stat[],28,FALSE)-Statistics100!O$6)*5)/Statistics100!O$13))</f>
        <v>102.5293365632353</v>
      </c>
      <c r="W14" s="11">
        <f>IF(RZS_100[[#This Row],[名前]]="","",(100+((VLOOKUP(RZS_100[[#This Row],[No用]],Q_Stat[],29,FALSE)-Statistics100!P$6)*5)/Statistics100!P$13))</f>
        <v>94.778143869449693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94.60408199843134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102.36071412568629</v>
      </c>
      <c r="V15" s="11">
        <f>IF(RZS_100[[#This Row],[名前]]="","",(100+((VLOOKUP(RZS_100[[#This Row],[No用]],Q_Stat[],28,FALSE)-Statistics100!O$6)*5)/Statistics100!O$13))</f>
        <v>102.5293365632353</v>
      </c>
      <c r="W15" s="11">
        <f>IF(RZS_100[[#This Row],[名前]]="","",(100+((VLOOKUP(RZS_100[[#This Row],[No用]],Q_Stat[],29,FALSE)-Statistics100!P$6)*5)/Statistics100!P$13))</f>
        <v>102.61092806527516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95.374927427226865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106.40765262686278</v>
      </c>
      <c r="V16" s="11">
        <f>IF(RZS_100[[#This Row],[名前]]="","",(100+((VLOOKUP(RZS_100[[#This Row],[No用]],Q_Stat[],28,FALSE)-Statistics100!O$6)*5)/Statistics100!O$13))</f>
        <v>105.90178531421572</v>
      </c>
      <c r="W16" s="11">
        <f>IF(RZS_100[[#This Row],[名前]]="","",(100+((VLOOKUP(RZS_100[[#This Row],[No用]],Q_Stat[],29,FALSE)-Statistics100!P$6)*5)/Statistics100!P$13))</f>
        <v>104.35154677545859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93.833236569635829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109.10561162764711</v>
      </c>
      <c r="V17" s="11">
        <f>IF(RZS_100[[#This Row],[名前]]="","",(100+((VLOOKUP(RZS_100[[#This Row],[No用]],Q_Stat[],28,FALSE)-Statistics100!O$6)*5)/Statistics100!O$13))</f>
        <v>105.05867312647061</v>
      </c>
      <c r="W17" s="11">
        <f>IF(RZS_100[[#This Row],[名前]]="","",(100+((VLOOKUP(RZS_100[[#This Row],[No用]],Q_Stat[],29,FALSE)-Statistics100!P$6)*5)/Statistics100!P$13))</f>
        <v>106.96247484073375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96.916618284817915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95.615816623725465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116.53587774674266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97.68746371361344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96.964796124117626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121.75773387729296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98.45830914240895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97.639285874313714</v>
      </c>
      <c r="V20" s="11">
        <f>IF(RZS_100[[#This Row],[名前]]="","",(100+((VLOOKUP(RZS_100[[#This Row],[No用]],Q_Stat[],28,FALSE)-Statistics100!O$6)*5)/Statistics100!O$13))</f>
        <v>112.64668281617654</v>
      </c>
      <c r="W20" s="11">
        <f>IF(RZS_100[[#This Row],[名前]]="","",(100+((VLOOKUP(RZS_100[[#This Row],[No用]],Q_Stat[],29,FALSE)-Statistics100!P$6)*5)/Statistics100!P$13))</f>
        <v>126.10928065275155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103.08338171518209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94.266837123333303</v>
      </c>
      <c r="V21" s="11">
        <f>IF(RZS_100[[#This Row],[名前]]="","",(100+((VLOOKUP(RZS_100[[#This Row],[No用]],Q_Stat[],28,FALSE)-Statistics100!O$6)*5)/Statistics100!O$13))</f>
        <v>93.255102498039179</v>
      </c>
      <c r="W21" s="11">
        <f>IF(RZS_100[[#This Row],[名前]]="","",(100+((VLOOKUP(RZS_100[[#This Row],[No用]],Q_Stat[],29,FALSE)-Statistics100!P$6)*5)/Statistics100!P$13))</f>
        <v>98.25938128981656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105.39591800156866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96.964796124117626</v>
      </c>
      <c r="V22" s="11">
        <f>IF(RZS_100[[#This Row],[名前]]="","",(100+((VLOOKUP(RZS_100[[#This Row],[No用]],Q_Stat[],28,FALSE)-Statistics100!O$6)*5)/Statistics100!O$13))</f>
        <v>94.941326873529391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107.70845428795522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92.917857622941142</v>
      </c>
      <c r="V23" s="11">
        <f>IF(RZS_100[[#This Row],[名前]]="","",(100+((VLOOKUP(RZS_100[[#This Row],[No用]],Q_Stat[],28,FALSE)-Statistics100!O$6)*5)/Statistics100!O$13))</f>
        <v>92.411990310294073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104.62507257277313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94.266837123333303</v>
      </c>
      <c r="V24" s="11">
        <f>IF(RZS_100[[#This Row],[名前]]="","",(100+((VLOOKUP(RZS_100[[#This Row],[No用]],Q_Stat[],28,FALSE)-Statistics100!O$6)*5)/Statistics100!O$13))</f>
        <v>92.411990310294073</v>
      </c>
      <c r="W24" s="11">
        <f>IF(RZS_100[[#This Row],[名前]]="","",(100+((VLOOKUP(RZS_100[[#This Row],[No用]],Q_Stat[],29,FALSE)-Statistics100!P$6)*5)/Statistics100!P$13))</f>
        <v>102.61092806527516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97.68746371361344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99.662755124901963</v>
      </c>
      <c r="V25" s="11">
        <f>IF(RZS_100[[#This Row],[名前]]="","",(100+((VLOOKUP(RZS_100[[#This Row],[No用]],Q_Stat[],28,FALSE)-Statistics100!O$6)*5)/Statistics100!O$13))</f>
        <v>103.37244875098041</v>
      </c>
      <c r="W25" s="11">
        <f>IF(RZS_100[[#This Row],[名前]]="","",(100+((VLOOKUP(RZS_100[[#This Row],[No用]],Q_Stat[],29,FALSE)-Statistics100!P$6)*5)/Statistics100!P$13))</f>
        <v>110.44371226110063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102.36071412568629</v>
      </c>
      <c r="V26" s="11">
        <f>IF(RZS_100[[#This Row],[名前]]="","",(100+((VLOOKUP(RZS_100[[#This Row],[No用]],Q_Stat[],28,FALSE)-Statistics100!O$6)*5)/Statistics100!O$13))</f>
        <v>105.05867312647061</v>
      </c>
      <c r="W26" s="11">
        <f>IF(RZS_100[[#This Row],[名前]]="","",(100+((VLOOKUP(RZS_100[[#This Row],[No用]],Q_Stat[],29,FALSE)-Statistics100!P$6)*5)/Statistics100!P$13))</f>
        <v>112.18433097128406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101.54169085759105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99.662755124901963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112.18433097128406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98.45830914240895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105.7331628766667</v>
      </c>
      <c r="V28" s="11">
        <f>IF(RZS_100[[#This Row],[名前]]="","",(100+((VLOOKUP(RZS_100[[#This Row],[No用]],Q_Stat[],28,FALSE)-Statistics100!O$6)*5)/Statistics100!O$13))</f>
        <v>105.90178531421572</v>
      </c>
      <c r="W28" s="11">
        <f>IF(RZS_100[[#This Row],[名前]]="","",(100+((VLOOKUP(RZS_100[[#This Row],[No用]],Q_Stat[],29,FALSE)-Statistics100!P$6)*5)/Statistics100!P$13))</f>
        <v>113.9249496814675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95.374927427226865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98.988265374705875</v>
      </c>
      <c r="V29" s="11">
        <f>IF(RZS_100[[#This Row],[名前]]="","",(100+((VLOOKUP(RZS_100[[#This Row],[No用]],Q_Stat[],28,FALSE)-Statistics100!O$6)*5)/Statistics100!O$13))</f>
        <v>110.11734625294123</v>
      </c>
      <c r="W29" s="11">
        <f>IF(RZS_100[[#This Row],[名前]]="","",(100+((VLOOKUP(RZS_100[[#This Row],[No用]],Q_Stat[],29,FALSE)-Statistics100!P$6)*5)/Statistics100!P$13))</f>
        <v>97.389071934724839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96.14577285602239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103.03520387588237</v>
      </c>
      <c r="V30" s="11">
        <f>IF(RZS_100[[#This Row],[名前]]="","",(100+((VLOOKUP(RZS_100[[#This Row],[No用]],Q_Stat[],28,FALSE)-Statistics100!O$6)*5)/Statistics100!O$13))</f>
        <v>115.17601937941184</v>
      </c>
      <c r="W30" s="11">
        <f>IF(RZS_100[[#This Row],[名前]]="","",(100+((VLOOKUP(RZS_100[[#This Row],[No用]],Q_Stat[],29,FALSE)-Statistics100!P$6)*5)/Statistics100!P$13))</f>
        <v>99.12969064490828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95.374927427226865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105.7331628766667</v>
      </c>
      <c r="V31" s="11">
        <f>IF(RZS_100[[#This Row],[名前]]="","",(100+((VLOOKUP(RZS_100[[#This Row],[No用]],Q_Stat[],28,FALSE)-Statistics100!O$6)*5)/Statistics100!O$13))</f>
        <v>116.01913156715695</v>
      </c>
      <c r="W31" s="11">
        <f>IF(RZS_100[[#This Row],[名前]]="","",(100+((VLOOKUP(RZS_100[[#This Row],[No用]],Q_Stat[],29,FALSE)-Statistics100!P$6)*5)/Statistics100!P$13))</f>
        <v>100.87030935509172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104.62507257277313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103.70969362607845</v>
      </c>
      <c r="V32" s="11">
        <f>IF(RZS_100[[#This Row],[名前]]="","",(100+((VLOOKUP(RZS_100[[#This Row],[No用]],Q_Stat[],28,FALSE)-Statistics100!O$6)*5)/Statistics100!O$13))</f>
        <v>98.313775624509802</v>
      </c>
      <c r="W32" s="11">
        <f>IF(RZS_100[[#This Row],[名前]]="","",(100+((VLOOKUP(RZS_100[[#This Row],[No用]],Q_Stat[],29,FALSE)-Statistics100!P$6)*5)/Statistics100!P$13))</f>
        <v>95.648453224541413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102.31253628638656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102.36071412568629</v>
      </c>
      <c r="V33" s="11">
        <f>IF(RZS_100[[#This Row],[名前]]="","",(100+((VLOOKUP(RZS_100[[#This Row],[No用]],Q_Stat[],28,FALSE)-Statistics100!O$6)*5)/Statistics100!O$13))</f>
        <v>94.941326873529391</v>
      </c>
      <c r="W33" s="11">
        <f>IF(RZS_100[[#This Row],[名前]]="","",(100+((VLOOKUP(RZS_100[[#This Row],[No用]],Q_Stat[],29,FALSE)-Statistics100!P$6)*5)/Statistics100!P$13))</f>
        <v>90.426597093991091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109.25014514554627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102.36071412568629</v>
      </c>
      <c r="V34" s="11">
        <f>IF(RZS_100[[#This Row],[名前]]="","",(100+((VLOOKUP(RZS_100[[#This Row],[No用]],Q_Stat[],28,FALSE)-Statistics100!O$6)*5)/Statistics100!O$13))</f>
        <v>97.470663436764696</v>
      </c>
      <c r="W34" s="11">
        <f>IF(RZS_100[[#This Row],[名前]]="","",(100+((VLOOKUP(RZS_100[[#This Row],[No用]],Q_Stat[],29,FALSE)-Statistics100!P$6)*5)/Statistics100!P$13))</f>
        <v>97.389071934724839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105.39591800156866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107.75663212725495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93.907834514357972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93.833236569635829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96.964796124117626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96.14577285602239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99.662755124901963</v>
      </c>
      <c r="V37" s="11">
        <f>IF(RZS_100[[#This Row],[名前]]="","",(100+((VLOOKUP(RZS_100[[#This Row],[No用]],Q_Stat[],28,FALSE)-Statistics100!O$6)*5)/Statistics100!O$13))</f>
        <v>99.156887812254894</v>
      </c>
      <c r="W37" s="11">
        <f>IF(RZS_100[[#This Row],[名前]]="","",(100+((VLOOKUP(RZS_100[[#This Row],[No用]],Q_Stat[],29,FALSE)-Statistics100!P$6)*5)/Statistics100!P$13))</f>
        <v>101.74061871018344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94.60408199843134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101.01173462529412</v>
      </c>
      <c r="V38" s="11">
        <f>IF(RZS_100[[#This Row],[名前]]="","",(100+((VLOOKUP(RZS_100[[#This Row],[No用]],Q_Stat[],28,FALSE)-Statistics100!O$6)*5)/Statistics100!O$13))</f>
        <v>98.313775624509802</v>
      </c>
      <c r="W38" s="11">
        <f>IF(RZS_100[[#This Row],[名前]]="","",(100+((VLOOKUP(RZS_100[[#This Row],[No用]],Q_Stat[],29,FALSE)-Statistics100!P$6)*5)/Statistics100!P$13))</f>
        <v>105.22185613055031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96.916618284817915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99.662755124901963</v>
      </c>
      <c r="V39" s="11">
        <f>IF(RZS_100[[#This Row],[名前]]="","",(100+((VLOOKUP(RZS_100[[#This Row],[No用]],Q_Stat[],28,FALSE)-Statistics100!O$6)*5)/Statistics100!O$13))</f>
        <v>95.784439061274483</v>
      </c>
      <c r="W39" s="11">
        <f>IF(RZS_100[[#This Row],[名前]]="","",(100+((VLOOKUP(RZS_100[[#This Row],[No用]],Q_Stat[],29,FALSE)-Statistics100!P$6)*5)/Statistics100!P$13))</f>
        <v>96.518762579633119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93.833236569635829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99.662755124901963</v>
      </c>
      <c r="V40" s="11">
        <f>IF(RZS_100[[#This Row],[名前]]="","",(100+((VLOOKUP(RZS_100[[#This Row],[No用]],Q_Stat[],28,FALSE)-Statistics100!O$6)*5)/Statistics100!O$13))</f>
        <v>100</v>
      </c>
      <c r="W40" s="11">
        <f>IF(RZS_100[[#This Row],[名前]]="","",(100+((VLOOKUP(RZS_100[[#This Row],[No用]],Q_Stat[],29,FALSE)-Statistics100!P$6)*5)/Statistics100!P$13))</f>
        <v>93.907834514357972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93.833236569635829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103.03520387588237</v>
      </c>
      <c r="V41" s="11">
        <f>IF(RZS_100[[#This Row],[名前]]="","",(100+((VLOOKUP(RZS_100[[#This Row],[No用]],Q_Stat[],28,FALSE)-Statistics100!O$6)*5)/Statistics100!O$13))</f>
        <v>117.70535594264715</v>
      </c>
      <c r="W41" s="11">
        <f>IF(RZS_100[[#This Row],[名前]]="","",(100+((VLOOKUP(RZS_100[[#This Row],[No用]],Q_Stat[],29,FALSE)-Statistics100!P$6)*5)/Statistics100!P$13))</f>
        <v>98.25938128981656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94.60408199843134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107.08214237705886</v>
      </c>
      <c r="V42" s="11">
        <f>IF(RZS_100[[#This Row],[名前]]="","",(100+((VLOOKUP(RZS_100[[#This Row],[No用]],Q_Stat[],28,FALSE)-Statistics100!O$6)*5)/Statistics100!O$13))</f>
        <v>122.76402906911777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93.062391140840305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107.08214237705886</v>
      </c>
      <c r="V43" s="11">
        <f>IF(RZS_100[[#This Row],[名前]]="","",(100+((VLOOKUP(RZS_100[[#This Row],[No用]],Q_Stat[],28,FALSE)-Statistics100!O$6)*5)/Statistics100!O$13))</f>
        <v>124.45025344460797</v>
      </c>
      <c r="W43" s="11">
        <f>IF(RZS_100[[#This Row],[名前]]="","",(100+((VLOOKUP(RZS_100[[#This Row],[No用]],Q_Stat[],29,FALSE)-Statistics100!P$6)*5)/Statistics100!P$13))</f>
        <v>103.48123742036688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95.374927427226865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109.78010137784318</v>
      </c>
      <c r="V44" s="11">
        <f>IF(RZS_100[[#This Row],[名前]]="","",(100+((VLOOKUP(RZS_100[[#This Row],[No用]],Q_Stat[],28,FALSE)-Statistics100!O$6)*5)/Statistics100!O$13))</f>
        <v>126.97959000784329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103.85422714397761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100.33724487509804</v>
      </c>
      <c r="V45" s="11">
        <f>IF(RZS_100[[#This Row],[名前]]="","",(100+((VLOOKUP(RZS_100[[#This Row],[No用]],Q_Stat[],28,FALSE)-Statistics100!O$6)*5)/Statistics100!O$13))</f>
        <v>98.313775624509802</v>
      </c>
      <c r="W45" s="11">
        <f>IF(RZS_100[[#This Row],[名前]]="","",(100+((VLOOKUP(RZS_100[[#This Row],[No用]],Q_Stat[],29,FALSE)-Statistics100!P$6)*5)/Statistics100!P$13))</f>
        <v>98.25938128981656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106.16676343036417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101.6862243754902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107.70845428795522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105.7331628766667</v>
      </c>
      <c r="V47" s="11">
        <f>IF(RZS_100[[#This Row],[名前]]="","",(100+((VLOOKUP(RZS_100[[#This Row],[No用]],Q_Stat[],28,FALSE)-Statistics100!O$6)*5)/Statistics100!O$13))</f>
        <v>102.5293365632353</v>
      </c>
      <c r="W47" s="11">
        <f>IF(RZS_100[[#This Row],[名前]]="","",(100+((VLOOKUP(RZS_100[[#This Row],[No用]],Q_Stat[],29,FALSE)-Statistics100!P$6)*5)/Statistics100!P$13))</f>
        <v>98.25938128981656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108.47929971675075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99.662755124901963</v>
      </c>
      <c r="V48" s="11">
        <f>IF(RZS_100[[#This Row],[名前]]="","",(100+((VLOOKUP(RZS_100[[#This Row],[No用]],Q_Stat[],28,FALSE)-Statistics100!O$6)*5)/Statistics100!O$13))</f>
        <v>100</v>
      </c>
      <c r="W48" s="11">
        <f>IF(RZS_100[[#This Row],[名前]]="","",(100+((VLOOKUP(RZS_100[[#This Row],[No用]],Q_Stat[],29,FALSE)-Statistics100!P$6)*5)/Statistics100!P$13))</f>
        <v>104.35154677545859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96.916618284817915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94.941326873529391</v>
      </c>
      <c r="V49" s="11">
        <f>IF(RZS_100[[#This Row],[名前]]="","",(100+((VLOOKUP(RZS_100[[#This Row],[No用]],Q_Stat[],28,FALSE)-Statistics100!O$6)*5)/Statistics100!O$13))</f>
        <v>96.627551249019589</v>
      </c>
      <c r="W49" s="11">
        <f>IF(RZS_100[[#This Row],[名前]]="","",(100+((VLOOKUP(RZS_100[[#This Row],[No用]],Q_Stat[],29,FALSE)-Statistics100!P$6)*5)/Statistics100!P$13))</f>
        <v>96.518762579633119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99.229154571204475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96.290306373921553</v>
      </c>
      <c r="V50" s="11">
        <f>IF(RZS_100[[#This Row],[名前]]="","",(100+((VLOOKUP(RZS_100[[#This Row],[No用]],Q_Stat[],28,FALSE)-Statistics100!O$6)*5)/Statistics100!O$13))</f>
        <v>98.313775624509802</v>
      </c>
      <c r="W50" s="11">
        <f>IF(RZS_100[[#This Row],[名前]]="","",(100+((VLOOKUP(RZS_100[[#This Row],[No用]],Q_Stat[],29,FALSE)-Statistics100!P$6)*5)/Statistics100!P$13))</f>
        <v>98.25938128981656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97.68746371361344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96.964796124117626</v>
      </c>
      <c r="V51" s="11">
        <f>IF(RZS_100[[#This Row],[名前]]="","",(100+((VLOOKUP(RZS_100[[#This Row],[No用]],Q_Stat[],28,FALSE)-Statistics100!O$6)*5)/Statistics100!O$13))</f>
        <v>104.21556093872552</v>
      </c>
      <c r="W51" s="11">
        <f>IF(RZS_100[[#This Row],[名前]]="","",(100+((VLOOKUP(RZS_100[[#This Row],[No用]],Q_Stat[],29,FALSE)-Statistics100!P$6)*5)/Statistics100!P$13))</f>
        <v>115.66556839165094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98.45830914240895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98.313775624509802</v>
      </c>
      <c r="V52" s="11">
        <f>IF(RZS_100[[#This Row],[名前]]="","",(100+((VLOOKUP(RZS_100[[#This Row],[No用]],Q_Stat[],28,FALSE)-Statistics100!O$6)*5)/Statistics100!O$13))</f>
        <v>107.58800968970593</v>
      </c>
      <c r="W52" s="11">
        <f>IF(RZS_100[[#This Row],[名前]]="","",(100+((VLOOKUP(RZS_100[[#This Row],[No用]],Q_Stat[],29,FALSE)-Statistics100!P$6)*5)/Statistics100!P$13))</f>
        <v>120.88742452220124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96.916618284817915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92.243367872745054</v>
      </c>
      <c r="V53" s="11">
        <f>IF(RZS_100[[#This Row],[名前]]="","",(100+((VLOOKUP(RZS_100[[#This Row],[No用]],Q_Stat[],28,FALSE)-Statistics100!O$6)*5)/Statistics100!O$13))</f>
        <v>94.941326873529391</v>
      </c>
      <c r="W53" s="11">
        <f>IF(RZS_100[[#This Row],[名前]]="","",(100+((VLOOKUP(RZS_100[[#This Row],[No用]],Q_Stat[],29,FALSE)-Statistics100!P$6)*5)/Statistics100!P$13))</f>
        <v>97.389071934724839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95.374927427226865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94.941326873529391</v>
      </c>
      <c r="V54" s="11">
        <f>IF(RZS_100[[#This Row],[名前]]="","",(100+((VLOOKUP(RZS_100[[#This Row],[No用]],Q_Stat[],28,FALSE)-Statistics100!O$6)*5)/Statistics100!O$13))</f>
        <v>96.627551249019589</v>
      </c>
      <c r="W54" s="11">
        <f>IF(RZS_100[[#This Row],[名前]]="","",(100+((VLOOKUP(RZS_100[[#This Row],[No用]],Q_Stat[],29,FALSE)-Statistics100!P$6)*5)/Statistics100!P$13))</f>
        <v>96.518762579633119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97.68746371361344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96.290306373921553</v>
      </c>
      <c r="V55" s="11">
        <f>IF(RZS_100[[#This Row],[名前]]="","",(100+((VLOOKUP(RZS_100[[#This Row],[No用]],Q_Stat[],28,FALSE)-Statistics100!O$6)*5)/Statistics100!O$13))</f>
        <v>98.313775624509802</v>
      </c>
      <c r="W55" s="11">
        <f>IF(RZS_100[[#This Row],[名前]]="","",(100+((VLOOKUP(RZS_100[[#This Row],[No用]],Q_Stat[],29,FALSE)-Statistics100!P$6)*5)/Statistics100!P$13))</f>
        <v>98.25938128981656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101.54169085759105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101.6862243754902</v>
      </c>
      <c r="V56" s="11">
        <f>IF(RZS_100[[#This Row],[名前]]="","",(100+((VLOOKUP(RZS_100[[#This Row],[No用]],Q_Stat[],28,FALSE)-Statistics100!O$6)*5)/Statistics100!O$13))</f>
        <v>100.84311218774511</v>
      </c>
      <c r="W56" s="11">
        <f>IF(RZS_100[[#This Row],[名前]]="","",(100+((VLOOKUP(RZS_100[[#This Row],[No用]],Q_Stat[],29,FALSE)-Statistics100!P$6)*5)/Statistics100!P$13))</f>
        <v>97.389071934724839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103.85422714397761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103.70969362607845</v>
      </c>
      <c r="V57" s="11">
        <f>IF(RZS_100[[#This Row],[名前]]="","",(100+((VLOOKUP(RZS_100[[#This Row],[No用]],Q_Stat[],28,FALSE)-Statistics100!O$6)*5)/Statistics100!O$13))</f>
        <v>102.5293365632353</v>
      </c>
      <c r="W57" s="11">
        <f>IF(RZS_100[[#This Row],[名前]]="","",(100+((VLOOKUP(RZS_100[[#This Row],[No用]],Q_Stat[],29,FALSE)-Statistics100!P$6)*5)/Statistics100!P$13))</f>
        <v>99.12969064490828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95.374927427226865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93.592347373137216</v>
      </c>
      <c r="V58" s="11">
        <f>IF(RZS_100[[#This Row],[名前]]="","",(100+((VLOOKUP(RZS_100[[#This Row],[No用]],Q_Stat[],28,FALSE)-Statistics100!O$6)*5)/Statistics100!O$13))</f>
        <v>98.313775624509802</v>
      </c>
      <c r="W58" s="11">
        <f>IF(RZS_100[[#This Row],[名前]]="","",(100+((VLOOKUP(RZS_100[[#This Row],[No用]],Q_Stat[],29,FALSE)-Statistics100!P$6)*5)/Statistics100!P$13))</f>
        <v>107.83278419582547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102.31253628638656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102.36071412568629</v>
      </c>
      <c r="V59" s="11">
        <f>IF(RZS_100[[#This Row],[名前]]="","",(100+((VLOOKUP(RZS_100[[#This Row],[No用]],Q_Stat[],28,FALSE)-Statistics100!O$6)*5)/Statistics100!O$13))</f>
        <v>100.84311218774511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99.229154571204475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96.964796124117626</v>
      </c>
      <c r="V60" s="11">
        <f>IF(RZS_100[[#This Row],[名前]]="","",(100+((VLOOKUP(RZS_100[[#This Row],[No用]],Q_Stat[],28,FALSE)-Statistics100!O$6)*5)/Statistics100!O$13))</f>
        <v>94.098214685784285</v>
      </c>
      <c r="W60" s="11">
        <f>IF(RZS_100[[#This Row],[名前]]="","",(100+((VLOOKUP(RZS_100[[#This Row],[No用]],Q_Stat[],29,FALSE)-Statistics100!P$6)*5)/Statistics100!P$13))</f>
        <v>93.037525159266252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103.08338171518209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96.964796124117626</v>
      </c>
      <c r="V61" s="11">
        <f>IF(RZS_100[[#This Row],[名前]]="","",(100+((VLOOKUP(RZS_100[[#This Row],[No用]],Q_Stat[],28,FALSE)-Statistics100!O$6)*5)/Statistics100!O$13))</f>
        <v>99.156887812254894</v>
      </c>
      <c r="W61" s="11">
        <f>IF(RZS_100[[#This Row],[名前]]="","",(100+((VLOOKUP(RZS_100[[#This Row],[No用]],Q_Stat[],29,FALSE)-Statistics100!P$6)*5)/Statistics100!P$13))</f>
        <v>96.518762579633119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105.39591800156866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98.313775624509802</v>
      </c>
      <c r="V62" s="11">
        <f>IF(RZS_100[[#This Row],[名前]]="","",(100+((VLOOKUP(RZS_100[[#This Row],[No用]],Q_Stat[],28,FALSE)-Statistics100!O$6)*5)/Statistics100!O$13))</f>
        <v>100.84311218774511</v>
      </c>
      <c r="W62" s="11">
        <f>IF(RZS_100[[#This Row],[名前]]="","",(100+((VLOOKUP(RZS_100[[#This Row],[No用]],Q_Stat[],29,FALSE)-Statistics100!P$6)*5)/Statistics100!P$13))</f>
        <v>98.25938128981656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106.9376088591597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98.313775624509802</v>
      </c>
      <c r="V63" s="11">
        <f>IF(RZS_100[[#This Row],[名前]]="","",(100+((VLOOKUP(RZS_100[[#This Row],[No用]],Q_Stat[],28,FALSE)-Statistics100!O$6)*5)/Statistics100!O$13))</f>
        <v>100.84311218774511</v>
      </c>
      <c r="W63" s="11">
        <f>IF(RZS_100[[#This Row],[名前]]="","",(100+((VLOOKUP(RZS_100[[#This Row],[No用]],Q_Stat[],29,FALSE)-Statistics100!P$6)*5)/Statistics100!P$13))</f>
        <v>98.25938128981656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102.31253628638656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104.38418337627454</v>
      </c>
      <c r="V64" s="11">
        <f>IF(RZS_100[[#This Row],[名前]]="","",(100+((VLOOKUP(RZS_100[[#This Row],[No用]],Q_Stat[],28,FALSE)-Statistics100!O$6)*5)/Statistics100!O$13))</f>
        <v>105.05867312647061</v>
      </c>
      <c r="W64" s="11">
        <f>IF(RZS_100[[#This Row],[名前]]="","",(100+((VLOOKUP(RZS_100[[#This Row],[No用]],Q_Stat[],29,FALSE)-Statistics100!P$6)*5)/Statistics100!P$13))</f>
        <v>100.87030935509172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104.62507257277313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107.08214237705886</v>
      </c>
      <c r="V65" s="11">
        <f>IF(RZS_100[[#This Row],[名前]]="","",(100+((VLOOKUP(RZS_100[[#This Row],[No用]],Q_Stat[],28,FALSE)-Statistics100!O$6)*5)/Statistics100!O$13))</f>
        <v>106.74489750196082</v>
      </c>
      <c r="W65" s="11">
        <f>IF(RZS_100[[#This Row],[名前]]="","",(100+((VLOOKUP(RZS_100[[#This Row],[No用]],Q_Stat[],29,FALSE)-Statistics100!P$6)*5)/Statistics100!P$13))</f>
        <v>102.61092806527516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102.31253628638656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103.70969362607845</v>
      </c>
      <c r="V66" s="11">
        <f>IF(RZS_100[[#This Row],[名前]]="","",(100+((VLOOKUP(RZS_100[[#This Row],[No用]],Q_Stat[],28,FALSE)-Statistics100!O$6)*5)/Statistics100!O$13))</f>
        <v>105.05867312647061</v>
      </c>
      <c r="W66" s="11">
        <f>IF(RZS_100[[#This Row],[名前]]="","",(100+((VLOOKUP(RZS_100[[#This Row],[No用]],Q_Stat[],29,FALSE)-Statistics100!P$6)*5)/Statistics100!P$13))</f>
        <v>106.96247484073375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98.45830914240895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99.662755124901963</v>
      </c>
      <c r="V67" s="11">
        <f>IF(RZS_100[[#This Row],[名前]]="","",(100+((VLOOKUP(RZS_100[[#This Row],[No用]],Q_Stat[],28,FALSE)-Statistics100!O$6)*5)/Statistics100!O$13))</f>
        <v>107.58800968970593</v>
      </c>
      <c r="W67" s="11">
        <f>IF(RZS_100[[#This Row],[名前]]="","",(100+((VLOOKUP(RZS_100[[#This Row],[No用]],Q_Stat[],29,FALSE)-Statistics100!P$6)*5)/Statistics100!P$13))</f>
        <v>98.25938128981656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99.229154571204475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103.70969362607845</v>
      </c>
      <c r="V68" s="11">
        <f>IF(RZS_100[[#This Row],[名前]]="","",(100+((VLOOKUP(RZS_100[[#This Row],[No用]],Q_Stat[],28,FALSE)-Statistics100!O$6)*5)/Statistics100!O$13))</f>
        <v>112.64668281617654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100.77084542879552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106.40765262686278</v>
      </c>
      <c r="V69" s="11">
        <f>IF(RZS_100[[#This Row],[名前]]="","",(100+((VLOOKUP(RZS_100[[#This Row],[No用]],Q_Stat[],28,FALSE)-Statistics100!O$6)*5)/Statistics100!O$13))</f>
        <v>114.33290719166675</v>
      </c>
      <c r="W69" s="11">
        <f>IF(RZS_100[[#This Row],[名前]]="","",(100+((VLOOKUP(RZS_100[[#This Row],[No用]],Q_Stat[],29,FALSE)-Statistics100!P$6)*5)/Statistics100!P$13))</f>
        <v>97.389071934724839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97.639285874313714</v>
      </c>
      <c r="V70" s="11">
        <f>IF(RZS_100[[#This Row],[名前]]="","",(100+((VLOOKUP(RZS_100[[#This Row],[No用]],Q_Stat[],28,FALSE)-Statistics100!O$6)*5)/Statistics100!O$13))</f>
        <v>96.627551249019589</v>
      </c>
      <c r="W70" s="11">
        <f>IF(RZS_100[[#This Row],[名前]]="","",(100+((VLOOKUP(RZS_100[[#This Row],[No用]],Q_Stat[],29,FALSE)-Statistics100!P$6)*5)/Statistics100!P$13))</f>
        <v>99.12969064490828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100.77084542879552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98.988265374705875</v>
      </c>
      <c r="V71" s="11">
        <f>IF(RZS_100[[#This Row],[名前]]="","",(100+((VLOOKUP(RZS_100[[#This Row],[No用]],Q_Stat[],28,FALSE)-Statistics100!O$6)*5)/Statistics100!O$13))</f>
        <v>98.313775624509802</v>
      </c>
      <c r="W71" s="11">
        <f>IF(RZS_100[[#This Row],[名前]]="","",(100+((VLOOKUP(RZS_100[[#This Row],[No用]],Q_Stat[],29,FALSE)-Statistics100!P$6)*5)/Statistics100!P$13))</f>
        <v>100.87030935509172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93.833236569635829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94.266837123333303</v>
      </c>
      <c r="V72" s="11">
        <f>IF(RZS_100[[#This Row],[名前]]="","",(100+((VLOOKUP(RZS_100[[#This Row],[No用]],Q_Stat[],28,FALSE)-Statistics100!O$6)*5)/Statistics100!O$13))</f>
        <v>98.313775624509802</v>
      </c>
      <c r="W72" s="11">
        <f>IF(RZS_100[[#This Row],[名前]]="","",(100+((VLOOKUP(RZS_100[[#This Row],[No用]],Q_Stat[],29,FALSE)-Statistics100!P$6)*5)/Statistics100!P$13))</f>
        <v>108.70309355091719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103.08338171518209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96.964796124117626</v>
      </c>
      <c r="V73" s="11">
        <f>IF(RZS_100[[#This Row],[名前]]="","",(100+((VLOOKUP(RZS_100[[#This Row],[No用]],Q_Stat[],28,FALSE)-Statistics100!O$6)*5)/Statistics100!O$13))</f>
        <v>99.156887812254894</v>
      </c>
      <c r="W73" s="11">
        <f>IF(RZS_100[[#This Row],[名前]]="","",(100+((VLOOKUP(RZS_100[[#This Row],[No用]],Q_Stat[],29,FALSE)-Statistics100!P$6)*5)/Statistics100!P$13))</f>
        <v>96.518762579633119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95.374927427226865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97.639285874313714</v>
      </c>
      <c r="V74" s="11">
        <f>IF(RZS_100[[#This Row],[名前]]="","",(100+((VLOOKUP(RZS_100[[#This Row],[No用]],Q_Stat[],28,FALSE)-Statistics100!O$6)*5)/Statistics100!O$13))</f>
        <v>105.05867312647061</v>
      </c>
      <c r="W74" s="11">
        <f>IF(RZS_100[[#This Row],[名前]]="","",(100+((VLOOKUP(RZS_100[[#This Row],[No用]],Q_Stat[],29,FALSE)-Statistics100!P$6)*5)/Statistics100!P$13))</f>
        <v>100.87030935509172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100.33724487509804</v>
      </c>
      <c r="V75" s="11">
        <f>IF(RZS_100[[#This Row],[名前]]="","",(100+((VLOOKUP(RZS_100[[#This Row],[No用]],Q_Stat[],28,FALSE)-Statistics100!O$6)*5)/Statistics100!O$13))</f>
        <v>98.313775624509802</v>
      </c>
      <c r="W75" s="11">
        <f>IF(RZS_100[[#This Row],[名前]]="","",(100+((VLOOKUP(RZS_100[[#This Row],[No用]],Q_Stat[],29,FALSE)-Statistics100!P$6)*5)/Statistics100!P$13))</f>
        <v>96.518762579633119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99.229154571204475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97.639285874313714</v>
      </c>
      <c r="V76" s="11">
        <f>IF(RZS_100[[#This Row],[名前]]="","",(100+((VLOOKUP(RZS_100[[#This Row],[No用]],Q_Stat[],28,FALSE)-Statistics100!O$6)*5)/Statistics100!O$13))</f>
        <v>96.627551249019589</v>
      </c>
      <c r="W76" s="11">
        <f>IF(RZS_100[[#This Row],[名前]]="","",(100+((VLOOKUP(RZS_100[[#This Row],[No用]],Q_Stat[],29,FALSE)-Statistics100!P$6)*5)/Statistics100!P$13))</f>
        <v>99.12969064490828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104.62507257277313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109.78010137784318</v>
      </c>
      <c r="V77" s="11">
        <f>IF(RZS_100[[#This Row],[名前]]="","",(100+((VLOOKUP(RZS_100[[#This Row],[No用]],Q_Stat[],28,FALSE)-Statistics100!O$6)*5)/Statistics100!O$13))</f>
        <v>117.70535594264715</v>
      </c>
      <c r="W77" s="11">
        <f>IF(RZS_100[[#This Row],[名前]]="","",(100+((VLOOKUP(RZS_100[[#This Row],[No用]],Q_Stat[],29,FALSE)-Statistics100!P$6)*5)/Statistics100!P$13))</f>
        <v>96.518762579633119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105.39591800156866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113.82703987901968</v>
      </c>
      <c r="V78" s="11">
        <f>IF(RZS_100[[#This Row],[名前]]="","",(100+((VLOOKUP(RZS_100[[#This Row],[No用]],Q_Stat[],28,FALSE)-Statistics100!O$6)*5)/Statistics100!O$13))</f>
        <v>122.76402906911777</v>
      </c>
      <c r="W78" s="11">
        <f>IF(RZS_100[[#This Row],[名前]]="","",(100+((VLOOKUP(RZS_100[[#This Row],[No用]],Q_Stat[],29,FALSE)-Statistics100!P$6)*5)/Statistics100!P$13))</f>
        <v>98.25938128981656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106.9376088591597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109.78010137784318</v>
      </c>
      <c r="V79" s="11">
        <f>IF(RZS_100[[#This Row],[名前]]="","",(100+((VLOOKUP(RZS_100[[#This Row],[No用]],Q_Stat[],28,FALSE)-Statistics100!O$6)*5)/Statistics100!O$13))</f>
        <v>122.76402906911777</v>
      </c>
      <c r="W79" s="11">
        <f>IF(RZS_100[[#This Row],[名前]]="","",(100+((VLOOKUP(RZS_100[[#This Row],[No用]],Q_Stat[],29,FALSE)-Statistics100!P$6)*5)/Statistics100!P$13))</f>
        <v>94.778143869449693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107.70845428795522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109.78010137784318</v>
      </c>
      <c r="V80" s="11">
        <f>IF(RZS_100[[#This Row],[名前]]="","",(100+((VLOOKUP(RZS_100[[#This Row],[No用]],Q_Stat[],28,FALSE)-Statistics100!O$6)*5)/Statistics100!O$13))</f>
        <v>119.39158031813736</v>
      </c>
      <c r="W80" s="11">
        <f>IF(RZS_100[[#This Row],[名前]]="","",(100+((VLOOKUP(RZS_100[[#This Row],[No用]],Q_Stat[],29,FALSE)-Statistics100!P$6)*5)/Statistics100!P$13))</f>
        <v>98.25938128981656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103.08338171518209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102.36071412568629</v>
      </c>
      <c r="V81" s="11">
        <f>IF(RZS_100[[#This Row],[名前]]="","",(100+((VLOOKUP(RZS_100[[#This Row],[No用]],Q_Stat[],28,FALSE)-Statistics100!O$6)*5)/Statistics100!O$13))</f>
        <v>100.84311218774511</v>
      </c>
      <c r="W81" s="11">
        <f>IF(RZS_100[[#This Row],[名前]]="","",(100+((VLOOKUP(RZS_100[[#This Row],[No用]],Q_Stat[],29,FALSE)-Statistics100!P$6)*5)/Statistics100!P$13))</f>
        <v>97.389071934724839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105.39591800156866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105.05867312647061</v>
      </c>
      <c r="V82" s="11">
        <f>IF(RZS_100[[#This Row],[名前]]="","",(100+((VLOOKUP(RZS_100[[#This Row],[No用]],Q_Stat[],28,FALSE)-Statistics100!O$6)*5)/Statistics100!O$13))</f>
        <v>102.5293365632353</v>
      </c>
      <c r="W82" s="11">
        <f>IF(RZS_100[[#This Row],[名前]]="","",(100+((VLOOKUP(RZS_100[[#This Row],[No用]],Q_Stat[],29,FALSE)-Statistics100!P$6)*5)/Statistics100!P$13))</f>
        <v>99.12969064490828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104.62507257277313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107.75663212725495</v>
      </c>
      <c r="V83" s="11">
        <f>IF(RZS_100[[#This Row],[名前]]="","",(100+((VLOOKUP(RZS_100[[#This Row],[No用]],Q_Stat[],28,FALSE)-Statistics100!O$6)*5)/Statistics100!O$13))</f>
        <v>103.37244875098041</v>
      </c>
      <c r="W83" s="11">
        <f>IF(RZS_100[[#This Row],[名前]]="","",(100+((VLOOKUP(RZS_100[[#This Row],[No用]],Q_Stat[],29,FALSE)-Statistics100!P$6)*5)/Statistics100!P$13))</f>
        <v>100.87030935509172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104.62507257277313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103.03520387588237</v>
      </c>
      <c r="V84" s="11">
        <f>IF(RZS_100[[#This Row],[名前]]="","",(100+((VLOOKUP(RZS_100[[#This Row],[No用]],Q_Stat[],28,FALSE)-Statistics100!O$6)*5)/Statistics100!O$13))</f>
        <v>100.84311218774511</v>
      </c>
      <c r="W84" s="11">
        <f>IF(RZS_100[[#This Row],[名前]]="","",(100+((VLOOKUP(RZS_100[[#This Row],[No用]],Q_Stat[],29,FALSE)-Statistics100!P$6)*5)/Statistics100!P$13))</f>
        <v>101.74061871018344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97.68746371361344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92.917857622941142</v>
      </c>
      <c r="V85" s="11">
        <f>IF(RZS_100[[#This Row],[名前]]="","",(100+((VLOOKUP(RZS_100[[#This Row],[No用]],Q_Stat[],28,FALSE)-Statistics100!O$6)*5)/Statistics100!O$13))</f>
        <v>94.098214685784285</v>
      </c>
      <c r="W85" s="11">
        <f>IF(RZS_100[[#This Row],[名前]]="","",(100+((VLOOKUP(RZS_100[[#This Row],[No用]],Q_Stat[],29,FALSE)-Statistics100!P$6)*5)/Statistics100!P$13))</f>
        <v>96.518762579633119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94.266837123333303</v>
      </c>
      <c r="V86" s="11">
        <f>IF(RZS_100[[#This Row],[名前]]="","",(100+((VLOOKUP(RZS_100[[#This Row],[No用]],Q_Stat[],28,FALSE)-Statistics100!O$6)*5)/Statistics100!O$13))</f>
        <v>95.784439061274483</v>
      </c>
      <c r="W86" s="11">
        <f>IF(RZS_100[[#This Row],[名前]]="","",(100+((VLOOKUP(RZS_100[[#This Row],[No用]],Q_Stat[],29,FALSE)-Statistics100!P$6)*5)/Statistics100!P$13))</f>
        <v>98.25938128981656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105.39591800156866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103.03520387588237</v>
      </c>
      <c r="V87" s="11">
        <f>IF(RZS_100[[#This Row],[名前]]="","",(100+((VLOOKUP(RZS_100[[#This Row],[No用]],Q_Stat[],28,FALSE)-Statistics100!O$6)*5)/Statistics100!O$13))</f>
        <v>96.627551249019589</v>
      </c>
      <c r="W87" s="11">
        <f>IF(RZS_100[[#This Row],[名前]]="","",(100+((VLOOKUP(RZS_100[[#This Row],[No用]],Q_Stat[],29,FALSE)-Statistics100!P$6)*5)/Statistics100!P$13))</f>
        <v>97.389071934724839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98.45830914240895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96.290306373921553</v>
      </c>
      <c r="V88" s="11">
        <f>IF(RZS_100[[#This Row],[名前]]="","",(100+((VLOOKUP(RZS_100[[#This Row],[No用]],Q_Stat[],28,FALSE)-Statistics100!O$6)*5)/Statistics100!O$13))</f>
        <v>98.313775624509802</v>
      </c>
      <c r="W88" s="11">
        <f>IF(RZS_100[[#This Row],[名前]]="","",(100+((VLOOKUP(RZS_100[[#This Row],[No用]],Q_Stat[],29,FALSE)-Statistics100!P$6)*5)/Statistics100!P$13))</f>
        <v>98.25938128981656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100.77084542879552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98.988265374705875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93.833236569635829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94.266837123333303</v>
      </c>
      <c r="V90" s="11">
        <f>IF(RZS_100[[#This Row],[名前]]="","",(100+((VLOOKUP(RZS_100[[#This Row],[No用]],Q_Stat[],28,FALSE)-Statistics100!O$6)*5)/Statistics100!O$13))</f>
        <v>104.21556093872552</v>
      </c>
      <c r="W90" s="11">
        <f>IF(RZS_100[[#This Row],[名前]]="","",(100+((VLOOKUP(RZS_100[[#This Row],[No用]],Q_Stat[],29,FALSE)-Statistics100!P$6)*5)/Statistics100!P$13))</f>
        <v>110.44371226110063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96.14577285602239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93.592347373137216</v>
      </c>
      <c r="V91" s="11">
        <f>IF(RZS_100[[#This Row],[名前]]="","",(100+((VLOOKUP(RZS_100[[#This Row],[No用]],Q_Stat[],28,FALSE)-Statistics100!O$6)*5)/Statistics100!O$13))</f>
        <v>94.941326873529391</v>
      </c>
      <c r="W91" s="11">
        <f>IF(RZS_100[[#This Row],[名前]]="","",(100+((VLOOKUP(RZS_100[[#This Row],[No用]],Q_Stat[],29,FALSE)-Statistics100!P$6)*5)/Statistics100!P$13))</f>
        <v>96.518762579633119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98.45830914240895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94.941326873529391</v>
      </c>
      <c r="V92" s="11">
        <f>IF(RZS_100[[#This Row],[名前]]="","",(100+((VLOOKUP(RZS_100[[#This Row],[No用]],Q_Stat[],28,FALSE)-Statistics100!O$6)*5)/Statistics100!O$13))</f>
        <v>96.627551249019589</v>
      </c>
      <c r="W92" s="11">
        <f>IF(RZS_100[[#This Row],[名前]]="","",(100+((VLOOKUP(RZS_100[[#This Row],[No用]],Q_Stat[],29,FALSE)-Statistics100!P$6)*5)/Statistics100!P$13))</f>
        <v>98.25938128981656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97.68746371361344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96.964796124117626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99.662755124901963</v>
      </c>
      <c r="V94" s="11">
        <f>IF(RZS_100[[#This Row],[名前]]="","",(100+((VLOOKUP(RZS_100[[#This Row],[No用]],Q_Stat[],28,FALSE)-Statistics100!O$6)*5)/Statistics100!O$13))</f>
        <v>101.6862243754902</v>
      </c>
      <c r="W94" s="11">
        <f>IF(RZS_100[[#This Row],[名前]]="","",(100+((VLOOKUP(RZS_100[[#This Row],[No用]],Q_Stat[],29,FALSE)-Statistics100!P$6)*5)/Statistics100!P$13))</f>
        <v>101.74061871018344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97.68746371361344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102.36071412568629</v>
      </c>
      <c r="V95" s="11">
        <f>IF(RZS_100[[#This Row],[名前]]="","",(100+((VLOOKUP(RZS_100[[#This Row],[No用]],Q_Stat[],28,FALSE)-Statistics100!O$6)*5)/Statistics100!O$13))</f>
        <v>109.27423406519613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95.615816623725465</v>
      </c>
      <c r="V96" s="11">
        <f>IF(RZS_100[[#This Row],[名前]]="","",(100+((VLOOKUP(RZS_100[[#This Row],[No用]],Q_Stat[],28,FALSE)-Statistics100!O$6)*5)/Statistics100!O$13))</f>
        <v>97.470663436764696</v>
      </c>
      <c r="W96" s="11">
        <f>IF(RZS_100[[#This Row],[名前]]="","",(100+((VLOOKUP(RZS_100[[#This Row],[No用]],Q_Stat[],29,FALSE)-Statistics100!P$6)*5)/Statistics100!P$13))</f>
        <v>97.389071934724839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96.14577285602239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95.615816623725465</v>
      </c>
      <c r="V97" s="11">
        <f>IF(RZS_100[[#This Row],[名前]]="","",(100+((VLOOKUP(RZS_100[[#This Row],[No用]],Q_Stat[],28,FALSE)-Statistics100!O$6)*5)/Statistics100!O$13))</f>
        <v>96.627551249019589</v>
      </c>
      <c r="W97" s="11">
        <f>IF(RZS_100[[#This Row],[名前]]="","",(100+((VLOOKUP(RZS_100[[#This Row],[No用]],Q_Stat[],29,FALSE)-Statistics100!P$6)*5)/Statistics100!P$13))</f>
        <v>97.389071934724839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96.916618284817915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95.615816623725465</v>
      </c>
      <c r="V98" s="11">
        <f>IF(RZS_100[[#This Row],[名前]]="","",(100+((VLOOKUP(RZS_100[[#This Row],[No用]],Q_Stat[],28,FALSE)-Statistics100!O$6)*5)/Statistics100!O$13))</f>
        <v>98.313775624509802</v>
      </c>
      <c r="W98" s="11">
        <f>IF(RZS_100[[#This Row],[名前]]="","",(100+((VLOOKUP(RZS_100[[#This Row],[No用]],Q_Stat[],29,FALSE)-Statistics100!P$6)*5)/Statistics100!P$13))</f>
        <v>99.12969064490828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93.833236569635829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94.941326873529391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109.57340290600891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99.229154571204475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97.639285874313714</v>
      </c>
      <c r="V100" s="11">
        <f>IF(RZS_100[[#This Row],[名前]]="","",(100+((VLOOKUP(RZS_100[[#This Row],[No用]],Q_Stat[],28,FALSE)-Statistics100!O$6)*5)/Statistics100!O$13))</f>
        <v>105.05867312647061</v>
      </c>
      <c r="W100" s="11">
        <f>IF(RZS_100[[#This Row],[名前]]="","",(100+((VLOOKUP(RZS_100[[#This Row],[No用]],Q_Stat[],29,FALSE)-Statistics100!P$6)*5)/Statistics100!P$13))</f>
        <v>95.648453224541413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95.374927427226865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95.615816623725465</v>
      </c>
      <c r="V101" s="11">
        <f>IF(RZS_100[[#This Row],[名前]]="","",(100+((VLOOKUP(RZS_100[[#This Row],[No用]],Q_Stat[],28,FALSE)-Statistics100!O$6)*5)/Statistics100!O$13))</f>
        <v>96.627551249019589</v>
      </c>
      <c r="W101" s="11">
        <f>IF(RZS_100[[#This Row],[名前]]="","",(100+((VLOOKUP(RZS_100[[#This Row],[No用]],Q_Stat[],29,FALSE)-Statistics100!P$6)*5)/Statistics100!P$13))</f>
        <v>96.518762579633119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96.916618284817915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97.639285874313714</v>
      </c>
      <c r="V102" s="11">
        <f>IF(RZS_100[[#This Row],[名前]]="","",(100+((VLOOKUP(RZS_100[[#This Row],[No用]],Q_Stat[],28,FALSE)-Statistics100!O$6)*5)/Statistics100!O$13))</f>
        <v>99.156887812254894</v>
      </c>
      <c r="W102" s="11">
        <f>IF(RZS_100[[#This Row],[名前]]="","",(100+((VLOOKUP(RZS_100[[#This Row],[No用]],Q_Stat[],29,FALSE)-Statistics100!P$6)*5)/Statistics100!P$13))</f>
        <v>98.25938128981656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98.313775624509802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98.25938128981656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96.14577285602239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94.941326873529391</v>
      </c>
      <c r="V104" s="11">
        <f>IF(RZS_100[[#This Row],[名前]]="","",(100+((VLOOKUP(RZS_100[[#This Row],[No用]],Q_Stat[],28,FALSE)-Statistics100!O$6)*5)/Statistics100!O$13))</f>
        <v>95.784439061274483</v>
      </c>
      <c r="W104" s="11">
        <f>IF(RZS_100[[#This Row],[名前]]="","",(100+((VLOOKUP(RZS_100[[#This Row],[No用]],Q_Stat[],29,FALSE)-Statistics100!P$6)*5)/Statistics100!P$13))</f>
        <v>96.518762579633119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98.988265374705875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97.68746371361344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96.964796124117626</v>
      </c>
      <c r="V106" s="11">
        <f>IF(RZS_100[[#This Row],[名前]]="","",(100+((VLOOKUP(RZS_100[[#This Row],[No用]],Q_Stat[],28,FALSE)-Statistics100!O$6)*5)/Statistics100!O$13))</f>
        <v>98.313775624509802</v>
      </c>
      <c r="W106" s="11">
        <f>IF(RZS_100[[#This Row],[名前]]="","",(100+((VLOOKUP(RZS_100[[#This Row],[No用]],Q_Stat[],29,FALSE)-Statistics100!P$6)*5)/Statistics100!P$13))</f>
        <v>98.25938128981656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97.68746371361344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98.988265374705875</v>
      </c>
      <c r="V107" s="11">
        <f>IF(RZS_100[[#This Row],[名前]]="","",(100+((VLOOKUP(RZS_100[[#This Row],[No用]],Q_Stat[],28,FALSE)-Statistics100!O$6)*5)/Statistics100!O$13))</f>
        <v>97.470663436764696</v>
      </c>
      <c r="W107" s="11">
        <f>IF(RZS_100[[#This Row],[名前]]="","",(100+((VLOOKUP(RZS_100[[#This Row],[No用]],Q_Stat[],29,FALSE)-Statistics100!P$6)*5)/Statistics100!P$13))</f>
        <v>96.518762579633119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93.833236569635829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94.941326873529391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106.96247484073375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96.916618284817915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96.964796124117626</v>
      </c>
      <c r="V109" s="11">
        <f>IF(RZS_100[[#This Row],[名前]]="","",(100+((VLOOKUP(RZS_100[[#This Row],[No用]],Q_Stat[],28,FALSE)-Statistics100!O$6)*5)/Statistics100!O$13))</f>
        <v>104.21556093872552</v>
      </c>
      <c r="W109" s="11">
        <f>IF(RZS_100[[#This Row],[名前]]="","",(100+((VLOOKUP(RZS_100[[#This Row],[No用]],Q_Stat[],29,FALSE)-Statistics100!P$6)*5)/Statistics100!P$13))</f>
        <v>96.518762579633119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101.01173462529412</v>
      </c>
      <c r="V110" s="11">
        <f>IF(RZS_100[[#This Row],[名前]]="","",(100+((VLOOKUP(RZS_100[[#This Row],[No用]],Q_Stat[],28,FALSE)-Statistics100!O$6)*5)/Statistics100!O$13))</f>
        <v>107.58800968970593</v>
      </c>
      <c r="W110" s="11">
        <f>IF(RZS_100[[#This Row],[名前]]="","",(100+((VLOOKUP(RZS_100[[#This Row],[No用]],Q_Stat[],29,FALSE)-Statistics100!P$6)*5)/Statistics100!P$13))</f>
        <v>101.74061871018344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100.77084542879552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105.05867312647061</v>
      </c>
      <c r="V111" s="11">
        <f>IF(RZS_100[[#This Row],[名前]]="","",(100+((VLOOKUP(RZS_100[[#This Row],[No用]],Q_Stat[],28,FALSE)-Statistics100!O$6)*5)/Statistics100!O$13))</f>
        <v>112.64668281617654</v>
      </c>
      <c r="W111" s="11">
        <f>IF(RZS_100[[#This Row],[名前]]="","",(100+((VLOOKUP(RZS_100[[#This Row],[No用]],Q_Stat[],29,FALSE)-Statistics100!P$6)*5)/Statistics100!P$13))</f>
        <v>103.48123742036688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97.68746371361344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95.615816623725465</v>
      </c>
      <c r="V112" s="11">
        <f>IF(RZS_100[[#This Row],[名前]]="","",(100+((VLOOKUP(RZS_100[[#This Row],[No用]],Q_Stat[],28,FALSE)-Statistics100!O$6)*5)/Statistics100!O$13))</f>
        <v>96.627551249019589</v>
      </c>
      <c r="W112" s="11">
        <f>IF(RZS_100[[#This Row],[名前]]="","",(100+((VLOOKUP(RZS_100[[#This Row],[No用]],Q_Stat[],29,FALSE)-Statistics100!P$6)*5)/Statistics100!P$13))</f>
        <v>98.25938128981656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93.062391140840305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94.266837123333303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106.96247484073375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96.14577285602239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97.639285874313714</v>
      </c>
      <c r="V114" s="11">
        <f>IF(RZS_100[[#This Row],[名前]]="","",(100+((VLOOKUP(RZS_100[[#This Row],[No用]],Q_Stat[],28,FALSE)-Statistics100!O$6)*5)/Statistics100!O$13))</f>
        <v>97.470663436764696</v>
      </c>
      <c r="W114" s="11">
        <f>IF(RZS_100[[#This Row],[名前]]="","",(100+((VLOOKUP(RZS_100[[#This Row],[No用]],Q_Stat[],29,FALSE)-Statistics100!P$6)*5)/Statistics100!P$13))</f>
        <v>97.389071934724839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99.229154571204475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96.290306373921553</v>
      </c>
      <c r="V115" s="11">
        <f>IF(RZS_100[[#This Row],[名前]]="","",(100+((VLOOKUP(RZS_100[[#This Row],[No用]],Q_Stat[],28,FALSE)-Statistics100!O$6)*5)/Statistics100!O$13))</f>
        <v>96.627551249019589</v>
      </c>
      <c r="W115" s="11">
        <f>IF(RZS_100[[#This Row],[名前]]="","",(100+((VLOOKUP(RZS_100[[#This Row],[No用]],Q_Stat[],29,FALSE)-Statistics100!P$6)*5)/Statistics100!P$13))</f>
        <v>96.518762579633119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95.374927427226865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96.964796124117626</v>
      </c>
      <c r="V116" s="11">
        <f>IF(RZS_100[[#This Row],[名前]]="","",(100+((VLOOKUP(RZS_100[[#This Row],[No用]],Q_Stat[],28,FALSE)-Statistics100!O$6)*5)/Statistics100!O$13))</f>
        <v>97.470663436764696</v>
      </c>
      <c r="W116" s="11">
        <f>IF(RZS_100[[#This Row],[名前]]="","",(100+((VLOOKUP(RZS_100[[#This Row],[No用]],Q_Stat[],29,FALSE)-Statistics100!P$6)*5)/Statistics100!P$13))</f>
        <v>97.389071934724839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98.45830914240895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96.964796124117626</v>
      </c>
      <c r="V117" s="11">
        <f>IF(RZS_100[[#This Row],[名前]]="","",(100+((VLOOKUP(RZS_100[[#This Row],[No用]],Q_Stat[],28,FALSE)-Statistics100!O$6)*5)/Statistics100!O$13))</f>
        <v>97.470663436764696</v>
      </c>
      <c r="W117" s="11">
        <f>IF(RZS_100[[#This Row],[名前]]="","",(100+((VLOOKUP(RZS_100[[#This Row],[No用]],Q_Stat[],29,FALSE)-Statistics100!P$6)*5)/Statistics100!P$13))</f>
        <v>97.389071934724839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100.77084542879552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99.662755124901963</v>
      </c>
      <c r="V118" s="11">
        <f>IF(RZS_100[[#This Row],[名前]]="","",(100+((VLOOKUP(RZS_100[[#This Row],[No用]],Q_Stat[],28,FALSE)-Statistics100!O$6)*5)/Statistics100!O$13))</f>
        <v>99.156887812254894</v>
      </c>
      <c r="W118" s="11">
        <f>IF(RZS_100[[#This Row],[名前]]="","",(100+((VLOOKUP(RZS_100[[#This Row],[No用]],Q_Stat[],29,FALSE)-Statistics100!P$6)*5)/Statistics100!P$13))</f>
        <v>99.12969064490828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100.77084542879552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102.36071412568629</v>
      </c>
      <c r="V119" s="11">
        <f>IF(RZS_100[[#This Row],[名前]]="","",(100+((VLOOKUP(RZS_100[[#This Row],[No用]],Q_Stat[],28,FALSE)-Statistics100!O$6)*5)/Statistics100!O$13))</f>
        <v>100.84311218774511</v>
      </c>
      <c r="W119" s="11">
        <f>IF(RZS_100[[#This Row],[名前]]="","",(100+((VLOOKUP(RZS_100[[#This Row],[No用]],Q_Stat[],29,FALSE)-Statistics100!P$6)*5)/Statistics100!P$13))</f>
        <v>100.87030935509172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103.08338171518209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105.05867312647061</v>
      </c>
      <c r="V120" s="11">
        <f>IF(RZS_100[[#This Row],[名前]]="","",(100+((VLOOKUP(RZS_100[[#This Row],[No用]],Q_Stat[],28,FALSE)-Statistics100!O$6)*5)/Statistics100!O$13))</f>
        <v>102.5293365632353</v>
      </c>
      <c r="W120" s="11">
        <f>IF(RZS_100[[#This Row],[名前]]="","",(100+((VLOOKUP(RZS_100[[#This Row],[No用]],Q_Stat[],29,FALSE)-Statistics100!P$6)*5)/Statistics100!P$13))</f>
        <v>102.61092806527516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105.39591800156866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101.01173462529412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102.61092806527516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96.916618284817915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96.964796124117626</v>
      </c>
      <c r="V122" s="11">
        <f>IF(RZS_100[[#This Row],[名前]]="","",(100+((VLOOKUP(RZS_100[[#This Row],[No用]],Q_Stat[],28,FALSE)-Statistics100!O$6)*5)/Statistics100!O$13))</f>
        <v>97.470663436764696</v>
      </c>
      <c r="W122" s="11">
        <f>IF(RZS_100[[#This Row],[名前]]="","",(100+((VLOOKUP(RZS_100[[#This Row],[No用]],Q_Stat[],29,FALSE)-Statistics100!P$6)*5)/Statistics100!P$13))</f>
        <v>98.25938128981656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95.374927427226865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96.290306373921553</v>
      </c>
      <c r="V123" s="11">
        <f>IF(RZS_100[[#This Row],[名前]]="","",(100+((VLOOKUP(RZS_100[[#This Row],[No用]],Q_Stat[],28,FALSE)-Statistics100!O$6)*5)/Statistics100!O$13))</f>
        <v>104.21556093872552</v>
      </c>
      <c r="W123" s="11">
        <f>IF(RZS_100[[#This Row],[名前]]="","",(100+((VLOOKUP(RZS_100[[#This Row],[No用]],Q_Stat[],29,FALSE)-Statistics100!P$6)*5)/Statistics100!P$13))</f>
        <v>97.389071934724839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96.14577285602239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100.33724487509804</v>
      </c>
      <c r="V124" s="11">
        <f>IF(RZS_100[[#This Row],[名前]]="","",(100+((VLOOKUP(RZS_100[[#This Row],[No用]],Q_Stat[],28,FALSE)-Statistics100!O$6)*5)/Statistics100!O$13))</f>
        <v>109.27423406519613</v>
      </c>
      <c r="W124" s="11">
        <f>IF(RZS_100[[#This Row],[名前]]="","",(100+((VLOOKUP(RZS_100[[#This Row],[No用]],Q_Stat[],29,FALSE)-Statistics100!P$6)*5)/Statistics100!P$13))</f>
        <v>99.12969064490828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99.229154571204475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98.313775624509802</v>
      </c>
      <c r="V125" s="11">
        <f>IF(RZS_100[[#This Row],[名前]]="","",(100+((VLOOKUP(RZS_100[[#This Row],[No用]],Q_Stat[],28,FALSE)-Statistics100!O$6)*5)/Statistics100!O$13))</f>
        <v>96.627551249019589</v>
      </c>
      <c r="W125" s="11">
        <f>IF(RZS_100[[#This Row],[名前]]="","",(100+((VLOOKUP(RZS_100[[#This Row],[No用]],Q_Stat[],29,FALSE)-Statistics100!P$6)*5)/Statistics100!P$13))</f>
        <v>97.389071934724839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96.14577285602239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94.941326873529391</v>
      </c>
      <c r="V126" s="11">
        <f>IF(RZS_100[[#This Row],[名前]]="","",(100+((VLOOKUP(RZS_100[[#This Row],[No用]],Q_Stat[],28,FALSE)-Statistics100!O$6)*5)/Statistics100!O$13))</f>
        <v>95.784439061274483</v>
      </c>
      <c r="W126" s="11">
        <f>IF(RZS_100[[#This Row],[名前]]="","",(100+((VLOOKUP(RZS_100[[#This Row],[No用]],Q_Stat[],29,FALSE)-Statistics100!P$6)*5)/Statistics100!P$13))</f>
        <v>98.25938128981656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97.68746371361344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98.988265374705875</v>
      </c>
      <c r="V127" s="11">
        <f>IF(RZS_100[[#This Row],[名前]]="","",(100+((VLOOKUP(RZS_100[[#This Row],[No用]],Q_Stat[],28,FALSE)-Statistics100!O$6)*5)/Statistics100!O$13))</f>
        <v>98.313775624509802</v>
      </c>
      <c r="W127" s="11">
        <f>IF(RZS_100[[#This Row],[名前]]="","",(100+((VLOOKUP(RZS_100[[#This Row],[No用]],Q_Stat[],29,FALSE)-Statistics100!P$6)*5)/Statistics100!P$13))</f>
        <v>100.87030935509172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93.062391140840305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93.592347373137216</v>
      </c>
      <c r="V128" s="11">
        <f>IF(RZS_100[[#This Row],[名前]]="","",(100+((VLOOKUP(RZS_100[[#This Row],[No用]],Q_Stat[],28,FALSE)-Statistics100!O$6)*5)/Statistics100!O$13))</f>
        <v>99.156887812254894</v>
      </c>
      <c r="W128" s="11">
        <f>IF(RZS_100[[#This Row],[名前]]="","",(100+((VLOOKUP(RZS_100[[#This Row],[No用]],Q_Stat[],29,FALSE)-Statistics100!P$6)*5)/Statistics100!P$13))</f>
        <v>105.22185613055031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101.54169085759105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101.6862243754902</v>
      </c>
      <c r="V129" s="11">
        <f>IF(RZS_100[[#This Row],[名前]]="","",(100+((VLOOKUP(RZS_100[[#This Row],[No用]],Q_Stat[],28,FALSE)-Statistics100!O$6)*5)/Statistics100!O$13))</f>
        <v>99.156887812254894</v>
      </c>
      <c r="W129" s="11">
        <f>IF(RZS_100[[#This Row],[名前]]="","",(100+((VLOOKUP(RZS_100[[#This Row],[No用]],Q_Stat[],29,FALSE)-Statistics100!P$6)*5)/Statistics100!P$13))</f>
        <v>101.74061871018344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98.45830914240895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95.615816623725465</v>
      </c>
      <c r="V130" s="11">
        <f>IF(RZS_100[[#This Row],[名前]]="","",(100+((VLOOKUP(RZS_100[[#This Row],[No用]],Q_Stat[],28,FALSE)-Statistics100!O$6)*5)/Statistics100!O$13))</f>
        <v>95.784439061274483</v>
      </c>
      <c r="W130" s="11">
        <f>IF(RZS_100[[#This Row],[名前]]="","",(100+((VLOOKUP(RZS_100[[#This Row],[No用]],Q_Stat[],29,FALSE)-Statistics100!P$6)*5)/Statistics100!P$13))</f>
        <v>97.389071934724839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98.45830914240895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101.6862243754902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102.61092806527516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94.60408199843134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94.266837123333303</v>
      </c>
      <c r="V132" s="11">
        <f>IF(RZS_100[[#This Row],[名前]]="","",(100+((VLOOKUP(RZS_100[[#This Row],[No用]],Q_Stat[],28,FALSE)-Statistics100!O$6)*5)/Statistics100!O$13))</f>
        <v>95.784439061274483</v>
      </c>
      <c r="W132" s="11">
        <f>IF(RZS_100[[#This Row],[名前]]="","",(100+((VLOOKUP(RZS_100[[#This Row],[No用]],Q_Stat[],29,FALSE)-Statistics100!P$6)*5)/Statistics100!P$13))</f>
        <v>98.25938128981656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93.062391140840305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93.592347373137216</v>
      </c>
      <c r="V133" s="11">
        <f>IF(RZS_100[[#This Row],[名前]]="","",(100+((VLOOKUP(RZS_100[[#This Row],[No用]],Q_Stat[],28,FALSE)-Statistics100!O$6)*5)/Statistics100!O$13))</f>
        <v>99.156887812254894</v>
      </c>
      <c r="W133" s="11">
        <f>IF(RZS_100[[#This Row],[名前]]="","",(100+((VLOOKUP(RZS_100[[#This Row],[No用]],Q_Stat[],29,FALSE)-Statistics100!P$6)*5)/Statistics100!P$13))</f>
        <v>106.09216548564203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94.60408199843134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95.615816623725465</v>
      </c>
      <c r="V134" s="11">
        <f>IF(RZS_100[[#This Row],[名前]]="","",(100+((VLOOKUP(RZS_100[[#This Row],[No用]],Q_Stat[],28,FALSE)-Statistics100!O$6)*5)/Statistics100!O$13))</f>
        <v>96.627551249019589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98.988265374705875</v>
      </c>
      <c r="V135" s="11">
        <f>IF(RZS_100[[#This Row],[名前]]="","",(100+((VLOOKUP(RZS_100[[#This Row],[No用]],Q_Stat[],28,FALSE)-Statistics100!O$6)*5)/Statistics100!O$13))</f>
        <v>99.156887812254894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106.9376088591597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109.10561162764711</v>
      </c>
      <c r="V136" s="11">
        <f>IF(RZS_100[[#This Row],[名前]]="","",(100+((VLOOKUP(RZS_100[[#This Row],[No用]],Q_Stat[],28,FALSE)-Statistics100!O$6)*5)/Statistics100!O$13))</f>
        <v>101.6862243754902</v>
      </c>
      <c r="W136" s="11">
        <f>IF(RZS_100[[#This Row],[名前]]="","",(100+((VLOOKUP(RZS_100[[#This Row],[No用]],Q_Stat[],29,FALSE)-Statistics100!P$6)*5)/Statistics100!P$13))</f>
        <v>101.74061871018344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109.25014514554627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111.80357062843143</v>
      </c>
      <c r="V137" s="11">
        <f>IF(RZS_100[[#This Row],[名前]]="","",(100+((VLOOKUP(RZS_100[[#This Row],[No用]],Q_Stat[],28,FALSE)-Statistics100!O$6)*5)/Statistics100!O$13))</f>
        <v>103.37244875098041</v>
      </c>
      <c r="W137" s="11">
        <f>IF(RZS_100[[#This Row],[名前]]="","",(100+((VLOOKUP(RZS_100[[#This Row],[No用]],Q_Stat[],29,FALSE)-Statistics100!P$6)*5)/Statistics100!P$13))</f>
        <v>103.48123742036688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111.56268143193283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113.82703987901968</v>
      </c>
      <c r="V138" s="11">
        <f>IF(RZS_100[[#This Row],[名前]]="","",(100+((VLOOKUP(RZS_100[[#This Row],[No用]],Q_Stat[],28,FALSE)-Statistics100!O$6)*5)/Statistics100!O$13))</f>
        <v>104.21556093872552</v>
      </c>
      <c r="W138" s="11">
        <f>IF(RZS_100[[#This Row],[名前]]="","",(100+((VLOOKUP(RZS_100[[#This Row],[No用]],Q_Stat[],29,FALSE)-Statistics100!P$6)*5)/Statistics100!P$13))</f>
        <v>100.87030935509172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101.54169085759105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101.01173462529412</v>
      </c>
      <c r="V139" s="11">
        <f>IF(RZS_100[[#This Row],[名前]]="","",(100+((VLOOKUP(RZS_100[[#This Row],[No用]],Q_Stat[],28,FALSE)-Statistics100!O$6)*5)/Statistics100!O$13))</f>
        <v>99.156887812254894</v>
      </c>
      <c r="W139" s="11">
        <f>IF(RZS_100[[#This Row],[名前]]="","",(100+((VLOOKUP(RZS_100[[#This Row],[No用]],Q_Stat[],29,FALSE)-Statistics100!P$6)*5)/Statistics100!P$13))</f>
        <v>98.25938128981656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103.85422714397761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102.36071412568629</v>
      </c>
      <c r="V140" s="11">
        <f>IF(RZS_100[[#This Row],[名前]]="","",(100+((VLOOKUP(RZS_100[[#This Row],[No用]],Q_Stat[],28,FALSE)-Statistics100!O$6)*5)/Statistics100!O$13))</f>
        <v>100.84311218774511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104.62507257277313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99.662755124901963</v>
      </c>
      <c r="V141" s="11">
        <f>IF(RZS_100[[#This Row],[名前]]="","",(100+((VLOOKUP(RZS_100[[#This Row],[No用]],Q_Stat[],28,FALSE)-Statistics100!O$6)*5)/Statistics100!O$13))</f>
        <v>99.156887812254894</v>
      </c>
      <c r="W141" s="11">
        <f>IF(RZS_100[[#This Row],[名前]]="","",(100+((VLOOKUP(RZS_100[[#This Row],[No用]],Q_Stat[],29,FALSE)-Statistics100!P$6)*5)/Statistics100!P$13))</f>
        <v>99.12969064490828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101.54169085759105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102.36071412568629</v>
      </c>
      <c r="V142" s="11">
        <f>IF(RZS_100[[#This Row],[名前]]="","",(100+((VLOOKUP(RZS_100[[#This Row],[No用]],Q_Stat[],28,FALSE)-Statistics100!O$6)*5)/Statistics100!O$13))</f>
        <v>105.05867312647061</v>
      </c>
      <c r="W142" s="11">
        <f>IF(RZS_100[[#This Row],[名前]]="","",(100+((VLOOKUP(RZS_100[[#This Row],[No用]],Q_Stat[],29,FALSE)-Statistics100!P$6)*5)/Statistics100!P$13))</f>
        <v>104.35154677545859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103.85422714397761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105.05867312647061</v>
      </c>
      <c r="V143" s="11">
        <f>IF(RZS_100[[#This Row],[名前]]="","",(100+((VLOOKUP(RZS_100[[#This Row],[No用]],Q_Stat[],28,FALSE)-Statistics100!O$6)*5)/Statistics100!O$13))</f>
        <v>106.74489750196082</v>
      </c>
      <c r="W143" s="11">
        <f>IF(RZS_100[[#This Row],[名前]]="","",(100+((VLOOKUP(RZS_100[[#This Row],[No用]],Q_Stat[],29,FALSE)-Statistics100!P$6)*5)/Statistics100!P$13))</f>
        <v>106.09216548564203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98.45830914240895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102.36071412568629</v>
      </c>
      <c r="V144" s="11">
        <f>IF(RZS_100[[#This Row],[名前]]="","",(100+((VLOOKUP(RZS_100[[#This Row],[No用]],Q_Stat[],28,FALSE)-Statistics100!O$6)*5)/Statistics100!O$13))</f>
        <v>112.64668281617654</v>
      </c>
      <c r="W144" s="11">
        <f>IF(RZS_100[[#This Row],[名前]]="","",(100+((VLOOKUP(RZS_100[[#This Row],[No用]],Q_Stat[],29,FALSE)-Statistics100!P$6)*5)/Statistics100!P$13))</f>
        <v>100.87030935509172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99.229154571204475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106.40765262686278</v>
      </c>
      <c r="V145" s="11">
        <f>IF(RZS_100[[#This Row],[名前]]="","",(100+((VLOOKUP(RZS_100[[#This Row],[No用]],Q_Stat[],28,FALSE)-Statistics100!O$6)*5)/Statistics100!O$13))</f>
        <v>117.70535594264715</v>
      </c>
      <c r="W145" s="11">
        <f>IF(RZS_100[[#This Row],[名前]]="","",(100+((VLOOKUP(RZS_100[[#This Row],[No用]],Q_Stat[],29,FALSE)-Statistics100!P$6)*5)/Statistics100!P$13))</f>
        <v>102.61092806527516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101.54169085759105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102.36071412568629</v>
      </c>
      <c r="V146" s="11">
        <f>IF(RZS_100[[#This Row],[名前]]="","",(100+((VLOOKUP(RZS_100[[#This Row],[No用]],Q_Stat[],28,FALSE)-Statistics100!O$6)*5)/Statistics100!O$13))</f>
        <v>105.05867312647061</v>
      </c>
      <c r="W146" s="11">
        <f>IF(RZS_100[[#This Row],[名前]]="","",(100+((VLOOKUP(RZS_100[[#This Row],[No用]],Q_Stat[],29,FALSE)-Statistics100!P$6)*5)/Statistics100!P$13))</f>
        <v>104.35154677545859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101.54169085759105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101.01173462529412</v>
      </c>
      <c r="V147" s="11">
        <f>IF(RZS_100[[#This Row],[名前]]="","",(100+((VLOOKUP(RZS_100[[#This Row],[No用]],Q_Stat[],28,FALSE)-Statistics100!O$6)*5)/Statistics100!O$13))</f>
        <v>99.156887812254894</v>
      </c>
      <c r="W147" s="11">
        <f>IF(RZS_100[[#This Row],[名前]]="","",(100+((VLOOKUP(RZS_100[[#This Row],[No用]],Q_Stat[],29,FALSE)-Statistics100!P$6)*5)/Statistics100!P$13))</f>
        <v>98.25938128981656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96.916618284817915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101.01173462529412</v>
      </c>
      <c r="V148" s="11">
        <f>IF(RZS_100[[#This Row],[名前]]="","",(100+((VLOOKUP(RZS_100[[#This Row],[No用]],Q_Stat[],28,FALSE)-Statistics100!O$6)*5)/Statistics100!O$13))</f>
        <v>105.90178531421572</v>
      </c>
      <c r="W148" s="11">
        <f>IF(RZS_100[[#This Row],[名前]]="","",(100+((VLOOKUP(RZS_100[[#This Row],[No用]],Q_Stat[],29,FALSE)-Statistics100!P$6)*5)/Statistics100!P$13))</f>
        <v>100.87030935509172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97.68746371361344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105.05867312647061</v>
      </c>
      <c r="V149" s="11">
        <f>IF(RZS_100[[#This Row],[名前]]="","",(100+((VLOOKUP(RZS_100[[#This Row],[No用]],Q_Stat[],28,FALSE)-Statistics100!O$6)*5)/Statistics100!O$13))</f>
        <v>110.96045844068634</v>
      </c>
      <c r="W149" s="11">
        <f>IF(RZS_100[[#This Row],[名前]]="","",(100+((VLOOKUP(RZS_100[[#This Row],[No用]],Q_Stat[],29,FALSE)-Statistics100!P$6)*5)/Statistics100!P$13))</f>
        <v>102.61092806527516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93.062391140840305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93.592347373137216</v>
      </c>
      <c r="V150" s="11">
        <f>IF(RZS_100[[#This Row],[名前]]="","",(100+((VLOOKUP(RZS_100[[#This Row],[No用]],Q_Stat[],28,FALSE)-Statistics100!O$6)*5)/Statistics100!O$13))</f>
        <v>99.156887812254894</v>
      </c>
      <c r="W150" s="11">
        <f>IF(RZS_100[[#This Row],[名前]]="","",(100+((VLOOKUP(RZS_100[[#This Row],[No用]],Q_Stat[],29,FALSE)-Statistics100!P$6)*5)/Statistics100!P$13))</f>
        <v>106.09216548564203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99.229154571204475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111.12908087823536</v>
      </c>
      <c r="V151" s="11">
        <f>IF(RZS_100[[#This Row],[名前]]="","",(100+((VLOOKUP(RZS_100[[#This Row],[No用]],Q_Stat[],28,FALSE)-Statistics100!O$6)*5)/Statistics100!O$13))</f>
        <v>118.54846813039225</v>
      </c>
      <c r="W151" s="11">
        <f>IF(RZS_100[[#This Row],[名前]]="","",(100+((VLOOKUP(RZS_100[[#This Row],[No用]],Q_Stat[],29,FALSE)-Statistics100!P$6)*5)/Statistics100!P$13))</f>
        <v>102.61092806527516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115.17601937941184</v>
      </c>
      <c r="V152" s="11">
        <f>IF(RZS_100[[#This Row],[名前]]="","",(100+((VLOOKUP(RZS_100[[#This Row],[No用]],Q_Stat[],28,FALSE)-Statistics100!O$6)*5)/Statistics100!O$13))</f>
        <v>123.60714125686286</v>
      </c>
      <c r="W152" s="11">
        <f>IF(RZS_100[[#This Row],[名前]]="","",(100+((VLOOKUP(RZS_100[[#This Row],[No用]],Q_Stat[],29,FALSE)-Statistics100!P$6)*5)/Statistics100!P$13))</f>
        <v>104.35154677545859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98.45830914240895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117.19948863000009</v>
      </c>
      <c r="V153" s="11">
        <f>IF(RZS_100[[#This Row],[名前]]="","",(100+((VLOOKUP(RZS_100[[#This Row],[No用]],Q_Stat[],28,FALSE)-Statistics100!O$6)*5)/Statistics100!O$13))</f>
        <v>123.60714125686286</v>
      </c>
      <c r="W153" s="11">
        <f>IF(RZS_100[[#This Row],[名前]]="","",(100+((VLOOKUP(RZS_100[[#This Row],[No用]],Q_Stat[],29,FALSE)-Statistics100!P$6)*5)/Statistics100!P$13))</f>
        <v>106.96247484073375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104.62507257277313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101.01173462529412</v>
      </c>
      <c r="V154" s="11">
        <f>IF(RZS_100[[#This Row],[名前]]="","",(100+((VLOOKUP(RZS_100[[#This Row],[No用]],Q_Stat[],28,FALSE)-Statistics100!O$6)*5)/Statistics100!O$13))</f>
        <v>101.6862243754902</v>
      </c>
      <c r="W154" s="11">
        <f>IF(RZS_100[[#This Row],[名前]]="","",(100+((VLOOKUP(RZS_100[[#This Row],[No用]],Q_Stat[],29,FALSE)-Statistics100!P$6)*5)/Statistics100!P$13))</f>
        <v>103.48123742036688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106.9376088591597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103.70969362607845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105.22185613055031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103.85422714397761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99.662755124901963</v>
      </c>
      <c r="V156" s="11">
        <f>IF(RZS_100[[#This Row],[名前]]="","",(100+((VLOOKUP(RZS_100[[#This Row],[No用]],Q_Stat[],28,FALSE)-Statistics100!O$6)*5)/Statistics100!O$13))</f>
        <v>98.313775624509802</v>
      </c>
      <c r="W156" s="11">
        <f>IF(RZS_100[[#This Row],[名前]]="","",(100+((VLOOKUP(RZS_100[[#This Row],[No用]],Q_Stat[],29,FALSE)-Statistics100!P$6)*5)/Statistics100!P$13))</f>
        <v>97.389071934724839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106.16676343036417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101.01173462529412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99.12969064490828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103.08338171518209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98.988265374705875</v>
      </c>
      <c r="V158" s="11">
        <f>IF(RZS_100[[#This Row],[名前]]="","",(100+((VLOOKUP(RZS_100[[#This Row],[No用]],Q_Stat[],28,FALSE)-Statistics100!O$6)*5)/Statistics100!O$13))</f>
        <v>99.156887812254894</v>
      </c>
      <c r="W158" s="11">
        <f>IF(RZS_100[[#This Row],[名前]]="","",(100+((VLOOKUP(RZS_100[[#This Row],[No用]],Q_Stat[],29,FALSE)-Statistics100!P$6)*5)/Statistics100!P$13))</f>
        <v>106.96247484073375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105.39591800156866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101.6862243754902</v>
      </c>
      <c r="V159" s="11">
        <f>IF(RZS_100[[#This Row],[名前]]="","",(100+((VLOOKUP(RZS_100[[#This Row],[No用]],Q_Stat[],28,FALSE)-Statistics100!O$6)*5)/Statistics100!O$13))</f>
        <v>100.84311218774511</v>
      </c>
      <c r="W159" s="11">
        <f>IF(RZS_100[[#This Row],[名前]]="","",(100+((VLOOKUP(RZS_100[[#This Row],[No用]],Q_Stat[],29,FALSE)-Statistics100!P$6)*5)/Statistics100!P$13))</f>
        <v>108.70309355091719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104.62507257277313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99.662755124901963</v>
      </c>
      <c r="V160" s="11">
        <f>IF(RZS_100[[#This Row],[名前]]="","",(100+((VLOOKUP(RZS_100[[#This Row],[No用]],Q_Stat[],28,FALSE)-Statistics100!O$6)*5)/Statistics100!O$13))</f>
        <v>95.784439061274483</v>
      </c>
      <c r="W160" s="11">
        <f>IF(RZS_100[[#This Row],[名前]]="","",(100+((VLOOKUP(RZS_100[[#This Row],[No用]],Q_Stat[],29,FALSE)-Statistics100!P$6)*5)/Statistics100!P$13))</f>
        <v>96.518762579633119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106.9376088591597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102.36071412568629</v>
      </c>
      <c r="V161" s="11">
        <f>IF(RZS_100[[#This Row],[名前]]="","",(100+((VLOOKUP(RZS_100[[#This Row],[No用]],Q_Stat[],28,FALSE)-Statistics100!O$6)*5)/Statistics100!O$13))</f>
        <v>97.470663436764696</v>
      </c>
      <c r="W161" s="11">
        <f>IF(RZS_100[[#This Row],[名前]]="","",(100+((VLOOKUP(RZS_100[[#This Row],[No用]],Q_Stat[],29,FALSE)-Statistics100!P$6)*5)/Statistics100!P$13))</f>
        <v>98.25938128981656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96.14577285602239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94.941326873529391</v>
      </c>
      <c r="V162" s="11">
        <f>IF(RZS_100[[#This Row],[名前]]="","",(100+((VLOOKUP(RZS_100[[#This Row],[No用]],Q_Stat[],28,FALSE)-Statistics100!O$6)*5)/Statistics100!O$13))</f>
        <v>102.5293365632353</v>
      </c>
      <c r="W162" s="11">
        <f>IF(RZS_100[[#This Row],[名前]]="","",(100+((VLOOKUP(RZS_100[[#This Row],[No用]],Q_Stat[],29,FALSE)-Statistics100!P$6)*5)/Statistics100!P$13))</f>
        <v>110.44371226110063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97.68746371361344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96.290306373921553</v>
      </c>
      <c r="V163" s="11">
        <f>IF(RZS_100[[#This Row],[名前]]="","",(100+((VLOOKUP(RZS_100[[#This Row],[No用]],Q_Stat[],28,FALSE)-Statistics100!O$6)*5)/Statistics100!O$13))</f>
        <v>99.156887812254894</v>
      </c>
      <c r="W163" s="11">
        <f>IF(RZS_100[[#This Row],[名前]]="","",(100+((VLOOKUP(RZS_100[[#This Row],[No用]],Q_Stat[],29,FALSE)-Statistics100!P$6)*5)/Statistics100!P$13))</f>
        <v>98.25938128981656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101.01173462529412</v>
      </c>
      <c r="V164" s="11">
        <f>IF(RZS_100[[#This Row],[名前]]="","",(100+((VLOOKUP(RZS_100[[#This Row],[No用]],Q_Stat[],28,FALSE)-Statistics100!O$6)*5)/Statistics100!O$13))</f>
        <v>93.255102498039179</v>
      </c>
      <c r="W164" s="11">
        <f>IF(RZS_100[[#This Row],[名前]]="","",(100+((VLOOKUP(RZS_100[[#This Row],[No用]],Q_Stat[],29,FALSE)-Statistics100!P$6)*5)/Statistics100!P$13))</f>
        <v>98.25938128981656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105.39591800156866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104.38418337627454</v>
      </c>
      <c r="V165" s="11">
        <f>IF(RZS_100[[#This Row],[名前]]="","",(100+((VLOOKUP(RZS_100[[#This Row],[No用]],Q_Stat[],28,FALSE)-Statistics100!O$6)*5)/Statistics100!O$13))</f>
        <v>98.313775624509802</v>
      </c>
      <c r="W165" s="11">
        <f>IF(RZS_100[[#This Row],[名前]]="","",(100+((VLOOKUP(RZS_100[[#This Row],[No用]],Q_Stat[],29,FALSE)-Statistics100!P$6)*5)/Statistics100!P$13))</f>
        <v>106.96247484073375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107.70845428795522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107.08214237705886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108.70309355091719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109.25014514554627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104.38418337627454</v>
      </c>
      <c r="V167" s="11">
        <f>IF(RZS_100[[#This Row],[名前]]="","",(100+((VLOOKUP(RZS_100[[#This Row],[No用]],Q_Stat[],28,FALSE)-Statistics100!O$6)*5)/Statistics100!O$13))</f>
        <v>98.313775624509802</v>
      </c>
      <c r="W167" s="11">
        <f>IF(RZS_100[[#This Row],[名前]]="","",(100+((VLOOKUP(RZS_100[[#This Row],[No用]],Q_Stat[],29,FALSE)-Statistics100!P$6)*5)/Statistics100!P$13))</f>
        <v>107.83278419582547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110.02099057434179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103.03520387588237</v>
      </c>
      <c r="V168" s="11">
        <f>IF(RZS_100[[#This Row],[名前]]="","",(100+((VLOOKUP(RZS_100[[#This Row],[No用]],Q_Stat[],28,FALSE)-Statistics100!O$6)*5)/Statistics100!O$13))</f>
        <v>97.470663436764696</v>
      </c>
      <c r="W168" s="11">
        <f>IF(RZS_100[[#This Row],[名前]]="","",(100+((VLOOKUP(RZS_100[[#This Row],[No用]],Q_Stat[],29,FALSE)-Statistics100!P$6)*5)/Statistics100!P$13))</f>
        <v>113.05464032637578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101.54169085759105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100.33724487509804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106.96247484073375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103.85422714397761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103.03520387588237</v>
      </c>
      <c r="V170" s="11">
        <f>IF(RZS_100[[#This Row],[名前]]="","",(100+((VLOOKUP(RZS_100[[#This Row],[No用]],Q_Stat[],28,FALSE)-Statistics100!O$6)*5)/Statistics100!O$13))</f>
        <v>108.43112187745102</v>
      </c>
      <c r="W170" s="11">
        <f>IF(RZS_100[[#This Row],[名前]]="","",(100+((VLOOKUP(RZS_100[[#This Row],[No用]],Q_Stat[],29,FALSE)-Statistics100!P$6)*5)/Statistics100!P$13))</f>
        <v>108.70309355091719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101.54169085759105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100.33724487509804</v>
      </c>
      <c r="V171" s="11">
        <f>IF(RZS_100[[#This Row],[名前]]="","",(100+((VLOOKUP(RZS_100[[#This Row],[No用]],Q_Stat[],28,FALSE)-Statistics100!O$6)*5)/Statistics100!O$13))</f>
        <v>101.6862243754902</v>
      </c>
      <c r="W171" s="11">
        <f>IF(RZS_100[[#This Row],[名前]]="","",(100+((VLOOKUP(RZS_100[[#This Row],[No用]],Q_Stat[],29,FALSE)-Statistics100!P$6)*5)/Statistics100!P$13))</f>
        <v>104.35154677545859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93.833236569635829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93.592347373137216</v>
      </c>
      <c r="V172" s="11">
        <f>IF(RZS_100[[#This Row],[名前]]="","",(100+((VLOOKUP(RZS_100[[#This Row],[No用]],Q_Stat[],28,FALSE)-Statistics100!O$6)*5)/Statistics100!O$13))</f>
        <v>98.313775624509802</v>
      </c>
      <c r="W172" s="11">
        <f>IF(RZS_100[[#This Row],[名前]]="","",(100+((VLOOKUP(RZS_100[[#This Row],[No用]],Q_Stat[],29,FALSE)-Statistics100!P$6)*5)/Statistics100!P$13))</f>
        <v>109.57340290600891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96.916618284817915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95.615816623725465</v>
      </c>
      <c r="V173" s="11">
        <f>IF(RZS_100[[#This Row],[名前]]="","",(100+((VLOOKUP(RZS_100[[#This Row],[No用]],Q_Stat[],28,FALSE)-Statistics100!O$6)*5)/Statistics100!O$13))</f>
        <v>94.098214685784285</v>
      </c>
      <c r="W173" s="11">
        <f>IF(RZS_100[[#This Row],[名前]]="","",(100+((VLOOKUP(RZS_100[[#This Row],[No用]],Q_Stat[],29,FALSE)-Statistics100!P$6)*5)/Statistics100!P$13))</f>
        <v>94.778143869449693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102.36071412568629</v>
      </c>
      <c r="V174" s="11">
        <f>IF(RZS_100[[#This Row],[名前]]="","",(100+((VLOOKUP(RZS_100[[#This Row],[No用]],Q_Stat[],28,FALSE)-Statistics100!O$6)*5)/Statistics100!O$13))</f>
        <v>99.156887812254894</v>
      </c>
      <c r="W174" s="11">
        <f>IF(RZS_100[[#This Row],[名前]]="","",(100+((VLOOKUP(RZS_100[[#This Row],[No用]],Q_Stat[],29,FALSE)-Statistics100!P$6)*5)/Statistics100!P$13))</f>
        <v>96.518762579633119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98.45830914240895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105.05867312647061</v>
      </c>
      <c r="V175" s="11">
        <f>IF(RZS_100[[#This Row],[名前]]="","",(100+((VLOOKUP(RZS_100[[#This Row],[No用]],Q_Stat[],28,FALSE)-Statistics100!O$6)*5)/Statistics100!O$13))</f>
        <v>114.33290719166675</v>
      </c>
      <c r="W175" s="11">
        <f>IF(RZS_100[[#This Row],[名前]]="","",(100+((VLOOKUP(RZS_100[[#This Row],[No用]],Q_Stat[],29,FALSE)-Statistics100!P$6)*5)/Statistics100!P$13))</f>
        <v>105.22185613055031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99.229154571204475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109.10561162764711</v>
      </c>
      <c r="V176" s="11">
        <f>IF(RZS_100[[#This Row],[名前]]="","",(100+((VLOOKUP(RZS_100[[#This Row],[No用]],Q_Stat[],28,FALSE)-Statistics100!O$6)*5)/Statistics100!O$13))</f>
        <v>119.39158031813736</v>
      </c>
      <c r="W176" s="11">
        <f>IF(RZS_100[[#This Row],[名前]]="","",(100+((VLOOKUP(RZS_100[[#This Row],[No用]],Q_Stat[],29,FALSE)-Statistics100!P$6)*5)/Statistics100!P$13))</f>
        <v>106.96247484073375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97.68746371361344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111.80357062843143</v>
      </c>
      <c r="V177" s="11">
        <f>IF(RZS_100[[#This Row],[名前]]="","",(100+((VLOOKUP(RZS_100[[#This Row],[No用]],Q_Stat[],28,FALSE)-Statistics100!O$6)*5)/Statistics100!O$13))</f>
        <v>123.60714125686286</v>
      </c>
      <c r="W177" s="11">
        <f>IF(RZS_100[[#This Row],[名前]]="","",(100+((VLOOKUP(RZS_100[[#This Row],[No用]],Q_Stat[],29,FALSE)-Statistics100!P$6)*5)/Statistics100!P$13))</f>
        <v>106.96247484073375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越後栄</v>
      </c>
      <c r="D178" t="str">
        <f>IFERROR(Stat[[#This Row],[じゃんけん]],"")</f>
        <v>パー</v>
      </c>
      <c r="E178" t="str">
        <f>IFERROR(Stat[[#This Row],[ポジション]],"")</f>
        <v>S</v>
      </c>
      <c r="F178" t="str">
        <f>IFERROR(Stat[[#This Row],[高校]],"")</f>
        <v>椿原</v>
      </c>
      <c r="G178" t="str">
        <f>IFERROR(Stat[[#This Row],[レアリティ]],"")</f>
        <v>ICONIC</v>
      </c>
      <c r="H178" t="str">
        <f>IFERROR(SetNo[[#This Row],[No.用]],"")</f>
        <v>ユニフォーム越後栄ICONIC</v>
      </c>
      <c r="I178" s="11">
        <f>IF(RZS_100[[#This Row],[名前]]="","",(100+((VLOOKUP(RZS_100[[#This Row],[No用]],Q_Stat[],13,FALSE)-Statistics100!B$6)*5)/Statistics100!B$13))</f>
        <v>97.68746371361344</v>
      </c>
      <c r="J178" s="11">
        <f>IF(RZS_100[[#This Row],[名前]]="","",(100+((VLOOKUP(RZS_100[[#This Row],[No用]],Q_Stat[],14,FALSE)-Statistics100!C$6)*5)/Statistics100!C$13))</f>
        <v>100.9635567859944</v>
      </c>
      <c r="K178" s="11">
        <f>IF(RZS_100[[#This Row],[名前]]="","",(100+((VLOOKUP(RZS_100[[#This Row],[No用]],Q_Stat[],15,FALSE)-Statistics100!D$6)*5)/Statistics100!D$13))</f>
        <v>112.3656454202615</v>
      </c>
      <c r="L178" s="11">
        <f>IF(RZS_100[[#This Row],[名前]]="","",(100+((VLOOKUP(RZS_100[[#This Row],[No用]],Q_Stat[],16,FALSE)-Statistics100!E$6)*5)/Statistics100!E$13))</f>
        <v>108.43112187745102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96.627551249019589</v>
      </c>
      <c r="O178" s="11">
        <f>IF(RZS_100[[#This Row],[名前]]="","",(100+((VLOOKUP(RZS_100[[#This Row],[No用]],Q_Stat[],19,FALSE)-Statistics100!H$6)*5)/Statistics100!H$13))</f>
        <v>104.0469385011765</v>
      </c>
      <c r="P178" s="11">
        <f>IF(RZS_100[[#This Row],[名前]]="","",(100+((VLOOKUP(RZS_100[[#This Row],[No用]],Q_Stat[],20,FALSE)-Statistics100!I$6)*5)/Statistics100!I$13))</f>
        <v>102.24829916732027</v>
      </c>
      <c r="Q178" s="11">
        <f>IF(RZS_100[[#This Row],[名前]]="","",(100+((VLOOKUP(RZS_100[[#This Row],[No用]],Q_Stat[],21,FALSE)-Statistics100!J$6)*5)/Statistics100!J$13))</f>
        <v>100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103.26366008159394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104.38418337627454</v>
      </c>
      <c r="V178" s="11">
        <f>IF(RZS_100[[#This Row],[名前]]="","",(100+((VLOOKUP(RZS_100[[#This Row],[No用]],Q_Stat[],28,FALSE)-Statistics100!O$6)*5)/Statistics100!O$13))</f>
        <v>113.48979500392164</v>
      </c>
      <c r="W178" s="11">
        <f>IF(RZS_100[[#This Row],[名前]]="","",(100+((VLOOKUP(RZS_100[[#This Row],[No用]],Q_Stat[],29,FALSE)-Statistics100!P$6)*5)/Statistics100!P$13))</f>
        <v>101.74061871018344</v>
      </c>
      <c r="X178" s="11">
        <f>IF(RZS_100[[#This Row],[名前]]="","",(100+((VLOOKUP(RZS_100[[#This Row],[No用]],Q_Stat[],30,FALSE)-Statistics100!Q$6)*5)/Statistics100!Q$13))</f>
        <v>97.976530749411751</v>
      </c>
      <c r="Y178" s="11">
        <f>IF(RZS_100[[#This Row],[名前]]="","",(VLOOKUP(RZS_100[[#This Row],[No用]],Q_Stat[],30,FALSE)))</f>
        <v>232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-3</v>
      </c>
      <c r="AC178" s="11">
        <f>RZS_100[[#This Row],[ぶんし]]/RZS_100[[#This Row],[NIQR]]</f>
        <v>-0.40469385011764913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星海光来</v>
      </c>
      <c r="D179" t="str">
        <f>IFERROR(Stat[[#This Row],[じゃんけん]],"")</f>
        <v>チョキ</v>
      </c>
      <c r="E179" t="str">
        <f>IFERROR(Stat[[#This Row],[ポジション]],"")</f>
        <v>WS</v>
      </c>
      <c r="F179" t="str">
        <f>IFERROR(Stat[[#This Row],[高校]],"")</f>
        <v>鴎台</v>
      </c>
      <c r="G179" t="str">
        <f>IFERROR(Stat[[#This Row],[レアリティ]],"")</f>
        <v>ICONIC</v>
      </c>
      <c r="H179" t="str">
        <f>IFERROR(SetNo[[#This Row],[No.用]],"")</f>
        <v>ユニフォーム星海光来ICONIC</v>
      </c>
      <c r="I179" s="11">
        <f>IF(RZS_100[[#This Row],[名前]]="","",(100+((VLOOKUP(RZS_100[[#This Row],[No用]],Q_Stat[],13,FALSE)-Statistics100!B$6)*5)/Statistics100!B$13))</f>
        <v>106.9376088591597</v>
      </c>
      <c r="J179" s="11">
        <f>IF(RZS_100[[#This Row],[名前]]="","",(100+((VLOOKUP(RZS_100[[#This Row],[No用]],Q_Stat[],14,FALSE)-Statistics100!C$6)*5)/Statistics100!C$13))</f>
        <v>105.78134071596642</v>
      </c>
      <c r="K179" s="11">
        <f>IF(RZS_100[[#This Row],[名前]]="","",(100+((VLOOKUP(RZS_100[[#This Row],[No用]],Q_Stat[],15,FALSE)-Statistics100!D$6)*5)/Statistics100!D$13))</f>
        <v>101.12414958366014</v>
      </c>
      <c r="L179" s="11">
        <f>IF(RZS_100[[#This Row],[名前]]="","",(100+((VLOOKUP(RZS_100[[#This Row],[No用]],Q_Stat[],16,FALSE)-Statistics100!E$6)*5)/Statistics100!E$13))</f>
        <v>100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101.12414958366014</v>
      </c>
      <c r="O179" s="11">
        <f>IF(RZS_100[[#This Row],[名前]]="","",(100+((VLOOKUP(RZS_100[[#This Row],[No用]],Q_Stat[],19,FALSE)-Statistics100!H$6)*5)/Statistics100!H$13))</f>
        <v>102.69795900078432</v>
      </c>
      <c r="P179" s="11">
        <f>IF(RZS_100[[#This Row],[名前]]="","",(100+((VLOOKUP(RZS_100[[#This Row],[No用]],Q_Stat[],20,FALSE)-Statistics100!I$6)*5)/Statistics100!I$13))</f>
        <v>120.23469250588246</v>
      </c>
      <c r="Q179" s="11">
        <f>IF(RZS_100[[#This Row],[名前]]="","",(100+((VLOOKUP(RZS_100[[#This Row],[No用]],Q_Stat[],21,FALSE)-Statistics100!J$6)*5)/Statistics100!J$13))</f>
        <v>106.74489750196082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105.8745881468691</v>
      </c>
      <c r="T179" s="11">
        <f>IF(RZS_100[[#This Row],[名前]]="","",(100+((VLOOKUP(RZS_100[[#This Row],[No用]],Q_Stat[],26,FALSE)-Statistics100!M$6)*5)/Statistics100!M$13))</f>
        <v>108.09387700235298</v>
      </c>
      <c r="U179" s="11">
        <f>IF(RZS_100[[#This Row],[名前]]="","",(100+((VLOOKUP(RZS_100[[#This Row],[No用]],Q_Stat[],27,FALSE)-Statistics100!N$6)*5)/Statistics100!N$13))</f>
        <v>104.38418337627454</v>
      </c>
      <c r="V179" s="11">
        <f>IF(RZS_100[[#This Row],[名前]]="","",(100+((VLOOKUP(RZS_100[[#This Row],[No用]],Q_Stat[],28,FALSE)-Statistics100!O$6)*5)/Statistics100!O$13))</f>
        <v>100.84311218774511</v>
      </c>
      <c r="W179" s="11">
        <f>IF(RZS_100[[#This Row],[名前]]="","",(100+((VLOOKUP(RZS_100[[#This Row],[No用]],Q_Stat[],29,FALSE)-Statistics100!P$6)*5)/Statistics100!P$13))</f>
        <v>104.35154677545859</v>
      </c>
      <c r="X179" s="11">
        <f>IF(RZS_100[[#This Row],[名前]]="","",(100+((VLOOKUP(RZS_100[[#This Row],[No用]],Q_Stat[],30,FALSE)-Statistics100!Q$6)*5)/Statistics100!Q$13))</f>
        <v>106.07040775176473</v>
      </c>
      <c r="Y179" s="11">
        <f>IF(RZS_100[[#This Row],[名前]]="","",(VLOOKUP(RZS_100[[#This Row],[No用]],Q_Stat[],30,FALSE)))</f>
        <v>244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9</v>
      </c>
      <c r="AC179" s="11">
        <f>RZS_100[[#This Row],[ぶんし]]/RZS_100[[#This Row],[NIQR]]</f>
        <v>1.2140815503529474</v>
      </c>
    </row>
    <row r="180" spans="1:29" x14ac:dyDescent="0.3">
      <c r="A180">
        <f>IFERROR(Stat[[#This Row],[No.]],"")</f>
        <v>179</v>
      </c>
      <c r="B180" t="str">
        <f>IFERROR(Stat[[#This Row],[服装]],"")</f>
        <v>文化祭</v>
      </c>
      <c r="C180" t="str">
        <f>IFERROR(Stat[[#This Row],[名前]],"")</f>
        <v>星海光来</v>
      </c>
      <c r="D180" t="str">
        <f>IFERROR(Stat[[#This Row],[じゃんけん]],"")</f>
        <v>グー</v>
      </c>
      <c r="E180" t="str">
        <f>IFERROR(Stat[[#This Row],[ポジション]],"")</f>
        <v>WS</v>
      </c>
      <c r="F180" t="str">
        <f>IFERROR(Stat[[#This Row],[高校]],"")</f>
        <v>鴎台</v>
      </c>
      <c r="G180" t="str">
        <f>IFERROR(Stat[[#This Row],[レアリティ]],"")</f>
        <v>ICONIC</v>
      </c>
      <c r="H180" t="str">
        <f>IFERROR(SetNo[[#This Row],[No.用]],"")</f>
        <v>文化祭星海光来ICONIC</v>
      </c>
      <c r="I180" s="11">
        <f>IF(RZS_100[[#This Row],[名前]]="","",(100+((VLOOKUP(RZS_100[[#This Row],[No用]],Q_Stat[],13,FALSE)-Statistics100!B$6)*5)/Statistics100!B$13))</f>
        <v>109.25014514554627</v>
      </c>
      <c r="J180" s="11">
        <f>IF(RZS_100[[#This Row],[名前]]="","",(100+((VLOOKUP(RZS_100[[#This Row],[No用]],Q_Stat[],14,FALSE)-Statistics100!C$6)*5)/Statistics100!C$13))</f>
        <v>108.67201107394962</v>
      </c>
      <c r="K180" s="11">
        <f>IF(RZS_100[[#This Row],[名前]]="","",(100+((VLOOKUP(RZS_100[[#This Row],[No用]],Q_Stat[],15,FALSE)-Statistics100!D$6)*5)/Statistics100!D$13))</f>
        <v>102.24829916732027</v>
      </c>
      <c r="L180" s="11">
        <f>IF(RZS_100[[#This Row],[名前]]="","",(100+((VLOOKUP(RZS_100[[#This Row],[No用]],Q_Stat[],16,FALSE)-Statistics100!E$6)*5)/Statistics100!E$13))</f>
        <v>101.6862243754902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102.24829916732027</v>
      </c>
      <c r="O180" s="11">
        <f>IF(RZS_100[[#This Row],[名前]]="","",(100+((VLOOKUP(RZS_100[[#This Row],[No用]],Q_Stat[],19,FALSE)-Statistics100!H$6)*5)/Statistics100!H$13))</f>
        <v>104.0469385011765</v>
      </c>
      <c r="P180" s="11">
        <f>IF(RZS_100[[#This Row],[名前]]="","",(100+((VLOOKUP(RZS_100[[#This Row],[No用]],Q_Stat[],20,FALSE)-Statistics100!I$6)*5)/Statistics100!I$13))</f>
        <v>126.97959000784329</v>
      </c>
      <c r="Q180" s="11">
        <f>IF(RZS_100[[#This Row],[名前]]="","",(100+((VLOOKUP(RZS_100[[#This Row],[No用]],Q_Stat[],21,FALSE)-Statistics100!J$6)*5)/Statistics100!J$13))</f>
        <v>108.43112187745102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108.92067088969011</v>
      </c>
      <c r="T180" s="11">
        <f>IF(RZS_100[[#This Row],[名前]]="","",(100+((VLOOKUP(RZS_100[[#This Row],[No用]],Q_Stat[],26,FALSE)-Statistics100!M$6)*5)/Statistics100!M$13))</f>
        <v>110.11734625294123</v>
      </c>
      <c r="U180" s="11">
        <f>IF(RZS_100[[#This Row],[名前]]="","",(100+((VLOOKUP(RZS_100[[#This Row],[No用]],Q_Stat[],27,FALSE)-Statistics100!N$6)*5)/Statistics100!N$13))</f>
        <v>107.08214237705886</v>
      </c>
      <c r="V180" s="11">
        <f>IF(RZS_100[[#This Row],[名前]]="","",(100+((VLOOKUP(RZS_100[[#This Row],[No用]],Q_Stat[],28,FALSE)-Statistics100!O$6)*5)/Statistics100!O$13))</f>
        <v>102.5293365632353</v>
      </c>
      <c r="W180" s="11">
        <f>IF(RZS_100[[#This Row],[名前]]="","",(100+((VLOOKUP(RZS_100[[#This Row],[No用]],Q_Stat[],29,FALSE)-Statistics100!P$6)*5)/Statistics100!P$13))</f>
        <v>106.09216548564203</v>
      </c>
      <c r="X180" s="11">
        <f>IF(RZS_100[[#This Row],[名前]]="","",(100+((VLOOKUP(RZS_100[[#This Row],[No用]],Q_Stat[],30,FALSE)-Statistics100!Q$6)*5)/Statistics100!Q$13))</f>
        <v>108.76836675254907</v>
      </c>
      <c r="Y180" s="11">
        <f>IF(RZS_100[[#This Row],[名前]]="","",(VLOOKUP(RZS_100[[#This Row],[No用]],Q_Stat[],30,FALSE)))</f>
        <v>248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13</v>
      </c>
      <c r="AC180" s="11">
        <f>RZS_100[[#This Row],[ぶんし]]/RZS_100[[#This Row],[NIQR]]</f>
        <v>1.753673350509813</v>
      </c>
    </row>
    <row r="181" spans="1:29" x14ac:dyDescent="0.3">
      <c r="A181">
        <f>IFERROR(Stat[[#This Row],[No.]],"")</f>
        <v>180</v>
      </c>
      <c r="B181" t="str">
        <f>IFERROR(Stat[[#This Row],[服装]],"")</f>
        <v>サバゲ</v>
      </c>
      <c r="C181" t="str">
        <f>IFERROR(Stat[[#This Row],[名前]],"")</f>
        <v>星海光来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サバゲ星海光来ICONIC</v>
      </c>
      <c r="I181" s="11">
        <f>IF(RZS_100[[#This Row],[名前]]="","",(100+((VLOOKUP(RZS_100[[#This Row],[No用]],Q_Stat[],13,FALSE)-Statistics100!B$6)*5)/Statistics100!B$13))</f>
        <v>108.47929971675075</v>
      </c>
      <c r="J181" s="11">
        <f>IF(RZS_100[[#This Row],[名前]]="","",(100+((VLOOKUP(RZS_100[[#This Row],[No用]],Q_Stat[],14,FALSE)-Statistics100!C$6)*5)/Statistics100!C$13))</f>
        <v>110.59912464593843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103.37244875098041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100</v>
      </c>
      <c r="O181" s="11">
        <f>IF(RZS_100[[#This Row],[名前]]="","",(100+((VLOOKUP(RZS_100[[#This Row],[No用]],Q_Stat[],19,FALSE)-Statistics100!H$6)*5)/Statistics100!H$13))</f>
        <v>106.74489750196082</v>
      </c>
      <c r="P181" s="11">
        <f>IF(RZS_100[[#This Row],[名前]]="","",(100+((VLOOKUP(RZS_100[[#This Row],[No用]],Q_Stat[],20,FALSE)-Statistics100!I$6)*5)/Statistics100!I$13))</f>
        <v>124.731290840523</v>
      </c>
      <c r="Q181" s="11">
        <f>IF(RZS_100[[#This Row],[名前]]="","",(100+((VLOOKUP(RZS_100[[#This Row],[No用]],Q_Stat[],21,FALSE)-Statistics100!J$6)*5)/Statistics100!J$13))</f>
        <v>110.11734625294123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109.13824822846304</v>
      </c>
      <c r="T181" s="11">
        <f>IF(RZS_100[[#This Row],[名前]]="","",(100+((VLOOKUP(RZS_100[[#This Row],[No用]],Q_Stat[],26,FALSE)-Statistics100!M$6)*5)/Statistics100!M$13))</f>
        <v>109.44285650274514</v>
      </c>
      <c r="U181" s="11">
        <f>IF(RZS_100[[#This Row],[名前]]="","",(100+((VLOOKUP(RZS_100[[#This Row],[No用]],Q_Stat[],27,FALSE)-Statistics100!N$6)*5)/Statistics100!N$13))</f>
        <v>109.10561162764711</v>
      </c>
      <c r="V181" s="11">
        <f>IF(RZS_100[[#This Row],[名前]]="","",(100+((VLOOKUP(RZS_100[[#This Row],[No用]],Q_Stat[],28,FALSE)-Statistics100!O$6)*5)/Statistics100!O$13))</f>
        <v>102.5293365632353</v>
      </c>
      <c r="W181" s="11">
        <f>IF(RZS_100[[#This Row],[名前]]="","",(100+((VLOOKUP(RZS_100[[#This Row],[No用]],Q_Stat[],29,FALSE)-Statistics100!P$6)*5)/Statistics100!P$13))</f>
        <v>108.70309355091719</v>
      </c>
      <c r="X181" s="11">
        <f>IF(RZS_100[[#This Row],[名前]]="","",(100+((VLOOKUP(RZS_100[[#This Row],[No用]],Q_Stat[],30,FALSE)-Statistics100!Q$6)*5)/Statistics100!Q$13))</f>
        <v>106.74489750196082</v>
      </c>
      <c r="Y181" s="11">
        <f>IF(RZS_100[[#This Row],[名前]]="","",(VLOOKUP(RZS_100[[#This Row],[No用]],Q_Stat[],30,FALSE)))</f>
        <v>245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10</v>
      </c>
      <c r="AC181" s="11">
        <f>RZS_100[[#This Row],[ぶんし]]/RZS_100[[#This Row],[NIQR]]</f>
        <v>1.3489795003921639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昼神幸郎</v>
      </c>
      <c r="D182" t="str">
        <f>IFERROR(Stat[[#This Row],[じゃんけん]],"")</f>
        <v>チョキ</v>
      </c>
      <c r="E182" t="str">
        <f>IFERROR(Stat[[#This Row],[ポジション]],"")</f>
        <v>MB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ユニフォーム昼神幸郎ICONIC</v>
      </c>
      <c r="I182" s="11">
        <f>IF(RZS_100[[#This Row],[名前]]="","",(100+((VLOOKUP(RZS_100[[#This Row],[No用]],Q_Stat[],13,FALSE)-Statistics100!B$6)*5)/Statistics100!B$13))</f>
        <v>103.08338171518209</v>
      </c>
      <c r="J182" s="11">
        <f>IF(RZS_100[[#This Row],[名前]]="","",(100+((VLOOKUP(RZS_100[[#This Row],[No用]],Q_Stat[],14,FALSE)-Statistics100!C$6)*5)/Statistics100!C$13))</f>
        <v>102.89067035798321</v>
      </c>
      <c r="K182" s="11">
        <f>IF(RZS_100[[#This Row],[名前]]="","",(100+((VLOOKUP(RZS_100[[#This Row],[No用]],Q_Stat[],15,FALSE)-Statistics100!D$6)*5)/Statistics100!D$13))</f>
        <v>97.751700832679731</v>
      </c>
      <c r="L182" s="11">
        <f>IF(RZS_100[[#This Row],[名前]]="","",(100+((VLOOKUP(RZS_100[[#This Row],[No用]],Q_Stat[],16,FALSE)-Statistics100!E$6)*5)/Statistics100!E$13))</f>
        <v>100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115.73809417124191</v>
      </c>
      <c r="O182" s="11">
        <f>IF(RZS_100[[#This Row],[名前]]="","",(100+((VLOOKUP(RZS_100[[#This Row],[No用]],Q_Stat[],19,FALSE)-Statistics100!H$6)*5)/Statistics100!H$13))</f>
        <v>98.651020499607839</v>
      </c>
      <c r="P182" s="11">
        <f>IF(RZS_100[[#This Row],[名前]]="","",(100+((VLOOKUP(RZS_100[[#This Row],[No用]],Q_Stat[],20,FALSE)-Statistics100!I$6)*5)/Statistics100!I$13))</f>
        <v>95.503401665359448</v>
      </c>
      <c r="Q182" s="11">
        <f>IF(RZS_100[[#This Row],[名前]]="","",(100+((VLOOKUP(RZS_100[[#This Row],[No用]],Q_Stat[],21,FALSE)-Statistics100!J$6)*5)/Statistics100!J$13))</f>
        <v>100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103.48123742036688</v>
      </c>
      <c r="T182" s="11">
        <f>IF(RZS_100[[#This Row],[名前]]="","",(100+((VLOOKUP(RZS_100[[#This Row],[No用]],Q_Stat[],26,FALSE)-Statistics100!M$6)*5)/Statistics100!M$13))</f>
        <v>104.72142825137257</v>
      </c>
      <c r="U182" s="11">
        <f>IF(RZS_100[[#This Row],[名前]]="","",(100+((VLOOKUP(RZS_100[[#This Row],[No用]],Q_Stat[],27,FALSE)-Statistics100!N$6)*5)/Statistics100!N$13))</f>
        <v>102.36071412568629</v>
      </c>
      <c r="V182" s="11">
        <f>IF(RZS_100[[#This Row],[名前]]="","",(100+((VLOOKUP(RZS_100[[#This Row],[No用]],Q_Stat[],28,FALSE)-Statistics100!O$6)*5)/Statistics100!O$13))</f>
        <v>98.313775624509802</v>
      </c>
      <c r="W182" s="11">
        <f>IF(RZS_100[[#This Row],[名前]]="","",(100+((VLOOKUP(RZS_100[[#This Row],[No用]],Q_Stat[],29,FALSE)-Statistics100!P$6)*5)/Statistics100!P$13))</f>
        <v>98.25938128981656</v>
      </c>
      <c r="X182" s="11">
        <f>IF(RZS_100[[#This Row],[名前]]="","",(100+((VLOOKUP(RZS_100[[#This Row],[No用]],Q_Stat[],30,FALSE)-Statistics100!Q$6)*5)/Statistics100!Q$13))</f>
        <v>107.41938725215689</v>
      </c>
      <c r="Y182" s="11">
        <f>IF(RZS_100[[#This Row],[名前]]="","",(VLOOKUP(RZS_100[[#This Row],[No用]],Q_Stat[],30,FALSE)))</f>
        <v>246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11</v>
      </c>
      <c r="AC182" s="11">
        <f>RZS_100[[#This Row],[ぶんし]]/RZS_100[[#This Row],[NIQR]]</f>
        <v>1.4838774504313803</v>
      </c>
    </row>
    <row r="183" spans="1:29" x14ac:dyDescent="0.3">
      <c r="A183">
        <f>IFERROR(Stat[[#This Row],[No.]],"")</f>
        <v>182</v>
      </c>
      <c r="B183" t="str">
        <f>IFERROR(Stat[[#This Row],[服装]],"")</f>
        <v>Xmas</v>
      </c>
      <c r="C183" t="str">
        <f>IFERROR(Stat[[#This Row],[名前]],"")</f>
        <v>昼神幸郎</v>
      </c>
      <c r="D183" t="str">
        <f>IFERROR(Stat[[#This Row],[じゃんけん]],"")</f>
        <v>グー</v>
      </c>
      <c r="E183" t="str">
        <f>IFERROR(Stat[[#This Row],[ポジション]],"")</f>
        <v>MB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Xmas昼神幸郎ICONIC</v>
      </c>
      <c r="I183" s="11">
        <f>IF(RZS_100[[#This Row],[名前]]="","",(100+((VLOOKUP(RZS_100[[#This Row],[No用]],Q_Stat[],13,FALSE)-Statistics100!B$6)*5)/Statistics100!B$13))</f>
        <v>105.39591800156866</v>
      </c>
      <c r="J183" s="11">
        <f>IF(RZS_100[[#This Row],[名前]]="","",(100+((VLOOKUP(RZS_100[[#This Row],[No用]],Q_Stat[],14,FALSE)-Statistics100!C$6)*5)/Statistics100!C$13))</f>
        <v>103.85422714397761</v>
      </c>
      <c r="K183" s="11">
        <f>IF(RZS_100[[#This Row],[名前]]="","",(100+((VLOOKUP(RZS_100[[#This Row],[No用]],Q_Stat[],15,FALSE)-Statistics100!D$6)*5)/Statistics100!D$13))</f>
        <v>98.875850416339858</v>
      </c>
      <c r="L183" s="11">
        <f>IF(RZS_100[[#This Row],[名前]]="","",(100+((VLOOKUP(RZS_100[[#This Row],[No用]],Q_Stat[],16,FALSE)-Statistics100!E$6)*5)/Statistics100!E$13))</f>
        <v>101.6862243754902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119.11054292222232</v>
      </c>
      <c r="O183" s="11">
        <f>IF(RZS_100[[#This Row],[名前]]="","",(100+((VLOOKUP(RZS_100[[#This Row],[No用]],Q_Stat[],19,FALSE)-Statistics100!H$6)*5)/Statistics100!H$13))</f>
        <v>100</v>
      </c>
      <c r="P183" s="11">
        <f>IF(RZS_100[[#This Row],[名前]]="","",(100+((VLOOKUP(RZS_100[[#This Row],[No用]],Q_Stat[],20,FALSE)-Statistics100!I$6)*5)/Statistics100!I$13))</f>
        <v>102.24829916732027</v>
      </c>
      <c r="Q183" s="11">
        <f>IF(RZS_100[[#This Row],[名前]]="","",(100+((VLOOKUP(RZS_100[[#This Row],[No用]],Q_Stat[],21,FALSE)-Statistics100!J$6)*5)/Statistics100!J$13))</f>
        <v>101.6862243754902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106.52732016318789</v>
      </c>
      <c r="T183" s="11">
        <f>IF(RZS_100[[#This Row],[名前]]="","",(100+((VLOOKUP(RZS_100[[#This Row],[No用]],Q_Stat[],26,FALSE)-Statistics100!M$6)*5)/Statistics100!M$13))</f>
        <v>106.74489750196082</v>
      </c>
      <c r="U183" s="11">
        <f>IF(RZS_100[[#This Row],[名前]]="","",(100+((VLOOKUP(RZS_100[[#This Row],[No用]],Q_Stat[],27,FALSE)-Statistics100!N$6)*5)/Statistics100!N$13))</f>
        <v>103.70969362607845</v>
      </c>
      <c r="V183" s="11">
        <f>IF(RZS_100[[#This Row],[名前]]="","",(100+((VLOOKUP(RZS_100[[#This Row],[No用]],Q_Stat[],28,FALSE)-Statistics100!O$6)*5)/Statistics100!O$13))</f>
        <v>100</v>
      </c>
      <c r="W183" s="11">
        <f>IF(RZS_100[[#This Row],[名前]]="","",(100+((VLOOKUP(RZS_100[[#This Row],[No用]],Q_Stat[],29,FALSE)-Statistics100!P$6)*5)/Statistics100!P$13))</f>
        <v>100</v>
      </c>
      <c r="X183" s="11">
        <f>IF(RZS_100[[#This Row],[名前]]="","",(100+((VLOOKUP(RZS_100[[#This Row],[No用]],Q_Stat[],30,FALSE)-Statistics100!Q$6)*5)/Statistics100!Q$13))</f>
        <v>111.46632575333339</v>
      </c>
      <c r="Y183" s="11">
        <f>IF(RZS_100[[#This Row],[名前]]="","",(VLOOKUP(RZS_100[[#This Row],[No用]],Q_Stat[],30,FALSE)))</f>
        <v>252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17</v>
      </c>
      <c r="AC183" s="11">
        <f>RZS_100[[#This Row],[ぶんし]]/RZS_100[[#This Row],[NIQR]]</f>
        <v>2.2932651506666786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佐久早聖臣</v>
      </c>
      <c r="D184" t="str">
        <f>IFERROR(Stat[[#This Row],[じゃんけん]],"")</f>
        <v>チョキ</v>
      </c>
      <c r="E184" t="str">
        <f>IFERROR(Stat[[#This Row],[ポジション]],"")</f>
        <v>WS</v>
      </c>
      <c r="F184" t="str">
        <f>IFERROR(Stat[[#This Row],[高校]],"")</f>
        <v>井闥山</v>
      </c>
      <c r="G184" t="str">
        <f>IFERROR(Stat[[#This Row],[レアリティ]],"")</f>
        <v>ICONIC</v>
      </c>
      <c r="H184" t="str">
        <f>IFERROR(SetNo[[#This Row],[No.用]],"")</f>
        <v>ユニフォーム佐久早聖臣ICONIC</v>
      </c>
      <c r="I184" s="11">
        <f>IF(RZS_100[[#This Row],[名前]]="","",(100+((VLOOKUP(RZS_100[[#This Row],[No用]],Q_Stat[],13,FALSE)-Statistics100!B$6)*5)/Statistics100!B$13))</f>
        <v>106.16676343036417</v>
      </c>
      <c r="J184" s="11">
        <f>IF(RZS_100[[#This Row],[名前]]="","",(100+((VLOOKUP(RZS_100[[#This Row],[No用]],Q_Stat[],14,FALSE)-Statistics100!C$6)*5)/Statistics100!C$13))</f>
        <v>106.74489750196082</v>
      </c>
      <c r="K184" s="11">
        <f>IF(RZS_100[[#This Row],[名前]]="","",(100+((VLOOKUP(RZS_100[[#This Row],[No用]],Q_Stat[],15,FALSE)-Statistics100!D$6)*5)/Statistics100!D$13))</f>
        <v>100</v>
      </c>
      <c r="L184" s="11">
        <f>IF(RZS_100[[#This Row],[名前]]="","",(100+((VLOOKUP(RZS_100[[#This Row],[No用]],Q_Stat[],16,FALSE)-Statistics100!E$6)*5)/Statistics100!E$13))</f>
        <v>100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101.12414958366014</v>
      </c>
      <c r="O184" s="11">
        <f>IF(RZS_100[[#This Row],[名前]]="","",(100+((VLOOKUP(RZS_100[[#This Row],[No用]],Q_Stat[],19,FALSE)-Statistics100!H$6)*5)/Statistics100!H$13))</f>
        <v>109.44285650274514</v>
      </c>
      <c r="P184" s="11">
        <f>IF(RZS_100[[#This Row],[名前]]="","",(100+((VLOOKUP(RZS_100[[#This Row],[No用]],Q_Stat[],20,FALSE)-Statistics100!I$6)*5)/Statistics100!I$13))</f>
        <v>104.49659833464055</v>
      </c>
      <c r="Q184" s="11">
        <f>IF(RZS_100[[#This Row],[名前]]="","",(100+((VLOOKUP(RZS_100[[#This Row],[No用]],Q_Stat[],21,FALSE)-Statistics100!J$6)*5)/Statistics100!J$13))</f>
        <v>105.05867312647061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106.09216548564203</v>
      </c>
      <c r="T184" s="11">
        <f>IF(RZS_100[[#This Row],[名前]]="","",(100+((VLOOKUP(RZS_100[[#This Row],[No用]],Q_Stat[],26,FALSE)-Statistics100!M$6)*5)/Statistics100!M$13))</f>
        <v>107.41938725215689</v>
      </c>
      <c r="U184" s="11">
        <f>IF(RZS_100[[#This Row],[名前]]="","",(100+((VLOOKUP(RZS_100[[#This Row],[No用]],Q_Stat[],27,FALSE)-Statistics100!N$6)*5)/Statistics100!N$13))</f>
        <v>105.05867312647061</v>
      </c>
      <c r="V184" s="11">
        <f>IF(RZS_100[[#This Row],[名前]]="","",(100+((VLOOKUP(RZS_100[[#This Row],[No用]],Q_Stat[],28,FALSE)-Statistics100!O$6)*5)/Statistics100!O$13))</f>
        <v>100</v>
      </c>
      <c r="W184" s="11">
        <f>IF(RZS_100[[#This Row],[名前]]="","",(100+((VLOOKUP(RZS_100[[#This Row],[No用]],Q_Stat[],29,FALSE)-Statistics100!P$6)*5)/Statistics100!P$13))</f>
        <v>107.83278419582547</v>
      </c>
      <c r="X184" s="11">
        <f>IF(RZS_100[[#This Row],[名前]]="","",(100+((VLOOKUP(RZS_100[[#This Row],[No用]],Q_Stat[],30,FALSE)-Statistics100!Q$6)*5)/Statistics100!Q$13))</f>
        <v>101.34897950039216</v>
      </c>
      <c r="Y184" s="11">
        <f>IF(RZS_100[[#This Row],[名前]]="","",(VLOOKUP(RZS_100[[#This Row],[No用]],Q_Stat[],30,FALSE)))</f>
        <v>237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2</v>
      </c>
      <c r="AC184" s="11">
        <f>RZS_100[[#This Row],[ぶんし]]/RZS_100[[#This Row],[NIQR]]</f>
        <v>0.26979590007843274</v>
      </c>
    </row>
    <row r="185" spans="1:29" x14ac:dyDescent="0.3">
      <c r="A185">
        <f>IFERROR(Stat[[#This Row],[No.]],"")</f>
        <v>184</v>
      </c>
      <c r="B185" t="str">
        <f>IFERROR(Stat[[#This Row],[服装]],"")</f>
        <v>サバゲ</v>
      </c>
      <c r="C185" t="str">
        <f>IFERROR(Stat[[#This Row],[名前]],"")</f>
        <v>佐久早聖臣</v>
      </c>
      <c r="D185" t="str">
        <f>IFERROR(Stat[[#This Row],[じゃんけん]],"")</f>
        <v>グー</v>
      </c>
      <c r="E185" t="str">
        <f>IFERROR(Stat[[#This Row],[ポジション]],"")</f>
        <v>WS</v>
      </c>
      <c r="F185" t="str">
        <f>IFERROR(Stat[[#This Row],[高校]],"")</f>
        <v>井闥山</v>
      </c>
      <c r="G185" t="str">
        <f>IFERROR(Stat[[#This Row],[レアリティ]],"")</f>
        <v>ICONIC</v>
      </c>
      <c r="H185" t="str">
        <f>IFERROR(SetNo[[#This Row],[No.用]],"")</f>
        <v>サバゲ佐久早聖臣ICONIC</v>
      </c>
      <c r="I185" s="11">
        <f>IF(RZS_100[[#This Row],[名前]]="","",(100+((VLOOKUP(RZS_100[[#This Row],[No用]],Q_Stat[],13,FALSE)-Statistics100!B$6)*5)/Statistics100!B$13))</f>
        <v>108.47929971675075</v>
      </c>
      <c r="J185" s="11">
        <f>IF(RZS_100[[#This Row],[名前]]="","",(100+((VLOOKUP(RZS_100[[#This Row],[No用]],Q_Stat[],14,FALSE)-Statistics100!C$6)*5)/Statistics100!C$13))</f>
        <v>109.63556785994403</v>
      </c>
      <c r="K185" s="11">
        <f>IF(RZS_100[[#This Row],[名前]]="","",(100+((VLOOKUP(RZS_100[[#This Row],[No用]],Q_Stat[],15,FALSE)-Statistics100!D$6)*5)/Statistics100!D$13))</f>
        <v>101.12414958366014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102.24829916732027</v>
      </c>
      <c r="O185" s="11">
        <f>IF(RZS_100[[#This Row],[名前]]="","",(100+((VLOOKUP(RZS_100[[#This Row],[No用]],Q_Stat[],19,FALSE)-Statistics100!H$6)*5)/Statistics100!H$13))</f>
        <v>110.79183600313731</v>
      </c>
      <c r="P185" s="11">
        <f>IF(RZS_100[[#This Row],[名前]]="","",(100+((VLOOKUP(RZS_100[[#This Row],[No用]],Q_Stat[],20,FALSE)-Statistics100!I$6)*5)/Statistics100!I$13))</f>
        <v>111.24149583660136</v>
      </c>
      <c r="Q185" s="11">
        <f>IF(RZS_100[[#This Row],[名前]]="","",(100+((VLOOKUP(RZS_100[[#This Row],[No用]],Q_Stat[],21,FALSE)-Statistics100!J$6)*5)/Statistics100!J$13))</f>
        <v>106.74489750196082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109.13824822846304</v>
      </c>
      <c r="T185" s="11">
        <f>IF(RZS_100[[#This Row],[名前]]="","",(100+((VLOOKUP(RZS_100[[#This Row],[No用]],Q_Stat[],26,FALSE)-Statistics100!M$6)*5)/Statistics100!M$13))</f>
        <v>109.44285650274514</v>
      </c>
      <c r="U185" s="11">
        <f>IF(RZS_100[[#This Row],[名前]]="","",(100+((VLOOKUP(RZS_100[[#This Row],[No用]],Q_Stat[],27,FALSE)-Statistics100!N$6)*5)/Statistics100!N$13))</f>
        <v>107.75663212725495</v>
      </c>
      <c r="V185" s="11">
        <f>IF(RZS_100[[#This Row],[名前]]="","",(100+((VLOOKUP(RZS_100[[#This Row],[No用]],Q_Stat[],28,FALSE)-Statistics100!O$6)*5)/Statistics100!O$13))</f>
        <v>101.6862243754902</v>
      </c>
      <c r="W185" s="11">
        <f>IF(RZS_100[[#This Row],[名前]]="","",(100+((VLOOKUP(RZS_100[[#This Row],[No用]],Q_Stat[],29,FALSE)-Statistics100!P$6)*5)/Statistics100!P$13))</f>
        <v>109.57340290600891</v>
      </c>
      <c r="X185" s="11">
        <f>IF(RZS_100[[#This Row],[名前]]="","",(100+((VLOOKUP(RZS_100[[#This Row],[No用]],Q_Stat[],30,FALSE)-Statistics100!Q$6)*5)/Statistics100!Q$13))</f>
        <v>104.0469385011765</v>
      </c>
      <c r="Y185" s="11">
        <f>IF(RZS_100[[#This Row],[名前]]="","",(VLOOKUP(RZS_100[[#This Row],[No用]],Q_Stat[],30,FALSE)))</f>
        <v>241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6</v>
      </c>
      <c r="AC185" s="11">
        <f>RZS_100[[#This Row],[ぶんし]]/RZS_100[[#This Row],[NIQR]]</f>
        <v>0.80938770023529827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小森元也</v>
      </c>
      <c r="D186" t="str">
        <f>IFERROR(Stat[[#This Row],[じゃんけん]],"")</f>
        <v>チョキ</v>
      </c>
      <c r="E186" t="str">
        <f>IFERROR(Stat[[#This Row],[ポジション]],"")</f>
        <v>Li</v>
      </c>
      <c r="F186" t="str">
        <f>IFERROR(Stat[[#This Row],[高校]],"")</f>
        <v>井闥山</v>
      </c>
      <c r="G186" t="str">
        <f>IFERROR(Stat[[#This Row],[レアリティ]],"")</f>
        <v>ICONIC</v>
      </c>
      <c r="H186" t="str">
        <f>IFERROR(SetNo[[#This Row],[No.用]],"")</f>
        <v>ユニフォーム小森元也ICONIC</v>
      </c>
      <c r="I186" s="11">
        <f>IF(RZS_100[[#This Row],[名前]]="","",(100+((VLOOKUP(RZS_100[[#This Row],[No用]],Q_Stat[],13,FALSE)-Statistics100!B$6)*5)/Statistics100!B$13))</f>
        <v>95.374927427226865</v>
      </c>
      <c r="J186" s="11">
        <f>IF(RZS_100[[#This Row],[名前]]="","",(100+((VLOOKUP(RZS_100[[#This Row],[No用]],Q_Stat[],14,FALSE)-Statistics100!C$6)*5)/Statistics100!C$13))</f>
        <v>92.29154571204478</v>
      </c>
      <c r="K186" s="11">
        <f>IF(RZS_100[[#This Row],[名前]]="","",(100+((VLOOKUP(RZS_100[[#This Row],[No用]],Q_Stat[],15,FALSE)-Statistics100!D$6)*5)/Statistics100!D$13))</f>
        <v>105.62074791830068</v>
      </c>
      <c r="L186" s="11">
        <f>IF(RZS_100[[#This Row],[名前]]="","",(100+((VLOOKUP(RZS_100[[#This Row],[No用]],Q_Stat[],16,FALSE)-Statistics100!E$6)*5)/Statistics100!E$13))</f>
        <v>105.05867312647061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92.130952914379037</v>
      </c>
      <c r="O186" s="11">
        <f>IF(RZS_100[[#This Row],[名前]]="","",(100+((VLOOKUP(RZS_100[[#This Row],[No用]],Q_Stat[],19,FALSE)-Statistics100!H$6)*5)/Statistics100!H$13))</f>
        <v>120.23469250588246</v>
      </c>
      <c r="P186" s="11">
        <f>IF(RZS_100[[#This Row],[名前]]="","",(100+((VLOOKUP(RZS_100[[#This Row],[No用]],Q_Stat[],20,FALSE)-Statistics100!I$6)*5)/Statistics100!I$13))</f>
        <v>97.751700832679731</v>
      </c>
      <c r="Q186" s="11">
        <f>IF(RZS_100[[#This Row],[名前]]="","",(100+((VLOOKUP(RZS_100[[#This Row],[No用]],Q_Stat[],21,FALSE)-Statistics100!J$6)*5)/Statistics100!J$13))</f>
        <v>106.74489750196082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100</v>
      </c>
      <c r="T186" s="11">
        <f>IF(RZS_100[[#This Row],[名前]]="","",(100+((VLOOKUP(RZS_100[[#This Row],[No用]],Q_Stat[],26,FALSE)-Statistics100!M$6)*5)/Statistics100!M$13))</f>
        <v>97.976530749411751</v>
      </c>
      <c r="U186" s="11">
        <f>IF(RZS_100[[#This Row],[名前]]="","",(100+((VLOOKUP(RZS_100[[#This Row],[No用]],Q_Stat[],27,FALSE)-Statistics100!N$6)*5)/Statistics100!N$13))</f>
        <v>96.964796124117626</v>
      </c>
      <c r="V186" s="11">
        <f>IF(RZS_100[[#This Row],[名前]]="","",(100+((VLOOKUP(RZS_100[[#This Row],[No用]],Q_Stat[],28,FALSE)-Statistics100!O$6)*5)/Statistics100!O$13))</f>
        <v>106.74489750196082</v>
      </c>
      <c r="W186" s="11">
        <f>IF(RZS_100[[#This Row],[名前]]="","",(100+((VLOOKUP(RZS_100[[#This Row],[No用]],Q_Stat[],29,FALSE)-Statistics100!P$6)*5)/Statistics100!P$13))</f>
        <v>115.66556839165094</v>
      </c>
      <c r="X186" s="11">
        <f>IF(RZS_100[[#This Row],[名前]]="","",(100+((VLOOKUP(RZS_100[[#This Row],[No用]],Q_Stat[],30,FALSE)-Statistics100!Q$6)*5)/Statistics100!Q$13))</f>
        <v>93.929592248235267</v>
      </c>
      <c r="Y186" s="11">
        <f>IF(RZS_100[[#This Row],[名前]]="","",(VLOOKUP(RZS_100[[#This Row],[No用]],Q_Stat[],30,FALSE)))</f>
        <v>226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-9</v>
      </c>
      <c r="AC186" s="11">
        <f>RZS_100[[#This Row],[ぶんし]]/RZS_100[[#This Row],[NIQR]]</f>
        <v>-1.2140815503529474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大将優</v>
      </c>
      <c r="D187" t="str">
        <f>IFERROR(Stat[[#This Row],[じゃんけん]],"")</f>
        <v>パー</v>
      </c>
      <c r="E187" t="str">
        <f>IFERROR(Stat[[#This Row],[ポジション]],"")</f>
        <v>WS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ユニフォーム大将優ICONIC</v>
      </c>
      <c r="I187" s="11">
        <f>IF(RZS_100[[#This Row],[名前]]="","",(100+((VLOOKUP(RZS_100[[#This Row],[No用]],Q_Stat[],13,FALSE)-Statistics100!B$6)*5)/Statistics100!B$13))</f>
        <v>101.54169085759105</v>
      </c>
      <c r="J187" s="11">
        <f>IF(RZS_100[[#This Row],[名前]]="","",(100+((VLOOKUP(RZS_100[[#This Row],[No用]],Q_Stat[],14,FALSE)-Statistics100!C$6)*5)/Statistics100!C$13))</f>
        <v>100</v>
      </c>
      <c r="K187" s="11">
        <f>IF(RZS_100[[#This Row],[名前]]="","",(100+((VLOOKUP(RZS_100[[#This Row],[No用]],Q_Stat[],15,FALSE)-Statistics100!D$6)*5)/Statistics100!D$13))</f>
        <v>104.49659833464055</v>
      </c>
      <c r="L187" s="11">
        <f>IF(RZS_100[[#This Row],[名前]]="","",(100+((VLOOKUP(RZS_100[[#This Row],[No用]],Q_Stat[],16,FALSE)-Statistics100!E$6)*5)/Statistics100!E$13))</f>
        <v>103.37244875098041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98.875850416339858</v>
      </c>
      <c r="O187" s="11">
        <f>IF(RZS_100[[#This Row],[名前]]="","",(100+((VLOOKUP(RZS_100[[#This Row],[No用]],Q_Stat[],19,FALSE)-Statistics100!H$6)*5)/Statistics100!H$13))</f>
        <v>108.09387700235298</v>
      </c>
      <c r="P187" s="11">
        <f>IF(RZS_100[[#This Row],[名前]]="","",(100+((VLOOKUP(RZS_100[[#This Row],[No用]],Q_Stat[],20,FALSE)-Statistics100!I$6)*5)/Statistics100!I$13))</f>
        <v>113.48979500392164</v>
      </c>
      <c r="Q187" s="11">
        <f>IF(RZS_100[[#This Row],[名前]]="","",(100+((VLOOKUP(RZS_100[[#This Row],[No用]],Q_Stat[],21,FALSE)-Statistics100!J$6)*5)/Statistics100!J$13))</f>
        <v>101.6862243754902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103.26366008159394</v>
      </c>
      <c r="T187" s="11">
        <f>IF(RZS_100[[#This Row],[名前]]="","",(100+((VLOOKUP(RZS_100[[#This Row],[No用]],Q_Stat[],26,FALSE)-Statistics100!M$6)*5)/Statistics100!M$13))</f>
        <v>103.37244875098041</v>
      </c>
      <c r="U187" s="11">
        <f>IF(RZS_100[[#This Row],[名前]]="","",(100+((VLOOKUP(RZS_100[[#This Row],[No用]],Q_Stat[],27,FALSE)-Statistics100!N$6)*5)/Statistics100!N$13))</f>
        <v>101.6862243754902</v>
      </c>
      <c r="V187" s="11">
        <f>IF(RZS_100[[#This Row],[名前]]="","",(100+((VLOOKUP(RZS_100[[#This Row],[No用]],Q_Stat[],28,FALSE)-Statistics100!O$6)*5)/Statistics100!O$13))</f>
        <v>105.05867312647061</v>
      </c>
      <c r="W187" s="11">
        <f>IF(RZS_100[[#This Row],[名前]]="","",(100+((VLOOKUP(RZS_100[[#This Row],[No用]],Q_Stat[],29,FALSE)-Statistics100!P$6)*5)/Statistics100!P$13))</f>
        <v>105.22185613055031</v>
      </c>
      <c r="X187" s="11">
        <f>IF(RZS_100[[#This Row],[名前]]="","",(100+((VLOOKUP(RZS_100[[#This Row],[No用]],Q_Stat[],30,FALSE)-Statistics100!Q$6)*5)/Statistics100!Q$13))</f>
        <v>102.69795900078432</v>
      </c>
      <c r="Y187" s="11">
        <f>IF(RZS_100[[#This Row],[名前]]="","",(VLOOKUP(RZS_100[[#This Row],[No用]],Q_Stat[],30,FALSE)))</f>
        <v>239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4</v>
      </c>
      <c r="AC187" s="11">
        <f>RZS_100[[#This Row],[ぶんし]]/RZS_100[[#This Row],[NIQR]]</f>
        <v>0.53959180015686548</v>
      </c>
    </row>
    <row r="188" spans="1:29" x14ac:dyDescent="0.3">
      <c r="A188">
        <f>IFERROR(Stat[[#This Row],[No.]],"")</f>
        <v>187</v>
      </c>
      <c r="B188" t="str">
        <f>IFERROR(Stat[[#This Row],[服装]],"")</f>
        <v>新年</v>
      </c>
      <c r="C188" t="str">
        <f>IFERROR(Stat[[#This Row],[名前]],"")</f>
        <v>大将優</v>
      </c>
      <c r="D188" t="str">
        <f>IFERROR(Stat[[#This Row],[じゃんけん]],"")</f>
        <v>チョキ</v>
      </c>
      <c r="E188" t="str">
        <f>IFERROR(Stat[[#This Row],[ポジション]],"")</f>
        <v>WS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新年大将優ICONIC</v>
      </c>
      <c r="I188" s="11">
        <f>IF(RZS_100[[#This Row],[名前]]="","",(100+((VLOOKUP(RZS_100[[#This Row],[No用]],Q_Stat[],13,FALSE)-Statistics100!B$6)*5)/Statistics100!B$13))</f>
        <v>103.85422714397761</v>
      </c>
      <c r="J188" s="11">
        <f>IF(RZS_100[[#This Row],[名前]]="","",(100+((VLOOKUP(RZS_100[[#This Row],[No用]],Q_Stat[],14,FALSE)-Statistics100!C$6)*5)/Statistics100!C$13))</f>
        <v>102.89067035798321</v>
      </c>
      <c r="K188" s="11">
        <f>IF(RZS_100[[#This Row],[名前]]="","",(100+((VLOOKUP(RZS_100[[#This Row],[No用]],Q_Stat[],15,FALSE)-Statistics100!D$6)*5)/Statistics100!D$13))</f>
        <v>105.62074791830068</v>
      </c>
      <c r="L188" s="11">
        <f>IF(RZS_100[[#This Row],[名前]]="","",(100+((VLOOKUP(RZS_100[[#This Row],[No用]],Q_Stat[],16,FALSE)-Statistics100!E$6)*5)/Statistics100!E$13))</f>
        <v>105.05867312647061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100</v>
      </c>
      <c r="O188" s="11">
        <f>IF(RZS_100[[#This Row],[名前]]="","",(100+((VLOOKUP(RZS_100[[#This Row],[No用]],Q_Stat[],19,FALSE)-Statistics100!H$6)*5)/Statistics100!H$13))</f>
        <v>109.44285650274514</v>
      </c>
      <c r="P188" s="11">
        <f>IF(RZS_100[[#This Row],[名前]]="","",(100+((VLOOKUP(RZS_100[[#This Row],[No用]],Q_Stat[],20,FALSE)-Statistics100!I$6)*5)/Statistics100!I$13))</f>
        <v>120.23469250588246</v>
      </c>
      <c r="Q188" s="11">
        <f>IF(RZS_100[[#This Row],[名前]]="","",(100+((VLOOKUP(RZS_100[[#This Row],[No用]],Q_Stat[],21,FALSE)-Statistics100!J$6)*5)/Statistics100!J$13))</f>
        <v>103.37244875098041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106.30974282441495</v>
      </c>
      <c r="T188" s="11">
        <f>IF(RZS_100[[#This Row],[名前]]="","",(100+((VLOOKUP(RZS_100[[#This Row],[No用]],Q_Stat[],26,FALSE)-Statistics100!M$6)*5)/Statistics100!M$13))</f>
        <v>105.39591800156866</v>
      </c>
      <c r="U188" s="11">
        <f>IF(RZS_100[[#This Row],[名前]]="","",(100+((VLOOKUP(RZS_100[[#This Row],[No用]],Q_Stat[],27,FALSE)-Statistics100!N$6)*5)/Statistics100!N$13))</f>
        <v>104.38418337627454</v>
      </c>
      <c r="V188" s="11">
        <f>IF(RZS_100[[#This Row],[名前]]="","",(100+((VLOOKUP(RZS_100[[#This Row],[No用]],Q_Stat[],28,FALSE)-Statistics100!O$6)*5)/Statistics100!O$13))</f>
        <v>106.74489750196082</v>
      </c>
      <c r="W188" s="11">
        <f>IF(RZS_100[[#This Row],[名前]]="","",(100+((VLOOKUP(RZS_100[[#This Row],[No用]],Q_Stat[],29,FALSE)-Statistics100!P$6)*5)/Statistics100!P$13))</f>
        <v>106.96247484073375</v>
      </c>
      <c r="X188" s="11">
        <f>IF(RZS_100[[#This Row],[名前]]="","",(100+((VLOOKUP(RZS_100[[#This Row],[No用]],Q_Stat[],30,FALSE)-Statistics100!Q$6)*5)/Statistics100!Q$13))</f>
        <v>105.39591800156866</v>
      </c>
      <c r="Y188" s="11">
        <f>IF(RZS_100[[#This Row],[名前]]="","",(VLOOKUP(RZS_100[[#This Row],[No用]],Q_Stat[],30,FALSE)))</f>
        <v>243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8</v>
      </c>
      <c r="AC188" s="11">
        <f>RZS_100[[#This Row],[ぶんし]]/RZS_100[[#This Row],[NIQR]]</f>
        <v>1.079183600313731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沼井和馬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ユニフォーム沼井和馬ICONIC</v>
      </c>
      <c r="I189" s="11">
        <f>IF(RZS_100[[#This Row],[名前]]="","",(100+((VLOOKUP(RZS_100[[#This Row],[No用]],Q_Stat[],13,FALSE)-Statistics100!B$6)*5)/Statistics100!B$13))</f>
        <v>103.08338171518209</v>
      </c>
      <c r="J189" s="11">
        <f>IF(RZS_100[[#This Row],[名前]]="","",(100+((VLOOKUP(RZS_100[[#This Row],[No用]],Q_Stat[],14,FALSE)-Statistics100!C$6)*5)/Statistics100!C$13))</f>
        <v>100</v>
      </c>
      <c r="K189" s="11">
        <f>IF(RZS_100[[#This Row],[名前]]="","",(100+((VLOOKUP(RZS_100[[#This Row],[No用]],Q_Stat[],15,FALSE)-Statistics100!D$6)*5)/Statistics100!D$13))</f>
        <v>102.24829916732027</v>
      </c>
      <c r="L189" s="11">
        <f>IF(RZS_100[[#This Row],[名前]]="","",(100+((VLOOKUP(RZS_100[[#This Row],[No用]],Q_Stat[],16,FALSE)-Statistics100!E$6)*5)/Statistics100!E$13))</f>
        <v>96.627551249019589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101.12414958366014</v>
      </c>
      <c r="O189" s="11">
        <f>IF(RZS_100[[#This Row],[名前]]="","",(100+((VLOOKUP(RZS_100[[#This Row],[No用]],Q_Stat[],19,FALSE)-Statistics100!H$6)*5)/Statistics100!H$13))</f>
        <v>104.0469385011765</v>
      </c>
      <c r="P189" s="11">
        <f>IF(RZS_100[[#This Row],[名前]]="","",(100+((VLOOKUP(RZS_100[[#This Row],[No用]],Q_Stat[],20,FALSE)-Statistics100!I$6)*5)/Statistics100!I$13))</f>
        <v>108.99319666928109</v>
      </c>
      <c r="Q189" s="11">
        <f>IF(RZS_100[[#This Row],[名前]]="","",(100+((VLOOKUP(RZS_100[[#This Row],[No用]],Q_Stat[],21,FALSE)-Statistics100!J$6)*5)/Statistics100!J$13))</f>
        <v>103.37244875098041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101.08788669386465</v>
      </c>
      <c r="T189" s="11">
        <f>IF(RZS_100[[#This Row],[名前]]="","",(100+((VLOOKUP(RZS_100[[#This Row],[No用]],Q_Stat[],26,FALSE)-Statistics100!M$6)*5)/Statistics100!M$13))</f>
        <v>102.02346925058825</v>
      </c>
      <c r="U189" s="11">
        <f>IF(RZS_100[[#This Row],[名前]]="","",(100+((VLOOKUP(RZS_100[[#This Row],[No用]],Q_Stat[],27,FALSE)-Statistics100!N$6)*5)/Statistics100!N$13))</f>
        <v>98.988265374705875</v>
      </c>
      <c r="V189" s="11">
        <f>IF(RZS_100[[#This Row],[名前]]="","",(100+((VLOOKUP(RZS_100[[#This Row],[No用]],Q_Stat[],28,FALSE)-Statistics100!O$6)*5)/Statistics100!O$13))</f>
        <v>100</v>
      </c>
      <c r="W189" s="11">
        <f>IF(RZS_100[[#This Row],[名前]]="","",(100+((VLOOKUP(RZS_100[[#This Row],[No用]],Q_Stat[],29,FALSE)-Statistics100!P$6)*5)/Statistics100!P$13))</f>
        <v>103.48123742036688</v>
      </c>
      <c r="X189" s="11">
        <f>IF(RZS_100[[#This Row],[名前]]="","",(100+((VLOOKUP(RZS_100[[#This Row],[No用]],Q_Stat[],30,FALSE)-Statistics100!Q$6)*5)/Statistics100!Q$13))</f>
        <v>102.69795900078432</v>
      </c>
      <c r="Y189" s="11">
        <f>IF(RZS_100[[#This Row],[名前]]="","",(VLOOKUP(RZS_100[[#This Row],[No用]],Q_Stat[],30,FALSE)))</f>
        <v>239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4</v>
      </c>
      <c r="AC189" s="11">
        <f>RZS_100[[#This Row],[ぶんし]]/RZS_100[[#This Row],[NIQR]]</f>
        <v>0.53959180015686548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潜尚保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ユニフォーム潜尚保ICONIC</v>
      </c>
      <c r="I190" s="11">
        <f>IF(RZS_100[[#This Row],[名前]]="","",(100+((VLOOKUP(RZS_100[[#This Row],[No用]],Q_Stat[],13,FALSE)-Statistics100!B$6)*5)/Statistics100!B$13))</f>
        <v>101.54169085759105</v>
      </c>
      <c r="J190" s="11">
        <f>IF(RZS_100[[#This Row],[名前]]="","",(100+((VLOOKUP(RZS_100[[#This Row],[No用]],Q_Stat[],14,FALSE)-Statistics100!C$6)*5)/Statistics100!C$13))</f>
        <v>99.036443214005601</v>
      </c>
      <c r="K190" s="11">
        <f>IF(RZS_100[[#This Row],[名前]]="","",(100+((VLOOKUP(RZS_100[[#This Row],[No用]],Q_Stat[],15,FALSE)-Statistics100!D$6)*5)/Statistics100!D$13))</f>
        <v>100</v>
      </c>
      <c r="L190" s="11">
        <f>IF(RZS_100[[#This Row],[名前]]="","",(100+((VLOOKUP(RZS_100[[#This Row],[No用]],Q_Stat[],16,FALSE)-Statistics100!E$6)*5)/Statistics100!E$13))</f>
        <v>100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100</v>
      </c>
      <c r="O190" s="11">
        <f>IF(RZS_100[[#This Row],[名前]]="","",(100+((VLOOKUP(RZS_100[[#This Row],[No用]],Q_Stat[],19,FALSE)-Statistics100!H$6)*5)/Statistics100!H$13))</f>
        <v>98.651020499607839</v>
      </c>
      <c r="P190" s="11">
        <f>IF(RZS_100[[#This Row],[名前]]="","",(100+((VLOOKUP(RZS_100[[#This Row],[No用]],Q_Stat[],20,FALSE)-Statistics100!I$6)*5)/Statistics100!I$13))</f>
        <v>106.74489750196082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96.627551249019589</v>
      </c>
      <c r="S190" s="11">
        <f>IF(RZS_100[[#This Row],[名前]]="","",(100+((VLOOKUP(RZS_100[[#This Row],[No用]],Q_Stat[],25,FALSE)-Statistics100!L$6)*5)/Statistics100!L$13))</f>
        <v>97.60664927349778</v>
      </c>
      <c r="T190" s="11">
        <f>IF(RZS_100[[#This Row],[名前]]="","",(100+((VLOOKUP(RZS_100[[#This Row],[No用]],Q_Stat[],26,FALSE)-Statistics100!M$6)*5)/Statistics100!M$13))</f>
        <v>100.67448975019609</v>
      </c>
      <c r="U190" s="11">
        <f>IF(RZS_100[[#This Row],[名前]]="","",(100+((VLOOKUP(RZS_100[[#This Row],[No用]],Q_Stat[],27,FALSE)-Statistics100!N$6)*5)/Statistics100!N$13))</f>
        <v>99.662755124901963</v>
      </c>
      <c r="V190" s="11">
        <f>IF(RZS_100[[#This Row],[名前]]="","",(100+((VLOOKUP(RZS_100[[#This Row],[No用]],Q_Stat[],28,FALSE)-Statistics100!O$6)*5)/Statistics100!O$13))</f>
        <v>100</v>
      </c>
      <c r="W190" s="11">
        <f>IF(RZS_100[[#This Row],[名前]]="","",(100+((VLOOKUP(RZS_100[[#This Row],[No用]],Q_Stat[],29,FALSE)-Statistics100!P$6)*5)/Statistics100!P$13))</f>
        <v>98.25938128981656</v>
      </c>
      <c r="X190" s="11">
        <f>IF(RZS_100[[#This Row],[名前]]="","",(100+((VLOOKUP(RZS_100[[#This Row],[No用]],Q_Stat[],30,FALSE)-Statistics100!Q$6)*5)/Statistics100!Q$13))</f>
        <v>101.34897950039216</v>
      </c>
      <c r="Y190" s="11">
        <f>IF(RZS_100[[#This Row],[名前]]="","",(VLOOKUP(RZS_100[[#This Row],[No用]],Q_Stat[],30,FALSE)))</f>
        <v>237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2</v>
      </c>
      <c r="AC190" s="11">
        <f>RZS_100[[#This Row],[ぶんし]]/RZS_100[[#This Row],[NIQR]]</f>
        <v>0.26979590007843274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高千穂恵也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ユニフォーム高千穂恵也ICONIC</v>
      </c>
      <c r="I191" s="11">
        <f>IF(RZS_100[[#This Row],[名前]]="","",(100+((VLOOKUP(RZS_100[[#This Row],[No用]],Q_Stat[],13,FALSE)-Statistics100!B$6)*5)/Statistics100!B$13))</f>
        <v>100</v>
      </c>
      <c r="J191" s="11">
        <f>IF(RZS_100[[#This Row],[名前]]="","",(100+((VLOOKUP(RZS_100[[#This Row],[No用]],Q_Stat[],14,FALSE)-Statistics100!C$6)*5)/Statistics100!C$13))</f>
        <v>100.9635567859944</v>
      </c>
      <c r="K191" s="11">
        <f>IF(RZS_100[[#This Row],[名前]]="","",(100+((VLOOKUP(RZS_100[[#This Row],[No用]],Q_Stat[],15,FALSE)-Statistics100!D$6)*5)/Statistics100!D$13))</f>
        <v>100</v>
      </c>
      <c r="L191" s="11">
        <f>IF(RZS_100[[#This Row],[名前]]="","",(100+((VLOOKUP(RZS_100[[#This Row],[No用]],Q_Stat[],16,FALSE)-Statistics100!E$6)*5)/Statistics100!E$13))</f>
        <v>100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98.875850416339858</v>
      </c>
      <c r="O191" s="11">
        <f>IF(RZS_100[[#This Row],[名前]]="","",(100+((VLOOKUP(RZS_100[[#This Row],[No用]],Q_Stat[],19,FALSE)-Statistics100!H$6)*5)/Statistics100!H$13))</f>
        <v>100</v>
      </c>
      <c r="P191" s="11">
        <f>IF(RZS_100[[#This Row],[名前]]="","",(100+((VLOOKUP(RZS_100[[#This Row],[No用]],Q_Stat[],20,FALSE)-Statistics100!I$6)*5)/Statistics100!I$13))</f>
        <v>102.24829916732027</v>
      </c>
      <c r="Q191" s="11">
        <f>IF(RZS_100[[#This Row],[名前]]="","",(100+((VLOOKUP(RZS_100[[#This Row],[No用]],Q_Stat[],21,FALSE)-Statistics100!J$6)*5)/Statistics100!J$13))</f>
        <v>96.627551249019589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98.694535967362427</v>
      </c>
      <c r="T191" s="11">
        <f>IF(RZS_100[[#This Row],[名前]]="","",(100+((VLOOKUP(RZS_100[[#This Row],[No用]],Q_Stat[],26,FALSE)-Statistics100!M$6)*5)/Statistics100!M$13))</f>
        <v>102.02346925058825</v>
      </c>
      <c r="U191" s="11">
        <f>IF(RZS_100[[#This Row],[名前]]="","",(100+((VLOOKUP(RZS_100[[#This Row],[No用]],Q_Stat[],27,FALSE)-Statistics100!N$6)*5)/Statistics100!N$13))</f>
        <v>101.01173462529412</v>
      </c>
      <c r="V191" s="11">
        <f>IF(RZS_100[[#This Row],[名前]]="","",(100+((VLOOKUP(RZS_100[[#This Row],[No用]],Q_Stat[],28,FALSE)-Statistics100!O$6)*5)/Statistics100!O$13))</f>
        <v>100</v>
      </c>
      <c r="W191" s="11">
        <f>IF(RZS_100[[#This Row],[名前]]="","",(100+((VLOOKUP(RZS_100[[#This Row],[No用]],Q_Stat[],29,FALSE)-Statistics100!P$6)*5)/Statistics100!P$13))</f>
        <v>97.389071934724839</v>
      </c>
      <c r="X191" s="11">
        <f>IF(RZS_100[[#This Row],[名前]]="","",(100+((VLOOKUP(RZS_100[[#This Row],[No用]],Q_Stat[],30,FALSE)-Statistics100!Q$6)*5)/Statistics100!Q$13))</f>
        <v>99.325510249803912</v>
      </c>
      <c r="Y191" s="11">
        <f>IF(RZS_100[[#This Row],[名前]]="","",(VLOOKUP(RZS_100[[#This Row],[No用]],Q_Stat[],30,FALSE)))</f>
        <v>234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-1</v>
      </c>
      <c r="AC191" s="11">
        <f>RZS_100[[#This Row],[ぶんし]]/RZS_100[[#This Row],[NIQR]]</f>
        <v>-0.13489795003921637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広尾倖児</v>
      </c>
      <c r="D192" t="str">
        <f>IFERROR(Stat[[#This Row],[じゃんけん]],"")</f>
        <v>パー</v>
      </c>
      <c r="E192" t="str">
        <f>IFERROR(Stat[[#This Row],[ポジション]],"")</f>
        <v>MB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ユニフォーム広尾倖児ICONIC</v>
      </c>
      <c r="I192" s="11">
        <f>IF(RZS_100[[#This Row],[名前]]="","",(100+((VLOOKUP(RZS_100[[#This Row],[No用]],Q_Stat[],13,FALSE)-Statistics100!B$6)*5)/Statistics100!B$13))</f>
        <v>96.14577285602239</v>
      </c>
      <c r="J192" s="11">
        <f>IF(RZS_100[[#This Row],[名前]]="","",(100+((VLOOKUP(RZS_100[[#This Row],[No用]],Q_Stat[],14,FALSE)-Statistics100!C$6)*5)/Statistics100!C$13))</f>
        <v>93.255102498039179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108.43112187745102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104.49659833464055</v>
      </c>
      <c r="O192" s="11">
        <f>IF(RZS_100[[#This Row],[名前]]="","",(100+((VLOOKUP(RZS_100[[#This Row],[No用]],Q_Stat[],19,FALSE)-Statistics100!H$6)*5)/Statistics100!H$13))</f>
        <v>98.651020499607839</v>
      </c>
      <c r="P192" s="11">
        <f>IF(RZS_100[[#This Row],[名前]]="","",(100+((VLOOKUP(RZS_100[[#This Row],[No用]],Q_Stat[],20,FALSE)-Statistics100!I$6)*5)/Statistics100!I$13))</f>
        <v>97.751700832679731</v>
      </c>
      <c r="Q192" s="11">
        <f>IF(RZS_100[[#This Row],[名前]]="","",(100+((VLOOKUP(RZS_100[[#This Row],[No用]],Q_Stat[],21,FALSE)-Statistics100!J$6)*5)/Statistics100!J$13))</f>
        <v>98.313775624509802</v>
      </c>
      <c r="R192" s="11">
        <f>IF(RZS_100[[#This Row],[名前]]="","",(100+((VLOOKUP(RZS_100[[#This Row],[No用]],Q_Stat[],22,FALSE)-Statistics100!K$6)*5)/Statistics100!K$13))</f>
        <v>96.627551249019589</v>
      </c>
      <c r="S192" s="11">
        <f>IF(RZS_100[[#This Row],[名前]]="","",(100+((VLOOKUP(RZS_100[[#This Row],[No用]],Q_Stat[],25,FALSE)-Statistics100!L$6)*5)/Statistics100!L$13))</f>
        <v>95.213298546995546</v>
      </c>
      <c r="T192" s="11">
        <f>IF(RZS_100[[#This Row],[名前]]="","",(100+((VLOOKUP(RZS_100[[#This Row],[No用]],Q_Stat[],26,FALSE)-Statistics100!M$6)*5)/Statistics100!M$13))</f>
        <v>95.953061498823502</v>
      </c>
      <c r="U192" s="11">
        <f>IF(RZS_100[[#This Row],[名前]]="","",(100+((VLOOKUP(RZS_100[[#This Row],[No用]],Q_Stat[],27,FALSE)-Statistics100!N$6)*5)/Statistics100!N$13))</f>
        <v>98.988265374705875</v>
      </c>
      <c r="V192" s="11">
        <f>IF(RZS_100[[#This Row],[名前]]="","",(100+((VLOOKUP(RZS_100[[#This Row],[No用]],Q_Stat[],28,FALSE)-Statistics100!O$6)*5)/Statistics100!O$13))</f>
        <v>102.5293365632353</v>
      </c>
      <c r="W192" s="11">
        <f>IF(RZS_100[[#This Row],[名前]]="","",(100+((VLOOKUP(RZS_100[[#This Row],[No用]],Q_Stat[],29,FALSE)-Statistics100!P$6)*5)/Statistics100!P$13))</f>
        <v>97.389071934724839</v>
      </c>
      <c r="X192" s="11">
        <f>IF(RZS_100[[#This Row],[名前]]="","",(100+((VLOOKUP(RZS_100[[#This Row],[No用]],Q_Stat[],30,FALSE)-Statistics100!Q$6)*5)/Statistics100!Q$13))</f>
        <v>101.34897950039216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先島伊澄</v>
      </c>
      <c r="D193" t="str">
        <f>IFERROR(Stat[[#This Row],[じゃんけん]],"")</f>
        <v>パー</v>
      </c>
      <c r="E193" t="str">
        <f>IFERROR(Stat[[#This Row],[ポジション]],"")</f>
        <v>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ユニフォーム先島伊澄ICONIC</v>
      </c>
      <c r="I193" s="11">
        <f>IF(RZS_100[[#This Row],[名前]]="","",(100+((VLOOKUP(RZS_100[[#This Row],[No用]],Q_Stat[],13,FALSE)-Statistics100!B$6)*5)/Statistics100!B$13))</f>
        <v>95.374927427226865</v>
      </c>
      <c r="J193" s="11">
        <f>IF(RZS_100[[#This Row],[名前]]="","",(100+((VLOOKUP(RZS_100[[#This Row],[No用]],Q_Stat[],14,FALSE)-Statistics100!C$6)*5)/Statistics100!C$13))</f>
        <v>97.109329642016789</v>
      </c>
      <c r="K193" s="11">
        <f>IF(RZS_100[[#This Row],[名前]]="","",(100+((VLOOKUP(RZS_100[[#This Row],[No用]],Q_Stat[],15,FALSE)-Statistics100!D$6)*5)/Statistics100!D$13))</f>
        <v>106.74489750196082</v>
      </c>
      <c r="L193" s="11">
        <f>IF(RZS_100[[#This Row],[名前]]="","",(100+((VLOOKUP(RZS_100[[#This Row],[No用]],Q_Stat[],16,FALSE)-Statistics100!E$6)*5)/Statistics100!E$13))</f>
        <v>98.313775624509802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97.751700832679731</v>
      </c>
      <c r="O193" s="11">
        <f>IF(RZS_100[[#This Row],[名前]]="","",(100+((VLOOKUP(RZS_100[[#This Row],[No用]],Q_Stat[],19,FALSE)-Statistics100!H$6)*5)/Statistics100!H$13))</f>
        <v>97.302040999215677</v>
      </c>
      <c r="P193" s="11">
        <f>IF(RZS_100[[#This Row],[名前]]="","",(100+((VLOOKUP(RZS_100[[#This Row],[No用]],Q_Stat[],20,FALSE)-Statistics100!I$6)*5)/Statistics100!I$13))</f>
        <v>97.751700832679731</v>
      </c>
      <c r="Q193" s="11">
        <f>IF(RZS_100[[#This Row],[名前]]="","",(100+((VLOOKUP(RZS_100[[#This Row],[No用]],Q_Stat[],21,FALSE)-Statistics100!J$6)*5)/Statistics100!J$13))</f>
        <v>100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97.171494595951913</v>
      </c>
      <c r="T193" s="11">
        <f>IF(RZS_100[[#This Row],[名前]]="","",(100+((VLOOKUP(RZS_100[[#This Row],[No用]],Q_Stat[],26,FALSE)-Statistics100!M$6)*5)/Statistics100!M$13))</f>
        <v>95.278571748627428</v>
      </c>
      <c r="U193" s="11">
        <f>IF(RZS_100[[#This Row],[名前]]="","",(100+((VLOOKUP(RZS_100[[#This Row],[No用]],Q_Stat[],27,FALSE)-Statistics100!N$6)*5)/Statistics100!N$13))</f>
        <v>97.639285874313714</v>
      </c>
      <c r="V193" s="11">
        <f>IF(RZS_100[[#This Row],[名前]]="","",(100+((VLOOKUP(RZS_100[[#This Row],[No用]],Q_Stat[],28,FALSE)-Statistics100!O$6)*5)/Statistics100!O$13))</f>
        <v>104.21556093872552</v>
      </c>
      <c r="W193" s="11">
        <f>IF(RZS_100[[#This Row],[名前]]="","",(100+((VLOOKUP(RZS_100[[#This Row],[No用]],Q_Stat[],29,FALSE)-Statistics100!P$6)*5)/Statistics100!P$13))</f>
        <v>97.389071934724839</v>
      </c>
      <c r="X193" s="11">
        <f>IF(RZS_100[[#This Row],[名前]]="","",(100+((VLOOKUP(RZS_100[[#This Row],[No用]],Q_Stat[],30,FALSE)-Statistics100!Q$6)*5)/Statistics100!Q$13))</f>
        <v>97.302040999215677</v>
      </c>
      <c r="Y193" s="11">
        <f>IF(RZS_100[[#This Row],[名前]]="","",(VLOOKUP(RZS_100[[#This Row],[No用]],Q_Stat[],30,FALSE)))</f>
        <v>231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-4</v>
      </c>
      <c r="AC193" s="11">
        <f>RZS_100[[#This Row],[ぶんし]]/RZS_100[[#This Row],[NIQR]]</f>
        <v>-0.53959180015686548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背黒晃彦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ユニフォーム背黒晃彦ICONIC</v>
      </c>
      <c r="I194" s="11">
        <f>IF(RZS_100[[#This Row],[名前]]="","",(100+((VLOOKUP(RZS_100[[#This Row],[No用]],Q_Stat[],13,FALSE)-Statistics100!B$6)*5)/Statistics100!B$13))</f>
        <v>96.916618284817915</v>
      </c>
      <c r="J194" s="11">
        <f>IF(RZS_100[[#This Row],[名前]]="","",(100+((VLOOKUP(RZS_100[[#This Row],[No用]],Q_Stat[],14,FALSE)-Statistics100!C$6)*5)/Statistics100!C$13))</f>
        <v>94.218659284033578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91.568878122548981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104.49659833464055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96.627551249019589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93.255102498039179</v>
      </c>
      <c r="T194" s="11">
        <f>IF(RZS_100[[#This Row],[名前]]="","",(100+((VLOOKUP(RZS_100[[#This Row],[No用]],Q_Stat[],26,FALSE)-Statistics100!M$6)*5)/Statistics100!M$13))</f>
        <v>96.627551249019589</v>
      </c>
      <c r="U194" s="11">
        <f>IF(RZS_100[[#This Row],[名前]]="","",(100+((VLOOKUP(RZS_100[[#This Row],[No用]],Q_Stat[],27,FALSE)-Statistics100!N$6)*5)/Statistics100!N$13))</f>
        <v>92.917857622941142</v>
      </c>
      <c r="V194" s="11">
        <f>IF(RZS_100[[#This Row],[名前]]="","",(100+((VLOOKUP(RZS_100[[#This Row],[No用]],Q_Stat[],28,FALSE)-Statistics100!O$6)*5)/Statistics100!O$13))</f>
        <v>94.098214685784285</v>
      </c>
      <c r="W194" s="11">
        <f>IF(RZS_100[[#This Row],[名前]]="","",(100+((VLOOKUP(RZS_100[[#This Row],[No用]],Q_Stat[],29,FALSE)-Statistics100!P$6)*5)/Statistics100!P$13))</f>
        <v>96.518762579633119</v>
      </c>
      <c r="X194" s="11">
        <f>IF(RZS_100[[#This Row],[名前]]="","",(100+((VLOOKUP(RZS_100[[#This Row],[No用]],Q_Stat[],30,FALSE)-Statistics100!Q$6)*5)/Statistics100!Q$13))</f>
        <v>101.34897950039216</v>
      </c>
      <c r="Y194" s="11">
        <f>IF(RZS_100[[#This Row],[名前]]="","",(VLOOKUP(RZS_100[[#This Row],[No用]],Q_Stat[],30,FALSE)))</f>
        <v>237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2</v>
      </c>
      <c r="AC194" s="11">
        <f>RZS_100[[#This Row],[ぶんし]]/RZS_100[[#This Row],[NIQR]]</f>
        <v>0.26979590007843274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赤間颯</v>
      </c>
      <c r="D195" t="str">
        <f>IFERROR(Stat[[#This Row],[じゃんけん]],"")</f>
        <v>パー</v>
      </c>
      <c r="E195" t="str">
        <f>IFERROR(Stat[[#This Row],[ポジション]],"")</f>
        <v>Li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ユニフォーム赤間颯ICONIC</v>
      </c>
      <c r="I195" s="11">
        <f>IF(RZS_100[[#This Row],[名前]]="","",(100+((VLOOKUP(RZS_100[[#This Row],[No用]],Q_Stat[],13,FALSE)-Statistics100!B$6)*5)/Statistics100!B$13))</f>
        <v>93.062391140840305</v>
      </c>
      <c r="J195" s="11">
        <f>IF(RZS_100[[#This Row],[名前]]="","",(100+((VLOOKUP(RZS_100[[#This Row],[No用]],Q_Stat[],14,FALSE)-Statistics100!C$6)*5)/Statistics100!C$13))</f>
        <v>91.327988926050381</v>
      </c>
      <c r="K195" s="11">
        <f>IF(RZS_100[[#This Row],[名前]]="","",(100+((VLOOKUP(RZS_100[[#This Row],[No用]],Q_Stat[],15,FALSE)-Statistics100!D$6)*5)/Statistics100!D$13))</f>
        <v>100</v>
      </c>
      <c r="L195" s="11">
        <f>IF(RZS_100[[#This Row],[名前]]="","",(100+((VLOOKUP(RZS_100[[#This Row],[No用]],Q_Stat[],16,FALSE)-Statistics100!E$6)*5)/Statistics100!E$13))</f>
        <v>98.313775624509802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92.130952914379037</v>
      </c>
      <c r="O195" s="11">
        <f>IF(RZS_100[[#This Row],[名前]]="","",(100+((VLOOKUP(RZS_100[[#This Row],[No用]],Q_Stat[],19,FALSE)-Statistics100!H$6)*5)/Statistics100!H$13))</f>
        <v>106.74489750196082</v>
      </c>
      <c r="P195" s="11">
        <f>IF(RZS_100[[#This Row],[名前]]="","",(100+((VLOOKUP(RZS_100[[#This Row],[No用]],Q_Stat[],20,FALSE)-Statistics100!I$6)*5)/Statistics100!I$13))</f>
        <v>104.49659833464055</v>
      </c>
      <c r="Q195" s="11">
        <f>IF(RZS_100[[#This Row],[名前]]="","",(100+((VLOOKUP(RZS_100[[#This Row],[No用]],Q_Stat[],21,FALSE)-Statistics100!J$6)*5)/Statistics100!J$13))</f>
        <v>105.05867312647061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96.518762579633119</v>
      </c>
      <c r="T195" s="11">
        <f>IF(RZS_100[[#This Row],[名前]]="","",(100+((VLOOKUP(RZS_100[[#This Row],[No用]],Q_Stat[],26,FALSE)-Statistics100!M$6)*5)/Statistics100!M$13))</f>
        <v>95.953061498823502</v>
      </c>
      <c r="U195" s="11">
        <f>IF(RZS_100[[#This Row],[名前]]="","",(100+((VLOOKUP(RZS_100[[#This Row],[No用]],Q_Stat[],27,FALSE)-Statistics100!N$6)*5)/Statistics100!N$13))</f>
        <v>93.592347373137216</v>
      </c>
      <c r="V195" s="11">
        <f>IF(RZS_100[[#This Row],[名前]]="","",(100+((VLOOKUP(RZS_100[[#This Row],[No用]],Q_Stat[],28,FALSE)-Statistics100!O$6)*5)/Statistics100!O$13))</f>
        <v>99.156887812254894</v>
      </c>
      <c r="W195" s="11">
        <f>IF(RZS_100[[#This Row],[名前]]="","",(100+((VLOOKUP(RZS_100[[#This Row],[No用]],Q_Stat[],29,FALSE)-Statistics100!P$6)*5)/Statistics100!P$13))</f>
        <v>106.09216548564203</v>
      </c>
      <c r="X195" s="11">
        <f>IF(RZS_100[[#This Row],[名前]]="","",(100+((VLOOKUP(RZS_100[[#This Row],[No用]],Q_Stat[],30,FALSE)-Statistics100!Q$6)*5)/Statistics100!Q$13))</f>
        <v>95.953061498823502</v>
      </c>
      <c r="Y195" s="11">
        <f>IF(RZS_100[[#This Row],[名前]]="","",(VLOOKUP(RZS_100[[#This Row],[No用]],Q_Stat[],30,FALSE)))</f>
        <v>229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-6</v>
      </c>
      <c r="AC195" s="11">
        <f>RZS_100[[#This Row],[ぶんし]]/RZS_100[[#This Row],[NIQR]]</f>
        <v>-0.80938770023529827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1" t="str">
        <f>IF(RZS_100[[#This Row],[名前]]="","",(100+((VLOOKUP(RZS_100[[#This Row],[No用]],Q_Stat[],13,FALSE)-Statistics100!B$6)*5)/Statistics100!B$13))</f>
        <v/>
      </c>
      <c r="J196" s="11" t="str">
        <f>IF(RZS_100[[#This Row],[名前]]="","",(100+((VLOOKUP(RZS_100[[#This Row],[No用]],Q_Stat[],14,FALSE)-Statistics100!C$6)*5)/Statistics100!C$13))</f>
        <v/>
      </c>
      <c r="K196" s="11" t="str">
        <f>IF(RZS_100[[#This Row],[名前]]="","",(100+((VLOOKUP(RZS_100[[#This Row],[No用]],Q_Stat[],15,FALSE)-Statistics100!D$6)*5)/Statistics100!D$13))</f>
        <v/>
      </c>
      <c r="L196" s="11" t="str">
        <f>IF(RZS_100[[#This Row],[名前]]="","",(100+((VLOOKUP(RZS_100[[#This Row],[No用]],Q_Stat[],16,FALSE)-Statistics100!E$6)*5)/Statistics100!E$13))</f>
        <v/>
      </c>
      <c r="M196" s="11" t="str">
        <f>IF(RZS_100[[#This Row],[名前]]="","",(100+((VLOOKUP(RZS_100[[#This Row],[No用]],Q_Stat[],17,FALSE)-Statistics100!F$6)*5)/Statistics100!F$13))</f>
        <v/>
      </c>
      <c r="N196" s="11" t="str">
        <f>IF(RZS_100[[#This Row],[名前]]="","",(100+((VLOOKUP(RZS_100[[#This Row],[No用]],Q_Stat[],18,FALSE)-Statistics100!G$6)*5)/Statistics100!G$13))</f>
        <v/>
      </c>
      <c r="O196" s="11" t="str">
        <f>IF(RZS_100[[#This Row],[名前]]="","",(100+((VLOOKUP(RZS_100[[#This Row],[No用]],Q_Stat[],19,FALSE)-Statistics100!H$6)*5)/Statistics100!H$13))</f>
        <v/>
      </c>
      <c r="P196" s="11" t="str">
        <f>IF(RZS_100[[#This Row],[名前]]="","",(100+((VLOOKUP(RZS_100[[#This Row],[No用]],Q_Stat[],20,FALSE)-Statistics100!I$6)*5)/Statistics100!I$13))</f>
        <v/>
      </c>
      <c r="Q196" s="11" t="str">
        <f>IF(RZS_100[[#This Row],[名前]]="","",(100+((VLOOKUP(RZS_100[[#This Row],[No用]],Q_Stat[],21,FALSE)-Statistics100!J$6)*5)/Statistics100!J$13))</f>
        <v/>
      </c>
      <c r="R196" s="11" t="str">
        <f>IF(RZS_100[[#This Row],[名前]]="","",(100+((VLOOKUP(RZS_100[[#This Row],[No用]],Q_Stat[],22,FALSE)-Statistics100!K$6)*5)/Statistics100!K$13))</f>
        <v/>
      </c>
      <c r="S196" s="11" t="str">
        <f>IF(RZS_100[[#This Row],[名前]]="","",(100+((VLOOKUP(RZS_100[[#This Row],[No用]],Q_Stat[],25,FALSE)-Statistics100!L$6)*5)/Statistics100!L$13))</f>
        <v/>
      </c>
      <c r="T196" s="11" t="str">
        <f>IF(RZS_100[[#This Row],[名前]]="","",(100+((VLOOKUP(RZS_100[[#This Row],[No用]],Q_Stat[],26,FALSE)-Statistics100!M$6)*5)/Statistics100!M$13))</f>
        <v/>
      </c>
      <c r="U196" s="11" t="str">
        <f>IF(RZS_100[[#This Row],[名前]]="","",(100+((VLOOKUP(RZS_100[[#This Row],[No用]],Q_Stat[],27,FALSE)-Statistics100!N$6)*5)/Statistics100!N$13))</f>
        <v/>
      </c>
      <c r="V196" s="11" t="str">
        <f>IF(RZS_100[[#This Row],[名前]]="","",(100+((VLOOKUP(RZS_100[[#This Row],[No用]],Q_Stat[],28,FALSE)-Statistics100!O$6)*5)/Statistics100!O$13))</f>
        <v/>
      </c>
      <c r="W196" s="11" t="str">
        <f>IF(RZS_100[[#This Row],[名前]]="","",(100+((VLOOKUP(RZS_100[[#This Row],[No用]],Q_Stat[],29,FALSE)-Statistics100!P$6)*5)/Statistics100!P$13))</f>
        <v/>
      </c>
      <c r="X196" s="11" t="str">
        <f>IF(RZS_100[[#This Row],[名前]]="","",(100+((VLOOKUP(RZS_100[[#This Row],[No用]],Q_Stat[],30,FALSE)-Statistics100!Q$6)*5)/Statistics100!Q$13))</f>
        <v/>
      </c>
      <c r="Y196" s="11" t="str">
        <f>IF(RZS_100[[#This Row],[名前]]="","",(VLOOKUP(RZS_100[[#This Row],[No用]],Q_Stat[],30,FALSE)))</f>
        <v/>
      </c>
      <c r="Z196" t="str">
        <f>IF(RZS_100[[#This Row],[名前]]="","",((Statistics100!Q$6)))</f>
        <v/>
      </c>
      <c r="AA196" s="11" t="str">
        <f>IF(RZS_100[[#This Row],[名前]]="","",((Statistics100!Q$13)))</f>
        <v/>
      </c>
      <c r="AB196" t="e">
        <f>((RZS_100[[#This Row],[値]]-RZS_100[[#This Row],[四分位50]]))</f>
        <v>#VALUE!</v>
      </c>
      <c r="AC196" s="11" t="e">
        <f>RZS_100[[#This Row],[ぶんし]]/RZS_100[[#This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IF(RZS_100[[#This Row],[名前]]="","",(100+((VLOOKUP(RZS_100[[#This Row],[No用]],Q_Stat[],13,FALSE)-Statistics100!B$6)*5)/Statistics100!B$13))</f>
        <v/>
      </c>
      <c r="J197" s="11" t="str">
        <f>IF(RZS_100[[#This Row],[名前]]="","",(100+((VLOOKUP(RZS_100[[#This Row],[No用]],Q_Stat[],14,FALSE)-Statistics100!C$6)*5)/Statistics100!C$13))</f>
        <v/>
      </c>
      <c r="K197" s="11" t="str">
        <f>IF(RZS_100[[#This Row],[名前]]="","",(100+((VLOOKUP(RZS_100[[#This Row],[No用]],Q_Stat[],15,FALSE)-Statistics100!D$6)*5)/Statistics100!D$13))</f>
        <v/>
      </c>
      <c r="L197" s="11" t="str">
        <f>IF(RZS_100[[#This Row],[名前]]="","",(100+((VLOOKUP(RZS_100[[#This Row],[No用]],Q_Stat[],16,FALSE)-Statistics100!E$6)*5)/Statistics100!E$13))</f>
        <v/>
      </c>
      <c r="M197" s="11" t="str">
        <f>IF(RZS_100[[#This Row],[名前]]="","",(100+((VLOOKUP(RZS_100[[#This Row],[No用]],Q_Stat[],17,FALSE)-Statistics100!F$6)*5)/Statistics100!F$13))</f>
        <v/>
      </c>
      <c r="N197" s="11" t="str">
        <f>IF(RZS_100[[#This Row],[名前]]="","",(100+((VLOOKUP(RZS_100[[#This Row],[No用]],Q_Stat[],18,FALSE)-Statistics100!G$6)*5)/Statistics100!G$13))</f>
        <v/>
      </c>
      <c r="O197" s="11" t="str">
        <f>IF(RZS_100[[#This Row],[名前]]="","",(100+((VLOOKUP(RZS_100[[#This Row],[No用]],Q_Stat[],19,FALSE)-Statistics100!H$6)*5)/Statistics100!H$13))</f>
        <v/>
      </c>
      <c r="P197" s="11" t="str">
        <f>IF(RZS_100[[#This Row],[名前]]="","",(100+((VLOOKUP(RZS_100[[#This Row],[No用]],Q_Stat[],20,FALSE)-Statistics100!I$6)*5)/Statistics100!I$13))</f>
        <v/>
      </c>
      <c r="Q197" s="11" t="str">
        <f>IF(RZS_100[[#This Row],[名前]]="","",(100+((VLOOKUP(RZS_100[[#This Row],[No用]],Q_Stat[],21,FALSE)-Statistics100!J$6)*5)/Statistics100!J$13))</f>
        <v/>
      </c>
      <c r="R197" s="11" t="str">
        <f>IF(RZS_100[[#This Row],[名前]]="","",(100+((VLOOKUP(RZS_100[[#This Row],[No用]],Q_Stat[],22,FALSE)-Statistics100!K$6)*5)/Statistics100!K$13))</f>
        <v/>
      </c>
      <c r="S197" s="11" t="str">
        <f>IF(RZS_100[[#This Row],[名前]]="","",(100+((VLOOKUP(RZS_100[[#This Row],[No用]],Q_Stat[],25,FALSE)-Statistics100!L$6)*5)/Statistics100!L$13))</f>
        <v/>
      </c>
      <c r="T197" s="11" t="str">
        <f>IF(RZS_100[[#This Row],[名前]]="","",(100+((VLOOKUP(RZS_100[[#This Row],[No用]],Q_Stat[],26,FALSE)-Statistics100!M$6)*5)/Statistics100!M$13))</f>
        <v/>
      </c>
      <c r="U197" s="11" t="str">
        <f>IF(RZS_100[[#This Row],[名前]]="","",(100+((VLOOKUP(RZS_100[[#This Row],[No用]],Q_Stat[],27,FALSE)-Statistics100!N$6)*5)/Statistics100!N$13))</f>
        <v/>
      </c>
      <c r="V197" s="11" t="str">
        <f>IF(RZS_100[[#This Row],[名前]]="","",(100+((VLOOKUP(RZS_100[[#This Row],[No用]],Q_Stat[],28,FALSE)-Statistics100!O$6)*5)/Statistics100!O$13))</f>
        <v/>
      </c>
      <c r="W197" s="11" t="str">
        <f>IF(RZS_100[[#This Row],[名前]]="","",(100+((VLOOKUP(RZS_100[[#This Row],[No用]],Q_Stat[],29,FALSE)-Statistics100!P$6)*5)/Statistics100!P$13))</f>
        <v/>
      </c>
      <c r="X197" s="11" t="str">
        <f>IF(RZS_100[[#This Row],[名前]]="","",(100+((VLOOKUP(RZS_100[[#This Row],[No用]],Q_Stat[],30,FALSE)-Statistics100!Q$6)*5)/Statistics100!Q$13))</f>
        <v/>
      </c>
      <c r="Y197" s="11" t="str">
        <f>IF(RZS_100[[#This Row],[名前]]="","",(VLOOKUP(RZS_100[[#This Row],[No用]],Q_Stat[],30,FALSE)))</f>
        <v/>
      </c>
      <c r="Z197" t="str">
        <f>IF(RZS_100[[#This Row],[名前]]="","",((Statistics100!Q$6)))</f>
        <v/>
      </c>
      <c r="AA197" s="11" t="str">
        <f>IF(RZS_100[[#This Row],[名前]]="","",((Statistics100!Q$13)))</f>
        <v/>
      </c>
      <c r="AB197" t="e">
        <f>((RZS_100[[#This Row],[値]]-RZS_100[[#This Row],[四分位50]]))</f>
        <v>#VALUE!</v>
      </c>
      <c r="AC197" s="11" t="e">
        <f>RZS_100[[#This Row],[ぶんし]]/RZS_100[[#This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>
      <selection activeCell="A2" sqref="A2"/>
    </sheetView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Row],[No用]],Q_Stat[],13,FALSE)-Statistics100!B$19)*5)/Statistics100!B$26))</f>
        <v>100.17239020385826</v>
      </c>
      <c r="J2">
        <f>IF(RZS_WS[[#This Row],[名前]]="","",(100+((VLOOKUP(RZS_WS[[#This Row],[No用]],Q_Stat[],14,FALSE)-Statistics100!C$19)*5)/Statistics100!C$26))</f>
        <v>99.039300102966678</v>
      </c>
      <c r="K2">
        <f>IF(RZS_WS[[#This Row],[名前]]="","",(100+((VLOOKUP(RZS_WS[[#This Row],[No用]],Q_Stat[],15,FALSE)-Statistics100!D$19)*5)/Statistics100!D$26))</f>
        <v>97.995117151914883</v>
      </c>
      <c r="L2">
        <f>IF(RZS_WS[[#This Row],[名前]]="","",(100+((VLOOKUP(RZS_WS[[#This Row],[No用]],Q_Stat[],16,FALSE)-Statistics100!E$19)*5)/Statistics100!E$26))</f>
        <v>96.493314437118741</v>
      </c>
      <c r="M2">
        <f>IF(RZS_WS[[#This Row],[名前]]="","",(100+((VLOOKUP(RZS_WS[[#This Row],[No用]],Q_Stat[],17,FALSE)-Statistics100!F$19)*5)/Statistics100!F$26))</f>
        <v>97.172351885098749</v>
      </c>
      <c r="N2">
        <f>IF(RZS_WS[[#This Row],[名前]]="","",(100+((VLOOKUP(RZS_WS[[#This Row],[No用]],Q_Stat[],18,FALSE)-Statistics100!G$19)*5)/Statistics100!G$26))</f>
        <v>99.275862068965523</v>
      </c>
      <c r="O2">
        <f>IF(RZS_WS[[#This Row],[名前]]="","",(100+((VLOOKUP(RZS_WS[[#This Row],[No用]],Q_Stat[],19,FALSE)-Statistics100!H$19)*5)/Statistics100!H$26))</f>
        <v>99.661578618850356</v>
      </c>
      <c r="P2">
        <f>IF(RZS_WS[[#This Row],[名前]]="","",(100+((VLOOKUP(RZS_WS[[#This Row],[No用]],Q_Stat[],20,FALSE)-Statistics100!I$19)*5)/Statistics100!I$26))</f>
        <v>98.38115221456917</v>
      </c>
      <c r="Q2">
        <f>IF(RZS_WS[[#This Row],[名前]]="","",(100+((VLOOKUP(RZS_WS[[#This Row],[No用]],Q_Stat[],21,FALSE)-Statistics100!J$19)*5)/Statistics100!J$26))</f>
        <v>97.831764348618279</v>
      </c>
      <c r="R2">
        <f>IF(RZS_WS[[#This Row],[名前]]="","",(100+((VLOOKUP(RZS_WS[[#This Row],[No用]],Q_Stat[],22,FALSE)-Statistics100!K$19)*5)/Statistics100!K$26))</f>
        <v>98.994713246932946</v>
      </c>
      <c r="S2">
        <f>IF(RZS_WS[[#This Row],[名前]]="","",(100+((VLOOKUP(RZS_WS[[#This Row],[No用]],Q_Stat[],25,FALSE)-Statistics100!L$19)*5)/Statistics100!L$26))</f>
        <v>99.663763935881079</v>
      </c>
      <c r="T2">
        <f>IF(RZS_WS[[#This Row],[名前]]="","",(100+((VLOOKUP(RZS_WS[[#This Row],[No用]],Q_Stat[],26,FALSE)-Statistics100!M$19)*5)/Statistics100!M$26))</f>
        <v>99.82184937317372</v>
      </c>
      <c r="U2">
        <f>IF(RZS_WS[[#This Row],[名前]]="","",(100+((VLOOKUP(RZS_WS[[#This Row],[No用]],Q_Stat[],27,FALSE)-Statistics100!N$19)*5)/Statistics100!N$26))</f>
        <v>98.627373906402667</v>
      </c>
      <c r="V2">
        <f>IF(RZS_WS[[#This Row],[名前]]="","",(100+((VLOOKUP(RZS_WS[[#This Row],[No用]],Q_Stat[],28,FALSE)-Statistics100!O$19)*5)/Statistics100!O$26))</f>
        <v>97.784709432187782</v>
      </c>
      <c r="W2">
        <f>IF(RZS_WS[[#This Row],[名前]]="","",(100+((VLOOKUP(RZS_WS[[#This Row],[No用]],Q_Stat[],29,FALSE)-Statistics100!P$19)*5)/Statistics100!P$26))</f>
        <v>99.316846473029045</v>
      </c>
      <c r="X2">
        <f>IF(RZS_WS[[#This Row],[名前]]="","",(100+((VLOOKUP(RZS_WS[[#This Row],[No用]],Q_Stat[],30,FALSE)-Statistics100!Q$19)*5)/Statistics100!Q$26))</f>
        <v>99.053253272959935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Row],[No用]],Q_Stat[],13,FALSE)-Statistics100!B$19)*5)/Statistics100!B$26))</f>
        <v>100.77575591736216</v>
      </c>
      <c r="J3">
        <f>IF(RZS_WS[[#This Row],[名前]]="","",(100+((VLOOKUP(RZS_WS[[#This Row],[No用]],Q_Stat[],14,FALSE)-Statistics100!C$19)*5)/Statistics100!C$26))</f>
        <v>99.770709088019245</v>
      </c>
      <c r="K3">
        <f>IF(RZS_WS[[#This Row],[名前]]="","",(100+((VLOOKUP(RZS_WS[[#This Row],[No用]],Q_Stat[],15,FALSE)-Statistics100!D$19)*5)/Statistics100!D$26))</f>
        <v>99.280690886564884</v>
      </c>
      <c r="L3">
        <f>IF(RZS_WS[[#This Row],[名前]]="","",(100+((VLOOKUP(RZS_WS[[#This Row],[No用]],Q_Stat[],16,FALSE)-Statistics100!E$19)*5)/Statistics100!E$26))</f>
        <v>97.036786000369716</v>
      </c>
      <c r="M3">
        <f>IF(RZS_WS[[#This Row],[名前]]="","",(100+((VLOOKUP(RZS_WS[[#This Row],[No用]],Q_Stat[],17,FALSE)-Statistics100!F$19)*5)/Statistics100!F$26))</f>
        <v>97.172351885098749</v>
      </c>
      <c r="N3">
        <f>IF(RZS_WS[[#This Row],[名前]]="","",(100+((VLOOKUP(RZS_WS[[#This Row],[No用]],Q_Stat[],18,FALSE)-Statistics100!G$19)*5)/Statistics100!G$26))</f>
        <v>99.782758620689648</v>
      </c>
      <c r="O3">
        <f>IF(RZS_WS[[#This Row],[名前]]="","",(100+((VLOOKUP(RZS_WS[[#This Row],[No用]],Q_Stat[],19,FALSE)-Statistics100!H$19)*5)/Statistics100!H$26))</f>
        <v>100.06196447823866</v>
      </c>
      <c r="P3">
        <f>IF(RZS_WS[[#This Row],[名前]]="","",(100+((VLOOKUP(RZS_WS[[#This Row],[No用]],Q_Stat[],20,FALSE)-Statistics100!I$19)*5)/Statistics100!I$26))</f>
        <v>99.588103817908134</v>
      </c>
      <c r="Q3">
        <f>IF(RZS_WS[[#This Row],[名前]]="","",(100+((VLOOKUP(RZS_WS[[#This Row],[No用]],Q_Stat[],21,FALSE)-Statistics100!J$19)*5)/Statistics100!J$26))</f>
        <v>98.501366535074396</v>
      </c>
      <c r="R3">
        <f>IF(RZS_WS[[#This Row],[名前]]="","",(100+((VLOOKUP(RZS_WS[[#This Row],[No用]],Q_Stat[],22,FALSE)-Statistics100!K$19)*5)/Statistics100!K$26))</f>
        <v>98.994713246932946</v>
      </c>
      <c r="S3">
        <f>IF(RZS_WS[[#This Row],[名前]]="","",(100+((VLOOKUP(RZS_WS[[#This Row],[No用]],Q_Stat[],25,FALSE)-Statistics100!L$19)*5)/Statistics100!L$26))</f>
        <v>99.815963170447617</v>
      </c>
      <c r="T3">
        <f>IF(RZS_WS[[#This Row],[名前]]="","",(100+((VLOOKUP(RZS_WS[[#This Row],[No用]],Q_Stat[],26,FALSE)-Statistics100!M$19)*5)/Statistics100!M$26))</f>
        <v>100.23753416910171</v>
      </c>
      <c r="U3">
        <f>IF(RZS_WS[[#This Row],[名前]]="","",(100+((VLOOKUP(RZS_WS[[#This Row],[No用]],Q_Stat[],27,FALSE)-Statistics100!N$19)*5)/Statistics100!N$26))</f>
        <v>99.155669859952155</v>
      </c>
      <c r="V3">
        <f>IF(RZS_WS[[#This Row],[名前]]="","",(100+((VLOOKUP(RZS_WS[[#This Row],[No用]],Q_Stat[],28,FALSE)-Statistics100!O$19)*5)/Statistics100!O$26))</f>
        <v>98.337709157882358</v>
      </c>
      <c r="W3">
        <f>IF(RZS_WS[[#This Row],[名前]]="","",(100+((VLOOKUP(RZS_WS[[#This Row],[No用]],Q_Stat[],29,FALSE)-Statistics100!P$19)*5)/Statistics100!P$26))</f>
        <v>99.651452282157678</v>
      </c>
      <c r="X3">
        <f>IF(RZS_WS[[#This Row],[名前]]="","",(100+((VLOOKUP(RZS_WS[[#This Row],[No用]],Q_Stat[],30,FALSE)-Statistics100!Q$19)*5)/Statistics100!Q$26))</f>
        <v>99.74780982380156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Row],[No用]],Q_Stat[],13,FALSE)-Statistics100!B$19)*5)/Statistics100!B$26))</f>
        <v>101.37912163086605</v>
      </c>
      <c r="J4">
        <f>IF(RZS_WS[[#This Row],[名前]]="","",(100+((VLOOKUP(RZS_WS[[#This Row],[No用]],Q_Stat[],14,FALSE)-Statistics100!C$19)*5)/Statistics100!C$26))</f>
        <v>99.039300102966678</v>
      </c>
      <c r="K4">
        <f>IF(RZS_WS[[#This Row],[名前]]="","",(100+((VLOOKUP(RZS_WS[[#This Row],[No用]],Q_Stat[],15,FALSE)-Statistics100!D$19)*5)/Statistics100!D$26))</f>
        <v>99.280690886564884</v>
      </c>
      <c r="L4">
        <f>IF(RZS_WS[[#This Row],[名前]]="","",(100+((VLOOKUP(RZS_WS[[#This Row],[No用]],Q_Stat[],16,FALSE)-Statistics100!E$19)*5)/Statistics100!E$26))</f>
        <v>95.406371310616805</v>
      </c>
      <c r="M4">
        <f>IF(RZS_WS[[#This Row],[名前]]="","",(100+((VLOOKUP(RZS_WS[[#This Row],[No用]],Q_Stat[],17,FALSE)-Statistics100!F$19)*5)/Statistics100!F$26))</f>
        <v>97.172351885098749</v>
      </c>
      <c r="N4">
        <f>IF(RZS_WS[[#This Row],[名前]]="","",(100+((VLOOKUP(RZS_WS[[#This Row],[No用]],Q_Stat[],18,FALSE)-Statistics100!G$19)*5)/Statistics100!G$26))</f>
        <v>100.28965517241379</v>
      </c>
      <c r="O4">
        <f>IF(RZS_WS[[#This Row],[名前]]="","",(100+((VLOOKUP(RZS_WS[[#This Row],[No用]],Q_Stat[],19,FALSE)-Statistics100!H$19)*5)/Statistics100!H$26))</f>
        <v>100.06196447823866</v>
      </c>
      <c r="P4">
        <f>IF(RZS_WS[[#This Row],[名前]]="","",(100+((VLOOKUP(RZS_WS[[#This Row],[No用]],Q_Stat[],20,FALSE)-Statistics100!I$19)*5)/Statistics100!I$26))</f>
        <v>100.39273822013411</v>
      </c>
      <c r="Q4">
        <f>IF(RZS_WS[[#This Row],[名前]]="","",(100+((VLOOKUP(RZS_WS[[#This Row],[No用]],Q_Stat[],21,FALSE)-Statistics100!J$19)*5)/Statistics100!J$26))</f>
        <v>98.501366535074396</v>
      </c>
      <c r="R4">
        <f>IF(RZS_WS[[#This Row],[名前]]="","",(100+((VLOOKUP(RZS_WS[[#This Row],[No用]],Q_Stat[],22,FALSE)-Statistics100!K$19)*5)/Statistics100!K$26))</f>
        <v>98.994713246932946</v>
      </c>
      <c r="S4">
        <f>IF(RZS_WS[[#This Row],[名前]]="","",(100+((VLOOKUP(RZS_WS[[#This Row],[No用]],Q_Stat[],25,FALSE)-Statistics100!L$19)*5)/Statistics100!L$26))</f>
        <v>99.815963170447617</v>
      </c>
      <c r="T4">
        <f>IF(RZS_WS[[#This Row],[名前]]="","",(100+((VLOOKUP(RZS_WS[[#This Row],[No用]],Q_Stat[],26,FALSE)-Statistics100!M$19)*5)/Statistics100!M$26))</f>
        <v>100.65321896502969</v>
      </c>
      <c r="U4">
        <f>IF(RZS_WS[[#This Row],[名前]]="","",(100+((VLOOKUP(RZS_WS[[#This Row],[No用]],Q_Stat[],27,FALSE)-Statistics100!N$19)*5)/Statistics100!N$26))</f>
        <v>98.36322592962793</v>
      </c>
      <c r="V4">
        <f>IF(RZS_WS[[#This Row],[名前]]="","",(100+((VLOOKUP(RZS_WS[[#This Row],[No用]],Q_Stat[],28,FALSE)-Statistics100!O$19)*5)/Statistics100!O$26))</f>
        <v>97.508209569340494</v>
      </c>
      <c r="W4">
        <f>IF(RZS_WS[[#This Row],[名前]]="","",(100+((VLOOKUP(RZS_WS[[#This Row],[No用]],Q_Stat[],29,FALSE)-Statistics100!P$19)*5)/Statistics100!P$26))</f>
        <v>99.651452282157678</v>
      </c>
      <c r="X4">
        <f>IF(RZS_WS[[#This Row],[名前]]="","",(100+((VLOOKUP(RZS_WS[[#This Row],[No用]],Q_Stat[],30,FALSE)-Statistics100!Q$19)*5)/Statistics100!Q$26))</f>
        <v>100.26872723693276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Row],[No用]],Q_Stat[],13,FALSE)-Statistics100!B$19)*5)/Statistics100!B$26))</f>
        <v>100.57463401286086</v>
      </c>
      <c r="J5">
        <f>IF(RZS_WS[[#This Row],[名前]]="","",(100+((VLOOKUP(RZS_WS[[#This Row],[No用]],Q_Stat[],14,FALSE)-Statistics100!C$19)*5)/Statistics100!C$26))</f>
        <v>99.28310309798421</v>
      </c>
      <c r="K5">
        <f>IF(RZS_WS[[#This Row],[名前]]="","",(100+((VLOOKUP(RZS_WS[[#This Row],[No用]],Q_Stat[],15,FALSE)-Statistics100!D$19)*5)/Statistics100!D$26))</f>
        <v>97.995117151914883</v>
      </c>
      <c r="L5">
        <f>IF(RZS_WS[[#This Row],[名前]]="","",(100+((VLOOKUP(RZS_WS[[#This Row],[No用]],Q_Stat[],16,FALSE)-Statistics100!E$19)*5)/Statistics100!E$26))</f>
        <v>95.949842873867766</v>
      </c>
      <c r="M5">
        <f>IF(RZS_WS[[#This Row],[名前]]="","",(100+((VLOOKUP(RZS_WS[[#This Row],[No用]],Q_Stat[],17,FALSE)-Statistics100!F$19)*5)/Statistics100!F$26))</f>
        <v>97.172351885098749</v>
      </c>
      <c r="N5">
        <f>IF(RZS_WS[[#This Row],[名前]]="","",(100+((VLOOKUP(RZS_WS[[#This Row],[No用]],Q_Stat[],18,FALSE)-Statistics100!G$19)*5)/Statistics100!G$26))</f>
        <v>101.30344827586207</v>
      </c>
      <c r="O5">
        <f>IF(RZS_WS[[#This Row],[名前]]="","",(100+((VLOOKUP(RZS_WS[[#This Row],[No用]],Q_Stat[],19,FALSE)-Statistics100!H$19)*5)/Statistics100!H$26))</f>
        <v>100.86273619701527</v>
      </c>
      <c r="P5">
        <f>IF(RZS_WS[[#This Row],[名前]]="","",(100+((VLOOKUP(RZS_WS[[#This Row],[No用]],Q_Stat[],20,FALSE)-Statistics100!I$19)*5)/Statistics100!I$26))</f>
        <v>99.990421019021127</v>
      </c>
      <c r="Q5">
        <f>IF(RZS_WS[[#This Row],[名前]]="","",(100+((VLOOKUP(RZS_WS[[#This Row],[No用]],Q_Stat[],21,FALSE)-Statistics100!J$19)*5)/Statistics100!J$26))</f>
        <v>99.170968721530514</v>
      </c>
      <c r="R5">
        <f>IF(RZS_WS[[#This Row],[名前]]="","",(100+((VLOOKUP(RZS_WS[[#This Row],[No用]],Q_Stat[],22,FALSE)-Statistics100!K$19)*5)/Statistics100!K$26))</f>
        <v>98.994713246932946</v>
      </c>
      <c r="S5">
        <f>IF(RZS_WS[[#This Row],[名前]]="","",(100+((VLOOKUP(RZS_WS[[#This Row],[No用]],Q_Stat[],25,FALSE)-Statistics100!L$19)*5)/Statistics100!L$26))</f>
        <v>99.826834544345218</v>
      </c>
      <c r="T5">
        <f>IF(RZS_WS[[#This Row],[名前]]="","",(100+((VLOOKUP(RZS_WS[[#This Row],[No用]],Q_Stat[],26,FALSE)-Statistics100!M$19)*5)/Statistics100!M$26))</f>
        <v>100.09897257045904</v>
      </c>
      <c r="U5">
        <f>IF(RZS_WS[[#This Row],[名前]]="","",(100+((VLOOKUP(RZS_WS[[#This Row],[No用]],Q_Stat[],27,FALSE)-Statistics100!N$19)*5)/Statistics100!N$26))</f>
        <v>98.627373906402667</v>
      </c>
      <c r="V5">
        <f>IF(RZS_WS[[#This Row],[名前]]="","",(100+((VLOOKUP(RZS_WS[[#This Row],[No用]],Q_Stat[],28,FALSE)-Statistics100!O$19)*5)/Statistics100!O$26))</f>
        <v>97.508209569340494</v>
      </c>
      <c r="W5">
        <f>IF(RZS_WS[[#This Row],[名前]]="","",(100+((VLOOKUP(RZS_WS[[#This Row],[No用]],Q_Stat[],29,FALSE)-Statistics100!P$19)*5)/Statistics100!P$26))</f>
        <v>100.15336099585062</v>
      </c>
      <c r="X5">
        <f>IF(RZS_WS[[#This Row],[名前]]="","",(100+((VLOOKUP(RZS_WS[[#This Row],[No用]],Q_Stat[],30,FALSE)-Statistics100!Q$19)*5)/Statistics100!Q$26))</f>
        <v>100.44236637464317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Row],[No用]],Q_Stat[],13,FALSE)-Statistics100!B$19)*5)/Statistics100!B$26))</f>
        <v>98.764536872349154</v>
      </c>
      <c r="J6">
        <f>IF(RZS_WS[[#This Row],[名前]]="","",(100+((VLOOKUP(RZS_WS[[#This Row],[No用]],Q_Stat[],14,FALSE)-Statistics100!C$19)*5)/Statistics100!C$26))</f>
        <v>98.79549710794916</v>
      </c>
      <c r="K6">
        <f>IF(RZS_WS[[#This Row],[名前]]="","",(100+((VLOOKUP(RZS_WS[[#This Row],[No用]],Q_Stat[],15,FALSE)-Statistics100!D$19)*5)/Statistics100!D$26))</f>
        <v>101.85183835586488</v>
      </c>
      <c r="L6">
        <f>IF(RZS_WS[[#This Row],[名前]]="","",(100+((VLOOKUP(RZS_WS[[#This Row],[No用]],Q_Stat[],16,FALSE)-Statistics100!E$19)*5)/Statistics100!E$26))</f>
        <v>101.38455850637747</v>
      </c>
      <c r="M6">
        <f>IF(RZS_WS[[#This Row],[名前]]="","",(100+((VLOOKUP(RZS_WS[[#This Row],[No用]],Q_Stat[],17,FALSE)-Statistics100!F$19)*5)/Statistics100!F$26))</f>
        <v>102.45062836624777</v>
      </c>
      <c r="N6">
        <f>IF(RZS_WS[[#This Row],[名前]]="","",(100+((VLOOKUP(RZS_WS[[#This Row],[No用]],Q_Stat[],18,FALSE)-Statistics100!G$19)*5)/Statistics100!G$26))</f>
        <v>99.275862068965523</v>
      </c>
      <c r="O6">
        <f>IF(RZS_WS[[#This Row],[名前]]="","",(100+((VLOOKUP(RZS_WS[[#This Row],[No用]],Q_Stat[],19,FALSE)-Statistics100!H$19)*5)/Statistics100!H$26))</f>
        <v>103.26505135334506</v>
      </c>
      <c r="P6">
        <f>IF(RZS_WS[[#This Row],[名前]]="","",(100+((VLOOKUP(RZS_WS[[#This Row],[No用]],Q_Stat[],20,FALSE)-Statistics100!I$19)*5)/Statistics100!I$26))</f>
        <v>98.38115221456917</v>
      </c>
      <c r="Q6">
        <f>IF(RZS_WS[[#This Row],[名前]]="","",(100+((VLOOKUP(RZS_WS[[#This Row],[No用]],Q_Stat[],21,FALSE)-Statistics100!J$19)*5)/Statistics100!J$26))</f>
        <v>101.17977528089888</v>
      </c>
      <c r="R6">
        <f>IF(RZS_WS[[#This Row],[名前]]="","",(100+((VLOOKUP(RZS_WS[[#This Row],[No用]],Q_Stat[],22,FALSE)-Statistics100!K$19)*5)/Statistics100!K$26))</f>
        <v>101.95333820194489</v>
      </c>
      <c r="S6">
        <f>IF(RZS_WS[[#This Row],[名前]]="","",(100+((VLOOKUP(RZS_WS[[#This Row],[No用]],Q_Stat[],25,FALSE)-Statistics100!L$19)*5)/Statistics100!L$26))</f>
        <v>100.16384713517111</v>
      </c>
      <c r="T6">
        <f>IF(RZS_WS[[#This Row],[名前]]="","",(100+((VLOOKUP(RZS_WS[[#This Row],[No用]],Q_Stat[],26,FALSE)-Statistics100!M$19)*5)/Statistics100!M$26))</f>
        <v>99.406164577245733</v>
      </c>
      <c r="U6">
        <f>IF(RZS_WS[[#This Row],[名前]]="","",(100+((VLOOKUP(RZS_WS[[#This Row],[No用]],Q_Stat[],27,FALSE)-Statistics100!N$19)*5)/Statistics100!N$26))</f>
        <v>99.683965813501644</v>
      </c>
      <c r="V6">
        <f>IF(RZS_WS[[#This Row],[名前]]="","",(100+((VLOOKUP(RZS_WS[[#This Row],[No用]],Q_Stat[],28,FALSE)-Statistics100!O$19)*5)/Statistics100!O$26))</f>
        <v>101.10270778635527</v>
      </c>
      <c r="W6">
        <f>IF(RZS_WS[[#This Row],[名前]]="","",(100+((VLOOKUP(RZS_WS[[#This Row],[No用]],Q_Stat[],29,FALSE)-Statistics100!P$19)*5)/Statistics100!P$26))</f>
        <v>101.65908713692946</v>
      </c>
      <c r="X6">
        <f>IF(RZS_WS[[#This Row],[名前]]="","",(100+((VLOOKUP(RZS_WS[[#This Row],[No用]],Q_Stat[],30,FALSE)-Statistics100!Q$19)*5)/Statistics100!Q$26))</f>
        <v>99.053253272959935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Row],[No用]],Q_Stat[],13,FALSE)-Statistics100!B$19)*5)/Statistics100!B$26))</f>
        <v>99.367902585853059</v>
      </c>
      <c r="J7">
        <f>IF(RZS_WS[[#This Row],[名前]]="","",(100+((VLOOKUP(RZS_WS[[#This Row],[No用]],Q_Stat[],14,FALSE)-Statistics100!C$19)*5)/Statistics100!C$26))</f>
        <v>99.526906093001728</v>
      </c>
      <c r="K7">
        <f>IF(RZS_WS[[#This Row],[名前]]="","",(100+((VLOOKUP(RZS_WS[[#This Row],[No用]],Q_Stat[],15,FALSE)-Statistics100!D$19)*5)/Statistics100!D$26))</f>
        <v>103.13741209051489</v>
      </c>
      <c r="L7">
        <f>IF(RZS_WS[[#This Row],[名前]]="","",(100+((VLOOKUP(RZS_WS[[#This Row],[No用]],Q_Stat[],16,FALSE)-Statistics100!E$19)*5)/Statistics100!E$26))</f>
        <v>101.92803006962845</v>
      </c>
      <c r="M7">
        <f>IF(RZS_WS[[#This Row],[名前]]="","",(100+((VLOOKUP(RZS_WS[[#This Row],[No用]],Q_Stat[],17,FALSE)-Statistics100!F$19)*5)/Statistics100!F$26))</f>
        <v>102.45062836624777</v>
      </c>
      <c r="N7">
        <f>IF(RZS_WS[[#This Row],[名前]]="","",(100+((VLOOKUP(RZS_WS[[#This Row],[No用]],Q_Stat[],18,FALSE)-Statistics100!G$19)*5)/Statistics100!G$26))</f>
        <v>99.782758620689648</v>
      </c>
      <c r="O7">
        <f>IF(RZS_WS[[#This Row],[名前]]="","",(100+((VLOOKUP(RZS_WS[[#This Row],[No用]],Q_Stat[],19,FALSE)-Statistics100!H$19)*5)/Statistics100!H$26))</f>
        <v>103.66543721273337</v>
      </c>
      <c r="P7">
        <f>IF(RZS_WS[[#This Row],[名前]]="","",(100+((VLOOKUP(RZS_WS[[#This Row],[No用]],Q_Stat[],20,FALSE)-Statistics100!I$19)*5)/Statistics100!I$26))</f>
        <v>99.588103817908134</v>
      </c>
      <c r="Q7">
        <f>IF(RZS_WS[[#This Row],[名前]]="","",(100+((VLOOKUP(RZS_WS[[#This Row],[No用]],Q_Stat[],21,FALSE)-Statistics100!J$19)*5)/Statistics100!J$26))</f>
        <v>101.849377467355</v>
      </c>
      <c r="R7">
        <f>IF(RZS_WS[[#This Row],[名前]]="","",(100+((VLOOKUP(RZS_WS[[#This Row],[No用]],Q_Stat[],22,FALSE)-Statistics100!K$19)*5)/Statistics100!K$26))</f>
        <v>101.95333820194489</v>
      </c>
      <c r="S7">
        <f>IF(RZS_WS[[#This Row],[名前]]="","",(100+((VLOOKUP(RZS_WS[[#This Row],[No用]],Q_Stat[],25,FALSE)-Statistics100!L$19)*5)/Statistics100!L$26))</f>
        <v>100.31604636973765</v>
      </c>
      <c r="T7">
        <f>IF(RZS_WS[[#This Row],[名前]]="","",(100+((VLOOKUP(RZS_WS[[#This Row],[No用]],Q_Stat[],26,FALSE)-Statistics100!M$19)*5)/Statistics100!M$26))</f>
        <v>99.82184937317372</v>
      </c>
      <c r="U7">
        <f>IF(RZS_WS[[#This Row],[名前]]="","",(100+((VLOOKUP(RZS_WS[[#This Row],[No用]],Q_Stat[],27,FALSE)-Statistics100!N$19)*5)/Statistics100!N$26))</f>
        <v>100.21226176705113</v>
      </c>
      <c r="V7">
        <f>IF(RZS_WS[[#This Row],[名前]]="","",(100+((VLOOKUP(RZS_WS[[#This Row],[No用]],Q_Stat[],28,FALSE)-Statistics100!O$19)*5)/Statistics100!O$26))</f>
        <v>101.65570751204984</v>
      </c>
      <c r="W7">
        <f>IF(RZS_WS[[#This Row],[名前]]="","",(100+((VLOOKUP(RZS_WS[[#This Row],[No用]],Q_Stat[],29,FALSE)-Statistics100!P$19)*5)/Statistics100!P$26))</f>
        <v>101.99369294605809</v>
      </c>
      <c r="X7">
        <f>IF(RZS_WS[[#This Row],[名前]]="","",(100+((VLOOKUP(RZS_WS[[#This Row],[No用]],Q_Stat[],30,FALSE)-Statistics100!Q$19)*5)/Statistics100!Q$26))</f>
        <v>99.74780982380156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Row],[No用]],Q_Stat[],13,FALSE)-Statistics100!B$19)*5)/Statistics100!B$26))</f>
        <v>99.770146394855658</v>
      </c>
      <c r="J8">
        <f>IF(RZS_WS[[#This Row],[名前]]="","",(100+((VLOOKUP(RZS_WS[[#This Row],[No用]],Q_Stat[],14,FALSE)-Statistics100!C$19)*5)/Statistics100!C$26))</f>
        <v>99.039300102966678</v>
      </c>
      <c r="K8">
        <f>IF(RZS_WS[[#This Row],[名前]]="","",(100+((VLOOKUP(RZS_WS[[#This Row],[No用]],Q_Stat[],15,FALSE)-Statistics100!D$19)*5)/Statistics100!D$26))</f>
        <v>103.13741209051489</v>
      </c>
      <c r="L8">
        <f>IF(RZS_WS[[#This Row],[名前]]="","",(100+((VLOOKUP(RZS_WS[[#This Row],[No用]],Q_Stat[],16,FALSE)-Statistics100!E$19)*5)/Statistics100!E$26))</f>
        <v>100.8410869431265</v>
      </c>
      <c r="M8">
        <f>IF(RZS_WS[[#This Row],[名前]]="","",(100+((VLOOKUP(RZS_WS[[#This Row],[No用]],Q_Stat[],17,FALSE)-Statistics100!F$19)*5)/Statistics100!F$26))</f>
        <v>102.45062836624777</v>
      </c>
      <c r="N8">
        <f>IF(RZS_WS[[#This Row],[名前]]="","",(100+((VLOOKUP(RZS_WS[[#This Row],[No用]],Q_Stat[],18,FALSE)-Statistics100!G$19)*5)/Statistics100!G$26))</f>
        <v>100.28965517241379</v>
      </c>
      <c r="O8">
        <f>IF(RZS_WS[[#This Row],[名前]]="","",(100+((VLOOKUP(RZS_WS[[#This Row],[No用]],Q_Stat[],19,FALSE)-Statistics100!H$19)*5)/Statistics100!H$26))</f>
        <v>103.66543721273337</v>
      </c>
      <c r="P8">
        <f>IF(RZS_WS[[#This Row],[名前]]="","",(100+((VLOOKUP(RZS_WS[[#This Row],[No用]],Q_Stat[],20,FALSE)-Statistics100!I$19)*5)/Statistics100!I$26))</f>
        <v>99.990421019021127</v>
      </c>
      <c r="Q8">
        <f>IF(RZS_WS[[#This Row],[名前]]="","",(100+((VLOOKUP(RZS_WS[[#This Row],[No用]],Q_Stat[],21,FALSE)-Statistics100!J$19)*5)/Statistics100!J$26))</f>
        <v>101.849377467355</v>
      </c>
      <c r="R8">
        <f>IF(RZS_WS[[#This Row],[名前]]="","",(100+((VLOOKUP(RZS_WS[[#This Row],[No用]],Q_Stat[],22,FALSE)-Statistics100!K$19)*5)/Statistics100!K$26))</f>
        <v>101.95333820194489</v>
      </c>
      <c r="S8">
        <f>IF(RZS_WS[[#This Row],[名前]]="","",(100+((VLOOKUP(RZS_WS[[#This Row],[No用]],Q_Stat[],25,FALSE)-Statistics100!L$19)*5)/Statistics100!L$26))</f>
        <v>100.31604636973765</v>
      </c>
      <c r="T8">
        <f>IF(RZS_WS[[#This Row],[名前]]="","",(100+((VLOOKUP(RZS_WS[[#This Row],[No用]],Q_Stat[],26,FALSE)-Statistics100!M$19)*5)/Statistics100!M$26))</f>
        <v>100.09897257045904</v>
      </c>
      <c r="U8">
        <f>IF(RZS_WS[[#This Row],[名前]]="","",(100+((VLOOKUP(RZS_WS[[#This Row],[No用]],Q_Stat[],27,FALSE)-Statistics100!N$19)*5)/Statistics100!N$26))</f>
        <v>99.683965813501644</v>
      </c>
      <c r="V8">
        <f>IF(RZS_WS[[#This Row],[名前]]="","",(100+((VLOOKUP(RZS_WS[[#This Row],[No用]],Q_Stat[],28,FALSE)-Statistics100!O$19)*5)/Statistics100!O$26))</f>
        <v>101.10270778635527</v>
      </c>
      <c r="W8">
        <f>IF(RZS_WS[[#This Row],[名前]]="","",(100+((VLOOKUP(RZS_WS[[#This Row],[No用]],Q_Stat[],29,FALSE)-Statistics100!P$19)*5)/Statistics100!P$26))</f>
        <v>101.99369294605809</v>
      </c>
      <c r="X8">
        <f>IF(RZS_WS[[#This Row],[名前]]="","",(100+((VLOOKUP(RZS_WS[[#This Row],[No用]],Q_Stat[],30,FALSE)-Statistics100!Q$19)*5)/Statistics100!Q$26))</f>
        <v>100.09508809922237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Row],[No用]],Q_Stat[],13,FALSE)-Statistics100!B$19)*5)/Statistics100!B$26))</f>
        <v>98.965658776850461</v>
      </c>
      <c r="J9">
        <f>IF(RZS_WS[[#This Row],[名前]]="","",(100+((VLOOKUP(RZS_WS[[#This Row],[No用]],Q_Stat[],14,FALSE)-Statistics100!C$19)*5)/Statistics100!C$26))</f>
        <v>100.25831507805428</v>
      </c>
      <c r="K9">
        <f>IF(RZS_WS[[#This Row],[名前]]="","",(100+((VLOOKUP(RZS_WS[[#This Row],[No用]],Q_Stat[],15,FALSE)-Statistics100!D$19)*5)/Statistics100!D$26))</f>
        <v>101.85183835586488</v>
      </c>
      <c r="L9">
        <f>IF(RZS_WS[[#This Row],[名前]]="","",(100+((VLOOKUP(RZS_WS[[#This Row],[No用]],Q_Stat[],16,FALSE)-Statistics100!E$19)*5)/Statistics100!E$26))</f>
        <v>103.01497319613038</v>
      </c>
      <c r="M9">
        <f>IF(RZS_WS[[#This Row],[名前]]="","",(100+((VLOOKUP(RZS_WS[[#This Row],[No用]],Q_Stat[],17,FALSE)-Statistics100!F$19)*5)/Statistics100!F$26))</f>
        <v>102.45062836624777</v>
      </c>
      <c r="N9">
        <f>IF(RZS_WS[[#This Row],[名前]]="","",(100+((VLOOKUP(RZS_WS[[#This Row],[No用]],Q_Stat[],18,FALSE)-Statistics100!G$19)*5)/Statistics100!G$26))</f>
        <v>98.768965517241384</v>
      </c>
      <c r="O9">
        <f>IF(RZS_WS[[#This Row],[名前]]="","",(100+((VLOOKUP(RZS_WS[[#This Row],[No用]],Q_Stat[],19,FALSE)-Statistics100!H$19)*5)/Statistics100!H$26))</f>
        <v>104.06582307212166</v>
      </c>
      <c r="P9">
        <f>IF(RZS_WS[[#This Row],[名前]]="","",(100+((VLOOKUP(RZS_WS[[#This Row],[No用]],Q_Stat[],20,FALSE)-Statistics100!I$19)*5)/Statistics100!I$26))</f>
        <v>99.185786616795156</v>
      </c>
      <c r="Q9">
        <f>IF(RZS_WS[[#This Row],[名前]]="","",(100+((VLOOKUP(RZS_WS[[#This Row],[No用]],Q_Stat[],21,FALSE)-Statistics100!J$19)*5)/Statistics100!J$26))</f>
        <v>102.51897965381112</v>
      </c>
      <c r="R9">
        <f>IF(RZS_WS[[#This Row],[名前]]="","",(100+((VLOOKUP(RZS_WS[[#This Row],[No用]],Q_Stat[],22,FALSE)-Statistics100!K$19)*5)/Statistics100!K$26))</f>
        <v>101.95333820194489</v>
      </c>
      <c r="S9">
        <f>IF(RZS_WS[[#This Row],[名前]]="","",(100+((VLOOKUP(RZS_WS[[#This Row],[No用]],Q_Stat[],25,FALSE)-Statistics100!L$19)*5)/Statistics100!L$26))</f>
        <v>100.32691774363525</v>
      </c>
      <c r="T9">
        <f>IF(RZS_WS[[#This Row],[名前]]="","",(100+((VLOOKUP(RZS_WS[[#This Row],[No用]],Q_Stat[],26,FALSE)-Statistics100!M$19)*5)/Statistics100!M$26))</f>
        <v>99.5447261758884</v>
      </c>
      <c r="U9">
        <f>IF(RZS_WS[[#This Row],[名前]]="","",(100+((VLOOKUP(RZS_WS[[#This Row],[No用]],Q_Stat[],27,FALSE)-Statistics100!N$19)*5)/Statistics100!N$26))</f>
        <v>100.872631708988</v>
      </c>
      <c r="V9">
        <f>IF(RZS_WS[[#This Row],[名前]]="","",(100+((VLOOKUP(RZS_WS[[#This Row],[No用]],Q_Stat[],28,FALSE)-Statistics100!O$19)*5)/Statistics100!O$26))</f>
        <v>101.93220737489713</v>
      </c>
      <c r="W9">
        <f>IF(RZS_WS[[#This Row],[名前]]="","",(100+((VLOOKUP(RZS_WS[[#This Row],[No用]],Q_Stat[],29,FALSE)-Statistics100!P$19)*5)/Statistics100!P$26))</f>
        <v>102.32829875518672</v>
      </c>
      <c r="X9">
        <f>IF(RZS_WS[[#This Row],[名前]]="","",(100+((VLOOKUP(RZS_WS[[#This Row],[No用]],Q_Stat[],30,FALSE)-Statistics100!Q$19)*5)/Statistics100!Q$26))</f>
        <v>99.226892410670345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Row],[No用]],Q_Stat[],13,FALSE)-Statistics100!B$19)*5)/Statistics100!B$26))</f>
        <v>100.57463401286086</v>
      </c>
      <c r="J10">
        <f>IF(RZS_WS[[#This Row],[名前]]="","",(100+((VLOOKUP(RZS_WS[[#This Row],[No用]],Q_Stat[],14,FALSE)-Statistics100!C$19)*5)/Statistics100!C$26))</f>
        <v>100.98972406310683</v>
      </c>
      <c r="K10">
        <f>IF(RZS_WS[[#This Row],[名前]]="","",(100+((VLOOKUP(RZS_WS[[#This Row],[No用]],Q_Stat[],15,FALSE)-Statistics100!D$19)*5)/Statistics100!D$26))</f>
        <v>97.995117151914883</v>
      </c>
      <c r="L10">
        <f>IF(RZS_WS[[#This Row],[名前]]="","",(100+((VLOOKUP(RZS_WS[[#This Row],[No用]],Q_Stat[],16,FALSE)-Statistics100!E$19)*5)/Statistics100!E$26))</f>
        <v>99.754143816624563</v>
      </c>
      <c r="M10">
        <f>IF(RZS_WS[[#This Row],[名前]]="","",(100+((VLOOKUP(RZS_WS[[#This Row],[No用]],Q_Stat[],17,FALSE)-Statistics100!F$19)*5)/Statistics100!F$26))</f>
        <v>97.172351885098749</v>
      </c>
      <c r="N10">
        <f>IF(RZS_WS[[#This Row],[名前]]="","",(100+((VLOOKUP(RZS_WS[[#This Row],[No用]],Q_Stat[],18,FALSE)-Statistics100!G$19)*5)/Statistics100!G$26))</f>
        <v>101.81034482758621</v>
      </c>
      <c r="O10">
        <f>IF(RZS_WS[[#This Row],[名前]]="","",(100+((VLOOKUP(RZS_WS[[#This Row],[No用]],Q_Stat[],19,FALSE)-Statistics100!H$19)*5)/Statistics100!H$26))</f>
        <v>98.860806900073769</v>
      </c>
      <c r="P10">
        <f>IF(RZS_WS[[#This Row],[名前]]="","",(100+((VLOOKUP(RZS_WS[[#This Row],[No用]],Q_Stat[],20,FALSE)-Statistics100!I$19)*5)/Statistics100!I$26))</f>
        <v>98.38115221456917</v>
      </c>
      <c r="Q10">
        <f>IF(RZS_WS[[#This Row],[名前]]="","",(100+((VLOOKUP(RZS_WS[[#This Row],[No用]],Q_Stat[],21,FALSE)-Statistics100!J$19)*5)/Statistics100!J$26))</f>
        <v>97.162162162162161</v>
      </c>
      <c r="R10">
        <f>IF(RZS_WS[[#This Row],[名前]]="","",(100+((VLOOKUP(RZS_WS[[#This Row],[No用]],Q_Stat[],22,FALSE)-Statistics100!K$19)*5)/Statistics100!K$26))</f>
        <v>99.241265326517279</v>
      </c>
      <c r="S10">
        <f>IF(RZS_WS[[#This Row],[名前]]="","",(100+((VLOOKUP(RZS_WS[[#This Row],[No用]],Q_Stat[],25,FALSE)-Statistics100!L$19)*5)/Statistics100!L$26))</f>
        <v>99.881191413833264</v>
      </c>
      <c r="T10">
        <f>IF(RZS_WS[[#This Row],[名前]]="","",(100+((VLOOKUP(RZS_WS[[#This Row],[No用]],Q_Stat[],26,FALSE)-Statistics100!M$19)*5)/Statistics100!M$26))</f>
        <v>100.09897257045904</v>
      </c>
      <c r="U10">
        <f>IF(RZS_WS[[#This Row],[名前]]="","",(100+((VLOOKUP(RZS_WS[[#This Row],[No用]],Q_Stat[],27,FALSE)-Statistics100!N$19)*5)/Statistics100!N$26))</f>
        <v>100.47640974382588</v>
      </c>
      <c r="V10">
        <f>IF(RZS_WS[[#This Row],[名前]]="","",(100+((VLOOKUP(RZS_WS[[#This Row],[No用]],Q_Stat[],28,FALSE)-Statistics100!O$19)*5)/Statistics100!O$26))</f>
        <v>99.443708609271525</v>
      </c>
      <c r="W10">
        <f>IF(RZS_WS[[#This Row],[名前]]="","",(100+((VLOOKUP(RZS_WS[[#This Row],[No用]],Q_Stat[],29,FALSE)-Statistics100!P$19)*5)/Statistics100!P$26))</f>
        <v>98.814937759336104</v>
      </c>
      <c r="X10">
        <f>IF(RZS_WS[[#This Row],[名前]]="","",(100+((VLOOKUP(RZS_WS[[#This Row],[No用]],Q_Stat[],30,FALSE)-Statistics100!Q$19)*5)/Statistics100!Q$26))</f>
        <v>99.921448961511956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Row],[No用]],Q_Stat[],13,FALSE)-Statistics100!B$19)*5)/Statistics100!B$26))</f>
        <v>99.971268299356964</v>
      </c>
      <c r="J11">
        <f>IF(RZS_WS[[#This Row],[名前]]="","",(100+((VLOOKUP(RZS_WS[[#This Row],[No用]],Q_Stat[],14,FALSE)-Statistics100!C$19)*5)/Statistics100!C$26))</f>
        <v>100.74592106808932</v>
      </c>
      <c r="K11">
        <f>IF(RZS_WS[[#This Row],[名前]]="","",(100+((VLOOKUP(RZS_WS[[#This Row],[No用]],Q_Stat[],15,FALSE)-Statistics100!D$19)*5)/Statistics100!D$26))</f>
        <v>94.138395947964867</v>
      </c>
      <c r="L11">
        <f>IF(RZS_WS[[#This Row],[名前]]="","",(100+((VLOOKUP(RZS_WS[[#This Row],[No用]],Q_Stat[],16,FALSE)-Statistics100!E$19)*5)/Statistics100!E$26))</f>
        <v>99.210672253373588</v>
      </c>
      <c r="M11">
        <f>IF(RZS_WS[[#This Row],[名前]]="","",(100+((VLOOKUP(RZS_WS[[#This Row],[No用]],Q_Stat[],17,FALSE)-Statistics100!F$19)*5)/Statistics100!F$26))</f>
        <v>97.172351885098749</v>
      </c>
      <c r="N11">
        <f>IF(RZS_WS[[#This Row],[名前]]="","",(100+((VLOOKUP(RZS_WS[[#This Row],[No用]],Q_Stat[],18,FALSE)-Statistics100!G$19)*5)/Statistics100!G$26))</f>
        <v>100.28965517241379</v>
      </c>
      <c r="O11">
        <f>IF(RZS_WS[[#This Row],[名前]]="","",(100+((VLOOKUP(RZS_WS[[#This Row],[No用]],Q_Stat[],19,FALSE)-Statistics100!H$19)*5)/Statistics100!H$26))</f>
        <v>97.659649321908859</v>
      </c>
      <c r="P11">
        <f>IF(RZS_WS[[#This Row],[名前]]="","",(100+((VLOOKUP(RZS_WS[[#This Row],[No用]],Q_Stat[],20,FALSE)-Statistics100!I$19)*5)/Statistics100!I$26))</f>
        <v>97.174200611230219</v>
      </c>
      <c r="Q11">
        <f>IF(RZS_WS[[#This Row],[名前]]="","",(100+((VLOOKUP(RZS_WS[[#This Row],[No用]],Q_Stat[],21,FALSE)-Statistics100!J$19)*5)/Statistics100!J$26))</f>
        <v>95.153355602793795</v>
      </c>
      <c r="R11">
        <f>IF(RZS_WS[[#This Row],[名前]]="","",(100+((VLOOKUP(RZS_WS[[#This Row],[No用]],Q_Stat[],22,FALSE)-Statistics100!K$19)*5)/Statistics100!K$26))</f>
        <v>99.241265326517279</v>
      </c>
      <c r="S11">
        <f>IF(RZS_WS[[#This Row],[名前]]="","",(100+((VLOOKUP(RZS_WS[[#This Row],[No用]],Q_Stat[],25,FALSE)-Statistics100!L$19)*5)/Statistics100!L$26))</f>
        <v>99.663763935881079</v>
      </c>
      <c r="T11">
        <f>IF(RZS_WS[[#This Row],[名前]]="","",(100+((VLOOKUP(RZS_WS[[#This Row],[No用]],Q_Stat[],26,FALSE)-Statistics100!M$19)*5)/Statistics100!M$26))</f>
        <v>99.683287774531067</v>
      </c>
      <c r="U11">
        <f>IF(RZS_WS[[#This Row],[名前]]="","",(100+((VLOOKUP(RZS_WS[[#This Row],[No用]],Q_Stat[],27,FALSE)-Statistics100!N$19)*5)/Statistics100!N$26))</f>
        <v>100.21226176705113</v>
      </c>
      <c r="V11">
        <f>IF(RZS_WS[[#This Row],[名前]]="","",(100+((VLOOKUP(RZS_WS[[#This Row],[No用]],Q_Stat[],28,FALSE)-Statistics100!O$19)*5)/Statistics100!O$26))</f>
        <v>98.337709157882358</v>
      </c>
      <c r="W11">
        <f>IF(RZS_WS[[#This Row],[名前]]="","",(100+((VLOOKUP(RZS_WS[[#This Row],[No用]],Q_Stat[],29,FALSE)-Statistics100!P$19)*5)/Statistics100!P$26))</f>
        <v>97.811120331950207</v>
      </c>
      <c r="X11">
        <f>IF(RZS_WS[[#This Row],[名前]]="","",(100+((VLOOKUP(RZS_WS[[#This Row],[No用]],Q_Stat[],30,FALSE)-Statistics100!Q$19)*5)/Statistics100!Q$26))</f>
        <v>98.879614135249525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Row],[No用]],Q_Stat[],13,FALSE)-Statistics100!B$19)*5)/Statistics100!B$26))</f>
        <v>101.78136543986865</v>
      </c>
      <c r="J12">
        <f>IF(RZS_WS[[#This Row],[名前]]="","",(100+((VLOOKUP(RZS_WS[[#This Row],[No用]],Q_Stat[],14,FALSE)-Statistics100!C$19)*5)/Statistics100!C$26))</f>
        <v>100.98972406310683</v>
      </c>
      <c r="K12">
        <f>IF(RZS_WS[[#This Row],[名前]]="","",(100+((VLOOKUP(RZS_WS[[#This Row],[No用]],Q_Stat[],15,FALSE)-Statistics100!D$19)*5)/Statistics100!D$26))</f>
        <v>99.280690886564884</v>
      </c>
      <c r="L12">
        <f>IF(RZS_WS[[#This Row],[名前]]="","",(100+((VLOOKUP(RZS_WS[[#This Row],[No用]],Q_Stat[],16,FALSE)-Statistics100!E$19)*5)/Statistics100!E$26))</f>
        <v>98.667200690122627</v>
      </c>
      <c r="M12">
        <f>IF(RZS_WS[[#This Row],[名前]]="","",(100+((VLOOKUP(RZS_WS[[#This Row],[No用]],Q_Stat[],17,FALSE)-Statistics100!F$19)*5)/Statistics100!F$26))</f>
        <v>97.172351885098749</v>
      </c>
      <c r="N12">
        <f>IF(RZS_WS[[#This Row],[名前]]="","",(100+((VLOOKUP(RZS_WS[[#This Row],[No用]],Q_Stat[],18,FALSE)-Statistics100!G$19)*5)/Statistics100!G$26))</f>
        <v>102.82413793103449</v>
      </c>
      <c r="O12">
        <f>IF(RZS_WS[[#This Row],[名前]]="","",(100+((VLOOKUP(RZS_WS[[#This Row],[No用]],Q_Stat[],19,FALSE)-Statistics100!H$19)*5)/Statistics100!H$26))</f>
        <v>99.261192759462062</v>
      </c>
      <c r="P12">
        <f>IF(RZS_WS[[#This Row],[名前]]="","",(100+((VLOOKUP(RZS_WS[[#This Row],[No用]],Q_Stat[],20,FALSE)-Statistics100!I$19)*5)/Statistics100!I$26))</f>
        <v>100.39273822013411</v>
      </c>
      <c r="Q12">
        <f>IF(RZS_WS[[#This Row],[名前]]="","",(100+((VLOOKUP(RZS_WS[[#This Row],[No用]],Q_Stat[],21,FALSE)-Statistics100!J$19)*5)/Statistics100!J$26))</f>
        <v>97.831764348618279</v>
      </c>
      <c r="R12">
        <f>IF(RZS_WS[[#This Row],[名前]]="","",(100+((VLOOKUP(RZS_WS[[#This Row],[No用]],Q_Stat[],22,FALSE)-Statistics100!K$19)*5)/Statistics100!K$26))</f>
        <v>99.241265326517279</v>
      </c>
      <c r="S12">
        <f>IF(RZS_WS[[#This Row],[名前]]="","",(100+((VLOOKUP(RZS_WS[[#This Row],[No用]],Q_Stat[],25,FALSE)-Statistics100!L$19)*5)/Statistics100!L$26))</f>
        <v>100.0333906483998</v>
      </c>
      <c r="T12">
        <f>IF(RZS_WS[[#This Row],[名前]]="","",(100+((VLOOKUP(RZS_WS[[#This Row],[No用]],Q_Stat[],26,FALSE)-Statistics100!M$19)*5)/Statistics100!M$26))</f>
        <v>100.93034216231501</v>
      </c>
      <c r="U12">
        <f>IF(RZS_WS[[#This Row],[名前]]="","",(100+((VLOOKUP(RZS_WS[[#This Row],[No用]],Q_Stat[],27,FALSE)-Statistics100!N$19)*5)/Statistics100!N$26))</f>
        <v>100.21226176705113</v>
      </c>
      <c r="V12">
        <f>IF(RZS_WS[[#This Row],[名前]]="","",(100+((VLOOKUP(RZS_WS[[#This Row],[No用]],Q_Stat[],28,FALSE)-Statistics100!O$19)*5)/Statistics100!O$26))</f>
        <v>99.167208746424237</v>
      </c>
      <c r="W12">
        <f>IF(RZS_WS[[#This Row],[名前]]="","",(100+((VLOOKUP(RZS_WS[[#This Row],[No用]],Q_Stat[],29,FALSE)-Statistics100!P$19)*5)/Statistics100!P$26))</f>
        <v>99.149543568464722</v>
      </c>
      <c r="X12">
        <f>IF(RZS_WS[[#This Row],[名前]]="","",(100+((VLOOKUP(RZS_WS[[#This Row],[No用]],Q_Stat[],30,FALSE)-Statistics100!Q$19)*5)/Statistics100!Q$26))</f>
        <v>101.1369229254848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Row],[No用]],Q_Stat[],13,FALSE)-Statistics100!B$19)*5)/Statistics100!B$26))</f>
        <v>100.77575591736216</v>
      </c>
      <c r="J13">
        <f>IF(RZS_WS[[#This Row],[名前]]="","",(100+((VLOOKUP(RZS_WS[[#This Row],[No用]],Q_Stat[],14,FALSE)-Statistics100!C$19)*5)/Statistics100!C$26))</f>
        <v>101.72113304815939</v>
      </c>
      <c r="K13">
        <f>IF(RZS_WS[[#This Row],[名前]]="","",(100+((VLOOKUP(RZS_WS[[#This Row],[No用]],Q_Stat[],15,FALSE)-Statistics100!D$19)*5)/Statistics100!D$26))</f>
        <v>96.709543417264882</v>
      </c>
      <c r="L13">
        <f>IF(RZS_WS[[#This Row],[名前]]="","",(100+((VLOOKUP(RZS_WS[[#This Row],[No用]],Q_Stat[],16,FALSE)-Statistics100!E$19)*5)/Statistics100!E$26))</f>
        <v>101.38455850637747</v>
      </c>
      <c r="M13">
        <f>IF(RZS_WS[[#This Row],[名前]]="","",(100+((VLOOKUP(RZS_WS[[#This Row],[No用]],Q_Stat[],17,FALSE)-Statistics100!F$19)*5)/Statistics100!F$26))</f>
        <v>97.172351885098749</v>
      </c>
      <c r="N13">
        <f>IF(RZS_WS[[#This Row],[名前]]="","",(100+((VLOOKUP(RZS_WS[[#This Row],[No用]],Q_Stat[],18,FALSE)-Statistics100!G$19)*5)/Statistics100!G$26))</f>
        <v>101.30344827586207</v>
      </c>
      <c r="O13">
        <f>IF(RZS_WS[[#This Row],[名前]]="","",(100+((VLOOKUP(RZS_WS[[#This Row],[No用]],Q_Stat[],19,FALSE)-Statistics100!H$19)*5)/Statistics100!H$26))</f>
        <v>98.460421040685461</v>
      </c>
      <c r="P13">
        <f>IF(RZS_WS[[#This Row],[名前]]="","",(100+((VLOOKUP(RZS_WS[[#This Row],[No用]],Q_Stat[],20,FALSE)-Statistics100!I$19)*5)/Statistics100!I$26))</f>
        <v>97.978835013456191</v>
      </c>
      <c r="Q13">
        <f>IF(RZS_WS[[#This Row],[名前]]="","",(100+((VLOOKUP(RZS_WS[[#This Row],[No用]],Q_Stat[],21,FALSE)-Statistics100!J$19)*5)/Statistics100!J$26))</f>
        <v>96.49255997570603</v>
      </c>
      <c r="R13">
        <f>IF(RZS_WS[[#This Row],[名前]]="","",(100+((VLOOKUP(RZS_WS[[#This Row],[No用]],Q_Stat[],22,FALSE)-Statistics100!K$19)*5)/Statistics100!K$26))</f>
        <v>99.241265326517279</v>
      </c>
      <c r="S13">
        <f>IF(RZS_WS[[#This Row],[名前]]="","",(100+((VLOOKUP(RZS_WS[[#This Row],[No用]],Q_Stat[],25,FALSE)-Statistics100!L$19)*5)/Statistics100!L$26))</f>
        <v>99.902934161628494</v>
      </c>
      <c r="T13">
        <f>IF(RZS_WS[[#This Row],[名前]]="","",(100+((VLOOKUP(RZS_WS[[#This Row],[No用]],Q_Stat[],26,FALSE)-Statistics100!M$19)*5)/Statistics100!M$26))</f>
        <v>100.23753416910171</v>
      </c>
      <c r="U13">
        <f>IF(RZS_WS[[#This Row],[名前]]="","",(100+((VLOOKUP(RZS_WS[[#This Row],[No用]],Q_Stat[],27,FALSE)-Statistics100!N$19)*5)/Statistics100!N$26))</f>
        <v>101.26885367415011</v>
      </c>
      <c r="V13">
        <f>IF(RZS_WS[[#This Row],[名前]]="","",(100+((VLOOKUP(RZS_WS[[#This Row],[No用]],Q_Stat[],28,FALSE)-Statistics100!O$19)*5)/Statistics100!O$26))</f>
        <v>99.996708334966101</v>
      </c>
      <c r="W13">
        <f>IF(RZS_WS[[#This Row],[名前]]="","",(100+((VLOOKUP(RZS_WS[[#This Row],[No用]],Q_Stat[],29,FALSE)-Statistics100!P$19)*5)/Statistics100!P$26))</f>
        <v>98.480331950207471</v>
      </c>
      <c r="X13">
        <f>IF(RZS_WS[[#This Row],[名前]]="","",(100+((VLOOKUP(RZS_WS[[#This Row],[No用]],Q_Stat[],30,FALSE)-Statistics100!Q$19)*5)/Statistics100!Q$26))</f>
        <v>99.574170686091151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Row],[No用]],Q_Stat[],13,FALSE)-Statistics100!B$19)*5)/Statistics100!B$26))</f>
        <v>97.758927349842665</v>
      </c>
      <c r="J14">
        <f>IF(RZS_WS[[#This Row],[名前]]="","",(100+((VLOOKUP(RZS_WS[[#This Row],[No用]],Q_Stat[],14,FALSE)-Statistics100!C$19)*5)/Statistics100!C$26))</f>
        <v>98.551694112931642</v>
      </c>
      <c r="K14">
        <f>IF(RZS_WS[[#This Row],[名前]]="","",(100+((VLOOKUP(RZS_WS[[#This Row],[No用]],Q_Stat[],15,FALSE)-Statistics100!D$19)*5)/Statistics100!D$26))</f>
        <v>95.423969682614867</v>
      </c>
      <c r="L14">
        <f>IF(RZS_WS[[#This Row],[名前]]="","",(100+((VLOOKUP(RZS_WS[[#This Row],[No用]],Q_Stat[],16,FALSE)-Statistics100!E$19)*5)/Statistics100!E$26))</f>
        <v>99.754143816624563</v>
      </c>
      <c r="M14">
        <f>IF(RZS_WS[[#This Row],[名前]]="","",(100+((VLOOKUP(RZS_WS[[#This Row],[No用]],Q_Stat[],17,FALSE)-Statistics100!F$19)*5)/Statistics100!F$26))</f>
        <v>99.811490125673259</v>
      </c>
      <c r="N14">
        <f>IF(RZS_WS[[#This Row],[名前]]="","",(100+((VLOOKUP(RZS_WS[[#This Row],[No用]],Q_Stat[],18,FALSE)-Statistics100!G$19)*5)/Statistics100!G$26))</f>
        <v>97.755172413793105</v>
      </c>
      <c r="O14">
        <f>IF(RZS_WS[[#This Row],[名前]]="","",(100+((VLOOKUP(RZS_WS[[#This Row],[No用]],Q_Stat[],19,FALSE)-Statistics100!H$19)*5)/Statistics100!H$26))</f>
        <v>100.86273619701527</v>
      </c>
      <c r="P14">
        <f>IF(RZS_WS[[#This Row],[名前]]="","",(100+((VLOOKUP(RZS_WS[[#This Row],[No用]],Q_Stat[],20,FALSE)-Statistics100!I$19)*5)/Statistics100!I$26))</f>
        <v>97.978835013456191</v>
      </c>
      <c r="Q14">
        <f>IF(RZS_WS[[#This Row],[名前]]="","",(100+((VLOOKUP(RZS_WS[[#This Row],[No用]],Q_Stat[],21,FALSE)-Statistics100!J$19)*5)/Statistics100!J$26))</f>
        <v>97.162162162162161</v>
      </c>
      <c r="R14">
        <f>IF(RZS_WS[[#This Row],[名前]]="","",(100+((VLOOKUP(RZS_WS[[#This Row],[No用]],Q_Stat[],22,FALSE)-Statistics100!K$19)*5)/Statistics100!K$26))</f>
        <v>100.72057780402325</v>
      </c>
      <c r="S14">
        <f>IF(RZS_WS[[#This Row],[名前]]="","",(100+((VLOOKUP(RZS_WS[[#This Row],[No用]],Q_Stat[],25,FALSE)-Statistics100!L$19)*5)/Statistics100!L$26))</f>
        <v>99.707249431471524</v>
      </c>
      <c r="T14">
        <f>IF(RZS_WS[[#This Row],[名前]]="","",(100+((VLOOKUP(RZS_WS[[#This Row],[No用]],Q_Stat[],26,FALSE)-Statistics100!M$19)*5)/Statistics100!M$26))</f>
        <v>98.436233386747105</v>
      </c>
      <c r="U14">
        <f>IF(RZS_WS[[#This Row],[名前]]="","",(100+((VLOOKUP(RZS_WS[[#This Row],[No用]],Q_Stat[],27,FALSE)-Statistics100!N$19)*5)/Statistics100!N$26))</f>
        <v>99.155669859952155</v>
      </c>
      <c r="V14">
        <f>IF(RZS_WS[[#This Row],[名前]]="","",(100+((VLOOKUP(RZS_WS[[#This Row],[No用]],Q_Stat[],28,FALSE)-Statistics100!O$19)*5)/Statistics100!O$26))</f>
        <v>98.890708883576949</v>
      </c>
      <c r="W14">
        <f>IF(RZS_WS[[#This Row],[名前]]="","",(100+((VLOOKUP(RZS_WS[[#This Row],[No用]],Q_Stat[],29,FALSE)-Statistics100!P$19)*5)/Statistics100!P$26))</f>
        <v>99.651452282157678</v>
      </c>
      <c r="X14">
        <f>IF(RZS_WS[[#This Row],[名前]]="","",(100+((VLOOKUP(RZS_WS[[#This Row],[No用]],Q_Stat[],30,FALSE)-Statistics100!Q$19)*5)/Statistics100!Q$26))</f>
        <v>98.35869672211831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Row],[No用]],Q_Stat[],13,FALSE)-Statistics100!B$19)*5)/Statistics100!B$26))</f>
        <v>98.362293063346556</v>
      </c>
      <c r="J15">
        <f>IF(RZS_WS[[#This Row],[名前]]="","",(100+((VLOOKUP(RZS_WS[[#This Row],[No用]],Q_Stat[],14,FALSE)-Statistics100!C$19)*5)/Statistics100!C$26))</f>
        <v>99.28310309798421</v>
      </c>
      <c r="K15">
        <f>IF(RZS_WS[[#This Row],[名前]]="","",(100+((VLOOKUP(RZS_WS[[#This Row],[No用]],Q_Stat[],15,FALSE)-Statistics100!D$19)*5)/Statistics100!D$26))</f>
        <v>97.995117151914883</v>
      </c>
      <c r="L15">
        <f>IF(RZS_WS[[#This Row],[名前]]="","",(100+((VLOOKUP(RZS_WS[[#This Row],[No用]],Q_Stat[],16,FALSE)-Statistics100!E$19)*5)/Statistics100!E$26))</f>
        <v>100.29761537987554</v>
      </c>
      <c r="M15">
        <f>IF(RZS_WS[[#This Row],[名前]]="","",(100+((VLOOKUP(RZS_WS[[#This Row],[No用]],Q_Stat[],17,FALSE)-Statistics100!F$19)*5)/Statistics100!F$26))</f>
        <v>99.811490125673259</v>
      </c>
      <c r="N15">
        <f>IF(RZS_WS[[#This Row],[名前]]="","",(100+((VLOOKUP(RZS_WS[[#This Row],[No用]],Q_Stat[],18,FALSE)-Statistics100!G$19)*5)/Statistics100!G$26))</f>
        <v>98.262068965517244</v>
      </c>
      <c r="O15">
        <f>IF(RZS_WS[[#This Row],[名前]]="","",(100+((VLOOKUP(RZS_WS[[#This Row],[No用]],Q_Stat[],19,FALSE)-Statistics100!H$19)*5)/Statistics100!H$26))</f>
        <v>101.26312205640356</v>
      </c>
      <c r="P15">
        <f>IF(RZS_WS[[#This Row],[名前]]="","",(100+((VLOOKUP(RZS_WS[[#This Row],[No用]],Q_Stat[],20,FALSE)-Statistics100!I$19)*5)/Statistics100!I$26))</f>
        <v>99.185786616795156</v>
      </c>
      <c r="Q15">
        <f>IF(RZS_WS[[#This Row],[名前]]="","",(100+((VLOOKUP(RZS_WS[[#This Row],[No用]],Q_Stat[],21,FALSE)-Statistics100!J$19)*5)/Statistics100!J$26))</f>
        <v>97.831764348618279</v>
      </c>
      <c r="R15">
        <f>IF(RZS_WS[[#This Row],[名前]]="","",(100+((VLOOKUP(RZS_WS[[#This Row],[No用]],Q_Stat[],22,FALSE)-Statistics100!K$19)*5)/Statistics100!K$26))</f>
        <v>100.72057780402325</v>
      </c>
      <c r="S15">
        <f>IF(RZS_WS[[#This Row],[名前]]="","",(100+((VLOOKUP(RZS_WS[[#This Row],[No用]],Q_Stat[],25,FALSE)-Statistics100!L$19)*5)/Statistics100!L$26))</f>
        <v>99.870320039935663</v>
      </c>
      <c r="T15">
        <f>IF(RZS_WS[[#This Row],[名前]]="","",(100+((VLOOKUP(RZS_WS[[#This Row],[No用]],Q_Stat[],26,FALSE)-Statistics100!M$19)*5)/Statistics100!M$26))</f>
        <v>98.851918182675092</v>
      </c>
      <c r="U15">
        <f>IF(RZS_WS[[#This Row],[名前]]="","",(100+((VLOOKUP(RZS_WS[[#This Row],[No用]],Q_Stat[],27,FALSE)-Statistics100!N$19)*5)/Statistics100!N$26))</f>
        <v>99.683965813501644</v>
      </c>
      <c r="V15">
        <f>IF(RZS_WS[[#This Row],[名前]]="","",(100+((VLOOKUP(RZS_WS[[#This Row],[No用]],Q_Stat[],28,FALSE)-Statistics100!O$19)*5)/Statistics100!O$26))</f>
        <v>99.720208472118813</v>
      </c>
      <c r="W15">
        <f>IF(RZS_WS[[#This Row],[名前]]="","",(100+((VLOOKUP(RZS_WS[[#This Row],[No用]],Q_Stat[],29,FALSE)-Statistics100!P$19)*5)/Statistics100!P$26))</f>
        <v>99.98605809128631</v>
      </c>
      <c r="X15">
        <f>IF(RZS_WS[[#This Row],[名前]]="","",(100+((VLOOKUP(RZS_WS[[#This Row],[No用]],Q_Stat[],30,FALSE)-Statistics100!Q$19)*5)/Statistics100!Q$26))</f>
        <v>99.053253272959935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Row],[No用]],Q_Stat[],13,FALSE)-Statistics100!B$19)*5)/Statistics100!B$26))</f>
        <v>97.960049254343957</v>
      </c>
      <c r="J16">
        <f>IF(RZS_WS[[#This Row],[名前]]="","",(100+((VLOOKUP(RZS_WS[[#This Row],[No用]],Q_Stat[],14,FALSE)-Statistics100!C$19)*5)/Statistics100!C$26))</f>
        <v>99.526906093001728</v>
      </c>
      <c r="K16">
        <f>IF(RZS_WS[[#This Row],[名前]]="","",(100+((VLOOKUP(RZS_WS[[#This Row],[No用]],Q_Stat[],15,FALSE)-Statistics100!D$19)*5)/Statistics100!D$26))</f>
        <v>95.423969682614867</v>
      </c>
      <c r="L16">
        <f>IF(RZS_WS[[#This Row],[名前]]="","",(100+((VLOOKUP(RZS_WS[[#This Row],[No用]],Q_Stat[],16,FALSE)-Statistics100!E$19)*5)/Statistics100!E$26))</f>
        <v>100.8410869431265</v>
      </c>
      <c r="M16">
        <f>IF(RZS_WS[[#This Row],[名前]]="","",(100+((VLOOKUP(RZS_WS[[#This Row],[No用]],Q_Stat[],17,FALSE)-Statistics100!F$19)*5)/Statistics100!F$26))</f>
        <v>99.811490125673259</v>
      </c>
      <c r="N16">
        <f>IF(RZS_WS[[#This Row],[名前]]="","",(100+((VLOOKUP(RZS_WS[[#This Row],[No用]],Q_Stat[],18,FALSE)-Statistics100!G$19)*5)/Statistics100!G$26))</f>
        <v>97.755172413793105</v>
      </c>
      <c r="O16">
        <f>IF(RZS_WS[[#This Row],[名前]]="","",(100+((VLOOKUP(RZS_WS[[#This Row],[No用]],Q_Stat[],19,FALSE)-Statistics100!H$19)*5)/Statistics100!H$26))</f>
        <v>102.06389377518016</v>
      </c>
      <c r="P16">
        <f>IF(RZS_WS[[#This Row],[名前]]="","",(100+((VLOOKUP(RZS_WS[[#This Row],[No用]],Q_Stat[],20,FALSE)-Statistics100!I$19)*5)/Statistics100!I$26))</f>
        <v>98.783469415682163</v>
      </c>
      <c r="Q16">
        <f>IF(RZS_WS[[#This Row],[名前]]="","",(100+((VLOOKUP(RZS_WS[[#This Row],[No用]],Q_Stat[],21,FALSE)-Statistics100!J$19)*5)/Statistics100!J$26))</f>
        <v>99.170968721530514</v>
      </c>
      <c r="R16">
        <f>IF(RZS_WS[[#This Row],[名前]]="","",(100+((VLOOKUP(RZS_WS[[#This Row],[No用]],Q_Stat[],22,FALSE)-Statistics100!K$19)*5)/Statistics100!K$26))</f>
        <v>100.72057780402325</v>
      </c>
      <c r="S16">
        <f>IF(RZS_WS[[#This Row],[名前]]="","",(100+((VLOOKUP(RZS_WS[[#This Row],[No用]],Q_Stat[],25,FALSE)-Statistics100!L$19)*5)/Statistics100!L$26))</f>
        <v>99.870320039935663</v>
      </c>
      <c r="T16">
        <f>IF(RZS_WS[[#This Row],[名前]]="","",(100+((VLOOKUP(RZS_WS[[#This Row],[No用]],Q_Stat[],26,FALSE)-Statistics100!M$19)*5)/Statistics100!M$26))</f>
        <v>98.574794985389758</v>
      </c>
      <c r="U16">
        <f>IF(RZS_WS[[#This Row],[名前]]="","",(100+((VLOOKUP(RZS_WS[[#This Row],[No用]],Q_Stat[],27,FALSE)-Statistics100!N$19)*5)/Statistics100!N$26))</f>
        <v>99.948113790276395</v>
      </c>
      <c r="V16">
        <f>IF(RZS_WS[[#This Row],[名前]]="","",(100+((VLOOKUP(RZS_WS[[#This Row],[No用]],Q_Stat[],28,FALSE)-Statistics100!O$19)*5)/Statistics100!O$26))</f>
        <v>99.443708609271525</v>
      </c>
      <c r="W16">
        <f>IF(RZS_WS[[#This Row],[名前]]="","",(100+((VLOOKUP(RZS_WS[[#This Row],[No用]],Q_Stat[],29,FALSE)-Statistics100!P$19)*5)/Statistics100!P$26))</f>
        <v>100.65526970954356</v>
      </c>
      <c r="X16">
        <f>IF(RZS_WS[[#This Row],[名前]]="","",(100+((VLOOKUP(RZS_WS[[#This Row],[No用]],Q_Stat[],30,FALSE)-Statistics100!Q$19)*5)/Statistics100!Q$26))</f>
        <v>98.70597499753913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Row],[No用]],Q_Stat[],13,FALSE)-Statistics100!B$19)*5)/Statistics100!B$26))</f>
        <v>98.563414967847862</v>
      </c>
      <c r="J17">
        <f>IF(RZS_WS[[#This Row],[名前]]="","",(100+((VLOOKUP(RZS_WS[[#This Row],[No用]],Q_Stat[],14,FALSE)-Statistics100!C$19)*5)/Statistics100!C$26))</f>
        <v>100.25831507805428</v>
      </c>
      <c r="K17">
        <f>IF(RZS_WS[[#This Row],[名前]]="","",(100+((VLOOKUP(RZS_WS[[#This Row],[No用]],Q_Stat[],15,FALSE)-Statistics100!D$19)*5)/Statistics100!D$26))</f>
        <v>97.995117151914883</v>
      </c>
      <c r="L17">
        <f>IF(RZS_WS[[#This Row],[名前]]="","",(100+((VLOOKUP(RZS_WS[[#This Row],[No用]],Q_Stat[],16,FALSE)-Statistics100!E$19)*5)/Statistics100!E$26))</f>
        <v>98.123729126871652</v>
      </c>
      <c r="M17">
        <f>IF(RZS_WS[[#This Row],[名前]]="","",(100+((VLOOKUP(RZS_WS[[#This Row],[No用]],Q_Stat[],17,FALSE)-Statistics100!F$19)*5)/Statistics100!F$26))</f>
        <v>102.45062836624777</v>
      </c>
      <c r="N17">
        <f>IF(RZS_WS[[#This Row],[名前]]="","",(100+((VLOOKUP(RZS_WS[[#This Row],[No用]],Q_Stat[],18,FALSE)-Statistics100!G$19)*5)/Statistics100!G$26))</f>
        <v>98.768965517241384</v>
      </c>
      <c r="O17">
        <f>IF(RZS_WS[[#This Row],[名前]]="","",(100+((VLOOKUP(RZS_WS[[#This Row],[No用]],Q_Stat[],19,FALSE)-Statistics100!H$19)*5)/Statistics100!H$26))</f>
        <v>98.860806900073769</v>
      </c>
      <c r="P17">
        <f>IF(RZS_WS[[#This Row],[名前]]="","",(100+((VLOOKUP(RZS_WS[[#This Row],[No用]],Q_Stat[],20,FALSE)-Statistics100!I$19)*5)/Statistics100!I$26))</f>
        <v>98.38115221456917</v>
      </c>
      <c r="Q17">
        <f>IF(RZS_WS[[#This Row],[名前]]="","",(100+((VLOOKUP(RZS_WS[[#This Row],[No用]],Q_Stat[],21,FALSE)-Statistics100!J$19)*5)/Statistics100!J$26))</f>
        <v>97.831764348618279</v>
      </c>
      <c r="R17">
        <f>IF(RZS_WS[[#This Row],[名前]]="","",(100+((VLOOKUP(RZS_WS[[#This Row],[No用]],Q_Stat[],22,FALSE)-Statistics100!K$19)*5)/Statistics100!K$26))</f>
        <v>99.487817406101598</v>
      </c>
      <c r="S17">
        <f>IF(RZS_WS[[#This Row],[名前]]="","",(100+((VLOOKUP(RZS_WS[[#This Row],[No用]],Q_Stat[],25,FALSE)-Statistics100!L$19)*5)/Statistics100!L$26))</f>
        <v>99.718120805369125</v>
      </c>
      <c r="T17">
        <f>IF(RZS_WS[[#This Row],[名前]]="","",(100+((VLOOKUP(RZS_WS[[#This Row],[No用]],Q_Stat[],26,FALSE)-Statistics100!M$19)*5)/Statistics100!M$26))</f>
        <v>99.26760297860308</v>
      </c>
      <c r="U17">
        <f>IF(RZS_WS[[#This Row],[名前]]="","",(100+((VLOOKUP(RZS_WS[[#This Row],[No用]],Q_Stat[],27,FALSE)-Statistics100!N$19)*5)/Statistics100!N$26))</f>
        <v>99.683965813501644</v>
      </c>
      <c r="V17">
        <f>IF(RZS_WS[[#This Row],[名前]]="","",(100+((VLOOKUP(RZS_WS[[#This Row],[No用]],Q_Stat[],28,FALSE)-Statistics100!O$19)*5)/Statistics100!O$26))</f>
        <v>98.614209020729646</v>
      </c>
      <c r="W17">
        <f>IF(RZS_WS[[#This Row],[名前]]="","",(100+((VLOOKUP(RZS_WS[[#This Row],[No用]],Q_Stat[],29,FALSE)-Statistics100!P$19)*5)/Statistics100!P$26))</f>
        <v>98.982240663900413</v>
      </c>
      <c r="X17">
        <f>IF(RZS_WS[[#This Row],[名前]]="","",(100+((VLOOKUP(RZS_WS[[#This Row],[No用]],Q_Stat[],30,FALSE)-Statistics100!Q$19)*5)/Statistics100!Q$26))</f>
        <v>98.879614135249525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Row],[No用]],Q_Stat[],13,FALSE)-Statistics100!B$19)*5)/Statistics100!B$26))</f>
        <v>98.563414967847862</v>
      </c>
      <c r="J18">
        <f>IF(RZS_WS[[#This Row],[名前]]="","",(100+((VLOOKUP(RZS_WS[[#This Row],[No用]],Q_Stat[],14,FALSE)-Statistics100!C$19)*5)/Statistics100!C$26))</f>
        <v>98.064088122896607</v>
      </c>
      <c r="K18">
        <f>IF(RZS_WS[[#This Row],[名前]]="","",(100+((VLOOKUP(RZS_WS[[#This Row],[No用]],Q_Stat[],15,FALSE)-Statistics100!D$19)*5)/Statistics100!D$26))</f>
        <v>99.280690886564884</v>
      </c>
      <c r="L18">
        <f>IF(RZS_WS[[#This Row],[名前]]="","",(100+((VLOOKUP(RZS_WS[[#This Row],[No用]],Q_Stat[],16,FALSE)-Statistics100!E$19)*5)/Statistics100!E$26))</f>
        <v>97.036786000369716</v>
      </c>
      <c r="M18">
        <f>IF(RZS_WS[[#This Row],[名前]]="","",(100+((VLOOKUP(RZS_WS[[#This Row],[No用]],Q_Stat[],17,FALSE)-Statistics100!F$19)*5)/Statistics100!F$26))</f>
        <v>97.172351885098749</v>
      </c>
      <c r="N18">
        <f>IF(RZS_WS[[#This Row],[名前]]="","",(100+((VLOOKUP(RZS_WS[[#This Row],[No用]],Q_Stat[],18,FALSE)-Statistics100!G$19)*5)/Statistics100!G$26))</f>
        <v>98.768965517241384</v>
      </c>
      <c r="O18">
        <f>IF(RZS_WS[[#This Row],[名前]]="","",(100+((VLOOKUP(RZS_WS[[#This Row],[No用]],Q_Stat[],19,FALSE)-Statistics100!H$19)*5)/Statistics100!H$26))</f>
        <v>99.261192759462062</v>
      </c>
      <c r="P18">
        <f>IF(RZS_WS[[#This Row],[名前]]="","",(100+((VLOOKUP(RZS_WS[[#This Row],[No用]],Q_Stat[],20,FALSE)-Statistics100!I$19)*5)/Statistics100!I$26))</f>
        <v>98.38115221456917</v>
      </c>
      <c r="Q18">
        <f>IF(RZS_WS[[#This Row],[名前]]="","",(100+((VLOOKUP(RZS_WS[[#This Row],[No用]],Q_Stat[],21,FALSE)-Statistics100!J$19)*5)/Statistics100!J$26))</f>
        <v>97.831764348618279</v>
      </c>
      <c r="R18">
        <f>IF(RZS_WS[[#This Row],[名前]]="","",(100+((VLOOKUP(RZS_WS[[#This Row],[No用]],Q_Stat[],22,FALSE)-Statistics100!K$19)*5)/Statistics100!K$26))</f>
        <v>99.241265326517279</v>
      </c>
      <c r="S18">
        <f>IF(RZS_WS[[#This Row],[名前]]="","",(100+((VLOOKUP(RZS_WS[[#This Row],[No用]],Q_Stat[],25,FALSE)-Statistics100!L$19)*5)/Statistics100!L$26))</f>
        <v>99.555050196904986</v>
      </c>
      <c r="T18">
        <f>IF(RZS_WS[[#This Row],[名前]]="","",(100+((VLOOKUP(RZS_WS[[#This Row],[No用]],Q_Stat[],26,FALSE)-Statistics100!M$19)*5)/Statistics100!M$26))</f>
        <v>98.713356584032425</v>
      </c>
      <c r="U18">
        <f>IF(RZS_WS[[#This Row],[名前]]="","",(100+((VLOOKUP(RZS_WS[[#This Row],[No用]],Q_Stat[],27,FALSE)-Statistics100!N$19)*5)/Statistics100!N$26))</f>
        <v>98.231151941240554</v>
      </c>
      <c r="V18">
        <f>IF(RZS_WS[[#This Row],[名前]]="","",(100+((VLOOKUP(RZS_WS[[#This Row],[No用]],Q_Stat[],28,FALSE)-Statistics100!O$19)*5)/Statistics100!O$26))</f>
        <v>98.337709157882358</v>
      </c>
      <c r="W18">
        <f>IF(RZS_WS[[#This Row],[名前]]="","",(100+((VLOOKUP(RZS_WS[[#This Row],[No用]],Q_Stat[],29,FALSE)-Statistics100!P$19)*5)/Statistics100!P$26))</f>
        <v>99.149543568464722</v>
      </c>
      <c r="X18">
        <f>IF(RZS_WS[[#This Row],[名前]]="","",(100+((VLOOKUP(RZS_WS[[#This Row],[No用]],Q_Stat[],30,FALSE)-Statistics100!Q$19)*5)/Statistics100!Q$26))</f>
        <v>98.879614135249525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Row],[No用]],Q_Stat[],13,FALSE)-Statistics100!B$19)*5)/Statistics100!B$26))</f>
        <v>99.770146394855658</v>
      </c>
      <c r="J19">
        <f>IF(RZS_WS[[#This Row],[名前]]="","",(100+((VLOOKUP(RZS_WS[[#This Row],[No用]],Q_Stat[],14,FALSE)-Statistics100!C$19)*5)/Statistics100!C$26))</f>
        <v>99.770709088019245</v>
      </c>
      <c r="K19">
        <f>IF(RZS_WS[[#This Row],[名前]]="","",(100+((VLOOKUP(RZS_WS[[#This Row],[No用]],Q_Stat[],15,FALSE)-Statistics100!D$19)*5)/Statistics100!D$26))</f>
        <v>99.280690886564884</v>
      </c>
      <c r="L19">
        <f>IF(RZS_WS[[#This Row],[名前]]="","",(100+((VLOOKUP(RZS_WS[[#This Row],[No用]],Q_Stat[],16,FALSE)-Statistics100!E$19)*5)/Statistics100!E$26))</f>
        <v>100.8410869431265</v>
      </c>
      <c r="M19">
        <f>IF(RZS_WS[[#This Row],[名前]]="","",(100+((VLOOKUP(RZS_WS[[#This Row],[No用]],Q_Stat[],17,FALSE)-Statistics100!F$19)*5)/Statistics100!F$26))</f>
        <v>102.45062836624777</v>
      </c>
      <c r="N19">
        <f>IF(RZS_WS[[#This Row],[名前]]="","",(100+((VLOOKUP(RZS_WS[[#This Row],[No用]],Q_Stat[],18,FALSE)-Statistics100!G$19)*5)/Statistics100!G$26))</f>
        <v>98.768965517241384</v>
      </c>
      <c r="O19">
        <f>IF(RZS_WS[[#This Row],[名前]]="","",(100+((VLOOKUP(RZS_WS[[#This Row],[No用]],Q_Stat[],19,FALSE)-Statistics100!H$19)*5)/Statistics100!H$26))</f>
        <v>99.261192759462062</v>
      </c>
      <c r="P19">
        <f>IF(RZS_WS[[#This Row],[名前]]="","",(100+((VLOOKUP(RZS_WS[[#This Row],[No用]],Q_Stat[],20,FALSE)-Statistics100!I$19)*5)/Statistics100!I$26))</f>
        <v>98.38115221456917</v>
      </c>
      <c r="Q19">
        <f>IF(RZS_WS[[#This Row],[名前]]="","",(100+((VLOOKUP(RZS_WS[[#This Row],[No用]],Q_Stat[],21,FALSE)-Statistics100!J$19)*5)/Statistics100!J$26))</f>
        <v>97.831764348618279</v>
      </c>
      <c r="R19">
        <f>IF(RZS_WS[[#This Row],[名前]]="","",(100+((VLOOKUP(RZS_WS[[#This Row],[No用]],Q_Stat[],22,FALSE)-Statistics100!K$19)*5)/Statistics100!K$26))</f>
        <v>99.241265326517279</v>
      </c>
      <c r="S19">
        <f>IF(RZS_WS[[#This Row],[名前]]="","",(100+((VLOOKUP(RZS_WS[[#This Row],[No用]],Q_Stat[],25,FALSE)-Statistics100!L$19)*5)/Statistics100!L$26))</f>
        <v>99.815963170447617</v>
      </c>
      <c r="T19">
        <f>IF(RZS_WS[[#This Row],[名前]]="","",(100+((VLOOKUP(RZS_WS[[#This Row],[No用]],Q_Stat[],26,FALSE)-Statistics100!M$19)*5)/Statistics100!M$26))</f>
        <v>100.09897257045904</v>
      </c>
      <c r="U19">
        <f>IF(RZS_WS[[#This Row],[名前]]="","",(100+((VLOOKUP(RZS_WS[[#This Row],[No用]],Q_Stat[],27,FALSE)-Statistics100!N$19)*5)/Statistics100!N$26))</f>
        <v>100.08018777866376</v>
      </c>
      <c r="V19">
        <f>IF(RZS_WS[[#This Row],[名前]]="","",(100+((VLOOKUP(RZS_WS[[#This Row],[No用]],Q_Stat[],28,FALSE)-Statistics100!O$19)*5)/Statistics100!O$26))</f>
        <v>100.27320819781339</v>
      </c>
      <c r="W19">
        <f>IF(RZS_WS[[#This Row],[名前]]="","",(100+((VLOOKUP(RZS_WS[[#This Row],[No用]],Q_Stat[],29,FALSE)-Statistics100!P$19)*5)/Statistics100!P$26))</f>
        <v>99.149543568464722</v>
      </c>
      <c r="X19">
        <f>IF(RZS_WS[[#This Row],[名前]]="","",(100+((VLOOKUP(RZS_WS[[#This Row],[No用]],Q_Stat[],30,FALSE)-Statistics100!Q$19)*5)/Statistics100!Q$26))</f>
        <v>98.879614135249525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Row],[No用]],Q_Stat[],13,FALSE)-Statistics100!B$19)*5)/Statistics100!B$26))</f>
        <v>100.37351210835956</v>
      </c>
      <c r="J20">
        <f>IF(RZS_WS[[#This Row],[名前]]="","",(100+((VLOOKUP(RZS_WS[[#This Row],[No用]],Q_Stat[],14,FALSE)-Statistics100!C$19)*5)/Statistics100!C$26))</f>
        <v>100.25831507805428</v>
      </c>
      <c r="K20">
        <f>IF(RZS_WS[[#This Row],[名前]]="","",(100+((VLOOKUP(RZS_WS[[#This Row],[No用]],Q_Stat[],15,FALSE)-Statistics100!D$19)*5)/Statistics100!D$26))</f>
        <v>100.56626462121488</v>
      </c>
      <c r="L20">
        <f>IF(RZS_WS[[#This Row],[名前]]="","",(100+((VLOOKUP(RZS_WS[[#This Row],[No用]],Q_Stat[],16,FALSE)-Statistics100!E$19)*5)/Statistics100!E$26))</f>
        <v>101.38455850637747</v>
      </c>
      <c r="M20">
        <f>IF(RZS_WS[[#This Row],[名前]]="","",(100+((VLOOKUP(RZS_WS[[#This Row],[No用]],Q_Stat[],17,FALSE)-Statistics100!F$19)*5)/Statistics100!F$26))</f>
        <v>102.45062836624777</v>
      </c>
      <c r="N20">
        <f>IF(RZS_WS[[#This Row],[名前]]="","",(100+((VLOOKUP(RZS_WS[[#This Row],[No用]],Q_Stat[],18,FALSE)-Statistics100!G$19)*5)/Statistics100!G$26))</f>
        <v>99.275862068965523</v>
      </c>
      <c r="O20">
        <f>IF(RZS_WS[[#This Row],[名前]]="","",(100+((VLOOKUP(RZS_WS[[#This Row],[No用]],Q_Stat[],19,FALSE)-Statistics100!H$19)*5)/Statistics100!H$26))</f>
        <v>99.661578618850356</v>
      </c>
      <c r="P20">
        <f>IF(RZS_WS[[#This Row],[名前]]="","",(100+((VLOOKUP(RZS_WS[[#This Row],[No用]],Q_Stat[],20,FALSE)-Statistics100!I$19)*5)/Statistics100!I$26))</f>
        <v>99.588103817908134</v>
      </c>
      <c r="Q20">
        <f>IF(RZS_WS[[#This Row],[名前]]="","",(100+((VLOOKUP(RZS_WS[[#This Row],[No用]],Q_Stat[],21,FALSE)-Statistics100!J$19)*5)/Statistics100!J$26))</f>
        <v>98.501366535074396</v>
      </c>
      <c r="R20">
        <f>IF(RZS_WS[[#This Row],[名前]]="","",(100+((VLOOKUP(RZS_WS[[#This Row],[No用]],Q_Stat[],22,FALSE)-Statistics100!K$19)*5)/Statistics100!K$26))</f>
        <v>99.241265326517279</v>
      </c>
      <c r="S20">
        <f>IF(RZS_WS[[#This Row],[名前]]="","",(100+((VLOOKUP(RZS_WS[[#This Row],[No用]],Q_Stat[],25,FALSE)-Statistics100!L$19)*5)/Statistics100!L$26))</f>
        <v>99.95729103111654</v>
      </c>
      <c r="T20">
        <f>IF(RZS_WS[[#This Row],[名前]]="","",(100+((VLOOKUP(RZS_WS[[#This Row],[No用]],Q_Stat[],26,FALSE)-Statistics100!M$19)*5)/Statistics100!M$26))</f>
        <v>100.51465736638703</v>
      </c>
      <c r="U20">
        <f>IF(RZS_WS[[#This Row],[名前]]="","",(100+((VLOOKUP(RZS_WS[[#This Row],[No用]],Q_Stat[],27,FALSE)-Statistics100!N$19)*5)/Statistics100!N$26))</f>
        <v>100.47640974382588</v>
      </c>
      <c r="V20">
        <f>IF(RZS_WS[[#This Row],[名前]]="","",(100+((VLOOKUP(RZS_WS[[#This Row],[No用]],Q_Stat[],28,FALSE)-Statistics100!O$19)*5)/Statistics100!O$26))</f>
        <v>100.82620792350798</v>
      </c>
      <c r="W20">
        <f>IF(RZS_WS[[#This Row],[名前]]="","",(100+((VLOOKUP(RZS_WS[[#This Row],[No用]],Q_Stat[],29,FALSE)-Statistics100!P$19)*5)/Statistics100!P$26))</f>
        <v>99.484149377593354</v>
      </c>
      <c r="X20">
        <f>IF(RZS_WS[[#This Row],[名前]]="","",(100+((VLOOKUP(RZS_WS[[#This Row],[No用]],Q_Stat[],30,FALSE)-Statistics100!Q$19)*5)/Statistics100!Q$26))</f>
        <v>99.574170686091151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Row],[No用]],Q_Stat[],13,FALSE)-Statistics100!B$19)*5)/Statistics100!B$26))</f>
        <v>99.971268299356964</v>
      </c>
      <c r="J21">
        <f>IF(RZS_WS[[#This Row],[名前]]="","",(100+((VLOOKUP(RZS_WS[[#This Row],[No用]],Q_Stat[],14,FALSE)-Statistics100!C$19)*5)/Statistics100!C$26))</f>
        <v>100.01451208303676</v>
      </c>
      <c r="K21">
        <f>IF(RZS_WS[[#This Row],[名前]]="","",(100+((VLOOKUP(RZS_WS[[#This Row],[No用]],Q_Stat[],15,FALSE)-Statistics100!D$19)*5)/Statistics100!D$26))</f>
        <v>99.280690886564884</v>
      </c>
      <c r="L21">
        <f>IF(RZS_WS[[#This Row],[名前]]="","",(100+((VLOOKUP(RZS_WS[[#This Row],[No用]],Q_Stat[],16,FALSE)-Statistics100!E$19)*5)/Statistics100!E$26))</f>
        <v>100.8410869431265</v>
      </c>
      <c r="M21">
        <f>IF(RZS_WS[[#This Row],[名前]]="","",(100+((VLOOKUP(RZS_WS[[#This Row],[No用]],Q_Stat[],17,FALSE)-Statistics100!F$19)*5)/Statistics100!F$26))</f>
        <v>102.45062836624777</v>
      </c>
      <c r="N21">
        <f>IF(RZS_WS[[#This Row],[名前]]="","",(100+((VLOOKUP(RZS_WS[[#This Row],[No用]],Q_Stat[],18,FALSE)-Statistics100!G$19)*5)/Statistics100!G$26))</f>
        <v>99.275862068965523</v>
      </c>
      <c r="O21">
        <f>IF(RZS_WS[[#This Row],[名前]]="","",(100+((VLOOKUP(RZS_WS[[#This Row],[No用]],Q_Stat[],19,FALSE)-Statistics100!H$19)*5)/Statistics100!H$26))</f>
        <v>100.06196447823866</v>
      </c>
      <c r="P21">
        <f>IF(RZS_WS[[#This Row],[名前]]="","",(100+((VLOOKUP(RZS_WS[[#This Row],[No用]],Q_Stat[],20,FALSE)-Statistics100!I$19)*5)/Statistics100!I$26))</f>
        <v>98.783469415682163</v>
      </c>
      <c r="Q21">
        <f>IF(RZS_WS[[#This Row],[名前]]="","",(100+((VLOOKUP(RZS_WS[[#This Row],[No用]],Q_Stat[],21,FALSE)-Statistics100!J$19)*5)/Statistics100!J$26))</f>
        <v>98.501366535074396</v>
      </c>
      <c r="R21">
        <f>IF(RZS_WS[[#This Row],[名前]]="","",(100+((VLOOKUP(RZS_WS[[#This Row],[No用]],Q_Stat[],22,FALSE)-Statistics100!K$19)*5)/Statistics100!K$26))</f>
        <v>101.95333820194489</v>
      </c>
      <c r="S21">
        <f>IF(RZS_WS[[#This Row],[名前]]="","",(100+((VLOOKUP(RZS_WS[[#This Row],[No用]],Q_Stat[],25,FALSE)-Statistics100!L$19)*5)/Statistics100!L$26))</f>
        <v>100.13123301347828</v>
      </c>
      <c r="T21">
        <f>IF(RZS_WS[[#This Row],[名前]]="","",(100+((VLOOKUP(RZS_WS[[#This Row],[No用]],Q_Stat[],26,FALSE)-Statistics100!M$19)*5)/Statistics100!M$26))</f>
        <v>100.23753416910171</v>
      </c>
      <c r="U21">
        <f>IF(RZS_WS[[#This Row],[名前]]="","",(100+((VLOOKUP(RZS_WS[[#This Row],[No用]],Q_Stat[],27,FALSE)-Statistics100!N$19)*5)/Statistics100!N$26))</f>
        <v>100.21226176705113</v>
      </c>
      <c r="V21">
        <f>IF(RZS_WS[[#This Row],[名前]]="","",(100+((VLOOKUP(RZS_WS[[#This Row],[No用]],Q_Stat[],28,FALSE)-Statistics100!O$19)*5)/Statistics100!O$26))</f>
        <v>100.27320819781339</v>
      </c>
      <c r="W21">
        <f>IF(RZS_WS[[#This Row],[名前]]="","",(100+((VLOOKUP(RZS_WS[[#This Row],[No用]],Q_Stat[],29,FALSE)-Statistics100!P$19)*5)/Statistics100!P$26))</f>
        <v>99.651452282157678</v>
      </c>
      <c r="X21">
        <f>IF(RZS_WS[[#This Row],[名前]]="","",(100+((VLOOKUP(RZS_WS[[#This Row],[No用]],Q_Stat[],30,FALSE)-Statistics100!Q$19)*5)/Statistics100!Q$26))</f>
        <v>99.226892410670345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Row],[No用]],Q_Stat[],13,FALSE)-Statistics100!B$19)*5)/Statistics100!B$26))</f>
        <v>99.166780681351753</v>
      </c>
      <c r="J22">
        <f>IF(RZS_WS[[#This Row],[名前]]="","",(100+((VLOOKUP(RZS_WS[[#This Row],[No用]],Q_Stat[],14,FALSE)-Statistics100!C$19)*5)/Statistics100!C$26))</f>
        <v>99.039300102966678</v>
      </c>
      <c r="K22">
        <f>IF(RZS_WS[[#This Row],[名前]]="","",(100+((VLOOKUP(RZS_WS[[#This Row],[No用]],Q_Stat[],15,FALSE)-Statistics100!D$19)*5)/Statistics100!D$26))</f>
        <v>94.138395947964867</v>
      </c>
      <c r="L22">
        <f>IF(RZS_WS[[#This Row],[名前]]="","",(100+((VLOOKUP(RZS_WS[[#This Row],[No用]],Q_Stat[],16,FALSE)-Statistics100!E$19)*5)/Statistics100!E$26))</f>
        <v>98.667200690122627</v>
      </c>
      <c r="M22">
        <f>IF(RZS_WS[[#This Row],[名前]]="","",(100+((VLOOKUP(RZS_WS[[#This Row],[No用]],Q_Stat[],17,FALSE)-Statistics100!F$19)*5)/Statistics100!F$26))</f>
        <v>99.811490125673259</v>
      </c>
      <c r="N22">
        <f>IF(RZS_WS[[#This Row],[名前]]="","",(100+((VLOOKUP(RZS_WS[[#This Row],[No用]],Q_Stat[],18,FALSE)-Statistics100!G$19)*5)/Statistics100!G$26))</f>
        <v>97.248275862068965</v>
      </c>
      <c r="O22">
        <f>IF(RZS_WS[[#This Row],[名前]]="","",(100+((VLOOKUP(RZS_WS[[#This Row],[No用]],Q_Stat[],19,FALSE)-Statistics100!H$19)*5)/Statistics100!H$26))</f>
        <v>98.460421040685461</v>
      </c>
      <c r="P22">
        <f>IF(RZS_WS[[#This Row],[名前]]="","",(100+((VLOOKUP(RZS_WS[[#This Row],[No用]],Q_Stat[],20,FALSE)-Statistics100!I$19)*5)/Statistics100!I$26))</f>
        <v>97.174200611230219</v>
      </c>
      <c r="Q22">
        <f>IF(RZS_WS[[#This Row],[名前]]="","",(100+((VLOOKUP(RZS_WS[[#This Row],[No用]],Q_Stat[],21,FALSE)-Statistics100!J$19)*5)/Statistics100!J$26))</f>
        <v>95.822957789249912</v>
      </c>
      <c r="R22">
        <f>IF(RZS_WS[[#This Row],[名前]]="","",(100+((VLOOKUP(RZS_WS[[#This Row],[No用]],Q_Stat[],22,FALSE)-Statistics100!K$19)*5)/Statistics100!K$26))</f>
        <v>101.70678612236055</v>
      </c>
      <c r="S22">
        <f>IF(RZS_WS[[#This Row],[名前]]="","",(100+((VLOOKUP(RZS_WS[[#This Row],[No用]],Q_Stat[],25,FALSE)-Statistics100!L$19)*5)/Statistics100!L$26))</f>
        <v>99.739863553164341</v>
      </c>
      <c r="T22">
        <f>IF(RZS_WS[[#This Row],[名前]]="","",(100+((VLOOKUP(RZS_WS[[#This Row],[No用]],Q_Stat[],26,FALSE)-Statistics100!M$19)*5)/Statistics100!M$26))</f>
        <v>99.406164577245733</v>
      </c>
      <c r="U22">
        <f>IF(RZS_WS[[#This Row],[名前]]="","",(100+((VLOOKUP(RZS_WS[[#This Row],[No用]],Q_Stat[],27,FALSE)-Statistics100!N$19)*5)/Statistics100!N$26))</f>
        <v>99.155669859952155</v>
      </c>
      <c r="V22">
        <f>IF(RZS_WS[[#This Row],[名前]]="","",(100+((VLOOKUP(RZS_WS[[#This Row],[No用]],Q_Stat[],28,FALSE)-Statistics100!O$19)*5)/Statistics100!O$26))</f>
        <v>98.06120929503507</v>
      </c>
      <c r="W22">
        <f>IF(RZS_WS[[#This Row],[名前]]="","",(100+((VLOOKUP(RZS_WS[[#This Row],[No用]],Q_Stat[],29,FALSE)-Statistics100!P$19)*5)/Statistics100!P$26))</f>
        <v>98.313029045643148</v>
      </c>
      <c r="X22">
        <f>IF(RZS_WS[[#This Row],[名前]]="","",(100+((VLOOKUP(RZS_WS[[#This Row],[No用]],Q_Stat[],30,FALSE)-Statistics100!Q$19)*5)/Statistics100!Q$26))</f>
        <v>97.837779308987109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Row],[No用]],Q_Stat[],13,FALSE)-Statistics100!B$19)*5)/Statistics100!B$26))</f>
        <v>99.971268299356964</v>
      </c>
      <c r="J23">
        <f>IF(RZS_WS[[#This Row],[名前]]="","",(100+((VLOOKUP(RZS_WS[[#This Row],[No用]],Q_Stat[],14,FALSE)-Statistics100!C$19)*5)/Statistics100!C$26))</f>
        <v>99.526906093001728</v>
      </c>
      <c r="K23">
        <f>IF(RZS_WS[[#This Row],[名前]]="","",(100+((VLOOKUP(RZS_WS[[#This Row],[No用]],Q_Stat[],15,FALSE)-Statistics100!D$19)*5)/Statistics100!D$26))</f>
        <v>99.280690886564884</v>
      </c>
      <c r="L23">
        <f>IF(RZS_WS[[#This Row],[名前]]="","",(100+((VLOOKUP(RZS_WS[[#This Row],[No用]],Q_Stat[],16,FALSE)-Statistics100!E$19)*5)/Statistics100!E$26))</f>
        <v>103.55844475938136</v>
      </c>
      <c r="M23">
        <f>IF(RZS_WS[[#This Row],[名前]]="","",(100+((VLOOKUP(RZS_WS[[#This Row],[No用]],Q_Stat[],17,FALSE)-Statistics100!F$19)*5)/Statistics100!F$26))</f>
        <v>102.45062836624777</v>
      </c>
      <c r="N23">
        <f>IF(RZS_WS[[#This Row],[名前]]="","",(100+((VLOOKUP(RZS_WS[[#This Row],[No用]],Q_Stat[],18,FALSE)-Statistics100!G$19)*5)/Statistics100!G$26))</f>
        <v>104.85172413793103</v>
      </c>
      <c r="O23">
        <f>IF(RZS_WS[[#This Row],[名前]]="","",(100+((VLOOKUP(RZS_WS[[#This Row],[No用]],Q_Stat[],19,FALSE)-Statistics100!H$19)*5)/Statistics100!H$26))</f>
        <v>99.261192759462062</v>
      </c>
      <c r="P23">
        <f>IF(RZS_WS[[#This Row],[名前]]="","",(100+((VLOOKUP(RZS_WS[[#This Row],[No用]],Q_Stat[],20,FALSE)-Statistics100!I$19)*5)/Statistics100!I$26))</f>
        <v>98.783469415682163</v>
      </c>
      <c r="Q23">
        <f>IF(RZS_WS[[#This Row],[名前]]="","",(100+((VLOOKUP(RZS_WS[[#This Row],[No用]],Q_Stat[],21,FALSE)-Statistics100!J$19)*5)/Statistics100!J$26))</f>
        <v>100.51017309444276</v>
      </c>
      <c r="R23">
        <f>IF(RZS_WS[[#This Row],[名前]]="","",(100+((VLOOKUP(RZS_WS[[#This Row],[No用]],Q_Stat[],22,FALSE)-Statistics100!K$19)*5)/Statistics100!K$26))</f>
        <v>100.10419760506242</v>
      </c>
      <c r="S23">
        <f>IF(RZS_WS[[#This Row],[名前]]="","",(100+((VLOOKUP(RZS_WS[[#This Row],[No用]],Q_Stat[],25,FALSE)-Statistics100!L$19)*5)/Statistics100!L$26))</f>
        <v>100.13123301347828</v>
      </c>
      <c r="T23">
        <f>IF(RZS_WS[[#This Row],[名前]]="","",(100+((VLOOKUP(RZS_WS[[#This Row],[No用]],Q_Stat[],26,FALSE)-Statistics100!M$19)*5)/Statistics100!M$26))</f>
        <v>100.23753416910171</v>
      </c>
      <c r="U23">
        <f>IF(RZS_WS[[#This Row],[名前]]="","",(100+((VLOOKUP(RZS_WS[[#This Row],[No用]],Q_Stat[],27,FALSE)-Statistics100!N$19)*5)/Statistics100!N$26))</f>
        <v>100.60848373221324</v>
      </c>
      <c r="V23">
        <f>IF(RZS_WS[[#This Row],[名前]]="","",(100+((VLOOKUP(RZS_WS[[#This Row],[No用]],Q_Stat[],28,FALSE)-Statistics100!O$19)*5)/Statistics100!O$26))</f>
        <v>101.65570751204984</v>
      </c>
      <c r="W23">
        <f>IF(RZS_WS[[#This Row],[名前]]="","",(100+((VLOOKUP(RZS_WS[[#This Row],[No用]],Q_Stat[],29,FALSE)-Statistics100!P$19)*5)/Statistics100!P$26))</f>
        <v>99.818755186721987</v>
      </c>
      <c r="X23">
        <f>IF(RZS_WS[[#This Row],[名前]]="","",(100+((VLOOKUP(RZS_WS[[#This Row],[No用]],Q_Stat[],30,FALSE)-Statistics100!Q$19)*5)/Statistics100!Q$26))</f>
        <v>101.1369229254848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Row],[No用]],Q_Stat[],13,FALSE)-Statistics100!B$19)*5)/Statistics100!B$26))</f>
        <v>100.57463401286086</v>
      </c>
      <c r="J24">
        <f>IF(RZS_WS[[#This Row],[名前]]="","",(100+((VLOOKUP(RZS_WS[[#This Row],[No用]],Q_Stat[],14,FALSE)-Statistics100!C$19)*5)/Statistics100!C$26))</f>
        <v>100.25831507805428</v>
      </c>
      <c r="K24">
        <f>IF(RZS_WS[[#This Row],[名前]]="","",(100+((VLOOKUP(RZS_WS[[#This Row],[No用]],Q_Stat[],15,FALSE)-Statistics100!D$19)*5)/Statistics100!D$26))</f>
        <v>100.56626462121488</v>
      </c>
      <c r="L24">
        <f>IF(RZS_WS[[#This Row],[名前]]="","",(100+((VLOOKUP(RZS_WS[[#This Row],[No用]],Q_Stat[],16,FALSE)-Statistics100!E$19)*5)/Statistics100!E$26))</f>
        <v>104.10191632263232</v>
      </c>
      <c r="M24">
        <f>IF(RZS_WS[[#This Row],[名前]]="","",(100+((VLOOKUP(RZS_WS[[#This Row],[No用]],Q_Stat[],17,FALSE)-Statistics100!F$19)*5)/Statistics100!F$26))</f>
        <v>102.45062836624777</v>
      </c>
      <c r="N24">
        <f>IF(RZS_WS[[#This Row],[名前]]="","",(100+((VLOOKUP(RZS_WS[[#This Row],[No用]],Q_Stat[],18,FALSE)-Statistics100!G$19)*5)/Statistics100!G$26))</f>
        <v>105.35862068965517</v>
      </c>
      <c r="O24">
        <f>IF(RZS_WS[[#This Row],[名前]]="","",(100+((VLOOKUP(RZS_WS[[#This Row],[No用]],Q_Stat[],19,FALSE)-Statistics100!H$19)*5)/Statistics100!H$26))</f>
        <v>99.661578618850356</v>
      </c>
      <c r="P24">
        <f>IF(RZS_WS[[#This Row],[名前]]="","",(100+((VLOOKUP(RZS_WS[[#This Row],[No用]],Q_Stat[],20,FALSE)-Statistics100!I$19)*5)/Statistics100!I$26))</f>
        <v>99.990421019021127</v>
      </c>
      <c r="Q24">
        <f>IF(RZS_WS[[#This Row],[名前]]="","",(100+((VLOOKUP(RZS_WS[[#This Row],[No用]],Q_Stat[],21,FALSE)-Statistics100!J$19)*5)/Statistics100!J$26))</f>
        <v>101.17977528089888</v>
      </c>
      <c r="R24">
        <f>IF(RZS_WS[[#This Row],[名前]]="","",(100+((VLOOKUP(RZS_WS[[#This Row],[No用]],Q_Stat[],22,FALSE)-Statistics100!K$19)*5)/Statistics100!K$26))</f>
        <v>100.10419760506242</v>
      </c>
      <c r="S24">
        <f>IF(RZS_WS[[#This Row],[名前]]="","",(100+((VLOOKUP(RZS_WS[[#This Row],[No用]],Q_Stat[],25,FALSE)-Statistics100!L$19)*5)/Statistics100!L$26))</f>
        <v>100.28343224804482</v>
      </c>
      <c r="T24">
        <f>IF(RZS_WS[[#This Row],[名前]]="","",(100+((VLOOKUP(RZS_WS[[#This Row],[No用]],Q_Stat[],26,FALSE)-Statistics100!M$19)*5)/Statistics100!M$26))</f>
        <v>100.65321896502969</v>
      </c>
      <c r="U24">
        <f>IF(RZS_WS[[#This Row],[名前]]="","",(100+((VLOOKUP(RZS_WS[[#This Row],[No用]],Q_Stat[],27,FALSE)-Statistics100!N$19)*5)/Statistics100!N$26))</f>
        <v>101.13677968576273</v>
      </c>
      <c r="V24">
        <f>IF(RZS_WS[[#This Row],[名前]]="","",(100+((VLOOKUP(RZS_WS[[#This Row],[No用]],Q_Stat[],28,FALSE)-Statistics100!O$19)*5)/Statistics100!O$26))</f>
        <v>102.20870723774443</v>
      </c>
      <c r="W24">
        <f>IF(RZS_WS[[#This Row],[名前]]="","",(100+((VLOOKUP(RZS_WS[[#This Row],[No用]],Q_Stat[],29,FALSE)-Statistics100!P$19)*5)/Statistics100!P$26))</f>
        <v>100.15336099585062</v>
      </c>
      <c r="X24">
        <f>IF(RZS_WS[[#This Row],[名前]]="","",(100+((VLOOKUP(RZS_WS[[#This Row],[No用]],Q_Stat[],30,FALSE)-Statistics100!Q$19)*5)/Statistics100!Q$26))</f>
        <v>101.83147947632641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Row],[No用]],Q_Stat[],13,FALSE)-Statistics100!B$19)*5)/Statistics100!B$26))</f>
        <v>99.971268299356964</v>
      </c>
      <c r="J25">
        <f>IF(RZS_WS[[#This Row],[名前]]="","",(100+((VLOOKUP(RZS_WS[[#This Row],[No用]],Q_Stat[],14,FALSE)-Statistics100!C$19)*5)/Statistics100!C$26))</f>
        <v>99.526906093001728</v>
      </c>
      <c r="K25">
        <f>IF(RZS_WS[[#This Row],[名前]]="","",(100+((VLOOKUP(RZS_WS[[#This Row],[No用]],Q_Stat[],15,FALSE)-Statistics100!D$19)*5)/Statistics100!D$26))</f>
        <v>100.56626462121488</v>
      </c>
      <c r="L25">
        <f>IF(RZS_WS[[#This Row],[名前]]="","",(100+((VLOOKUP(RZS_WS[[#This Row],[No用]],Q_Stat[],16,FALSE)-Statistics100!E$19)*5)/Statistics100!E$26))</f>
        <v>103.01497319613038</v>
      </c>
      <c r="M25">
        <f>IF(RZS_WS[[#This Row],[名前]]="","",(100+((VLOOKUP(RZS_WS[[#This Row],[No用]],Q_Stat[],17,FALSE)-Statistics100!F$19)*5)/Statistics100!F$26))</f>
        <v>102.45062836624777</v>
      </c>
      <c r="N25">
        <f>IF(RZS_WS[[#This Row],[名前]]="","",(100+((VLOOKUP(RZS_WS[[#This Row],[No用]],Q_Stat[],18,FALSE)-Statistics100!G$19)*5)/Statistics100!G$26))</f>
        <v>106.87931034482759</v>
      </c>
      <c r="O25">
        <f>IF(RZS_WS[[#This Row],[名前]]="","",(100+((VLOOKUP(RZS_WS[[#This Row],[No用]],Q_Stat[],19,FALSE)-Statistics100!H$19)*5)/Statistics100!H$26))</f>
        <v>100.86273619701527</v>
      </c>
      <c r="P25">
        <f>IF(RZS_WS[[#This Row],[名前]]="","",(100+((VLOOKUP(RZS_WS[[#This Row],[No用]],Q_Stat[],20,FALSE)-Statistics100!I$19)*5)/Statistics100!I$26))</f>
        <v>99.990421019021127</v>
      </c>
      <c r="Q25">
        <f>IF(RZS_WS[[#This Row],[名前]]="","",(100+((VLOOKUP(RZS_WS[[#This Row],[No用]],Q_Stat[],21,FALSE)-Statistics100!J$19)*5)/Statistics100!J$26))</f>
        <v>102.51897965381112</v>
      </c>
      <c r="R25">
        <f>IF(RZS_WS[[#This Row],[名前]]="","",(100+((VLOOKUP(RZS_WS[[#This Row],[No用]],Q_Stat[],22,FALSE)-Statistics100!K$19)*5)/Statistics100!K$26))</f>
        <v>100.10419760506242</v>
      </c>
      <c r="S25">
        <f>IF(RZS_WS[[#This Row],[名前]]="","",(100+((VLOOKUP(RZS_WS[[#This Row],[No用]],Q_Stat[],25,FALSE)-Statistics100!L$19)*5)/Statistics100!L$26))</f>
        <v>100.28343224804482</v>
      </c>
      <c r="T25">
        <f>IF(RZS_WS[[#This Row],[名前]]="","",(100+((VLOOKUP(RZS_WS[[#This Row],[No用]],Q_Stat[],26,FALSE)-Statistics100!M$19)*5)/Statistics100!M$26))</f>
        <v>100.23753416910171</v>
      </c>
      <c r="U25">
        <f>IF(RZS_WS[[#This Row],[名前]]="","",(100+((VLOOKUP(RZS_WS[[#This Row],[No用]],Q_Stat[],27,FALSE)-Statistics100!N$19)*5)/Statistics100!N$26))</f>
        <v>100.47640974382588</v>
      </c>
      <c r="V25">
        <f>IF(RZS_WS[[#This Row],[名前]]="","",(100+((VLOOKUP(RZS_WS[[#This Row],[No用]],Q_Stat[],28,FALSE)-Statistics100!O$19)*5)/Statistics100!O$26))</f>
        <v>101.65570751204984</v>
      </c>
      <c r="W25">
        <f>IF(RZS_WS[[#This Row],[名前]]="","",(100+((VLOOKUP(RZS_WS[[#This Row],[No用]],Q_Stat[],29,FALSE)-Statistics100!P$19)*5)/Statistics100!P$26))</f>
        <v>100.98987551867219</v>
      </c>
      <c r="X25">
        <f>IF(RZS_WS[[#This Row],[名前]]="","",(100+((VLOOKUP(RZS_WS[[#This Row],[No用]],Q_Stat[],30,FALSE)-Statistics100!Q$19)*5)/Statistics100!Q$26))</f>
        <v>102.35239688945762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Row],[No用]],Q_Stat[],13,FALSE)-Statistics100!B$19)*5)/Statistics100!B$26))</f>
        <v>99.367902585853059</v>
      </c>
      <c r="J26">
        <f>IF(RZS_WS[[#This Row],[名前]]="","",(100+((VLOOKUP(RZS_WS[[#This Row],[No用]],Q_Stat[],14,FALSE)-Statistics100!C$19)*5)/Statistics100!C$26))</f>
        <v>99.039300102966678</v>
      </c>
      <c r="K26">
        <f>IF(RZS_WS[[#This Row],[名前]]="","",(100+((VLOOKUP(RZS_WS[[#This Row],[No用]],Q_Stat[],15,FALSE)-Statistics100!D$19)*5)/Statistics100!D$26))</f>
        <v>96.709543417264882</v>
      </c>
      <c r="L26">
        <f>IF(RZS_WS[[#This Row],[名前]]="","",(100+((VLOOKUP(RZS_WS[[#This Row],[No用]],Q_Stat[],16,FALSE)-Statistics100!E$19)*5)/Statistics100!E$26))</f>
        <v>99.210672253373588</v>
      </c>
      <c r="M26">
        <f>IF(RZS_WS[[#This Row],[名前]]="","",(100+((VLOOKUP(RZS_WS[[#This Row],[No用]],Q_Stat[],17,FALSE)-Statistics100!F$19)*5)/Statistics100!F$26))</f>
        <v>97.172351885098749</v>
      </c>
      <c r="N26">
        <f>IF(RZS_WS[[#This Row],[名前]]="","",(100+((VLOOKUP(RZS_WS[[#This Row],[No用]],Q_Stat[],18,FALSE)-Statistics100!G$19)*5)/Statistics100!G$26))</f>
        <v>99.275862068965523</v>
      </c>
      <c r="O26">
        <f>IF(RZS_WS[[#This Row],[名前]]="","",(100+((VLOOKUP(RZS_WS[[#This Row],[No用]],Q_Stat[],19,FALSE)-Statistics100!H$19)*5)/Statistics100!H$26))</f>
        <v>98.460421040685461</v>
      </c>
      <c r="P26">
        <f>IF(RZS_WS[[#This Row],[名前]]="","",(100+((VLOOKUP(RZS_WS[[#This Row],[No用]],Q_Stat[],20,FALSE)-Statistics100!I$19)*5)/Statistics100!I$26))</f>
        <v>98.783469415682163</v>
      </c>
      <c r="Q26">
        <f>IF(RZS_WS[[#This Row],[名前]]="","",(100+((VLOOKUP(RZS_WS[[#This Row],[No用]],Q_Stat[],21,FALSE)-Statistics100!J$19)*5)/Statistics100!J$26))</f>
        <v>100.51017309444276</v>
      </c>
      <c r="R26">
        <f>IF(RZS_WS[[#This Row],[名前]]="","",(100+((VLOOKUP(RZS_WS[[#This Row],[No用]],Q_Stat[],22,FALSE)-Statistics100!K$19)*5)/Statistics100!K$26))</f>
        <v>99.487817406101598</v>
      </c>
      <c r="S26">
        <f>IF(RZS_WS[[#This Row],[名前]]="","",(100+((VLOOKUP(RZS_WS[[#This Row],[No用]],Q_Stat[],25,FALSE)-Statistics100!L$19)*5)/Statistics100!L$26))</f>
        <v>99.72899217926674</v>
      </c>
      <c r="T26">
        <f>IF(RZS_WS[[#This Row],[名前]]="","",(100+((VLOOKUP(RZS_WS[[#This Row],[No用]],Q_Stat[],26,FALSE)-Statistics100!M$19)*5)/Statistics100!M$26))</f>
        <v>99.26760297860308</v>
      </c>
      <c r="U26">
        <f>IF(RZS_WS[[#This Row],[名前]]="","",(100+((VLOOKUP(RZS_WS[[#This Row],[No用]],Q_Stat[],27,FALSE)-Statistics100!N$19)*5)/Statistics100!N$26))</f>
        <v>99.287743848339531</v>
      </c>
      <c r="V26">
        <f>IF(RZS_WS[[#This Row],[名前]]="","",(100+((VLOOKUP(RZS_WS[[#This Row],[No用]],Q_Stat[],28,FALSE)-Statistics100!O$19)*5)/Statistics100!O$26))</f>
        <v>98.890708883576949</v>
      </c>
      <c r="W26">
        <f>IF(RZS_WS[[#This Row],[名前]]="","",(100+((VLOOKUP(RZS_WS[[#This Row],[No用]],Q_Stat[],29,FALSE)-Statistics100!P$19)*5)/Statistics100!P$26))</f>
        <v>99.484149377593354</v>
      </c>
      <c r="X26">
        <f>IF(RZS_WS[[#This Row],[名前]]="","",(100+((VLOOKUP(RZS_WS[[#This Row],[No用]],Q_Stat[],30,FALSE)-Statistics100!Q$19)*5)/Statistics100!Q$26))</f>
        <v>99.226892410670345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Row],[No用]],Q_Stat[],13,FALSE)-Statistics100!B$19)*5)/Statistics100!B$26))</f>
        <v>99.569024490354352</v>
      </c>
      <c r="J27">
        <f>IF(RZS_WS[[#This Row],[名前]]="","",(100+((VLOOKUP(RZS_WS[[#This Row],[No用]],Q_Stat[],14,FALSE)-Statistics100!C$19)*5)/Statistics100!C$26))</f>
        <v>99.28310309798421</v>
      </c>
      <c r="K27">
        <f>IF(RZS_WS[[#This Row],[名前]]="","",(100+((VLOOKUP(RZS_WS[[#This Row],[No用]],Q_Stat[],15,FALSE)-Statistics100!D$19)*5)/Statistics100!D$26))</f>
        <v>97.995117151914883</v>
      </c>
      <c r="L27">
        <f>IF(RZS_WS[[#This Row],[名前]]="","",(100+((VLOOKUP(RZS_WS[[#This Row],[No用]],Q_Stat[],16,FALSE)-Statistics100!E$19)*5)/Statistics100!E$26))</f>
        <v>99.754143816624563</v>
      </c>
      <c r="M27">
        <f>IF(RZS_WS[[#This Row],[名前]]="","",(100+((VLOOKUP(RZS_WS[[#This Row],[No用]],Q_Stat[],17,FALSE)-Statistics100!F$19)*5)/Statistics100!F$26))</f>
        <v>97.172351885098749</v>
      </c>
      <c r="N27">
        <f>IF(RZS_WS[[#This Row],[名前]]="","",(100+((VLOOKUP(RZS_WS[[#This Row],[No用]],Q_Stat[],18,FALSE)-Statistics100!G$19)*5)/Statistics100!G$26))</f>
        <v>101.81034482758621</v>
      </c>
      <c r="O27">
        <f>IF(RZS_WS[[#This Row],[名前]]="","",(100+((VLOOKUP(RZS_WS[[#This Row],[No用]],Q_Stat[],19,FALSE)-Statistics100!H$19)*5)/Statistics100!H$26))</f>
        <v>98.860806900073769</v>
      </c>
      <c r="P27">
        <f>IF(RZS_WS[[#This Row],[名前]]="","",(100+((VLOOKUP(RZS_WS[[#This Row],[No用]],Q_Stat[],20,FALSE)-Statistics100!I$19)*5)/Statistics100!I$26))</f>
        <v>99.185786616795156</v>
      </c>
      <c r="Q27">
        <f>IF(RZS_WS[[#This Row],[名前]]="","",(100+((VLOOKUP(RZS_WS[[#This Row],[No用]],Q_Stat[],21,FALSE)-Statistics100!J$19)*5)/Statistics100!J$26))</f>
        <v>101.17977528089888</v>
      </c>
      <c r="R27">
        <f>IF(RZS_WS[[#This Row],[名前]]="","",(100+((VLOOKUP(RZS_WS[[#This Row],[No用]],Q_Stat[],22,FALSE)-Statistics100!K$19)*5)/Statistics100!K$26))</f>
        <v>99.487817406101598</v>
      </c>
      <c r="S27">
        <f>IF(RZS_WS[[#This Row],[名前]]="","",(100+((VLOOKUP(RZS_WS[[#This Row],[No用]],Q_Stat[],25,FALSE)-Statistics100!L$19)*5)/Statistics100!L$26))</f>
        <v>99.859448666038048</v>
      </c>
      <c r="T27">
        <f>IF(RZS_WS[[#This Row],[名前]]="","",(100+((VLOOKUP(RZS_WS[[#This Row],[No用]],Q_Stat[],26,FALSE)-Statistics100!M$19)*5)/Statistics100!M$26))</f>
        <v>99.406164577245733</v>
      </c>
      <c r="U27">
        <f>IF(RZS_WS[[#This Row],[名前]]="","",(100+((VLOOKUP(RZS_WS[[#This Row],[No用]],Q_Stat[],27,FALSE)-Statistics100!N$19)*5)/Statistics100!N$26))</f>
        <v>99.551891825114268</v>
      </c>
      <c r="V27">
        <f>IF(RZS_WS[[#This Row],[名前]]="","",(100+((VLOOKUP(RZS_WS[[#This Row],[No用]],Q_Stat[],28,FALSE)-Statistics100!O$19)*5)/Statistics100!O$26))</f>
        <v>99.443708609271525</v>
      </c>
      <c r="W27">
        <f>IF(RZS_WS[[#This Row],[名前]]="","",(100+((VLOOKUP(RZS_WS[[#This Row],[No用]],Q_Stat[],29,FALSE)-Statistics100!P$19)*5)/Statistics100!P$26))</f>
        <v>99.818755186721987</v>
      </c>
      <c r="X27">
        <f>IF(RZS_WS[[#This Row],[名前]]="","",(100+((VLOOKUP(RZS_WS[[#This Row],[No用]],Q_Stat[],30,FALSE)-Statistics100!Q$19)*5)/Statistics100!Q$26))</f>
        <v>100.26872723693276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Row],[No用]],Q_Stat[],13,FALSE)-Statistics100!B$19)*5)/Statistics100!B$26))</f>
        <v>99.166780681351753</v>
      </c>
      <c r="J28">
        <f>IF(RZS_WS[[#This Row],[名前]]="","",(100+((VLOOKUP(RZS_WS[[#This Row],[No用]],Q_Stat[],14,FALSE)-Statistics100!C$19)*5)/Statistics100!C$26))</f>
        <v>99.039300102966678</v>
      </c>
      <c r="K28">
        <f>IF(RZS_WS[[#This Row],[名前]]="","",(100+((VLOOKUP(RZS_WS[[#This Row],[No用]],Q_Stat[],15,FALSE)-Statistics100!D$19)*5)/Statistics100!D$26))</f>
        <v>96.709543417264882</v>
      </c>
      <c r="L28">
        <f>IF(RZS_WS[[#This Row],[名前]]="","",(100+((VLOOKUP(RZS_WS[[#This Row],[No用]],Q_Stat[],16,FALSE)-Statistics100!E$19)*5)/Statistics100!E$26))</f>
        <v>99.210672253373588</v>
      </c>
      <c r="M28">
        <f>IF(RZS_WS[[#This Row],[名前]]="","",(100+((VLOOKUP(RZS_WS[[#This Row],[No用]],Q_Stat[],17,FALSE)-Statistics100!F$19)*5)/Statistics100!F$26))</f>
        <v>97.172351885098749</v>
      </c>
      <c r="N28">
        <f>IF(RZS_WS[[#This Row],[名前]]="","",(100+((VLOOKUP(RZS_WS[[#This Row],[No用]],Q_Stat[],18,FALSE)-Statistics100!G$19)*5)/Statistics100!G$26))</f>
        <v>100.79655172413793</v>
      </c>
      <c r="O28">
        <f>IF(RZS_WS[[#This Row],[名前]]="","",(100+((VLOOKUP(RZS_WS[[#This Row],[No用]],Q_Stat[],19,FALSE)-Statistics100!H$19)*5)/Statistics100!H$26))</f>
        <v>98.460421040685461</v>
      </c>
      <c r="P28">
        <f>IF(RZS_WS[[#This Row],[名前]]="","",(100+((VLOOKUP(RZS_WS[[#This Row],[No用]],Q_Stat[],20,FALSE)-Statistics100!I$19)*5)/Statistics100!I$26))</f>
        <v>98.783469415682163</v>
      </c>
      <c r="Q28">
        <f>IF(RZS_WS[[#This Row],[名前]]="","",(100+((VLOOKUP(RZS_WS[[#This Row],[No用]],Q_Stat[],21,FALSE)-Statistics100!J$19)*5)/Statistics100!J$26))</f>
        <v>100.51017309444276</v>
      </c>
      <c r="R28">
        <f>IF(RZS_WS[[#This Row],[名前]]="","",(100+((VLOOKUP(RZS_WS[[#This Row],[No用]],Q_Stat[],22,FALSE)-Statistics100!K$19)*5)/Statistics100!K$26))</f>
        <v>99.487817406101598</v>
      </c>
      <c r="S28">
        <f>IF(RZS_WS[[#This Row],[名前]]="","",(100+((VLOOKUP(RZS_WS[[#This Row],[No用]],Q_Stat[],25,FALSE)-Statistics100!L$19)*5)/Statistics100!L$26))</f>
        <v>99.750734927061956</v>
      </c>
      <c r="T28">
        <f>IF(RZS_WS[[#This Row],[名前]]="","",(100+((VLOOKUP(RZS_WS[[#This Row],[No用]],Q_Stat[],26,FALSE)-Statistics100!M$19)*5)/Statistics100!M$26))</f>
        <v>99.129041379960412</v>
      </c>
      <c r="U28">
        <f>IF(RZS_WS[[#This Row],[名前]]="","",(100+((VLOOKUP(RZS_WS[[#This Row],[No用]],Q_Stat[],27,FALSE)-Statistics100!N$19)*5)/Statistics100!N$26))</f>
        <v>99.287743848339531</v>
      </c>
      <c r="V28">
        <f>IF(RZS_WS[[#This Row],[名前]]="","",(100+((VLOOKUP(RZS_WS[[#This Row],[No用]],Q_Stat[],28,FALSE)-Statistics100!O$19)*5)/Statistics100!O$26))</f>
        <v>98.890708883576949</v>
      </c>
      <c r="W28">
        <f>IF(RZS_WS[[#This Row],[名前]]="","",(100+((VLOOKUP(RZS_WS[[#This Row],[No用]],Q_Stat[],29,FALSE)-Statistics100!P$19)*5)/Statistics100!P$26))</f>
        <v>99.484149377593354</v>
      </c>
      <c r="X28">
        <f>IF(RZS_WS[[#This Row],[名前]]="","",(100+((VLOOKUP(RZS_WS[[#This Row],[No用]],Q_Stat[],30,FALSE)-Statistics100!Q$19)*5)/Statistics100!Q$26))</f>
        <v>99.74780982380156</v>
      </c>
    </row>
    <row r="29" spans="1:24" x14ac:dyDescent="0.3">
      <c r="A29" t="str">
        <f>IFERROR(Q_WS[[#This Row],[No.]],"")</f>
        <v>80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Row],[No用]],Q_Stat[],13,FALSE)-Statistics100!B$19)*5)/Statistics100!B$26))</f>
        <v>100.17239020385826</v>
      </c>
      <c r="J29">
        <f>IF(RZS_WS[[#This Row],[名前]]="","",(100+((VLOOKUP(RZS_WS[[#This Row],[No用]],Q_Stat[],14,FALSE)-Statistics100!C$19)*5)/Statistics100!C$26))</f>
        <v>100.01451208303676</v>
      </c>
      <c r="K29">
        <f>IF(RZS_WS[[#This Row],[名前]]="","",(100+((VLOOKUP(RZS_WS[[#This Row],[No用]],Q_Stat[],15,FALSE)-Statistics100!D$19)*5)/Statistics100!D$26))</f>
        <v>99.280690886564884</v>
      </c>
      <c r="L29">
        <f>IF(RZS_WS[[#This Row],[名前]]="","",(100+((VLOOKUP(RZS_WS[[#This Row],[No用]],Q_Stat[],16,FALSE)-Statistics100!E$19)*5)/Statistics100!E$26))</f>
        <v>100.8410869431265</v>
      </c>
      <c r="M29">
        <f>IF(RZS_WS[[#This Row],[名前]]="","",(100+((VLOOKUP(RZS_WS[[#This Row],[No用]],Q_Stat[],17,FALSE)-Statistics100!F$19)*5)/Statistics100!F$26))</f>
        <v>102.45062836624777</v>
      </c>
      <c r="N29">
        <f>IF(RZS_WS[[#This Row],[名前]]="","",(100+((VLOOKUP(RZS_WS[[#This Row],[No用]],Q_Stat[],18,FALSE)-Statistics100!G$19)*5)/Statistics100!G$26))</f>
        <v>99.782758620689648</v>
      </c>
      <c r="O29">
        <f>IF(RZS_WS[[#This Row],[名前]]="","",(100+((VLOOKUP(RZS_WS[[#This Row],[No用]],Q_Stat[],19,FALSE)-Statistics100!H$19)*5)/Statistics100!H$26))</f>
        <v>98.860806900073769</v>
      </c>
      <c r="P29">
        <f>IF(RZS_WS[[#This Row],[名前]]="","",(100+((VLOOKUP(RZS_WS[[#This Row],[No用]],Q_Stat[],20,FALSE)-Statistics100!I$19)*5)/Statistics100!I$26))</f>
        <v>98.783469415682163</v>
      </c>
      <c r="Q29">
        <f>IF(RZS_WS[[#This Row],[名前]]="","",(100+((VLOOKUP(RZS_WS[[#This Row],[No用]],Q_Stat[],21,FALSE)-Statistics100!J$19)*5)/Statistics100!J$26))</f>
        <v>98.501366535074396</v>
      </c>
      <c r="R29">
        <f>IF(RZS_WS[[#This Row],[名前]]="","",(100+((VLOOKUP(RZS_WS[[#This Row],[No用]],Q_Stat[],22,FALSE)-Statistics100!K$19)*5)/Statistics100!K$26))</f>
        <v>100.10419760506242</v>
      </c>
      <c r="S29">
        <f>IF(RZS_WS[[#This Row],[名前]]="","",(100+((VLOOKUP(RZS_WS[[#This Row],[No用]],Q_Stat[],25,FALSE)-Statistics100!L$19)*5)/Statistics100!L$26))</f>
        <v>99.95729103111654</v>
      </c>
      <c r="T29">
        <f>IF(RZS_WS[[#This Row],[名前]]="","",(100+((VLOOKUP(RZS_WS[[#This Row],[No用]],Q_Stat[],26,FALSE)-Statistics100!M$19)*5)/Statistics100!M$26))</f>
        <v>100.37609576774437</v>
      </c>
      <c r="U29">
        <f>IF(RZS_WS[[#This Row],[名前]]="","",(100+((VLOOKUP(RZS_WS[[#This Row],[No用]],Q_Stat[],27,FALSE)-Statistics100!N$19)*5)/Statistics100!N$26))</f>
        <v>100.21226176705113</v>
      </c>
      <c r="V29">
        <f>IF(RZS_WS[[#This Row],[名前]]="","",(100+((VLOOKUP(RZS_WS[[#This Row],[No用]],Q_Stat[],28,FALSE)-Statistics100!O$19)*5)/Statistics100!O$26))</f>
        <v>100.27320819781339</v>
      </c>
      <c r="W29">
        <f>IF(RZS_WS[[#This Row],[名前]]="","",(100+((VLOOKUP(RZS_WS[[#This Row],[No用]],Q_Stat[],29,FALSE)-Statistics100!P$19)*5)/Statistics100!P$26))</f>
        <v>99.149543568464722</v>
      </c>
      <c r="X29">
        <f>IF(RZS_WS[[#This Row],[名前]]="","",(100+((VLOOKUP(RZS_WS[[#This Row],[No用]],Q_Stat[],30,FALSE)-Statistics100!Q$19)*5)/Statistics100!Q$26))</f>
        <v>99.400531548380741</v>
      </c>
    </row>
    <row r="30" spans="1:24" x14ac:dyDescent="0.3">
      <c r="A30" t="str">
        <f>IFERROR(Q_WS[[#This Row],[No.]],"")</f>
        <v>81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Row],[No用]],Q_Stat[],13,FALSE)-Statistics100!B$19)*5)/Statistics100!B$26))</f>
        <v>100.77575591736216</v>
      </c>
      <c r="J30">
        <f>IF(RZS_WS[[#This Row],[名前]]="","",(100+((VLOOKUP(RZS_WS[[#This Row],[No用]],Q_Stat[],14,FALSE)-Statistics100!C$19)*5)/Statistics100!C$26))</f>
        <v>100.74592106808932</v>
      </c>
      <c r="K30">
        <f>IF(RZS_WS[[#This Row],[名前]]="","",(100+((VLOOKUP(RZS_WS[[#This Row],[No用]],Q_Stat[],15,FALSE)-Statistics100!D$19)*5)/Statistics100!D$26))</f>
        <v>100.56626462121488</v>
      </c>
      <c r="L30">
        <f>IF(RZS_WS[[#This Row],[名前]]="","",(100+((VLOOKUP(RZS_WS[[#This Row],[No用]],Q_Stat[],16,FALSE)-Statistics100!E$19)*5)/Statistics100!E$26))</f>
        <v>101.38455850637747</v>
      </c>
      <c r="M30">
        <f>IF(RZS_WS[[#This Row],[名前]]="","",(100+((VLOOKUP(RZS_WS[[#This Row],[No用]],Q_Stat[],17,FALSE)-Statistics100!F$19)*5)/Statistics100!F$26))</f>
        <v>102.45062836624777</v>
      </c>
      <c r="N30">
        <f>IF(RZS_WS[[#This Row],[名前]]="","",(100+((VLOOKUP(RZS_WS[[#This Row],[No用]],Q_Stat[],18,FALSE)-Statistics100!G$19)*5)/Statistics100!G$26))</f>
        <v>100.28965517241379</v>
      </c>
      <c r="O30">
        <f>IF(RZS_WS[[#This Row],[名前]]="","",(100+((VLOOKUP(RZS_WS[[#This Row],[No用]],Q_Stat[],19,FALSE)-Statistics100!H$19)*5)/Statistics100!H$26))</f>
        <v>99.261192759462062</v>
      </c>
      <c r="P30">
        <f>IF(RZS_WS[[#This Row],[名前]]="","",(100+((VLOOKUP(RZS_WS[[#This Row],[No用]],Q_Stat[],20,FALSE)-Statistics100!I$19)*5)/Statistics100!I$26))</f>
        <v>99.990421019021127</v>
      </c>
      <c r="Q30">
        <f>IF(RZS_WS[[#This Row],[名前]]="","",(100+((VLOOKUP(RZS_WS[[#This Row],[No用]],Q_Stat[],21,FALSE)-Statistics100!J$19)*5)/Statistics100!J$26))</f>
        <v>99.170968721530514</v>
      </c>
      <c r="R30">
        <f>IF(RZS_WS[[#This Row],[名前]]="","",(100+((VLOOKUP(RZS_WS[[#This Row],[No用]],Q_Stat[],22,FALSE)-Statistics100!K$19)*5)/Statistics100!K$26))</f>
        <v>100.10419760506242</v>
      </c>
      <c r="S30">
        <f>IF(RZS_WS[[#This Row],[名前]]="","",(100+((VLOOKUP(RZS_WS[[#This Row],[No用]],Q_Stat[],25,FALSE)-Statistics100!L$19)*5)/Statistics100!L$26))</f>
        <v>100.10949026568306</v>
      </c>
      <c r="T30">
        <f>IF(RZS_WS[[#This Row],[名前]]="","",(100+((VLOOKUP(RZS_WS[[#This Row],[No用]],Q_Stat[],26,FALSE)-Statistics100!M$19)*5)/Statistics100!M$26))</f>
        <v>100.79178056367236</v>
      </c>
      <c r="U30">
        <f>IF(RZS_WS[[#This Row],[名前]]="","",(100+((VLOOKUP(RZS_WS[[#This Row],[No用]],Q_Stat[],27,FALSE)-Statistics100!N$19)*5)/Statistics100!N$26))</f>
        <v>100.74055772060062</v>
      </c>
      <c r="V30">
        <f>IF(RZS_WS[[#This Row],[名前]]="","",(100+((VLOOKUP(RZS_WS[[#This Row],[No用]],Q_Stat[],28,FALSE)-Statistics100!O$19)*5)/Statistics100!O$26))</f>
        <v>100.82620792350798</v>
      </c>
      <c r="W30">
        <f>IF(RZS_WS[[#This Row],[名前]]="","",(100+((VLOOKUP(RZS_WS[[#This Row],[No用]],Q_Stat[],29,FALSE)-Statistics100!P$19)*5)/Statistics100!P$26))</f>
        <v>99.484149377593354</v>
      </c>
      <c r="X30">
        <f>IF(RZS_WS[[#This Row],[名前]]="","",(100+((VLOOKUP(RZS_WS[[#This Row],[No用]],Q_Stat[],30,FALSE)-Statistics100!Q$19)*5)/Statistics100!Q$26))</f>
        <v>100.09508809922237</v>
      </c>
    </row>
    <row r="31" spans="1:24" x14ac:dyDescent="0.3">
      <c r="A31" t="str">
        <f>IFERROR(Q_WS[[#This Row],[No.]],"")</f>
        <v>82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Row],[No用]],Q_Stat[],13,FALSE)-Statistics100!B$19)*5)/Statistics100!B$26))</f>
        <v>100.57463401286086</v>
      </c>
      <c r="J31">
        <f>IF(RZS_WS[[#This Row],[名前]]="","",(100+((VLOOKUP(RZS_WS[[#This Row],[No用]],Q_Stat[],14,FALSE)-Statistics100!C$19)*5)/Statistics100!C$26))</f>
        <v>101.23352705812435</v>
      </c>
      <c r="K31">
        <f>IF(RZS_WS[[#This Row],[名前]]="","",(100+((VLOOKUP(RZS_WS[[#This Row],[No用]],Q_Stat[],15,FALSE)-Statistics100!D$19)*5)/Statistics100!D$26))</f>
        <v>99.280690886564884</v>
      </c>
      <c r="L31">
        <f>IF(RZS_WS[[#This Row],[名前]]="","",(100+((VLOOKUP(RZS_WS[[#This Row],[No用]],Q_Stat[],16,FALSE)-Statistics100!E$19)*5)/Statistics100!E$26))</f>
        <v>102.47150163287941</v>
      </c>
      <c r="M31">
        <f>IF(RZS_WS[[#This Row],[名前]]="","",(100+((VLOOKUP(RZS_WS[[#This Row],[No用]],Q_Stat[],17,FALSE)-Statistics100!F$19)*5)/Statistics100!F$26))</f>
        <v>102.45062836624777</v>
      </c>
      <c r="N31">
        <f>IF(RZS_WS[[#This Row],[名前]]="","",(100+((VLOOKUP(RZS_WS[[#This Row],[No用]],Q_Stat[],18,FALSE)-Statistics100!G$19)*5)/Statistics100!G$26))</f>
        <v>99.275862068965523</v>
      </c>
      <c r="O31">
        <f>IF(RZS_WS[[#This Row],[名前]]="","",(100+((VLOOKUP(RZS_WS[[#This Row],[No用]],Q_Stat[],19,FALSE)-Statistics100!H$19)*5)/Statistics100!H$26))</f>
        <v>99.661578618850356</v>
      </c>
      <c r="P31">
        <f>IF(RZS_WS[[#This Row],[名前]]="","",(100+((VLOOKUP(RZS_WS[[#This Row],[No用]],Q_Stat[],20,FALSE)-Statistics100!I$19)*5)/Statistics100!I$26))</f>
        <v>99.185786616795156</v>
      </c>
      <c r="Q31">
        <f>IF(RZS_WS[[#This Row],[名前]]="","",(100+((VLOOKUP(RZS_WS[[#This Row],[No用]],Q_Stat[],21,FALSE)-Statistics100!J$19)*5)/Statistics100!J$26))</f>
        <v>99.840570907986631</v>
      </c>
      <c r="R31">
        <f>IF(RZS_WS[[#This Row],[名前]]="","",(100+((VLOOKUP(RZS_WS[[#This Row],[No用]],Q_Stat[],22,FALSE)-Statistics100!K$19)*5)/Statistics100!K$26))</f>
        <v>100.10419760506242</v>
      </c>
      <c r="S31">
        <f>IF(RZS_WS[[#This Row],[名前]]="","",(100+((VLOOKUP(RZS_WS[[#This Row],[No用]],Q_Stat[],25,FALSE)-Statistics100!L$19)*5)/Statistics100!L$26))</f>
        <v>100.10949026568306</v>
      </c>
      <c r="T31">
        <f>IF(RZS_WS[[#This Row],[名前]]="","",(100+((VLOOKUP(RZS_WS[[#This Row],[No用]],Q_Stat[],26,FALSE)-Statistics100!M$19)*5)/Statistics100!M$26))</f>
        <v>100.65321896502969</v>
      </c>
      <c r="U31">
        <f>IF(RZS_WS[[#This Row],[名前]]="","",(100+((VLOOKUP(RZS_WS[[#This Row],[No用]],Q_Stat[],27,FALSE)-Statistics100!N$19)*5)/Statistics100!N$26))</f>
        <v>101.26885367415011</v>
      </c>
      <c r="V31">
        <f>IF(RZS_WS[[#This Row],[名前]]="","",(100+((VLOOKUP(RZS_WS[[#This Row],[No用]],Q_Stat[],28,FALSE)-Statistics100!O$19)*5)/Statistics100!O$26))</f>
        <v>101.10270778635527</v>
      </c>
      <c r="W31">
        <f>IF(RZS_WS[[#This Row],[名前]]="","",(100+((VLOOKUP(RZS_WS[[#This Row],[No用]],Q_Stat[],29,FALSE)-Statistics100!P$19)*5)/Statistics100!P$26))</f>
        <v>99.818755186721987</v>
      </c>
      <c r="X31">
        <f>IF(RZS_WS[[#This Row],[名前]]="","",(100+((VLOOKUP(RZS_WS[[#This Row],[No用]],Q_Stat[],30,FALSE)-Statistics100!Q$19)*5)/Statistics100!Q$26))</f>
        <v>99.400531548380741</v>
      </c>
    </row>
    <row r="32" spans="1:24" x14ac:dyDescent="0.3">
      <c r="A32" t="str">
        <f>IFERROR(Q_WS[[#This Row],[No.]],"")</f>
        <v>83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Row],[No用]],Q_Stat[],13,FALSE)-Statistics100!B$19)*5)/Statistics100!B$26))</f>
        <v>100.57463401286086</v>
      </c>
      <c r="J32">
        <f>IF(RZS_WS[[#This Row],[名前]]="","",(100+((VLOOKUP(RZS_WS[[#This Row],[No用]],Q_Stat[],14,FALSE)-Statistics100!C$19)*5)/Statistics100!C$26))</f>
        <v>100.25831507805428</v>
      </c>
      <c r="K32">
        <f>IF(RZS_WS[[#This Row],[名前]]="","",(100+((VLOOKUP(RZS_WS[[#This Row],[No用]],Q_Stat[],15,FALSE)-Statistics100!D$19)*5)/Statistics100!D$26))</f>
        <v>99.280690886564884</v>
      </c>
      <c r="L32">
        <f>IF(RZS_WS[[#This Row],[名前]]="","",(100+((VLOOKUP(RZS_WS[[#This Row],[No用]],Q_Stat[],16,FALSE)-Statistics100!E$19)*5)/Statistics100!E$26))</f>
        <v>100.8410869431265</v>
      </c>
      <c r="M32">
        <f>IF(RZS_WS[[#This Row],[名前]]="","",(100+((VLOOKUP(RZS_WS[[#This Row],[No用]],Q_Stat[],17,FALSE)-Statistics100!F$19)*5)/Statistics100!F$26))</f>
        <v>102.45062836624777</v>
      </c>
      <c r="N32">
        <f>IF(RZS_WS[[#This Row],[名前]]="","",(100+((VLOOKUP(RZS_WS[[#This Row],[No用]],Q_Stat[],18,FALSE)-Statistics100!G$19)*5)/Statistics100!G$26))</f>
        <v>101.30344827586207</v>
      </c>
      <c r="O32">
        <f>IF(RZS_WS[[#This Row],[名前]]="","",(100+((VLOOKUP(RZS_WS[[#This Row],[No用]],Q_Stat[],19,FALSE)-Statistics100!H$19)*5)/Statistics100!H$26))</f>
        <v>100.06196447823866</v>
      </c>
      <c r="P32">
        <f>IF(RZS_WS[[#This Row],[名前]]="","",(100+((VLOOKUP(RZS_WS[[#This Row],[No用]],Q_Stat[],20,FALSE)-Statistics100!I$19)*5)/Statistics100!I$26))</f>
        <v>100.39273822013411</v>
      </c>
      <c r="Q32">
        <f>IF(RZS_WS[[#This Row],[名前]]="","",(100+((VLOOKUP(RZS_WS[[#This Row],[No用]],Q_Stat[],21,FALSE)-Statistics100!J$19)*5)/Statistics100!J$26))</f>
        <v>99.840570907986631</v>
      </c>
      <c r="R32">
        <f>IF(RZS_WS[[#This Row],[名前]]="","",(100+((VLOOKUP(RZS_WS[[#This Row],[No用]],Q_Stat[],22,FALSE)-Statistics100!K$19)*5)/Statistics100!K$26))</f>
        <v>100.10419760506242</v>
      </c>
      <c r="S32">
        <f>IF(RZS_WS[[#This Row],[名前]]="","",(100+((VLOOKUP(RZS_WS[[#This Row],[No用]],Q_Stat[],25,FALSE)-Statistics100!L$19)*5)/Statistics100!L$26))</f>
        <v>100.12036163958068</v>
      </c>
      <c r="T32">
        <f>IF(RZS_WS[[#This Row],[名前]]="","",(100+((VLOOKUP(RZS_WS[[#This Row],[No用]],Q_Stat[],26,FALSE)-Statistics100!M$19)*5)/Statistics100!M$26))</f>
        <v>100.65321896502969</v>
      </c>
      <c r="U32">
        <f>IF(RZS_WS[[#This Row],[名前]]="","",(100+((VLOOKUP(RZS_WS[[#This Row],[No用]],Q_Stat[],27,FALSE)-Statistics100!N$19)*5)/Statistics100!N$26))</f>
        <v>100.34433575543851</v>
      </c>
      <c r="V32">
        <f>IF(RZS_WS[[#This Row],[名前]]="","",(100+((VLOOKUP(RZS_WS[[#This Row],[No用]],Q_Stat[],28,FALSE)-Statistics100!O$19)*5)/Statistics100!O$26))</f>
        <v>100.27320819781339</v>
      </c>
      <c r="W32">
        <f>IF(RZS_WS[[#This Row],[名前]]="","",(100+((VLOOKUP(RZS_WS[[#This Row],[No用]],Q_Stat[],29,FALSE)-Statistics100!P$19)*5)/Statistics100!P$26))</f>
        <v>99.98605809128631</v>
      </c>
      <c r="X32">
        <f>IF(RZS_WS[[#This Row],[名前]]="","",(100+((VLOOKUP(RZS_WS[[#This Row],[No用]],Q_Stat[],30,FALSE)-Statistics100!Q$19)*5)/Statistics100!Q$26))</f>
        <v>100.61600551235358</v>
      </c>
    </row>
    <row r="33" spans="1:24" x14ac:dyDescent="0.3">
      <c r="A33" t="str">
        <f>IFERROR(Q_WS[[#This Row],[No.]],"")</f>
        <v>86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Row],[No用]],Q_Stat[],13,FALSE)-Statistics100!B$19)*5)/Statistics100!B$26))</f>
        <v>100.77575591736216</v>
      </c>
      <c r="J33">
        <f>IF(RZS_WS[[#This Row],[名前]]="","",(100+((VLOOKUP(RZS_WS[[#This Row],[No用]],Q_Stat[],14,FALSE)-Statistics100!C$19)*5)/Statistics100!C$26))</f>
        <v>100.98972406310683</v>
      </c>
      <c r="K33">
        <f>IF(RZS_WS[[#This Row],[名前]]="","",(100+((VLOOKUP(RZS_WS[[#This Row],[No用]],Q_Stat[],15,FALSE)-Statistics100!D$19)*5)/Statistics100!D$26))</f>
        <v>96.709543417264882</v>
      </c>
      <c r="L33">
        <f>IF(RZS_WS[[#This Row],[名前]]="","",(100+((VLOOKUP(RZS_WS[[#This Row],[No用]],Q_Stat[],16,FALSE)-Statistics100!E$19)*5)/Statistics100!E$26))</f>
        <v>99.210672253373588</v>
      </c>
      <c r="M33">
        <f>IF(RZS_WS[[#This Row],[名前]]="","",(100+((VLOOKUP(RZS_WS[[#This Row],[No用]],Q_Stat[],17,FALSE)-Statistics100!F$19)*5)/Statistics100!F$26))</f>
        <v>97.172351885098749</v>
      </c>
      <c r="N33">
        <f>IF(RZS_WS[[#This Row],[名前]]="","",(100+((VLOOKUP(RZS_WS[[#This Row],[No用]],Q_Stat[],18,FALSE)-Statistics100!G$19)*5)/Statistics100!G$26))</f>
        <v>98.262068965517244</v>
      </c>
      <c r="O33">
        <f>IF(RZS_WS[[#This Row],[名前]]="","",(100+((VLOOKUP(RZS_WS[[#This Row],[No用]],Q_Stat[],19,FALSE)-Statistics100!H$19)*5)/Statistics100!H$26))</f>
        <v>96.858877603132271</v>
      </c>
      <c r="P33">
        <f>IF(RZS_WS[[#This Row],[名前]]="","",(100+((VLOOKUP(RZS_WS[[#This Row],[No用]],Q_Stat[],20,FALSE)-Statistics100!I$19)*5)/Statistics100!I$26))</f>
        <v>98.783469415682163</v>
      </c>
      <c r="Q33">
        <f>IF(RZS_WS[[#This Row],[名前]]="","",(100+((VLOOKUP(RZS_WS[[#This Row],[No用]],Q_Stat[],21,FALSE)-Statistics100!J$19)*5)/Statistics100!J$26))</f>
        <v>101.849377467355</v>
      </c>
      <c r="R33">
        <f>IF(RZS_WS[[#This Row],[名前]]="","",(100+((VLOOKUP(RZS_WS[[#This Row],[No用]],Q_Stat[],22,FALSE)-Statistics100!K$19)*5)/Statistics100!K$26))</f>
        <v>98.994713246932946</v>
      </c>
      <c r="S33">
        <f>IF(RZS_WS[[#This Row],[名前]]="","",(100+((VLOOKUP(RZS_WS[[#This Row],[No用]],Q_Stat[],25,FALSE)-Statistics100!L$19)*5)/Statistics100!L$26))</f>
        <v>99.805091796550002</v>
      </c>
      <c r="T33">
        <f>IF(RZS_WS[[#This Row],[名前]]="","",(100+((VLOOKUP(RZS_WS[[#This Row],[No用]],Q_Stat[],26,FALSE)-Statistics100!M$19)*5)/Statistics100!M$26))</f>
        <v>100.23753416910171</v>
      </c>
      <c r="U33">
        <f>IF(RZS_WS[[#This Row],[名前]]="","",(100+((VLOOKUP(RZS_WS[[#This Row],[No用]],Q_Stat[],27,FALSE)-Statistics100!N$19)*5)/Statistics100!N$26))</f>
        <v>100.34433575543851</v>
      </c>
      <c r="V33">
        <f>IF(RZS_WS[[#This Row],[名前]]="","",(100+((VLOOKUP(RZS_WS[[#This Row],[No用]],Q_Stat[],28,FALSE)-Statistics100!O$19)*5)/Statistics100!O$26))</f>
        <v>98.890708883576949</v>
      </c>
      <c r="W33">
        <f>IF(RZS_WS[[#This Row],[名前]]="","",(100+((VLOOKUP(RZS_WS[[#This Row],[No用]],Q_Stat[],29,FALSE)-Statistics100!P$19)*5)/Statistics100!P$26))</f>
        <v>99.149543568464722</v>
      </c>
      <c r="X33">
        <f>IF(RZS_WS[[#This Row],[名前]]="","",(100+((VLOOKUP(RZS_WS[[#This Row],[No用]],Q_Stat[],30,FALSE)-Statistics100!Q$19)*5)/Statistics100!Q$26))</f>
        <v>98.879614135249525</v>
      </c>
    </row>
    <row r="34" spans="1:24" x14ac:dyDescent="0.3">
      <c r="A34" t="str">
        <f>IFERROR(Q_WS[[#This Row],[No.]],"")</f>
        <v>87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Row],[No用]],Q_Stat[],13,FALSE)-Statistics100!B$19)*5)/Statistics100!B$26))</f>
        <v>98.965658776850461</v>
      </c>
      <c r="J34">
        <f>IF(RZS_WS[[#This Row],[名前]]="","",(100+((VLOOKUP(RZS_WS[[#This Row],[No用]],Q_Stat[],14,FALSE)-Statistics100!C$19)*5)/Statistics100!C$26))</f>
        <v>98.551694112931642</v>
      </c>
      <c r="K34">
        <f>IF(RZS_WS[[#This Row],[名前]]="","",(100+((VLOOKUP(RZS_WS[[#This Row],[No用]],Q_Stat[],15,FALSE)-Statistics100!D$19)*5)/Statistics100!D$26))</f>
        <v>99.280690886564884</v>
      </c>
      <c r="L34">
        <f>IF(RZS_WS[[#This Row],[名前]]="","",(100+((VLOOKUP(RZS_WS[[#This Row],[No用]],Q_Stat[],16,FALSE)-Statistics100!E$19)*5)/Statistics100!E$26))</f>
        <v>99.210672253373588</v>
      </c>
      <c r="M34">
        <f>IF(RZS_WS[[#This Row],[名前]]="","",(100+((VLOOKUP(RZS_WS[[#This Row],[No用]],Q_Stat[],17,FALSE)-Statistics100!F$19)*5)/Statistics100!F$26))</f>
        <v>97.172351885098749</v>
      </c>
      <c r="N34">
        <f>IF(RZS_WS[[#This Row],[名前]]="","",(100+((VLOOKUP(RZS_WS[[#This Row],[No用]],Q_Stat[],18,FALSE)-Statistics100!G$19)*5)/Statistics100!G$26))</f>
        <v>98.262068965517244</v>
      </c>
      <c r="O34">
        <f>IF(RZS_WS[[#This Row],[名前]]="","",(100+((VLOOKUP(RZS_WS[[#This Row],[No用]],Q_Stat[],19,FALSE)-Statistics100!H$19)*5)/Statistics100!H$26))</f>
        <v>99.261192759462062</v>
      </c>
      <c r="P34">
        <f>IF(RZS_WS[[#This Row],[名前]]="","",(100+((VLOOKUP(RZS_WS[[#This Row],[No用]],Q_Stat[],20,FALSE)-Statistics100!I$19)*5)/Statistics100!I$26))</f>
        <v>98.783469415682163</v>
      </c>
      <c r="Q34">
        <f>IF(RZS_WS[[#This Row],[名前]]="","",(100+((VLOOKUP(RZS_WS[[#This Row],[No用]],Q_Stat[],21,FALSE)-Statistics100!J$19)*5)/Statistics100!J$26))</f>
        <v>98.501366535074396</v>
      </c>
      <c r="R34">
        <f>IF(RZS_WS[[#This Row],[名前]]="","",(100+((VLOOKUP(RZS_WS[[#This Row],[No用]],Q_Stat[],22,FALSE)-Statistics100!K$19)*5)/Statistics100!K$26))</f>
        <v>99.487817406101598</v>
      </c>
      <c r="S34">
        <f>IF(RZS_WS[[#This Row],[名前]]="","",(100+((VLOOKUP(RZS_WS[[#This Row],[No用]],Q_Stat[],25,FALSE)-Statistics100!L$19)*5)/Statistics100!L$26))</f>
        <v>99.674635309778694</v>
      </c>
      <c r="T34">
        <f>IF(RZS_WS[[#This Row],[名前]]="","",(100+((VLOOKUP(RZS_WS[[#This Row],[No用]],Q_Stat[],26,FALSE)-Statistics100!M$19)*5)/Statistics100!M$26))</f>
        <v>98.990479781317745</v>
      </c>
      <c r="U34">
        <f>IF(RZS_WS[[#This Row],[名前]]="","",(100+((VLOOKUP(RZS_WS[[#This Row],[No用]],Q_Stat[],27,FALSE)-Statistics100!N$19)*5)/Statistics100!N$26))</f>
        <v>99.02359587156478</v>
      </c>
      <c r="V34">
        <f>IF(RZS_WS[[#This Row],[名前]]="","",(100+((VLOOKUP(RZS_WS[[#This Row],[No用]],Q_Stat[],28,FALSE)-Statistics100!O$19)*5)/Statistics100!O$26))</f>
        <v>99.443708609271525</v>
      </c>
      <c r="W34">
        <f>IF(RZS_WS[[#This Row],[名前]]="","",(100+((VLOOKUP(RZS_WS[[#This Row],[No用]],Q_Stat[],29,FALSE)-Statistics100!P$19)*5)/Statistics100!P$26))</f>
        <v>99.316846473029045</v>
      </c>
      <c r="X34">
        <f>IF(RZS_WS[[#This Row],[名前]]="","",(100+((VLOOKUP(RZS_WS[[#This Row],[No用]],Q_Stat[],30,FALSE)-Statistics100!Q$19)*5)/Statistics100!Q$26))</f>
        <v>98.879614135249525</v>
      </c>
    </row>
    <row r="35" spans="1:24" x14ac:dyDescent="0.3">
      <c r="A35" t="str">
        <f>IFERROR(Q_WS[[#This Row],[No.]],"")</f>
        <v>88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Row],[No用]],Q_Stat[],13,FALSE)-Statistics100!B$19)*5)/Statistics100!B$26))</f>
        <v>99.569024490354352</v>
      </c>
      <c r="J35">
        <f>IF(RZS_WS[[#This Row],[名前]]="","",(100+((VLOOKUP(RZS_WS[[#This Row],[No用]],Q_Stat[],14,FALSE)-Statistics100!C$19)*5)/Statistics100!C$26))</f>
        <v>99.28310309798421</v>
      </c>
      <c r="K35">
        <f>IF(RZS_WS[[#This Row],[名前]]="","",(100+((VLOOKUP(RZS_WS[[#This Row],[No用]],Q_Stat[],15,FALSE)-Statistics100!D$19)*5)/Statistics100!D$26))</f>
        <v>100.56626462121488</v>
      </c>
      <c r="L35">
        <f>IF(RZS_WS[[#This Row],[名前]]="","",(100+((VLOOKUP(RZS_WS[[#This Row],[No用]],Q_Stat[],16,FALSE)-Statistics100!E$19)*5)/Statistics100!E$26))</f>
        <v>99.754143816624563</v>
      </c>
      <c r="M35">
        <f>IF(RZS_WS[[#This Row],[名前]]="","",(100+((VLOOKUP(RZS_WS[[#This Row],[No用]],Q_Stat[],17,FALSE)-Statistics100!F$19)*5)/Statistics100!F$26))</f>
        <v>97.172351885098749</v>
      </c>
      <c r="N35">
        <f>IF(RZS_WS[[#This Row],[名前]]="","",(100+((VLOOKUP(RZS_WS[[#This Row],[No用]],Q_Stat[],18,FALSE)-Statistics100!G$19)*5)/Statistics100!G$26))</f>
        <v>98.768965517241384</v>
      </c>
      <c r="O35">
        <f>IF(RZS_WS[[#This Row],[名前]]="","",(100+((VLOOKUP(RZS_WS[[#This Row],[No用]],Q_Stat[],19,FALSE)-Statistics100!H$19)*5)/Statistics100!H$26))</f>
        <v>99.661578618850356</v>
      </c>
      <c r="P35">
        <f>IF(RZS_WS[[#This Row],[名前]]="","",(100+((VLOOKUP(RZS_WS[[#This Row],[No用]],Q_Stat[],20,FALSE)-Statistics100!I$19)*5)/Statistics100!I$26))</f>
        <v>99.990421019021127</v>
      </c>
      <c r="Q35">
        <f>IF(RZS_WS[[#This Row],[名前]]="","",(100+((VLOOKUP(RZS_WS[[#This Row],[No用]],Q_Stat[],21,FALSE)-Statistics100!J$19)*5)/Statistics100!J$26))</f>
        <v>99.170968721530514</v>
      </c>
      <c r="R35">
        <f>IF(RZS_WS[[#This Row],[名前]]="","",(100+((VLOOKUP(RZS_WS[[#This Row],[No用]],Q_Stat[],22,FALSE)-Statistics100!K$19)*5)/Statistics100!K$26))</f>
        <v>99.487817406101598</v>
      </c>
      <c r="S35">
        <f>IF(RZS_WS[[#This Row],[名前]]="","",(100+((VLOOKUP(RZS_WS[[#This Row],[No用]],Q_Stat[],25,FALSE)-Statistics100!L$19)*5)/Statistics100!L$26))</f>
        <v>99.826834544345218</v>
      </c>
      <c r="T35">
        <f>IF(RZS_WS[[#This Row],[名前]]="","",(100+((VLOOKUP(RZS_WS[[#This Row],[No用]],Q_Stat[],26,FALSE)-Statistics100!M$19)*5)/Statistics100!M$26))</f>
        <v>99.406164577245733</v>
      </c>
      <c r="U35">
        <f>IF(RZS_WS[[#This Row],[名前]]="","",(100+((VLOOKUP(RZS_WS[[#This Row],[No用]],Q_Stat[],27,FALSE)-Statistics100!N$19)*5)/Statistics100!N$26))</f>
        <v>99.551891825114268</v>
      </c>
      <c r="V35">
        <f>IF(RZS_WS[[#This Row],[名前]]="","",(100+((VLOOKUP(RZS_WS[[#This Row],[No用]],Q_Stat[],28,FALSE)-Statistics100!O$19)*5)/Statistics100!O$26))</f>
        <v>99.996708334966101</v>
      </c>
      <c r="W35">
        <f>IF(RZS_WS[[#This Row],[名前]]="","",(100+((VLOOKUP(RZS_WS[[#This Row],[No用]],Q_Stat[],29,FALSE)-Statistics100!P$19)*5)/Statistics100!P$26))</f>
        <v>99.651452282157678</v>
      </c>
      <c r="X35">
        <f>IF(RZS_WS[[#This Row],[名前]]="","",(100+((VLOOKUP(RZS_WS[[#This Row],[No用]],Q_Stat[],30,FALSE)-Statistics100!Q$19)*5)/Statistics100!Q$26))</f>
        <v>99.574170686091151</v>
      </c>
    </row>
    <row r="36" spans="1:24" x14ac:dyDescent="0.3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Row],[No用]],Q_Stat[],13,FALSE)-Statistics100!B$19)*5)/Statistics100!B$26))</f>
        <v>98.764536872349154</v>
      </c>
      <c r="J36">
        <f>IF(RZS_WS[[#This Row],[名前]]="","",(100+((VLOOKUP(RZS_WS[[#This Row],[No用]],Q_Stat[],14,FALSE)-Statistics100!C$19)*5)/Statistics100!C$26))</f>
        <v>98.79549710794916</v>
      </c>
      <c r="K36">
        <f>IF(RZS_WS[[#This Row],[名前]]="","",(100+((VLOOKUP(RZS_WS[[#This Row],[No用]],Q_Stat[],15,FALSE)-Statistics100!D$19)*5)/Statistics100!D$26))</f>
        <v>101.85183835586488</v>
      </c>
      <c r="L36">
        <f>IF(RZS_WS[[#This Row],[名前]]="","",(100+((VLOOKUP(RZS_WS[[#This Row],[No用]],Q_Stat[],16,FALSE)-Statistics100!E$19)*5)/Statistics100!E$26))</f>
        <v>99.210672253373588</v>
      </c>
      <c r="M36">
        <f>IF(RZS_WS[[#This Row],[名前]]="","",(100+((VLOOKUP(RZS_WS[[#This Row],[No用]],Q_Stat[],17,FALSE)-Statistics100!F$19)*5)/Statistics100!F$26))</f>
        <v>97.172351885098749</v>
      </c>
      <c r="N36">
        <f>IF(RZS_WS[[#This Row],[名前]]="","",(100+((VLOOKUP(RZS_WS[[#This Row],[No用]],Q_Stat[],18,FALSE)-Statistics100!G$19)*5)/Statistics100!G$26))</f>
        <v>99.782758620689648</v>
      </c>
      <c r="O36">
        <f>IF(RZS_WS[[#This Row],[名前]]="","",(100+((VLOOKUP(RZS_WS[[#This Row],[No用]],Q_Stat[],19,FALSE)-Statistics100!H$19)*5)/Statistics100!H$26))</f>
        <v>99.261192759462062</v>
      </c>
      <c r="P36">
        <f>IF(RZS_WS[[#This Row],[名前]]="","",(100+((VLOOKUP(RZS_WS[[#This Row],[No用]],Q_Stat[],20,FALSE)-Statistics100!I$19)*5)/Statistics100!I$26))</f>
        <v>98.783469415682163</v>
      </c>
      <c r="Q36">
        <f>IF(RZS_WS[[#This Row],[名前]]="","",(100+((VLOOKUP(RZS_WS[[#This Row],[No用]],Q_Stat[],21,FALSE)-Statistics100!J$19)*5)/Statistics100!J$26))</f>
        <v>99.840570907986631</v>
      </c>
      <c r="R36">
        <f>IF(RZS_WS[[#This Row],[名前]]="","",(100+((VLOOKUP(RZS_WS[[#This Row],[No用]],Q_Stat[],22,FALSE)-Statistics100!K$19)*5)/Statistics100!K$26))</f>
        <v>99.487817406101598</v>
      </c>
      <c r="S36">
        <f>IF(RZS_WS[[#This Row],[名前]]="","",(100+((VLOOKUP(RZS_WS[[#This Row],[No用]],Q_Stat[],25,FALSE)-Statistics100!L$19)*5)/Statistics100!L$26))</f>
        <v>99.750734927061956</v>
      </c>
      <c r="T36">
        <f>IF(RZS_WS[[#This Row],[名前]]="","",(100+((VLOOKUP(RZS_WS[[#This Row],[No用]],Q_Stat[],26,FALSE)-Statistics100!M$19)*5)/Statistics100!M$26))</f>
        <v>98.851918182675092</v>
      </c>
      <c r="U36">
        <f>IF(RZS_WS[[#This Row],[名前]]="","",(100+((VLOOKUP(RZS_WS[[#This Row],[No用]],Q_Stat[],27,FALSE)-Statistics100!N$19)*5)/Statistics100!N$26))</f>
        <v>99.155669859952155</v>
      </c>
      <c r="V36">
        <f>IF(RZS_WS[[#This Row],[名前]]="","",(100+((VLOOKUP(RZS_WS[[#This Row],[No用]],Q_Stat[],28,FALSE)-Statistics100!O$19)*5)/Statistics100!O$26))</f>
        <v>99.996708334966101</v>
      </c>
      <c r="W36">
        <f>IF(RZS_WS[[#This Row],[名前]]="","",(100+((VLOOKUP(RZS_WS[[#This Row],[No用]],Q_Stat[],29,FALSE)-Statistics100!P$19)*5)/Statistics100!P$26))</f>
        <v>99.651452282157678</v>
      </c>
      <c r="X36">
        <f>IF(RZS_WS[[#This Row],[名前]]="","",(100+((VLOOKUP(RZS_WS[[#This Row],[No用]],Q_Stat[],30,FALSE)-Statistics100!Q$19)*5)/Statistics100!Q$26))</f>
        <v>99.400531548380741</v>
      </c>
    </row>
    <row r="37" spans="1:24" x14ac:dyDescent="0.3">
      <c r="A37" t="str">
        <f>IFERROR(Q_WS[[#This Row],[No.]],"")</f>
        <v>93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Row],[No用]],Q_Stat[],13,FALSE)-Statistics100!B$19)*5)/Statistics100!B$26))</f>
        <v>99.367902585853059</v>
      </c>
      <c r="J37">
        <f>IF(RZS_WS[[#This Row],[名前]]="","",(100+((VLOOKUP(RZS_WS[[#This Row],[No用]],Q_Stat[],14,FALSE)-Statistics100!C$19)*5)/Statistics100!C$26))</f>
        <v>99.526906093001728</v>
      </c>
      <c r="K37">
        <f>IF(RZS_WS[[#This Row],[名前]]="","",(100+((VLOOKUP(RZS_WS[[#This Row],[No用]],Q_Stat[],15,FALSE)-Statistics100!D$19)*5)/Statistics100!D$26))</f>
        <v>103.13741209051489</v>
      </c>
      <c r="L37">
        <f>IF(RZS_WS[[#This Row],[名前]]="","",(100+((VLOOKUP(RZS_WS[[#This Row],[No用]],Q_Stat[],16,FALSE)-Statistics100!E$19)*5)/Statistics100!E$26))</f>
        <v>99.754143816624563</v>
      </c>
      <c r="M37">
        <f>IF(RZS_WS[[#This Row],[名前]]="","",(100+((VLOOKUP(RZS_WS[[#This Row],[No用]],Q_Stat[],17,FALSE)-Statistics100!F$19)*5)/Statistics100!F$26))</f>
        <v>97.172351885098749</v>
      </c>
      <c r="N37">
        <f>IF(RZS_WS[[#This Row],[名前]]="","",(100+((VLOOKUP(RZS_WS[[#This Row],[No用]],Q_Stat[],18,FALSE)-Statistics100!G$19)*5)/Statistics100!G$26))</f>
        <v>100.28965517241379</v>
      </c>
      <c r="O37">
        <f>IF(RZS_WS[[#This Row],[名前]]="","",(100+((VLOOKUP(RZS_WS[[#This Row],[No用]],Q_Stat[],19,FALSE)-Statistics100!H$19)*5)/Statistics100!H$26))</f>
        <v>99.661578618850356</v>
      </c>
      <c r="P37">
        <f>IF(RZS_WS[[#This Row],[名前]]="","",(100+((VLOOKUP(RZS_WS[[#This Row],[No用]],Q_Stat[],20,FALSE)-Statistics100!I$19)*5)/Statistics100!I$26))</f>
        <v>99.990421019021127</v>
      </c>
      <c r="Q37">
        <f>IF(RZS_WS[[#This Row],[名前]]="","",(100+((VLOOKUP(RZS_WS[[#This Row],[No用]],Q_Stat[],21,FALSE)-Statistics100!J$19)*5)/Statistics100!J$26))</f>
        <v>100.51017309444276</v>
      </c>
      <c r="R37">
        <f>IF(RZS_WS[[#This Row],[名前]]="","",(100+((VLOOKUP(RZS_WS[[#This Row],[No用]],Q_Stat[],22,FALSE)-Statistics100!K$19)*5)/Statistics100!K$26))</f>
        <v>99.487817406101598</v>
      </c>
      <c r="S37">
        <f>IF(RZS_WS[[#This Row],[名前]]="","",(100+((VLOOKUP(RZS_WS[[#This Row],[No用]],Q_Stat[],25,FALSE)-Statistics100!L$19)*5)/Statistics100!L$26))</f>
        <v>99.902934161628494</v>
      </c>
      <c r="T37">
        <f>IF(RZS_WS[[#This Row],[名前]]="","",(100+((VLOOKUP(RZS_WS[[#This Row],[No用]],Q_Stat[],26,FALSE)-Statistics100!M$19)*5)/Statistics100!M$26))</f>
        <v>99.26760297860308</v>
      </c>
      <c r="U37">
        <f>IF(RZS_WS[[#This Row],[名前]]="","",(100+((VLOOKUP(RZS_WS[[#This Row],[No用]],Q_Stat[],27,FALSE)-Statistics100!N$19)*5)/Statistics100!N$26))</f>
        <v>99.683965813501644</v>
      </c>
      <c r="V37">
        <f>IF(RZS_WS[[#This Row],[名前]]="","",(100+((VLOOKUP(RZS_WS[[#This Row],[No用]],Q_Stat[],28,FALSE)-Statistics100!O$19)*5)/Statistics100!O$26))</f>
        <v>100.54970806066069</v>
      </c>
      <c r="W37">
        <f>IF(RZS_WS[[#This Row],[名前]]="","",(100+((VLOOKUP(RZS_WS[[#This Row],[No用]],Q_Stat[],29,FALSE)-Statistics100!P$19)*5)/Statistics100!P$26))</f>
        <v>99.98605809128631</v>
      </c>
      <c r="X37">
        <f>IF(RZS_WS[[#This Row],[名前]]="","",(100+((VLOOKUP(RZS_WS[[#This Row],[No用]],Q_Stat[],30,FALSE)-Statistics100!Q$19)*5)/Statistics100!Q$26))</f>
        <v>100.09508809922237</v>
      </c>
    </row>
    <row r="38" spans="1:24" x14ac:dyDescent="0.3">
      <c r="A38" t="str">
        <f>IFERROR(Q_WS[[#This Row],[No.]],"")</f>
        <v>95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Row],[No用]],Q_Stat[],13,FALSE)-Statistics100!B$19)*5)/Statistics100!B$26))</f>
        <v>99.367902585853059</v>
      </c>
      <c r="J38">
        <f>IF(RZS_WS[[#This Row],[名前]]="","",(100+((VLOOKUP(RZS_WS[[#This Row],[No用]],Q_Stat[],14,FALSE)-Statistics100!C$19)*5)/Statistics100!C$26))</f>
        <v>98.551694112931642</v>
      </c>
      <c r="K38">
        <f>IF(RZS_WS[[#This Row],[名前]]="","",(100+((VLOOKUP(RZS_WS[[#This Row],[No用]],Q_Stat[],15,FALSE)-Statistics100!D$19)*5)/Statistics100!D$26))</f>
        <v>99.280690886564884</v>
      </c>
      <c r="L38">
        <f>IF(RZS_WS[[#This Row],[名前]]="","",(100+((VLOOKUP(RZS_WS[[#This Row],[No用]],Q_Stat[],16,FALSE)-Statistics100!E$19)*5)/Statistics100!E$26))</f>
        <v>98.667200690122627</v>
      </c>
      <c r="M38">
        <f>IF(RZS_WS[[#This Row],[名前]]="","",(100+((VLOOKUP(RZS_WS[[#This Row],[No用]],Q_Stat[],17,FALSE)-Statistics100!F$19)*5)/Statistics100!F$26))</f>
        <v>102.45062836624777</v>
      </c>
      <c r="N38">
        <f>IF(RZS_WS[[#This Row],[名前]]="","",(100+((VLOOKUP(RZS_WS[[#This Row],[No用]],Q_Stat[],18,FALSE)-Statistics100!G$19)*5)/Statistics100!G$26))</f>
        <v>99.275862068965523</v>
      </c>
      <c r="O38">
        <f>IF(RZS_WS[[#This Row],[名前]]="","",(100+((VLOOKUP(RZS_WS[[#This Row],[No用]],Q_Stat[],19,FALSE)-Statistics100!H$19)*5)/Statistics100!H$26))</f>
        <v>98.460421040685461</v>
      </c>
      <c r="P38">
        <f>IF(RZS_WS[[#This Row],[名前]]="","",(100+((VLOOKUP(RZS_WS[[#This Row],[No用]],Q_Stat[],20,FALSE)-Statistics100!I$19)*5)/Statistics100!I$26))</f>
        <v>98.783469415682163</v>
      </c>
      <c r="Q38">
        <f>IF(RZS_WS[[#This Row],[名前]]="","",(100+((VLOOKUP(RZS_WS[[#This Row],[No用]],Q_Stat[],21,FALSE)-Statistics100!J$19)*5)/Statistics100!J$26))</f>
        <v>99.170968721530514</v>
      </c>
      <c r="R38">
        <f>IF(RZS_WS[[#This Row],[名前]]="","",(100+((VLOOKUP(RZS_WS[[#This Row],[No用]],Q_Stat[],22,FALSE)-Statistics100!K$19)*5)/Statistics100!K$26))</f>
        <v>100.72057780402325</v>
      </c>
      <c r="S38">
        <f>IF(RZS_WS[[#This Row],[名前]]="","",(100+((VLOOKUP(RZS_WS[[#This Row],[No用]],Q_Stat[],25,FALSE)-Statistics100!L$19)*5)/Statistics100!L$26))</f>
        <v>99.848577292140448</v>
      </c>
      <c r="T38">
        <f>IF(RZS_WS[[#This Row],[名前]]="","",(100+((VLOOKUP(RZS_WS[[#This Row],[No用]],Q_Stat[],26,FALSE)-Statistics100!M$19)*5)/Statistics100!M$26))</f>
        <v>99.82184937317372</v>
      </c>
      <c r="U38">
        <f>IF(RZS_WS[[#This Row],[名前]]="","",(100+((VLOOKUP(RZS_WS[[#This Row],[No用]],Q_Stat[],27,FALSE)-Statistics100!N$19)*5)/Statistics100!N$26))</f>
        <v>98.891521883177418</v>
      </c>
      <c r="V38">
        <f>IF(RZS_WS[[#This Row],[名前]]="","",(100+((VLOOKUP(RZS_WS[[#This Row],[No用]],Q_Stat[],28,FALSE)-Statistics100!O$19)*5)/Statistics100!O$26))</f>
        <v>99.167208746424237</v>
      </c>
      <c r="W38">
        <f>IF(RZS_WS[[#This Row],[名前]]="","",(100+((VLOOKUP(RZS_WS[[#This Row],[No用]],Q_Stat[],29,FALSE)-Statistics100!P$19)*5)/Statistics100!P$26))</f>
        <v>99.149543568464722</v>
      </c>
      <c r="X38">
        <f>IF(RZS_WS[[#This Row],[名前]]="","",(100+((VLOOKUP(RZS_WS[[#This Row],[No用]],Q_Stat[],30,FALSE)-Statistics100!Q$19)*5)/Statistics100!Q$26))</f>
        <v>99.226892410670345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Row],[No用]],Q_Stat[],13,FALSE)-Statistics100!B$19)*5)/Statistics100!B$26))</f>
        <v>98.563414967847862</v>
      </c>
      <c r="J39">
        <f>IF(RZS_WS[[#This Row],[名前]]="","",(100+((VLOOKUP(RZS_WS[[#This Row],[No用]],Q_Stat[],14,FALSE)-Statistics100!C$19)*5)/Statistics100!C$26))</f>
        <v>98.307891117914124</v>
      </c>
      <c r="K39">
        <f>IF(RZS_WS[[#This Row],[名前]]="","",(100+((VLOOKUP(RZS_WS[[#This Row],[No用]],Q_Stat[],15,FALSE)-Statistics100!D$19)*5)/Statistics100!D$26))</f>
        <v>99.280690886564884</v>
      </c>
      <c r="L39">
        <f>IF(RZS_WS[[#This Row],[名前]]="","",(100+((VLOOKUP(RZS_WS[[#This Row],[No用]],Q_Stat[],16,FALSE)-Statistics100!E$19)*5)/Statistics100!E$26))</f>
        <v>99.210672253373588</v>
      </c>
      <c r="M39">
        <f>IF(RZS_WS[[#This Row],[名前]]="","",(100+((VLOOKUP(RZS_WS[[#This Row],[No用]],Q_Stat[],17,FALSE)-Statistics100!F$19)*5)/Statistics100!F$26))</f>
        <v>97.172351885098749</v>
      </c>
      <c r="N39">
        <f>IF(RZS_WS[[#This Row],[名前]]="","",(100+((VLOOKUP(RZS_WS[[#This Row],[No用]],Q_Stat[],18,FALSE)-Statistics100!G$19)*5)/Statistics100!G$26))</f>
        <v>99.275862068965523</v>
      </c>
      <c r="O39">
        <f>IF(RZS_WS[[#This Row],[名前]]="","",(100+((VLOOKUP(RZS_WS[[#This Row],[No用]],Q_Stat[],19,FALSE)-Statistics100!H$19)*5)/Statistics100!H$26))</f>
        <v>99.261192759462062</v>
      </c>
      <c r="P39">
        <f>IF(RZS_WS[[#This Row],[名前]]="","",(100+((VLOOKUP(RZS_WS[[#This Row],[No用]],Q_Stat[],20,FALSE)-Statistics100!I$19)*5)/Statistics100!I$26))</f>
        <v>99.185786616795156</v>
      </c>
      <c r="Q39">
        <f>IF(RZS_WS[[#This Row],[名前]]="","",(100+((VLOOKUP(RZS_WS[[#This Row],[No用]],Q_Stat[],21,FALSE)-Statistics100!J$19)*5)/Statistics100!J$26))</f>
        <v>99.170968721530514</v>
      </c>
      <c r="R39">
        <f>IF(RZS_WS[[#This Row],[名前]]="","",(100+((VLOOKUP(RZS_WS[[#This Row],[No用]],Q_Stat[],22,FALSE)-Statistics100!K$19)*5)/Statistics100!K$26))</f>
        <v>99.487817406101598</v>
      </c>
      <c r="S39">
        <f>IF(RZS_WS[[#This Row],[名前]]="","",(100+((VLOOKUP(RZS_WS[[#This Row],[No用]],Q_Stat[],25,FALSE)-Statistics100!L$19)*5)/Statistics100!L$26))</f>
        <v>99.685506683676294</v>
      </c>
      <c r="T39">
        <f>IF(RZS_WS[[#This Row],[名前]]="","",(100+((VLOOKUP(RZS_WS[[#This Row],[No用]],Q_Stat[],26,FALSE)-Statistics100!M$19)*5)/Statistics100!M$26))</f>
        <v>98.713356584032425</v>
      </c>
      <c r="U39">
        <f>IF(RZS_WS[[#This Row],[名前]]="","",(100+((VLOOKUP(RZS_WS[[#This Row],[No用]],Q_Stat[],27,FALSE)-Statistics100!N$19)*5)/Statistics100!N$26))</f>
        <v>98.891521883177418</v>
      </c>
      <c r="V39">
        <f>IF(RZS_WS[[#This Row],[名前]]="","",(100+((VLOOKUP(RZS_WS[[#This Row],[No用]],Q_Stat[],28,FALSE)-Statistics100!O$19)*5)/Statistics100!O$26))</f>
        <v>99.443708609271525</v>
      </c>
      <c r="W39">
        <f>IF(RZS_WS[[#This Row],[名前]]="","",(100+((VLOOKUP(RZS_WS[[#This Row],[No用]],Q_Stat[],29,FALSE)-Statistics100!P$19)*5)/Statistics100!P$26))</f>
        <v>99.484149377593354</v>
      </c>
      <c r="X39">
        <f>IF(RZS_WS[[#This Row],[名前]]="","",(100+((VLOOKUP(RZS_WS[[#This Row],[No用]],Q_Stat[],30,FALSE)-Statistics100!Q$19)*5)/Statistics100!Q$26))</f>
        <v>99.400531548380741</v>
      </c>
    </row>
    <row r="40" spans="1:24" x14ac:dyDescent="0.3">
      <c r="A40" t="str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Row],[No用]],Q_Stat[],13,FALSE)-Statistics100!B$19)*5)/Statistics100!B$26))</f>
        <v>98.563414967847862</v>
      </c>
      <c r="J40">
        <f>IF(RZS_WS[[#This Row],[名前]]="","",(100+((VLOOKUP(RZS_WS[[#This Row],[No用]],Q_Stat[],14,FALSE)-Statistics100!C$19)*5)/Statistics100!C$26))</f>
        <v>98.79549710794916</v>
      </c>
      <c r="K40">
        <f>IF(RZS_WS[[#This Row],[名前]]="","",(100+((VLOOKUP(RZS_WS[[#This Row],[No用]],Q_Stat[],15,FALSE)-Statistics100!D$19)*5)/Statistics100!D$26))</f>
        <v>99.280690886564884</v>
      </c>
      <c r="L40">
        <f>IF(RZS_WS[[#This Row],[名前]]="","",(100+((VLOOKUP(RZS_WS[[#This Row],[No用]],Q_Stat[],16,FALSE)-Statistics100!E$19)*5)/Statistics100!E$26))</f>
        <v>99.754143816624563</v>
      </c>
      <c r="M40">
        <f>IF(RZS_WS[[#This Row],[名前]]="","",(100+((VLOOKUP(RZS_WS[[#This Row],[No用]],Q_Stat[],17,FALSE)-Statistics100!F$19)*5)/Statistics100!F$26))</f>
        <v>97.172351885098749</v>
      </c>
      <c r="N40">
        <f>IF(RZS_WS[[#This Row],[名前]]="","",(100+((VLOOKUP(RZS_WS[[#This Row],[No用]],Q_Stat[],18,FALSE)-Statistics100!G$19)*5)/Statistics100!G$26))</f>
        <v>99.275862068965523</v>
      </c>
      <c r="O40">
        <f>IF(RZS_WS[[#This Row],[名前]]="","",(100+((VLOOKUP(RZS_WS[[#This Row],[No用]],Q_Stat[],19,FALSE)-Statistics100!H$19)*5)/Statistics100!H$26))</f>
        <v>99.261192759462062</v>
      </c>
      <c r="P40">
        <f>IF(RZS_WS[[#This Row],[名前]]="","",(100+((VLOOKUP(RZS_WS[[#This Row],[No用]],Q_Stat[],20,FALSE)-Statistics100!I$19)*5)/Statistics100!I$26))</f>
        <v>99.185786616795156</v>
      </c>
      <c r="Q40">
        <f>IF(RZS_WS[[#This Row],[名前]]="","",(100+((VLOOKUP(RZS_WS[[#This Row],[No用]],Q_Stat[],21,FALSE)-Statistics100!J$19)*5)/Statistics100!J$26))</f>
        <v>98.501366535074396</v>
      </c>
      <c r="R40">
        <f>IF(RZS_WS[[#This Row],[名前]]="","",(100+((VLOOKUP(RZS_WS[[#This Row],[No用]],Q_Stat[],22,FALSE)-Statistics100!K$19)*5)/Statistics100!K$26))</f>
        <v>99.487817406101598</v>
      </c>
      <c r="S40">
        <f>IF(RZS_WS[[#This Row],[名前]]="","",(100+((VLOOKUP(RZS_WS[[#This Row],[No用]],Q_Stat[],25,FALSE)-Statistics100!L$19)*5)/Statistics100!L$26))</f>
        <v>99.707249431471524</v>
      </c>
      <c r="T40">
        <f>IF(RZS_WS[[#This Row],[名前]]="","",(100+((VLOOKUP(RZS_WS[[#This Row],[No用]],Q_Stat[],26,FALSE)-Statistics100!M$19)*5)/Statistics100!M$26))</f>
        <v>98.713356584032425</v>
      </c>
      <c r="U40">
        <f>IF(RZS_WS[[#This Row],[名前]]="","",(100+((VLOOKUP(RZS_WS[[#This Row],[No用]],Q_Stat[],27,FALSE)-Statistics100!N$19)*5)/Statistics100!N$26))</f>
        <v>99.287743848339531</v>
      </c>
      <c r="V40">
        <f>IF(RZS_WS[[#This Row],[名前]]="","",(100+((VLOOKUP(RZS_WS[[#This Row],[No用]],Q_Stat[],28,FALSE)-Statistics100!O$19)*5)/Statistics100!O$26))</f>
        <v>99.720208472118813</v>
      </c>
      <c r="W40">
        <f>IF(RZS_WS[[#This Row],[名前]]="","",(100+((VLOOKUP(RZS_WS[[#This Row],[No用]],Q_Stat[],29,FALSE)-Statistics100!P$19)*5)/Statistics100!P$26))</f>
        <v>99.316846473029045</v>
      </c>
      <c r="X40">
        <f>IF(RZS_WS[[#This Row],[名前]]="","",(100+((VLOOKUP(RZS_WS[[#This Row],[No用]],Q_Stat[],30,FALSE)-Statistics100!Q$19)*5)/Statistics100!Q$26))</f>
        <v>99.400531548380741</v>
      </c>
    </row>
    <row r="41" spans="1:24" x14ac:dyDescent="0.3">
      <c r="A41" t="str">
        <f>IFERROR(Q_WS[[#This Row],[No.]],"")</f>
        <v>102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Row],[No用]],Q_Stat[],13,FALSE)-Statistics100!B$19)*5)/Statistics100!B$26))</f>
        <v>99.367902585853059</v>
      </c>
      <c r="J41">
        <f>IF(RZS_WS[[#This Row],[名前]]="","",(100+((VLOOKUP(RZS_WS[[#This Row],[No用]],Q_Stat[],14,FALSE)-Statistics100!C$19)*5)/Statistics100!C$26))</f>
        <v>98.79549710794916</v>
      </c>
      <c r="K41">
        <f>IF(RZS_WS[[#This Row],[名前]]="","",(100+((VLOOKUP(RZS_WS[[#This Row],[No用]],Q_Stat[],15,FALSE)-Statistics100!D$19)*5)/Statistics100!D$26))</f>
        <v>99.280690886564884</v>
      </c>
      <c r="L41">
        <f>IF(RZS_WS[[#This Row],[名前]]="","",(100+((VLOOKUP(RZS_WS[[#This Row],[No用]],Q_Stat[],16,FALSE)-Statistics100!E$19)*5)/Statistics100!E$26))</f>
        <v>100.29761537987554</v>
      </c>
      <c r="M41">
        <f>IF(RZS_WS[[#This Row],[名前]]="","",(100+((VLOOKUP(RZS_WS[[#This Row],[No用]],Q_Stat[],17,FALSE)-Statistics100!F$19)*5)/Statistics100!F$26))</f>
        <v>97.172351885098749</v>
      </c>
      <c r="N41">
        <f>IF(RZS_WS[[#This Row],[名前]]="","",(100+((VLOOKUP(RZS_WS[[#This Row],[No用]],Q_Stat[],18,FALSE)-Statistics100!G$19)*5)/Statistics100!G$26))</f>
        <v>99.275862068965523</v>
      </c>
      <c r="O41">
        <f>IF(RZS_WS[[#This Row],[名前]]="","",(100+((VLOOKUP(RZS_WS[[#This Row],[No用]],Q_Stat[],19,FALSE)-Statistics100!H$19)*5)/Statistics100!H$26))</f>
        <v>99.261192759462062</v>
      </c>
      <c r="P41">
        <f>IF(RZS_WS[[#This Row],[名前]]="","",(100+((VLOOKUP(RZS_WS[[#This Row],[No用]],Q_Stat[],20,FALSE)-Statistics100!I$19)*5)/Statistics100!I$26))</f>
        <v>99.185786616795156</v>
      </c>
      <c r="Q41">
        <f>IF(RZS_WS[[#This Row],[名前]]="","",(100+((VLOOKUP(RZS_WS[[#This Row],[No用]],Q_Stat[],21,FALSE)-Statistics100!J$19)*5)/Statistics100!J$26))</f>
        <v>98.501366535074396</v>
      </c>
      <c r="R41">
        <f>IF(RZS_WS[[#This Row],[名前]]="","",(100+((VLOOKUP(RZS_WS[[#This Row],[No用]],Q_Stat[],22,FALSE)-Statistics100!K$19)*5)/Statistics100!K$26))</f>
        <v>100.72057780402325</v>
      </c>
      <c r="S41">
        <f>IF(RZS_WS[[#This Row],[名前]]="","",(100+((VLOOKUP(RZS_WS[[#This Row],[No用]],Q_Stat[],25,FALSE)-Statistics100!L$19)*5)/Statistics100!L$26))</f>
        <v>99.870320039935663</v>
      </c>
      <c r="T41">
        <f>IF(RZS_WS[[#This Row],[名前]]="","",(100+((VLOOKUP(RZS_WS[[#This Row],[No用]],Q_Stat[],26,FALSE)-Statistics100!M$19)*5)/Statistics100!M$26))</f>
        <v>99.26760297860308</v>
      </c>
      <c r="U41">
        <f>IF(RZS_WS[[#This Row],[名前]]="","",(100+((VLOOKUP(RZS_WS[[#This Row],[No用]],Q_Stat[],27,FALSE)-Statistics100!N$19)*5)/Statistics100!N$26))</f>
        <v>99.419817836726907</v>
      </c>
      <c r="V41">
        <f>IF(RZS_WS[[#This Row],[名前]]="","",(100+((VLOOKUP(RZS_WS[[#This Row],[No用]],Q_Stat[],28,FALSE)-Statistics100!O$19)*5)/Statistics100!O$26))</f>
        <v>99.996708334966101</v>
      </c>
      <c r="W41">
        <f>IF(RZS_WS[[#This Row],[名前]]="","",(100+((VLOOKUP(RZS_WS[[#This Row],[No用]],Q_Stat[],29,FALSE)-Statistics100!P$19)*5)/Statistics100!P$26))</f>
        <v>99.316846473029045</v>
      </c>
      <c r="X41">
        <f>IF(RZS_WS[[#This Row],[名前]]="","",(100+((VLOOKUP(RZS_WS[[#This Row],[No用]],Q_Stat[],30,FALSE)-Statistics100!Q$19)*5)/Statistics100!Q$26))</f>
        <v>99.400531548380741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Row],[No用]],Q_Stat[],13,FALSE)-Statistics100!B$19)*5)/Statistics100!B$26))</f>
        <v>99.367902585853059</v>
      </c>
      <c r="J42">
        <f>IF(RZS_WS[[#This Row],[名前]]="","",(100+((VLOOKUP(RZS_WS[[#This Row],[No用]],Q_Stat[],14,FALSE)-Statistics100!C$19)*5)/Statistics100!C$26))</f>
        <v>99.039300102966678</v>
      </c>
      <c r="K42">
        <f>IF(RZS_WS[[#This Row],[名前]]="","",(100+((VLOOKUP(RZS_WS[[#This Row],[No用]],Q_Stat[],15,FALSE)-Statistics100!D$19)*5)/Statistics100!D$26))</f>
        <v>99.280690886564884</v>
      </c>
      <c r="L42">
        <f>IF(RZS_WS[[#This Row],[名前]]="","",(100+((VLOOKUP(RZS_WS[[#This Row],[No用]],Q_Stat[],16,FALSE)-Statistics100!E$19)*5)/Statistics100!E$26))</f>
        <v>100.29761537987554</v>
      </c>
      <c r="M42">
        <f>IF(RZS_WS[[#This Row],[名前]]="","",(100+((VLOOKUP(RZS_WS[[#This Row],[No用]],Q_Stat[],17,FALSE)-Statistics100!F$19)*5)/Statistics100!F$26))</f>
        <v>97.172351885098749</v>
      </c>
      <c r="N42">
        <f>IF(RZS_WS[[#This Row],[名前]]="","",(100+((VLOOKUP(RZS_WS[[#This Row],[No用]],Q_Stat[],18,FALSE)-Statistics100!G$19)*5)/Statistics100!G$26))</f>
        <v>99.782758620689648</v>
      </c>
      <c r="O42">
        <f>IF(RZS_WS[[#This Row],[名前]]="","",(100+((VLOOKUP(RZS_WS[[#This Row],[No用]],Q_Stat[],19,FALSE)-Statistics100!H$19)*5)/Statistics100!H$26))</f>
        <v>99.661578618850356</v>
      </c>
      <c r="P42">
        <f>IF(RZS_WS[[#This Row],[名前]]="","",(100+((VLOOKUP(RZS_WS[[#This Row],[No用]],Q_Stat[],20,FALSE)-Statistics100!I$19)*5)/Statistics100!I$26))</f>
        <v>99.185786616795156</v>
      </c>
      <c r="Q42">
        <f>IF(RZS_WS[[#This Row],[名前]]="","",(100+((VLOOKUP(RZS_WS[[#This Row],[No用]],Q_Stat[],21,FALSE)-Statistics100!J$19)*5)/Statistics100!J$26))</f>
        <v>99.170968721530514</v>
      </c>
      <c r="R42">
        <f>IF(RZS_WS[[#This Row],[名前]]="","",(100+((VLOOKUP(RZS_WS[[#This Row],[No用]],Q_Stat[],22,FALSE)-Statistics100!K$19)*5)/Statistics100!K$26))</f>
        <v>99.487817406101598</v>
      </c>
      <c r="S42">
        <f>IF(RZS_WS[[#This Row],[名前]]="","",(100+((VLOOKUP(RZS_WS[[#This Row],[No用]],Q_Stat[],25,FALSE)-Statistics100!L$19)*5)/Statistics100!L$26))</f>
        <v>99.805091796550002</v>
      </c>
      <c r="T42">
        <f>IF(RZS_WS[[#This Row],[名前]]="","",(100+((VLOOKUP(RZS_WS[[#This Row],[No用]],Q_Stat[],26,FALSE)-Statistics100!M$19)*5)/Statistics100!M$26))</f>
        <v>99.26760297860308</v>
      </c>
      <c r="U42">
        <f>IF(RZS_WS[[#This Row],[名前]]="","",(100+((VLOOKUP(RZS_WS[[#This Row],[No用]],Q_Stat[],27,FALSE)-Statistics100!N$19)*5)/Statistics100!N$26))</f>
        <v>99.551891825114268</v>
      </c>
      <c r="V42">
        <f>IF(RZS_WS[[#This Row],[名前]]="","",(100+((VLOOKUP(RZS_WS[[#This Row],[No用]],Q_Stat[],28,FALSE)-Statistics100!O$19)*5)/Statistics100!O$26))</f>
        <v>99.996708334966101</v>
      </c>
      <c r="W42">
        <f>IF(RZS_WS[[#This Row],[名前]]="","",(100+((VLOOKUP(RZS_WS[[#This Row],[No用]],Q_Stat[],29,FALSE)-Statistics100!P$19)*5)/Statistics100!P$26))</f>
        <v>99.651452282157678</v>
      </c>
      <c r="X42">
        <f>IF(RZS_WS[[#This Row],[名前]]="","",(100+((VLOOKUP(RZS_WS[[#This Row],[No用]],Q_Stat[],30,FALSE)-Statistics100!Q$19)*5)/Statistics100!Q$26))</f>
        <v>99.574170686091151</v>
      </c>
    </row>
    <row r="43" spans="1:24" x14ac:dyDescent="0.3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Row],[No用]],Q_Stat[],13,FALSE)-Statistics100!B$19)*5)/Statistics100!B$26))</f>
        <v>98.764536872349154</v>
      </c>
      <c r="J43">
        <f>IF(RZS_WS[[#This Row],[名前]]="","",(100+((VLOOKUP(RZS_WS[[#This Row],[No用]],Q_Stat[],14,FALSE)-Statistics100!C$19)*5)/Statistics100!C$26))</f>
        <v>98.79549710794916</v>
      </c>
      <c r="K43">
        <f>IF(RZS_WS[[#This Row],[名前]]="","",(100+((VLOOKUP(RZS_WS[[#This Row],[No用]],Q_Stat[],15,FALSE)-Statistics100!D$19)*5)/Statistics100!D$26))</f>
        <v>99.280690886564884</v>
      </c>
      <c r="L43">
        <f>IF(RZS_WS[[#This Row],[名前]]="","",(100+((VLOOKUP(RZS_WS[[#This Row],[No用]],Q_Stat[],16,FALSE)-Statistics100!E$19)*5)/Statistics100!E$26))</f>
        <v>99.210672253373588</v>
      </c>
      <c r="M43">
        <f>IF(RZS_WS[[#This Row],[名前]]="","",(100+((VLOOKUP(RZS_WS[[#This Row],[No用]],Q_Stat[],17,FALSE)-Statistics100!F$19)*5)/Statistics100!F$26))</f>
        <v>97.172351885098749</v>
      </c>
      <c r="N43">
        <f>IF(RZS_WS[[#This Row],[名前]]="","",(100+((VLOOKUP(RZS_WS[[#This Row],[No用]],Q_Stat[],18,FALSE)-Statistics100!G$19)*5)/Statistics100!G$26))</f>
        <v>99.782758620689648</v>
      </c>
      <c r="O43">
        <f>IF(RZS_WS[[#This Row],[名前]]="","",(100+((VLOOKUP(RZS_WS[[#This Row],[No用]],Q_Stat[],19,FALSE)-Statistics100!H$19)*5)/Statistics100!H$26))</f>
        <v>99.261192759462062</v>
      </c>
      <c r="P43">
        <f>IF(RZS_WS[[#This Row],[名前]]="","",(100+((VLOOKUP(RZS_WS[[#This Row],[No用]],Q_Stat[],20,FALSE)-Statistics100!I$19)*5)/Statistics100!I$26))</f>
        <v>99.185786616795156</v>
      </c>
      <c r="Q43">
        <f>IF(RZS_WS[[#This Row],[名前]]="","",(100+((VLOOKUP(RZS_WS[[#This Row],[No用]],Q_Stat[],21,FALSE)-Statistics100!J$19)*5)/Statistics100!J$26))</f>
        <v>98.501366535074396</v>
      </c>
      <c r="R43">
        <f>IF(RZS_WS[[#This Row],[名前]]="","",(100+((VLOOKUP(RZS_WS[[#This Row],[No用]],Q_Stat[],22,FALSE)-Statistics100!K$19)*5)/Statistics100!K$26))</f>
        <v>99.487817406101598</v>
      </c>
      <c r="S43">
        <f>IF(RZS_WS[[#This Row],[名前]]="","",(100+((VLOOKUP(RZS_WS[[#This Row],[No用]],Q_Stat[],25,FALSE)-Statistics100!L$19)*5)/Statistics100!L$26))</f>
        <v>99.718120805369125</v>
      </c>
      <c r="T43">
        <f>IF(RZS_WS[[#This Row],[名前]]="","",(100+((VLOOKUP(RZS_WS[[#This Row],[No用]],Q_Stat[],26,FALSE)-Statistics100!M$19)*5)/Statistics100!M$26))</f>
        <v>98.851918182675092</v>
      </c>
      <c r="U43">
        <f>IF(RZS_WS[[#This Row],[名前]]="","",(100+((VLOOKUP(RZS_WS[[#This Row],[No用]],Q_Stat[],27,FALSE)-Statistics100!N$19)*5)/Statistics100!N$26))</f>
        <v>99.155669859952155</v>
      </c>
      <c r="V43">
        <f>IF(RZS_WS[[#This Row],[名前]]="","",(100+((VLOOKUP(RZS_WS[[#This Row],[No用]],Q_Stat[],28,FALSE)-Statistics100!O$19)*5)/Statistics100!O$26))</f>
        <v>99.443708609271525</v>
      </c>
      <c r="W43">
        <f>IF(RZS_WS[[#This Row],[名前]]="","",(100+((VLOOKUP(RZS_WS[[#This Row],[No用]],Q_Stat[],29,FALSE)-Statistics100!P$19)*5)/Statistics100!P$26))</f>
        <v>99.316846473029045</v>
      </c>
      <c r="X43">
        <f>IF(RZS_WS[[#This Row],[名前]]="","",(100+((VLOOKUP(RZS_WS[[#This Row],[No用]],Q_Stat[],30,FALSE)-Statistics100!Q$19)*5)/Statistics100!Q$26))</f>
        <v>99.574170686091151</v>
      </c>
    </row>
    <row r="44" spans="1:24" x14ac:dyDescent="0.3">
      <c r="A44" t="str">
        <f>IFERROR(Q_WS[[#This Row],[No.]],"")</f>
        <v>111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Row],[No用]],Q_Stat[],13,FALSE)-Statistics100!B$19)*5)/Statistics100!B$26))</f>
        <v>98.764536872349154</v>
      </c>
      <c r="J44">
        <f>IF(RZS_WS[[#This Row],[名前]]="","",(100+((VLOOKUP(RZS_WS[[#This Row],[No用]],Q_Stat[],14,FALSE)-Statistics100!C$19)*5)/Statistics100!C$26))</f>
        <v>98.79549710794916</v>
      </c>
      <c r="K44">
        <f>IF(RZS_WS[[#This Row],[名前]]="","",(100+((VLOOKUP(RZS_WS[[#This Row],[No用]],Q_Stat[],15,FALSE)-Statistics100!D$19)*5)/Statistics100!D$26))</f>
        <v>99.280690886564884</v>
      </c>
      <c r="L44">
        <f>IF(RZS_WS[[#This Row],[名前]]="","",(100+((VLOOKUP(RZS_WS[[#This Row],[No用]],Q_Stat[],16,FALSE)-Statistics100!E$19)*5)/Statistics100!E$26))</f>
        <v>98.123729126871652</v>
      </c>
      <c r="M44">
        <f>IF(RZS_WS[[#This Row],[名前]]="","",(100+((VLOOKUP(RZS_WS[[#This Row],[No用]],Q_Stat[],17,FALSE)-Statistics100!F$19)*5)/Statistics100!F$26))</f>
        <v>97.172351885098749</v>
      </c>
      <c r="N44">
        <f>IF(RZS_WS[[#This Row],[名前]]="","",(100+((VLOOKUP(RZS_WS[[#This Row],[No用]],Q_Stat[],18,FALSE)-Statistics100!G$19)*5)/Statistics100!G$26))</f>
        <v>99.782758620689648</v>
      </c>
      <c r="O44">
        <f>IF(RZS_WS[[#This Row],[名前]]="","",(100+((VLOOKUP(RZS_WS[[#This Row],[No用]],Q_Stat[],19,FALSE)-Statistics100!H$19)*5)/Statistics100!H$26))</f>
        <v>98.860806900073769</v>
      </c>
      <c r="P44">
        <f>IF(RZS_WS[[#This Row],[名前]]="","",(100+((VLOOKUP(RZS_WS[[#This Row],[No用]],Q_Stat[],20,FALSE)-Statistics100!I$19)*5)/Statistics100!I$26))</f>
        <v>99.185786616795156</v>
      </c>
      <c r="Q44">
        <f>IF(RZS_WS[[#This Row],[名前]]="","",(100+((VLOOKUP(RZS_WS[[#This Row],[No用]],Q_Stat[],21,FALSE)-Statistics100!J$19)*5)/Statistics100!J$26))</f>
        <v>99.170968721530514</v>
      </c>
      <c r="R44">
        <f>IF(RZS_WS[[#This Row],[名前]]="","",(100+((VLOOKUP(RZS_WS[[#This Row],[No用]],Q_Stat[],22,FALSE)-Statistics100!K$19)*5)/Statistics100!K$26))</f>
        <v>100.10419760506242</v>
      </c>
      <c r="S44">
        <f>IF(RZS_WS[[#This Row],[名前]]="","",(100+((VLOOKUP(RZS_WS[[#This Row],[No用]],Q_Stat[],25,FALSE)-Statistics100!L$19)*5)/Statistics100!L$26))</f>
        <v>99.750734927061956</v>
      </c>
      <c r="T44">
        <f>IF(RZS_WS[[#This Row],[名前]]="","",(100+((VLOOKUP(RZS_WS[[#This Row],[No用]],Q_Stat[],26,FALSE)-Statistics100!M$19)*5)/Statistics100!M$26))</f>
        <v>98.851918182675092</v>
      </c>
      <c r="U44">
        <f>IF(RZS_WS[[#This Row],[名前]]="","",(100+((VLOOKUP(RZS_WS[[#This Row],[No用]],Q_Stat[],27,FALSE)-Statistics100!N$19)*5)/Statistics100!N$26))</f>
        <v>98.891521883177418</v>
      </c>
      <c r="V44">
        <f>IF(RZS_WS[[#This Row],[名前]]="","",(100+((VLOOKUP(RZS_WS[[#This Row],[No用]],Q_Stat[],28,FALSE)-Statistics100!O$19)*5)/Statistics100!O$26))</f>
        <v>98.890708883576949</v>
      </c>
      <c r="W44">
        <f>IF(RZS_WS[[#This Row],[名前]]="","",(100+((VLOOKUP(RZS_WS[[#This Row],[No用]],Q_Stat[],29,FALSE)-Statistics100!P$19)*5)/Statistics100!P$26))</f>
        <v>99.316846473029045</v>
      </c>
      <c r="X44">
        <f>IF(RZS_WS[[#This Row],[名前]]="","",(100+((VLOOKUP(RZS_WS[[#This Row],[No用]],Q_Stat[],30,FALSE)-Statistics100!Q$19)*5)/Statistics100!Q$26))</f>
        <v>99.574170686091151</v>
      </c>
    </row>
    <row r="45" spans="1:24" x14ac:dyDescent="0.3">
      <c r="A45" t="str">
        <f>IFERROR(Q_WS[[#This Row],[No.]],"")</f>
        <v>114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Row],[No用]],Q_Stat[],13,FALSE)-Statistics100!B$19)*5)/Statistics100!B$26))</f>
        <v>99.166780681351753</v>
      </c>
      <c r="J45">
        <f>IF(RZS_WS[[#This Row],[名前]]="","",(100+((VLOOKUP(RZS_WS[[#This Row],[No用]],Q_Stat[],14,FALSE)-Statistics100!C$19)*5)/Statistics100!C$26))</f>
        <v>99.039300102966678</v>
      </c>
      <c r="K45">
        <f>IF(RZS_WS[[#This Row],[名前]]="","",(100+((VLOOKUP(RZS_WS[[#This Row],[No用]],Q_Stat[],15,FALSE)-Statistics100!D$19)*5)/Statistics100!D$26))</f>
        <v>99.280690886564884</v>
      </c>
      <c r="L45">
        <f>IF(RZS_WS[[#This Row],[名前]]="","",(100+((VLOOKUP(RZS_WS[[#This Row],[No用]],Q_Stat[],16,FALSE)-Statistics100!E$19)*5)/Statistics100!E$26))</f>
        <v>98.123729126871652</v>
      </c>
      <c r="M45">
        <f>IF(RZS_WS[[#This Row],[名前]]="","",(100+((VLOOKUP(RZS_WS[[#This Row],[No用]],Q_Stat[],17,FALSE)-Statistics100!F$19)*5)/Statistics100!F$26))</f>
        <v>97.172351885098749</v>
      </c>
      <c r="N45">
        <f>IF(RZS_WS[[#This Row],[名前]]="","",(100+((VLOOKUP(RZS_WS[[#This Row],[No用]],Q_Stat[],18,FALSE)-Statistics100!G$19)*5)/Statistics100!G$26))</f>
        <v>98.768965517241384</v>
      </c>
      <c r="O45">
        <f>IF(RZS_WS[[#This Row],[名前]]="","",(100+((VLOOKUP(RZS_WS[[#This Row],[No用]],Q_Stat[],19,FALSE)-Statistics100!H$19)*5)/Statistics100!H$26))</f>
        <v>98.460421040685461</v>
      </c>
      <c r="P45">
        <f>IF(RZS_WS[[#This Row],[名前]]="","",(100+((VLOOKUP(RZS_WS[[#This Row],[No用]],Q_Stat[],20,FALSE)-Statistics100!I$19)*5)/Statistics100!I$26))</f>
        <v>98.783469415682163</v>
      </c>
      <c r="Q45">
        <f>IF(RZS_WS[[#This Row],[名前]]="","",(100+((VLOOKUP(RZS_WS[[#This Row],[No用]],Q_Stat[],21,FALSE)-Statistics100!J$19)*5)/Statistics100!J$26))</f>
        <v>98.501366535074396</v>
      </c>
      <c r="R45">
        <f>IF(RZS_WS[[#This Row],[名前]]="","",(100+((VLOOKUP(RZS_WS[[#This Row],[No用]],Q_Stat[],22,FALSE)-Statistics100!K$19)*5)/Statistics100!K$26))</f>
        <v>99.487817406101598</v>
      </c>
      <c r="S45">
        <f>IF(RZS_WS[[#This Row],[名前]]="","",(100+((VLOOKUP(RZS_WS[[#This Row],[No用]],Q_Stat[],25,FALSE)-Statistics100!L$19)*5)/Statistics100!L$26))</f>
        <v>99.674635309778694</v>
      </c>
      <c r="T45">
        <f>IF(RZS_WS[[#This Row],[名前]]="","",(100+((VLOOKUP(RZS_WS[[#This Row],[No用]],Q_Stat[],26,FALSE)-Statistics100!M$19)*5)/Statistics100!M$26))</f>
        <v>99.129041379960412</v>
      </c>
      <c r="U45">
        <f>IF(RZS_WS[[#This Row],[名前]]="","",(100+((VLOOKUP(RZS_WS[[#This Row],[No用]],Q_Stat[],27,FALSE)-Statistics100!N$19)*5)/Statistics100!N$26))</f>
        <v>99.02359587156478</v>
      </c>
      <c r="V45">
        <f>IF(RZS_WS[[#This Row],[名前]]="","",(100+((VLOOKUP(RZS_WS[[#This Row],[No用]],Q_Stat[],28,FALSE)-Statistics100!O$19)*5)/Statistics100!O$26))</f>
        <v>98.890708883576949</v>
      </c>
      <c r="W45">
        <f>IF(RZS_WS[[#This Row],[名前]]="","",(100+((VLOOKUP(RZS_WS[[#This Row],[No用]],Q_Stat[],29,FALSE)-Statistics100!P$19)*5)/Statistics100!P$26))</f>
        <v>98.982240663900413</v>
      </c>
      <c r="X45">
        <f>IF(RZS_WS[[#This Row],[名前]]="","",(100+((VLOOKUP(RZS_WS[[#This Row],[No用]],Q_Stat[],30,FALSE)-Statistics100!Q$19)*5)/Statistics100!Q$26))</f>
        <v>99.053253272959935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Row],[No用]],Q_Stat[],13,FALSE)-Statistics100!B$19)*5)/Statistics100!B$26))</f>
        <v>98.965658776850461</v>
      </c>
      <c r="J46">
        <f>IF(RZS_WS[[#This Row],[名前]]="","",(100+((VLOOKUP(RZS_WS[[#This Row],[No用]],Q_Stat[],14,FALSE)-Statistics100!C$19)*5)/Statistics100!C$26))</f>
        <v>99.28310309798421</v>
      </c>
      <c r="K46">
        <f>IF(RZS_WS[[#This Row],[名前]]="","",(100+((VLOOKUP(RZS_WS[[#This Row],[No用]],Q_Stat[],15,FALSE)-Statistics100!D$19)*5)/Statistics100!D$26))</f>
        <v>100.56626462121488</v>
      </c>
      <c r="L46">
        <f>IF(RZS_WS[[#This Row],[名前]]="","",(100+((VLOOKUP(RZS_WS[[#This Row],[No用]],Q_Stat[],16,FALSE)-Statistics100!E$19)*5)/Statistics100!E$26))</f>
        <v>98.123729126871652</v>
      </c>
      <c r="M46">
        <f>IF(RZS_WS[[#This Row],[名前]]="","",(100+((VLOOKUP(RZS_WS[[#This Row],[No用]],Q_Stat[],17,FALSE)-Statistics100!F$19)*5)/Statistics100!F$26))</f>
        <v>97.172351885098749</v>
      </c>
      <c r="N46">
        <f>IF(RZS_WS[[#This Row],[名前]]="","",(100+((VLOOKUP(RZS_WS[[#This Row],[No用]],Q_Stat[],18,FALSE)-Statistics100!G$19)*5)/Statistics100!G$26))</f>
        <v>99.275862068965523</v>
      </c>
      <c r="O46">
        <f>IF(RZS_WS[[#This Row],[名前]]="","",(100+((VLOOKUP(RZS_WS[[#This Row],[No用]],Q_Stat[],19,FALSE)-Statistics100!H$19)*5)/Statistics100!H$26))</f>
        <v>98.860806900073769</v>
      </c>
      <c r="P46">
        <f>IF(RZS_WS[[#This Row],[名前]]="","",(100+((VLOOKUP(RZS_WS[[#This Row],[No用]],Q_Stat[],20,FALSE)-Statistics100!I$19)*5)/Statistics100!I$26))</f>
        <v>98.783469415682163</v>
      </c>
      <c r="Q46">
        <f>IF(RZS_WS[[#This Row],[名前]]="","",(100+((VLOOKUP(RZS_WS[[#This Row],[No用]],Q_Stat[],21,FALSE)-Statistics100!J$19)*5)/Statistics100!J$26))</f>
        <v>98.501366535074396</v>
      </c>
      <c r="R46">
        <f>IF(RZS_WS[[#This Row],[名前]]="","",(100+((VLOOKUP(RZS_WS[[#This Row],[No用]],Q_Stat[],22,FALSE)-Statistics100!K$19)*5)/Statistics100!K$26))</f>
        <v>99.487817406101598</v>
      </c>
      <c r="S46">
        <f>IF(RZS_WS[[#This Row],[名前]]="","",(100+((VLOOKUP(RZS_WS[[#This Row],[No用]],Q_Stat[],25,FALSE)-Statistics100!L$19)*5)/Statistics100!L$26))</f>
        <v>99.707249431471524</v>
      </c>
      <c r="T46">
        <f>IF(RZS_WS[[#This Row],[名前]]="","",(100+((VLOOKUP(RZS_WS[[#This Row],[No用]],Q_Stat[],26,FALSE)-Statistics100!M$19)*5)/Statistics100!M$26))</f>
        <v>98.990479781317745</v>
      </c>
      <c r="U46">
        <f>IF(RZS_WS[[#This Row],[名前]]="","",(100+((VLOOKUP(RZS_WS[[#This Row],[No用]],Q_Stat[],27,FALSE)-Statistics100!N$19)*5)/Statistics100!N$26))</f>
        <v>99.155669859952155</v>
      </c>
      <c r="V46">
        <f>IF(RZS_WS[[#This Row],[名前]]="","",(100+((VLOOKUP(RZS_WS[[#This Row],[No用]],Q_Stat[],28,FALSE)-Statistics100!O$19)*5)/Statistics100!O$26))</f>
        <v>99.167208746424237</v>
      </c>
      <c r="W46">
        <f>IF(RZS_WS[[#This Row],[名前]]="","",(100+((VLOOKUP(RZS_WS[[#This Row],[No用]],Q_Stat[],29,FALSE)-Statistics100!P$19)*5)/Statistics100!P$26))</f>
        <v>99.149543568464722</v>
      </c>
      <c r="X46">
        <f>IF(RZS_WS[[#This Row],[名前]]="","",(100+((VLOOKUP(RZS_WS[[#This Row],[No用]],Q_Stat[],30,FALSE)-Statistics100!Q$19)*5)/Statistics100!Q$26))</f>
        <v>99.226892410670345</v>
      </c>
    </row>
    <row r="47" spans="1:24" x14ac:dyDescent="0.3">
      <c r="A47" t="str">
        <f>IFERROR(Q_WS[[#This Row],[No.]],"")</f>
        <v>117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Row],[No用]],Q_Stat[],13,FALSE)-Statistics100!B$19)*5)/Statistics100!B$26))</f>
        <v>99.569024490354352</v>
      </c>
      <c r="J47">
        <f>IF(RZS_WS[[#This Row],[名前]]="","",(100+((VLOOKUP(RZS_WS[[#This Row],[No用]],Q_Stat[],14,FALSE)-Statistics100!C$19)*5)/Statistics100!C$26))</f>
        <v>100.01451208303676</v>
      </c>
      <c r="K47">
        <f>IF(RZS_WS[[#This Row],[名前]]="","",(100+((VLOOKUP(RZS_WS[[#This Row],[No用]],Q_Stat[],15,FALSE)-Statistics100!D$19)*5)/Statistics100!D$26))</f>
        <v>101.85183835586488</v>
      </c>
      <c r="L47">
        <f>IF(RZS_WS[[#This Row],[名前]]="","",(100+((VLOOKUP(RZS_WS[[#This Row],[No用]],Q_Stat[],16,FALSE)-Statistics100!E$19)*5)/Statistics100!E$26))</f>
        <v>98.667200690122627</v>
      </c>
      <c r="M47">
        <f>IF(RZS_WS[[#This Row],[名前]]="","",(100+((VLOOKUP(RZS_WS[[#This Row],[No用]],Q_Stat[],17,FALSE)-Statistics100!F$19)*5)/Statistics100!F$26))</f>
        <v>97.172351885098749</v>
      </c>
      <c r="N47">
        <f>IF(RZS_WS[[#This Row],[名前]]="","",(100+((VLOOKUP(RZS_WS[[#This Row],[No用]],Q_Stat[],18,FALSE)-Statistics100!G$19)*5)/Statistics100!G$26))</f>
        <v>99.782758620689648</v>
      </c>
      <c r="O47">
        <f>IF(RZS_WS[[#This Row],[名前]]="","",(100+((VLOOKUP(RZS_WS[[#This Row],[No用]],Q_Stat[],19,FALSE)-Statistics100!H$19)*5)/Statistics100!H$26))</f>
        <v>99.261192759462062</v>
      </c>
      <c r="P47">
        <f>IF(RZS_WS[[#This Row],[名前]]="","",(100+((VLOOKUP(RZS_WS[[#This Row],[No用]],Q_Stat[],20,FALSE)-Statistics100!I$19)*5)/Statistics100!I$26))</f>
        <v>99.990421019021127</v>
      </c>
      <c r="Q47">
        <f>IF(RZS_WS[[#This Row],[名前]]="","",(100+((VLOOKUP(RZS_WS[[#This Row],[No用]],Q_Stat[],21,FALSE)-Statistics100!J$19)*5)/Statistics100!J$26))</f>
        <v>99.170968721530514</v>
      </c>
      <c r="R47">
        <f>IF(RZS_WS[[#This Row],[名前]]="","",(100+((VLOOKUP(RZS_WS[[#This Row],[No用]],Q_Stat[],22,FALSE)-Statistics100!K$19)*5)/Statistics100!K$26))</f>
        <v>99.487817406101598</v>
      </c>
      <c r="S47">
        <f>IF(RZS_WS[[#This Row],[名前]]="","",(100+((VLOOKUP(RZS_WS[[#This Row],[No用]],Q_Stat[],25,FALSE)-Statistics100!L$19)*5)/Statistics100!L$26))</f>
        <v>99.859448666038048</v>
      </c>
      <c r="T47">
        <f>IF(RZS_WS[[#This Row],[名前]]="","",(100+((VLOOKUP(RZS_WS[[#This Row],[No用]],Q_Stat[],26,FALSE)-Statistics100!M$19)*5)/Statistics100!M$26))</f>
        <v>99.406164577245733</v>
      </c>
      <c r="U47">
        <f>IF(RZS_WS[[#This Row],[名前]]="","",(100+((VLOOKUP(RZS_WS[[#This Row],[No用]],Q_Stat[],27,FALSE)-Statistics100!N$19)*5)/Statistics100!N$26))</f>
        <v>99.683965813501644</v>
      </c>
      <c r="V47">
        <f>IF(RZS_WS[[#This Row],[名前]]="","",(100+((VLOOKUP(RZS_WS[[#This Row],[No用]],Q_Stat[],28,FALSE)-Statistics100!O$19)*5)/Statistics100!O$26))</f>
        <v>99.720208472118813</v>
      </c>
      <c r="W47">
        <f>IF(RZS_WS[[#This Row],[名前]]="","",(100+((VLOOKUP(RZS_WS[[#This Row],[No用]],Q_Stat[],29,FALSE)-Statistics100!P$19)*5)/Statistics100!P$26))</f>
        <v>99.484149377593354</v>
      </c>
      <c r="X47">
        <f>IF(RZS_WS[[#This Row],[名前]]="","",(100+((VLOOKUP(RZS_WS[[#This Row],[No用]],Q_Stat[],30,FALSE)-Statistics100!Q$19)*5)/Statistics100!Q$26))</f>
        <v>99.921448961511956</v>
      </c>
    </row>
    <row r="48" spans="1:24" x14ac:dyDescent="0.3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Row],[No用]],Q_Stat[],13,FALSE)-Statistics100!B$19)*5)/Statistics100!B$26))</f>
        <v>99.569024490354352</v>
      </c>
      <c r="J48">
        <f>IF(RZS_WS[[#This Row],[名前]]="","",(100+((VLOOKUP(RZS_WS[[#This Row],[No用]],Q_Stat[],14,FALSE)-Statistics100!C$19)*5)/Statistics100!C$26))</f>
        <v>100.01451208303676</v>
      </c>
      <c r="K48">
        <f>IF(RZS_WS[[#This Row],[名前]]="","",(100+((VLOOKUP(RZS_WS[[#This Row],[No用]],Q_Stat[],15,FALSE)-Statistics100!D$19)*5)/Statistics100!D$26))</f>
        <v>99.280690886564884</v>
      </c>
      <c r="L48">
        <f>IF(RZS_WS[[#This Row],[名前]]="","",(100+((VLOOKUP(RZS_WS[[#This Row],[No用]],Q_Stat[],16,FALSE)-Statistics100!E$19)*5)/Statistics100!E$26))</f>
        <v>100.8410869431265</v>
      </c>
      <c r="M48">
        <f>IF(RZS_WS[[#This Row],[名前]]="","",(100+((VLOOKUP(RZS_WS[[#This Row],[No用]],Q_Stat[],17,FALSE)-Statistics100!F$19)*5)/Statistics100!F$26))</f>
        <v>102.45062836624777</v>
      </c>
      <c r="N48">
        <f>IF(RZS_WS[[#This Row],[名前]]="","",(100+((VLOOKUP(RZS_WS[[#This Row],[No用]],Q_Stat[],18,FALSE)-Statistics100!G$19)*5)/Statistics100!G$26))</f>
        <v>98.262068965517244</v>
      </c>
      <c r="O48">
        <f>IF(RZS_WS[[#This Row],[名前]]="","",(100+((VLOOKUP(RZS_WS[[#This Row],[No用]],Q_Stat[],19,FALSE)-Statistics100!H$19)*5)/Statistics100!H$26))</f>
        <v>98.860806900073769</v>
      </c>
      <c r="P48">
        <f>IF(RZS_WS[[#This Row],[名前]]="","",(100+((VLOOKUP(RZS_WS[[#This Row],[No用]],Q_Stat[],20,FALSE)-Statistics100!I$19)*5)/Statistics100!I$26))</f>
        <v>99.588103817908134</v>
      </c>
      <c r="Q48">
        <f>IF(RZS_WS[[#This Row],[名前]]="","",(100+((VLOOKUP(RZS_WS[[#This Row],[No用]],Q_Stat[],21,FALSE)-Statistics100!J$19)*5)/Statistics100!J$26))</f>
        <v>101.17977528089888</v>
      </c>
      <c r="R48">
        <f>IF(RZS_WS[[#This Row],[名前]]="","",(100+((VLOOKUP(RZS_WS[[#This Row],[No用]],Q_Stat[],22,FALSE)-Statistics100!K$19)*5)/Statistics100!K$26))</f>
        <v>100.72057780402325</v>
      </c>
      <c r="S48">
        <f>IF(RZS_WS[[#This Row],[名前]]="","",(100+((VLOOKUP(RZS_WS[[#This Row],[No用]],Q_Stat[],25,FALSE)-Statistics100!L$19)*5)/Statistics100!L$26))</f>
        <v>100.01164790060459</v>
      </c>
      <c r="T48">
        <f>IF(RZS_WS[[#This Row],[名前]]="","",(100+((VLOOKUP(RZS_WS[[#This Row],[No用]],Q_Stat[],26,FALSE)-Statistics100!M$19)*5)/Statistics100!M$26))</f>
        <v>99.960410971816387</v>
      </c>
      <c r="U48">
        <f>IF(RZS_WS[[#This Row],[名前]]="","",(100+((VLOOKUP(RZS_WS[[#This Row],[No用]],Q_Stat[],27,FALSE)-Statistics100!N$19)*5)/Statistics100!N$26))</f>
        <v>100.21226176705113</v>
      </c>
      <c r="V48">
        <f>IF(RZS_WS[[#This Row],[名前]]="","",(100+((VLOOKUP(RZS_WS[[#This Row],[No用]],Q_Stat[],28,FALSE)-Statistics100!O$19)*5)/Statistics100!O$26))</f>
        <v>100.27320819781339</v>
      </c>
      <c r="W48">
        <f>IF(RZS_WS[[#This Row],[名前]]="","",(100+((VLOOKUP(RZS_WS[[#This Row],[No用]],Q_Stat[],29,FALSE)-Statistics100!P$19)*5)/Statistics100!P$26))</f>
        <v>99.818755186721987</v>
      </c>
      <c r="X48">
        <f>IF(RZS_WS[[#This Row],[名前]]="","",(100+((VLOOKUP(RZS_WS[[#This Row],[No用]],Q_Stat[],30,FALSE)-Statistics100!Q$19)*5)/Statistics100!Q$26))</f>
        <v>99.226892410670345</v>
      </c>
    </row>
    <row r="49" spans="1:24" x14ac:dyDescent="0.3">
      <c r="A49" t="str">
        <f>IFERROR(Q_WS[[#This Row],[No.]],"")</f>
        <v>119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Row],[No用]],Q_Stat[],13,FALSE)-Statistics100!B$19)*5)/Statistics100!B$26))</f>
        <v>100.17239020385826</v>
      </c>
      <c r="J49">
        <f>IF(RZS_WS[[#This Row],[名前]]="","",(100+((VLOOKUP(RZS_WS[[#This Row],[No用]],Q_Stat[],14,FALSE)-Statistics100!C$19)*5)/Statistics100!C$26))</f>
        <v>100.74592106808932</v>
      </c>
      <c r="K49">
        <f>IF(RZS_WS[[#This Row],[名前]]="","",(100+((VLOOKUP(RZS_WS[[#This Row],[No用]],Q_Stat[],15,FALSE)-Statistics100!D$19)*5)/Statistics100!D$26))</f>
        <v>100.56626462121488</v>
      </c>
      <c r="L49">
        <f>IF(RZS_WS[[#This Row],[名前]]="","",(100+((VLOOKUP(RZS_WS[[#This Row],[No用]],Q_Stat[],16,FALSE)-Statistics100!E$19)*5)/Statistics100!E$26))</f>
        <v>101.38455850637747</v>
      </c>
      <c r="M49">
        <f>IF(RZS_WS[[#This Row],[名前]]="","",(100+((VLOOKUP(RZS_WS[[#This Row],[No用]],Q_Stat[],17,FALSE)-Statistics100!F$19)*5)/Statistics100!F$26))</f>
        <v>102.45062836624777</v>
      </c>
      <c r="N49">
        <f>IF(RZS_WS[[#This Row],[名前]]="","",(100+((VLOOKUP(RZS_WS[[#This Row],[No用]],Q_Stat[],18,FALSE)-Statistics100!G$19)*5)/Statistics100!G$26))</f>
        <v>98.768965517241384</v>
      </c>
      <c r="O49">
        <f>IF(RZS_WS[[#This Row],[名前]]="","",(100+((VLOOKUP(RZS_WS[[#This Row],[No用]],Q_Stat[],19,FALSE)-Statistics100!H$19)*5)/Statistics100!H$26))</f>
        <v>99.261192759462062</v>
      </c>
      <c r="P49">
        <f>IF(RZS_WS[[#This Row],[名前]]="","",(100+((VLOOKUP(RZS_WS[[#This Row],[No用]],Q_Stat[],20,FALSE)-Statistics100!I$19)*5)/Statistics100!I$26))</f>
        <v>100.7950554212471</v>
      </c>
      <c r="Q49">
        <f>IF(RZS_WS[[#This Row],[名前]]="","",(100+((VLOOKUP(RZS_WS[[#This Row],[No用]],Q_Stat[],21,FALSE)-Statistics100!J$19)*5)/Statistics100!J$26))</f>
        <v>101.849377467355</v>
      </c>
      <c r="R49">
        <f>IF(RZS_WS[[#This Row],[名前]]="","",(100+((VLOOKUP(RZS_WS[[#This Row],[No用]],Q_Stat[],22,FALSE)-Statistics100!K$19)*5)/Statistics100!K$26))</f>
        <v>100.72057780402325</v>
      </c>
      <c r="S49">
        <f>IF(RZS_WS[[#This Row],[名前]]="","",(100+((VLOOKUP(RZS_WS[[#This Row],[No用]],Q_Stat[],25,FALSE)-Statistics100!L$19)*5)/Statistics100!L$26))</f>
        <v>100.16384713517111</v>
      </c>
      <c r="T49">
        <f>IF(RZS_WS[[#This Row],[名前]]="","",(100+((VLOOKUP(RZS_WS[[#This Row],[No用]],Q_Stat[],26,FALSE)-Statistics100!M$19)*5)/Statistics100!M$26))</f>
        <v>100.37609576774437</v>
      </c>
      <c r="U49">
        <f>IF(RZS_WS[[#This Row],[名前]]="","",(100+((VLOOKUP(RZS_WS[[#This Row],[No用]],Q_Stat[],27,FALSE)-Statistics100!N$19)*5)/Statistics100!N$26))</f>
        <v>100.74055772060062</v>
      </c>
      <c r="V49">
        <f>IF(RZS_WS[[#This Row],[名前]]="","",(100+((VLOOKUP(RZS_WS[[#This Row],[No用]],Q_Stat[],28,FALSE)-Statistics100!O$19)*5)/Statistics100!O$26))</f>
        <v>100.82620792350798</v>
      </c>
      <c r="W49">
        <f>IF(RZS_WS[[#This Row],[名前]]="","",(100+((VLOOKUP(RZS_WS[[#This Row],[No用]],Q_Stat[],29,FALSE)-Statistics100!P$19)*5)/Statistics100!P$26))</f>
        <v>100.15336099585062</v>
      </c>
      <c r="X49">
        <f>IF(RZS_WS[[#This Row],[名前]]="","",(100+((VLOOKUP(RZS_WS[[#This Row],[No用]],Q_Stat[],30,FALSE)-Statistics100!Q$19)*5)/Statistics100!Q$26))</f>
        <v>99.921448961511956</v>
      </c>
    </row>
    <row r="50" spans="1:24" x14ac:dyDescent="0.3">
      <c r="A50" t="str">
        <f>IFERROR(Q_WS[[#This Row],[No.]],"")</f>
        <v>120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Row],[No用]],Q_Stat[],13,FALSE)-Statistics100!B$19)*5)/Statistics100!B$26))</f>
        <v>100.77575591736216</v>
      </c>
      <c r="J50">
        <f>IF(RZS_WS[[#This Row],[名前]]="","",(100+((VLOOKUP(RZS_WS[[#This Row],[No用]],Q_Stat[],14,FALSE)-Statistics100!C$19)*5)/Statistics100!C$26))</f>
        <v>100.01451208303676</v>
      </c>
      <c r="K50">
        <f>IF(RZS_WS[[#This Row],[名前]]="","",(100+((VLOOKUP(RZS_WS[[#This Row],[No用]],Q_Stat[],15,FALSE)-Statistics100!D$19)*5)/Statistics100!D$26))</f>
        <v>100.56626462121488</v>
      </c>
      <c r="L50">
        <f>IF(RZS_WS[[#This Row],[名前]]="","",(100+((VLOOKUP(RZS_WS[[#This Row],[No用]],Q_Stat[],16,FALSE)-Statistics100!E$19)*5)/Statistics100!E$26))</f>
        <v>99.754143816624563</v>
      </c>
      <c r="M50">
        <f>IF(RZS_WS[[#This Row],[名前]]="","",(100+((VLOOKUP(RZS_WS[[#This Row],[No用]],Q_Stat[],17,FALSE)-Statistics100!F$19)*5)/Statistics100!F$26))</f>
        <v>102.45062836624777</v>
      </c>
      <c r="N50">
        <f>IF(RZS_WS[[#This Row],[名前]]="","",(100+((VLOOKUP(RZS_WS[[#This Row],[No用]],Q_Stat[],18,FALSE)-Statistics100!G$19)*5)/Statistics100!G$26))</f>
        <v>99.275862068965523</v>
      </c>
      <c r="O50">
        <f>IF(RZS_WS[[#This Row],[名前]]="","",(100+((VLOOKUP(RZS_WS[[#This Row],[No用]],Q_Stat[],19,FALSE)-Statistics100!H$19)*5)/Statistics100!H$26))</f>
        <v>99.261192759462062</v>
      </c>
      <c r="P50">
        <f>IF(RZS_WS[[#This Row],[名前]]="","",(100+((VLOOKUP(RZS_WS[[#This Row],[No用]],Q_Stat[],20,FALSE)-Statistics100!I$19)*5)/Statistics100!I$26))</f>
        <v>101.59968982347307</v>
      </c>
      <c r="Q50">
        <f>IF(RZS_WS[[#This Row],[名前]]="","",(100+((VLOOKUP(RZS_WS[[#This Row],[No用]],Q_Stat[],21,FALSE)-Statistics100!J$19)*5)/Statistics100!J$26))</f>
        <v>101.849377467355</v>
      </c>
      <c r="R50">
        <f>IF(RZS_WS[[#This Row],[名前]]="","",(100+((VLOOKUP(RZS_WS[[#This Row],[No用]],Q_Stat[],22,FALSE)-Statistics100!K$19)*5)/Statistics100!K$26))</f>
        <v>100.72057780402325</v>
      </c>
      <c r="S50">
        <f>IF(RZS_WS[[#This Row],[名前]]="","",(100+((VLOOKUP(RZS_WS[[#This Row],[No用]],Q_Stat[],25,FALSE)-Statistics100!L$19)*5)/Statistics100!L$26))</f>
        <v>100.16384713517111</v>
      </c>
      <c r="T50">
        <f>IF(RZS_WS[[#This Row],[名前]]="","",(100+((VLOOKUP(RZS_WS[[#This Row],[No用]],Q_Stat[],26,FALSE)-Statistics100!M$19)*5)/Statistics100!M$26))</f>
        <v>100.79178056367236</v>
      </c>
      <c r="U50">
        <f>IF(RZS_WS[[#This Row],[名前]]="","",(100+((VLOOKUP(RZS_WS[[#This Row],[No用]],Q_Stat[],27,FALSE)-Statistics100!N$19)*5)/Statistics100!N$26))</f>
        <v>99.948113790276395</v>
      </c>
      <c r="V50">
        <f>IF(RZS_WS[[#This Row],[名前]]="","",(100+((VLOOKUP(RZS_WS[[#This Row],[No用]],Q_Stat[],28,FALSE)-Statistics100!O$19)*5)/Statistics100!O$26))</f>
        <v>99.996708334966101</v>
      </c>
      <c r="W50">
        <f>IF(RZS_WS[[#This Row],[名前]]="","",(100+((VLOOKUP(RZS_WS[[#This Row],[No用]],Q_Stat[],29,FALSE)-Statistics100!P$19)*5)/Statistics100!P$26))</f>
        <v>100.15336099585062</v>
      </c>
      <c r="X50">
        <f>IF(RZS_WS[[#This Row],[名前]]="","",(100+((VLOOKUP(RZS_WS[[#This Row],[No用]],Q_Stat[],30,FALSE)-Statistics100!Q$19)*5)/Statistics100!Q$26))</f>
        <v>100.44236637464317</v>
      </c>
    </row>
    <row r="51" spans="1:24" x14ac:dyDescent="0.3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Row],[No用]],Q_Stat[],13,FALSE)-Statistics100!B$19)*5)/Statistics100!B$26))</f>
        <v>99.166780681351753</v>
      </c>
      <c r="J51">
        <f>IF(RZS_WS[[#This Row],[名前]]="","",(100+((VLOOKUP(RZS_WS[[#This Row],[No用]],Q_Stat[],14,FALSE)-Statistics100!C$19)*5)/Statistics100!C$26))</f>
        <v>99.526906093001728</v>
      </c>
      <c r="K51">
        <f>IF(RZS_WS[[#This Row],[名前]]="","",(100+((VLOOKUP(RZS_WS[[#This Row],[No用]],Q_Stat[],15,FALSE)-Statistics100!D$19)*5)/Statistics100!D$26))</f>
        <v>97.995117151914883</v>
      </c>
      <c r="L51">
        <f>IF(RZS_WS[[#This Row],[名前]]="","",(100+((VLOOKUP(RZS_WS[[#This Row],[No用]],Q_Stat[],16,FALSE)-Statistics100!E$19)*5)/Statistics100!E$26))</f>
        <v>98.667200690122627</v>
      </c>
      <c r="M51">
        <f>IF(RZS_WS[[#This Row],[名前]]="","",(100+((VLOOKUP(RZS_WS[[#This Row],[No用]],Q_Stat[],17,FALSE)-Statistics100!F$19)*5)/Statistics100!F$26))</f>
        <v>97.172351885098749</v>
      </c>
      <c r="N51">
        <f>IF(RZS_WS[[#This Row],[名前]]="","",(100+((VLOOKUP(RZS_WS[[#This Row],[No用]],Q_Stat[],18,FALSE)-Statistics100!G$19)*5)/Statistics100!G$26))</f>
        <v>98.768965517241384</v>
      </c>
      <c r="O51">
        <f>IF(RZS_WS[[#This Row],[名前]]="","",(100+((VLOOKUP(RZS_WS[[#This Row],[No用]],Q_Stat[],19,FALSE)-Statistics100!H$19)*5)/Statistics100!H$26))</f>
        <v>98.860806900073769</v>
      </c>
      <c r="P51">
        <f>IF(RZS_WS[[#This Row],[名前]]="","",(100+((VLOOKUP(RZS_WS[[#This Row],[No用]],Q_Stat[],20,FALSE)-Statistics100!I$19)*5)/Statistics100!I$26))</f>
        <v>98.783469415682163</v>
      </c>
      <c r="Q51">
        <f>IF(RZS_WS[[#This Row],[名前]]="","",(100+((VLOOKUP(RZS_WS[[#This Row],[No用]],Q_Stat[],21,FALSE)-Statistics100!J$19)*5)/Statistics100!J$26))</f>
        <v>98.501366535074396</v>
      </c>
      <c r="R51">
        <f>IF(RZS_WS[[#This Row],[名前]]="","",(100+((VLOOKUP(RZS_WS[[#This Row],[No用]],Q_Stat[],22,FALSE)-Statistics100!K$19)*5)/Statistics100!K$26))</f>
        <v>100.72057780402325</v>
      </c>
      <c r="S51">
        <f>IF(RZS_WS[[#This Row],[名前]]="","",(100+((VLOOKUP(RZS_WS[[#This Row],[No用]],Q_Stat[],25,FALSE)-Statistics100!L$19)*5)/Statistics100!L$26))</f>
        <v>99.815963170447617</v>
      </c>
      <c r="T51">
        <f>IF(RZS_WS[[#This Row],[名前]]="","",(100+((VLOOKUP(RZS_WS[[#This Row],[No用]],Q_Stat[],26,FALSE)-Statistics100!M$19)*5)/Statistics100!M$26))</f>
        <v>99.129041379960412</v>
      </c>
      <c r="U51">
        <f>IF(RZS_WS[[#This Row],[名前]]="","",(100+((VLOOKUP(RZS_WS[[#This Row],[No用]],Q_Stat[],27,FALSE)-Statistics100!N$19)*5)/Statistics100!N$26))</f>
        <v>99.419817836726907</v>
      </c>
      <c r="V51">
        <f>IF(RZS_WS[[#This Row],[名前]]="","",(100+((VLOOKUP(RZS_WS[[#This Row],[No用]],Q_Stat[],28,FALSE)-Statistics100!O$19)*5)/Statistics100!O$26))</f>
        <v>98.890708883576949</v>
      </c>
      <c r="W51">
        <f>IF(RZS_WS[[#This Row],[名前]]="","",(100+((VLOOKUP(RZS_WS[[#This Row],[No用]],Q_Stat[],29,FALSE)-Statistics100!P$19)*5)/Statistics100!P$26))</f>
        <v>99.149543568464722</v>
      </c>
      <c r="X51">
        <f>IF(RZS_WS[[#This Row],[名前]]="","",(100+((VLOOKUP(RZS_WS[[#This Row],[No用]],Q_Stat[],30,FALSE)-Statistics100!Q$19)*5)/Statistics100!Q$26))</f>
        <v>99.053253272959935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Row],[No用]],Q_Stat[],13,FALSE)-Statistics100!B$19)*5)/Statistics100!B$26))</f>
        <v>98.764536872349154</v>
      </c>
      <c r="J52">
        <f>IF(RZS_WS[[#This Row],[名前]]="","",(100+((VLOOKUP(RZS_WS[[#This Row],[No用]],Q_Stat[],14,FALSE)-Statistics100!C$19)*5)/Statistics100!C$26))</f>
        <v>99.28310309798421</v>
      </c>
      <c r="K52">
        <f>IF(RZS_WS[[#This Row],[名前]]="","",(100+((VLOOKUP(RZS_WS[[#This Row],[No用]],Q_Stat[],15,FALSE)-Statistics100!D$19)*5)/Statistics100!D$26))</f>
        <v>97.995117151914883</v>
      </c>
      <c r="L52">
        <f>IF(RZS_WS[[#This Row],[名前]]="","",(100+((VLOOKUP(RZS_WS[[#This Row],[No用]],Q_Stat[],16,FALSE)-Statistics100!E$19)*5)/Statistics100!E$26))</f>
        <v>99.754143816624563</v>
      </c>
      <c r="M52">
        <f>IF(RZS_WS[[#This Row],[名前]]="","",(100+((VLOOKUP(RZS_WS[[#This Row],[No用]],Q_Stat[],17,FALSE)-Statistics100!F$19)*5)/Statistics100!F$26))</f>
        <v>97.172351885098749</v>
      </c>
      <c r="N52">
        <f>IF(RZS_WS[[#This Row],[名前]]="","",(100+((VLOOKUP(RZS_WS[[#This Row],[No用]],Q_Stat[],18,FALSE)-Statistics100!G$19)*5)/Statistics100!G$26))</f>
        <v>98.768965517241384</v>
      </c>
      <c r="O52">
        <f>IF(RZS_WS[[#This Row],[名前]]="","",(100+((VLOOKUP(RZS_WS[[#This Row],[No用]],Q_Stat[],19,FALSE)-Statistics100!H$19)*5)/Statistics100!H$26))</f>
        <v>98.860806900073769</v>
      </c>
      <c r="P52">
        <f>IF(RZS_WS[[#This Row],[名前]]="","",(100+((VLOOKUP(RZS_WS[[#This Row],[No用]],Q_Stat[],20,FALSE)-Statistics100!I$19)*5)/Statistics100!I$26))</f>
        <v>100.39273822013411</v>
      </c>
      <c r="Q52">
        <f>IF(RZS_WS[[#This Row],[名前]]="","",(100+((VLOOKUP(RZS_WS[[#This Row],[No用]],Q_Stat[],21,FALSE)-Statistics100!J$19)*5)/Statistics100!J$26))</f>
        <v>101.17977528089888</v>
      </c>
      <c r="R52">
        <f>IF(RZS_WS[[#This Row],[名前]]="","",(100+((VLOOKUP(RZS_WS[[#This Row],[No用]],Q_Stat[],22,FALSE)-Statistics100!K$19)*5)/Statistics100!K$26))</f>
        <v>100.72057780402325</v>
      </c>
      <c r="S52">
        <f>IF(RZS_WS[[#This Row],[名前]]="","",(100+((VLOOKUP(RZS_WS[[#This Row],[No用]],Q_Stat[],25,FALSE)-Statistics100!L$19)*5)/Statistics100!L$26))</f>
        <v>99.892062787730879</v>
      </c>
      <c r="T52">
        <f>IF(RZS_WS[[#This Row],[名前]]="","",(100+((VLOOKUP(RZS_WS[[#This Row],[No用]],Q_Stat[],26,FALSE)-Statistics100!M$19)*5)/Statistics100!M$26))</f>
        <v>98.851918182675092</v>
      </c>
      <c r="U52">
        <f>IF(RZS_WS[[#This Row],[名前]]="","",(100+((VLOOKUP(RZS_WS[[#This Row],[No用]],Q_Stat[],27,FALSE)-Statistics100!N$19)*5)/Statistics100!N$26))</f>
        <v>99.551891825114268</v>
      </c>
      <c r="V52">
        <f>IF(RZS_WS[[#This Row],[名前]]="","",(100+((VLOOKUP(RZS_WS[[#This Row],[No用]],Q_Stat[],28,FALSE)-Statistics100!O$19)*5)/Statistics100!O$26))</f>
        <v>99.443708609271525</v>
      </c>
      <c r="W52">
        <f>IF(RZS_WS[[#This Row],[名前]]="","",(100+((VLOOKUP(RZS_WS[[#This Row],[No用]],Q_Stat[],29,FALSE)-Statistics100!P$19)*5)/Statistics100!P$26))</f>
        <v>99.818755186721987</v>
      </c>
      <c r="X52">
        <f>IF(RZS_WS[[#This Row],[名前]]="","",(100+((VLOOKUP(RZS_WS[[#This Row],[No用]],Q_Stat[],30,FALSE)-Statistics100!Q$19)*5)/Statistics100!Q$26))</f>
        <v>99.74780982380156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Row],[No用]],Q_Stat[],13,FALSE)-Statistics100!B$19)*5)/Statistics100!B$26))</f>
        <v>99.770146394855658</v>
      </c>
      <c r="J53">
        <f>IF(RZS_WS[[#This Row],[名前]]="","",(100+((VLOOKUP(RZS_WS[[#This Row],[No用]],Q_Stat[],14,FALSE)-Statistics100!C$19)*5)/Statistics100!C$26))</f>
        <v>100.01451208303676</v>
      </c>
      <c r="K53">
        <f>IF(RZS_WS[[#This Row],[名前]]="","",(100+((VLOOKUP(RZS_WS[[#This Row],[No用]],Q_Stat[],15,FALSE)-Statistics100!D$19)*5)/Statistics100!D$26))</f>
        <v>97.995117151914883</v>
      </c>
      <c r="L53">
        <f>IF(RZS_WS[[#This Row],[名前]]="","",(100+((VLOOKUP(RZS_WS[[#This Row],[No用]],Q_Stat[],16,FALSE)-Statistics100!E$19)*5)/Statistics100!E$26))</f>
        <v>100.29761537987554</v>
      </c>
      <c r="M53">
        <f>IF(RZS_WS[[#This Row],[名前]]="","",(100+((VLOOKUP(RZS_WS[[#This Row],[No用]],Q_Stat[],17,FALSE)-Statistics100!F$19)*5)/Statistics100!F$26))</f>
        <v>97.172351885098749</v>
      </c>
      <c r="N53">
        <f>IF(RZS_WS[[#This Row],[名前]]="","",(100+((VLOOKUP(RZS_WS[[#This Row],[No用]],Q_Stat[],18,FALSE)-Statistics100!G$19)*5)/Statistics100!G$26))</f>
        <v>98.768965517241384</v>
      </c>
      <c r="O53">
        <f>IF(RZS_WS[[#This Row],[名前]]="","",(100+((VLOOKUP(RZS_WS[[#This Row],[No用]],Q_Stat[],19,FALSE)-Statistics100!H$19)*5)/Statistics100!H$26))</f>
        <v>98.860806900073769</v>
      </c>
      <c r="P53">
        <f>IF(RZS_WS[[#This Row],[名前]]="","",(100+((VLOOKUP(RZS_WS[[#This Row],[No用]],Q_Stat[],20,FALSE)-Statistics100!I$19)*5)/Statistics100!I$26))</f>
        <v>100.39273822013411</v>
      </c>
      <c r="Q53">
        <f>IF(RZS_WS[[#This Row],[名前]]="","",(100+((VLOOKUP(RZS_WS[[#This Row],[No用]],Q_Stat[],21,FALSE)-Statistics100!J$19)*5)/Statistics100!J$26))</f>
        <v>101.849377467355</v>
      </c>
      <c r="R53">
        <f>IF(RZS_WS[[#This Row],[名前]]="","",(100+((VLOOKUP(RZS_WS[[#This Row],[No用]],Q_Stat[],22,FALSE)-Statistics100!K$19)*5)/Statistics100!K$26))</f>
        <v>100.72057780402325</v>
      </c>
      <c r="S53">
        <f>IF(RZS_WS[[#This Row],[名前]]="","",(100+((VLOOKUP(RZS_WS[[#This Row],[No用]],Q_Stat[],25,FALSE)-Statistics100!L$19)*5)/Statistics100!L$26))</f>
        <v>100.00077652670697</v>
      </c>
      <c r="T53">
        <f>IF(RZS_WS[[#This Row],[名前]]="","",(100+((VLOOKUP(RZS_WS[[#This Row],[No用]],Q_Stat[],26,FALSE)-Statistics100!M$19)*5)/Statistics100!M$26))</f>
        <v>99.5447261758884</v>
      </c>
      <c r="U53">
        <f>IF(RZS_WS[[#This Row],[名前]]="","",(100+((VLOOKUP(RZS_WS[[#This Row],[No用]],Q_Stat[],27,FALSE)-Statistics100!N$19)*5)/Statistics100!N$26))</f>
        <v>100.08018777866376</v>
      </c>
      <c r="V53">
        <f>IF(RZS_WS[[#This Row],[名前]]="","",(100+((VLOOKUP(RZS_WS[[#This Row],[No用]],Q_Stat[],28,FALSE)-Statistics100!O$19)*5)/Statistics100!O$26))</f>
        <v>99.720208472118813</v>
      </c>
      <c r="W53">
        <f>IF(RZS_WS[[#This Row],[名前]]="","",(100+((VLOOKUP(RZS_WS[[#This Row],[No用]],Q_Stat[],29,FALSE)-Statistics100!P$19)*5)/Statistics100!P$26))</f>
        <v>99.98605809128631</v>
      </c>
      <c r="X53">
        <f>IF(RZS_WS[[#This Row],[名前]]="","",(100+((VLOOKUP(RZS_WS[[#This Row],[No用]],Q_Stat[],30,FALSE)-Statistics100!Q$19)*5)/Statistics100!Q$26))</f>
        <v>99.74780982380156</v>
      </c>
    </row>
    <row r="54" spans="1:24" x14ac:dyDescent="0.3">
      <c r="A54" t="str">
        <f>IFERROR(Q_WS[[#This Row],[No.]],"")</f>
        <v>129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Row],[No用]],Q_Stat[],13,FALSE)-Statistics100!B$19)*5)/Statistics100!B$26))</f>
        <v>98.965658776850461</v>
      </c>
      <c r="J54">
        <f>IF(RZS_WS[[#This Row],[名前]]="","",(100+((VLOOKUP(RZS_WS[[#This Row],[No用]],Q_Stat[],14,FALSE)-Statistics100!C$19)*5)/Statistics100!C$26))</f>
        <v>98.79549710794916</v>
      </c>
      <c r="K54">
        <f>IF(RZS_WS[[#This Row],[名前]]="","",(100+((VLOOKUP(RZS_WS[[#This Row],[No用]],Q_Stat[],15,FALSE)-Statistics100!D$19)*5)/Statistics100!D$26))</f>
        <v>97.995117151914883</v>
      </c>
      <c r="L54">
        <f>IF(RZS_WS[[#This Row],[名前]]="","",(100+((VLOOKUP(RZS_WS[[#This Row],[No用]],Q_Stat[],16,FALSE)-Statistics100!E$19)*5)/Statistics100!E$26))</f>
        <v>98.123729126871652</v>
      </c>
      <c r="M54">
        <f>IF(RZS_WS[[#This Row],[名前]]="","",(100+((VLOOKUP(RZS_WS[[#This Row],[No用]],Q_Stat[],17,FALSE)-Statistics100!F$19)*5)/Statistics100!F$26))</f>
        <v>97.172351885098749</v>
      </c>
      <c r="N54">
        <f>IF(RZS_WS[[#This Row],[名前]]="","",(100+((VLOOKUP(RZS_WS[[#This Row],[No用]],Q_Stat[],18,FALSE)-Statistics100!G$19)*5)/Statistics100!G$26))</f>
        <v>97.755172413793105</v>
      </c>
      <c r="O54">
        <f>IF(RZS_WS[[#This Row],[名前]]="","",(100+((VLOOKUP(RZS_WS[[#This Row],[No用]],Q_Stat[],19,FALSE)-Statistics100!H$19)*5)/Statistics100!H$26))</f>
        <v>98.860806900073769</v>
      </c>
      <c r="P54">
        <f>IF(RZS_WS[[#This Row],[名前]]="","",(100+((VLOOKUP(RZS_WS[[#This Row],[No用]],Q_Stat[],20,FALSE)-Statistics100!I$19)*5)/Statistics100!I$26))</f>
        <v>98.38115221456917</v>
      </c>
      <c r="Q54">
        <f>IF(RZS_WS[[#This Row],[名前]]="","",(100+((VLOOKUP(RZS_WS[[#This Row],[No用]],Q_Stat[],21,FALSE)-Statistics100!J$19)*5)/Statistics100!J$26))</f>
        <v>98.501366535074396</v>
      </c>
      <c r="R54">
        <f>IF(RZS_WS[[#This Row],[名前]]="","",(100+((VLOOKUP(RZS_WS[[#This Row],[No用]],Q_Stat[],22,FALSE)-Statistics100!K$19)*5)/Statistics100!K$26))</f>
        <v>99.487817406101598</v>
      </c>
      <c r="S54">
        <f>IF(RZS_WS[[#This Row],[名前]]="","",(100+((VLOOKUP(RZS_WS[[#This Row],[No用]],Q_Stat[],25,FALSE)-Statistics100!L$19)*5)/Statistics100!L$26))</f>
        <v>99.620278440290647</v>
      </c>
      <c r="T54">
        <f>IF(RZS_WS[[#This Row],[名前]]="","",(100+((VLOOKUP(RZS_WS[[#This Row],[No用]],Q_Stat[],26,FALSE)-Statistics100!M$19)*5)/Statistics100!M$26))</f>
        <v>98.990479781317745</v>
      </c>
      <c r="U54">
        <f>IF(RZS_WS[[#This Row],[名前]]="","",(100+((VLOOKUP(RZS_WS[[#This Row],[No用]],Q_Stat[],27,FALSE)-Statistics100!N$19)*5)/Statistics100!N$26))</f>
        <v>98.891521883177418</v>
      </c>
      <c r="V54">
        <f>IF(RZS_WS[[#This Row],[名前]]="","",(100+((VLOOKUP(RZS_WS[[#This Row],[No用]],Q_Stat[],28,FALSE)-Statistics100!O$19)*5)/Statistics100!O$26))</f>
        <v>98.614209020729646</v>
      </c>
      <c r="W54">
        <f>IF(RZS_WS[[#This Row],[名前]]="","",(100+((VLOOKUP(RZS_WS[[#This Row],[No用]],Q_Stat[],29,FALSE)-Statistics100!P$19)*5)/Statistics100!P$26))</f>
        <v>99.149543568464722</v>
      </c>
      <c r="X54">
        <f>IF(RZS_WS[[#This Row],[名前]]="","",(100+((VLOOKUP(RZS_WS[[#This Row],[No用]],Q_Stat[],30,FALSE)-Statistics100!Q$19)*5)/Statistics100!Q$26))</f>
        <v>98.53233585982872</v>
      </c>
    </row>
    <row r="55" spans="1:24" x14ac:dyDescent="0.3">
      <c r="A55" t="str">
        <f>IFERROR(Q_WS[[#This Row],[No.]],"")</f>
        <v>134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Row],[No用]],Q_Stat[],13,FALSE)-Statistics100!B$19)*5)/Statistics100!B$26))</f>
        <v>99.367902585853059</v>
      </c>
      <c r="J55">
        <f>IF(RZS_WS[[#This Row],[名前]]="","",(100+((VLOOKUP(RZS_WS[[#This Row],[No用]],Q_Stat[],14,FALSE)-Statistics100!C$19)*5)/Statistics100!C$26))</f>
        <v>99.28310309798421</v>
      </c>
      <c r="K55">
        <f>IF(RZS_WS[[#This Row],[名前]]="","",(100+((VLOOKUP(RZS_WS[[#This Row],[No用]],Q_Stat[],15,FALSE)-Statistics100!D$19)*5)/Statistics100!D$26))</f>
        <v>99.280690886564884</v>
      </c>
      <c r="L55">
        <f>IF(RZS_WS[[#This Row],[名前]]="","",(100+((VLOOKUP(RZS_WS[[#This Row],[No用]],Q_Stat[],16,FALSE)-Statistics100!E$19)*5)/Statistics100!E$26))</f>
        <v>99.754143816624563</v>
      </c>
      <c r="M55">
        <f>IF(RZS_WS[[#This Row],[名前]]="","",(100+((VLOOKUP(RZS_WS[[#This Row],[No用]],Q_Stat[],17,FALSE)-Statistics100!F$19)*5)/Statistics100!F$26))</f>
        <v>102.45062836624777</v>
      </c>
      <c r="N55">
        <f>IF(RZS_WS[[#This Row],[名前]]="","",(100+((VLOOKUP(RZS_WS[[#This Row],[No用]],Q_Stat[],18,FALSE)-Statistics100!G$19)*5)/Statistics100!G$26))</f>
        <v>99.275862068965523</v>
      </c>
      <c r="O55">
        <f>IF(RZS_WS[[#This Row],[名前]]="","",(100+((VLOOKUP(RZS_WS[[#This Row],[No用]],Q_Stat[],19,FALSE)-Statistics100!H$19)*5)/Statistics100!H$26))</f>
        <v>99.261192759462062</v>
      </c>
      <c r="P55">
        <f>IF(RZS_WS[[#This Row],[名前]]="","",(100+((VLOOKUP(RZS_WS[[#This Row],[No用]],Q_Stat[],20,FALSE)-Statistics100!I$19)*5)/Statistics100!I$26))</f>
        <v>99.588103817908134</v>
      </c>
      <c r="Q55">
        <f>IF(RZS_WS[[#This Row],[名前]]="","",(100+((VLOOKUP(RZS_WS[[#This Row],[No用]],Q_Stat[],21,FALSE)-Statistics100!J$19)*5)/Statistics100!J$26))</f>
        <v>99.840570907986631</v>
      </c>
      <c r="R55">
        <f>IF(RZS_WS[[#This Row],[名前]]="","",(100+((VLOOKUP(RZS_WS[[#This Row],[No用]],Q_Stat[],22,FALSE)-Statistics100!K$19)*5)/Statistics100!K$26))</f>
        <v>100.10419760506242</v>
      </c>
      <c r="S55">
        <f>IF(RZS_WS[[#This Row],[名前]]="","",(100+((VLOOKUP(RZS_WS[[#This Row],[No用]],Q_Stat[],25,FALSE)-Statistics100!L$19)*5)/Statistics100!L$26))</f>
        <v>99.902934161628494</v>
      </c>
      <c r="T55">
        <f>IF(RZS_WS[[#This Row],[名前]]="","",(100+((VLOOKUP(RZS_WS[[#This Row],[No用]],Q_Stat[],26,FALSE)-Statistics100!M$19)*5)/Statistics100!M$26))</f>
        <v>99.82184937317372</v>
      </c>
      <c r="U55">
        <f>IF(RZS_WS[[#This Row],[名前]]="","",(100+((VLOOKUP(RZS_WS[[#This Row],[No用]],Q_Stat[],27,FALSE)-Statistics100!N$19)*5)/Statistics100!N$26))</f>
        <v>99.551891825114268</v>
      </c>
      <c r="V55">
        <f>IF(RZS_WS[[#This Row],[名前]]="","",(100+((VLOOKUP(RZS_WS[[#This Row],[No用]],Q_Stat[],28,FALSE)-Statistics100!O$19)*5)/Statistics100!O$26))</f>
        <v>99.720208472118813</v>
      </c>
      <c r="W55">
        <f>IF(RZS_WS[[#This Row],[名前]]="","",(100+((VLOOKUP(RZS_WS[[#This Row],[No用]],Q_Stat[],29,FALSE)-Statistics100!P$19)*5)/Statistics100!P$26))</f>
        <v>99.651452282157678</v>
      </c>
      <c r="X55">
        <f>IF(RZS_WS[[#This Row],[名前]]="","",(100+((VLOOKUP(RZS_WS[[#This Row],[No用]],Q_Stat[],30,FALSE)-Statistics100!Q$19)*5)/Statistics100!Q$26))</f>
        <v>99.574170686091151</v>
      </c>
    </row>
    <row r="56" spans="1:24" x14ac:dyDescent="0.3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Row],[No用]],Q_Stat[],13,FALSE)-Statistics100!B$19)*5)/Statistics100!B$26))</f>
        <v>101.17799972636476</v>
      </c>
      <c r="J56">
        <f>IF(RZS_WS[[#This Row],[名前]]="","",(100+((VLOOKUP(RZS_WS[[#This Row],[No用]],Q_Stat[],14,FALSE)-Statistics100!C$19)*5)/Statistics100!C$26))</f>
        <v>102.20873903819442</v>
      </c>
      <c r="K56">
        <f>IF(RZS_WS[[#This Row],[名前]]="","",(100+((VLOOKUP(RZS_WS[[#This Row],[No用]],Q_Stat[],15,FALSE)-Statistics100!D$19)*5)/Statistics100!D$26))</f>
        <v>99.280690886564884</v>
      </c>
      <c r="L56">
        <f>IF(RZS_WS[[#This Row],[名前]]="","",(100+((VLOOKUP(RZS_WS[[#This Row],[No用]],Q_Stat[],16,FALSE)-Statistics100!E$19)*5)/Statistics100!E$26))</f>
        <v>101.38455850637747</v>
      </c>
      <c r="M56">
        <f>IF(RZS_WS[[#This Row],[名前]]="","",(100+((VLOOKUP(RZS_WS[[#This Row],[No用]],Q_Stat[],17,FALSE)-Statistics100!F$19)*5)/Statistics100!F$26))</f>
        <v>102.45062836624777</v>
      </c>
      <c r="N56">
        <f>IF(RZS_WS[[#This Row],[名前]]="","",(100+((VLOOKUP(RZS_WS[[#This Row],[No用]],Q_Stat[],18,FALSE)-Statistics100!G$19)*5)/Statistics100!G$26))</f>
        <v>99.275862068965523</v>
      </c>
      <c r="O56">
        <f>IF(RZS_WS[[#This Row],[名前]]="","",(100+((VLOOKUP(RZS_WS[[#This Row],[No用]],Q_Stat[],19,FALSE)-Statistics100!H$19)*5)/Statistics100!H$26))</f>
        <v>99.261192759462062</v>
      </c>
      <c r="P56">
        <f>IF(RZS_WS[[#This Row],[名前]]="","",(100+((VLOOKUP(RZS_WS[[#This Row],[No用]],Q_Stat[],20,FALSE)-Statistics100!I$19)*5)/Statistics100!I$26))</f>
        <v>100.39273822013411</v>
      </c>
      <c r="Q56">
        <f>IF(RZS_WS[[#This Row],[名前]]="","",(100+((VLOOKUP(RZS_WS[[#This Row],[No用]],Q_Stat[],21,FALSE)-Statistics100!J$19)*5)/Statistics100!J$26))</f>
        <v>101.17977528089888</v>
      </c>
      <c r="R56">
        <f>IF(RZS_WS[[#This Row],[名前]]="","",(100+((VLOOKUP(RZS_WS[[#This Row],[No用]],Q_Stat[],22,FALSE)-Statistics100!K$19)*5)/Statistics100!K$26))</f>
        <v>100.72057780402325</v>
      </c>
      <c r="S56">
        <f>IF(RZS_WS[[#This Row],[名前]]="","",(100+((VLOOKUP(RZS_WS[[#This Row],[No用]],Q_Stat[],25,FALSE)-Statistics100!L$19)*5)/Statistics100!L$26))</f>
        <v>100.2616895002496</v>
      </c>
      <c r="T56">
        <f>IF(RZS_WS[[#This Row],[名前]]="","",(100+((VLOOKUP(RZS_WS[[#This Row],[No用]],Q_Stat[],26,FALSE)-Statistics100!M$19)*5)/Statistics100!M$26))</f>
        <v>101.06890376095768</v>
      </c>
      <c r="U56">
        <f>IF(RZS_WS[[#This Row],[名前]]="","",(100+((VLOOKUP(RZS_WS[[#This Row],[No用]],Q_Stat[],27,FALSE)-Statistics100!N$19)*5)/Statistics100!N$26))</f>
        <v>101.53300165092486</v>
      </c>
      <c r="V56">
        <f>IF(RZS_WS[[#This Row],[名前]]="","",(100+((VLOOKUP(RZS_WS[[#This Row],[No用]],Q_Stat[],28,FALSE)-Statistics100!O$19)*5)/Statistics100!O$26))</f>
        <v>100.54970806066069</v>
      </c>
      <c r="W56">
        <f>IF(RZS_WS[[#This Row],[名前]]="","",(100+((VLOOKUP(RZS_WS[[#This Row],[No用]],Q_Stat[],29,FALSE)-Statistics100!P$19)*5)/Statistics100!P$26))</f>
        <v>99.98605809128631</v>
      </c>
      <c r="X56">
        <f>IF(RZS_WS[[#This Row],[名前]]="","",(100+((VLOOKUP(RZS_WS[[#This Row],[No用]],Q_Stat[],30,FALSE)-Statistics100!Q$19)*5)/Statistics100!Q$26))</f>
        <v>99.921448961511956</v>
      </c>
    </row>
    <row r="57" spans="1:24" x14ac:dyDescent="0.3">
      <c r="A57" t="str">
        <f>IFERROR(Q_WS[[#This Row],[No.]],"")</f>
        <v>136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Row],[No用]],Q_Stat[],13,FALSE)-Statistics100!B$19)*5)/Statistics100!B$26))</f>
        <v>101.78136543986865</v>
      </c>
      <c r="J57">
        <f>IF(RZS_WS[[#This Row],[名前]]="","",(100+((VLOOKUP(RZS_WS[[#This Row],[No用]],Q_Stat[],14,FALSE)-Statistics100!C$19)*5)/Statistics100!C$26))</f>
        <v>102.94014802324698</v>
      </c>
      <c r="K57">
        <f>IF(RZS_WS[[#This Row],[名前]]="","",(100+((VLOOKUP(RZS_WS[[#This Row],[No用]],Q_Stat[],15,FALSE)-Statistics100!D$19)*5)/Statistics100!D$26))</f>
        <v>100.56626462121488</v>
      </c>
      <c r="L57">
        <f>IF(RZS_WS[[#This Row],[名前]]="","",(100+((VLOOKUP(RZS_WS[[#This Row],[No用]],Q_Stat[],16,FALSE)-Statistics100!E$19)*5)/Statistics100!E$26))</f>
        <v>101.92803006962845</v>
      </c>
      <c r="M57">
        <f>IF(RZS_WS[[#This Row],[名前]]="","",(100+((VLOOKUP(RZS_WS[[#This Row],[No用]],Q_Stat[],17,FALSE)-Statistics100!F$19)*5)/Statistics100!F$26))</f>
        <v>102.45062836624777</v>
      </c>
      <c r="N57">
        <f>IF(RZS_WS[[#This Row],[名前]]="","",(100+((VLOOKUP(RZS_WS[[#This Row],[No用]],Q_Stat[],18,FALSE)-Statistics100!G$19)*5)/Statistics100!G$26))</f>
        <v>99.782758620689648</v>
      </c>
      <c r="O57">
        <f>IF(RZS_WS[[#This Row],[名前]]="","",(100+((VLOOKUP(RZS_WS[[#This Row],[No用]],Q_Stat[],19,FALSE)-Statistics100!H$19)*5)/Statistics100!H$26))</f>
        <v>99.661578618850356</v>
      </c>
      <c r="P57">
        <f>IF(RZS_WS[[#This Row],[名前]]="","",(100+((VLOOKUP(RZS_WS[[#This Row],[No用]],Q_Stat[],20,FALSE)-Statistics100!I$19)*5)/Statistics100!I$26))</f>
        <v>101.59968982347307</v>
      </c>
      <c r="Q57">
        <f>IF(RZS_WS[[#This Row],[名前]]="","",(100+((VLOOKUP(RZS_WS[[#This Row],[No用]],Q_Stat[],21,FALSE)-Statistics100!J$19)*5)/Statistics100!J$26))</f>
        <v>101.849377467355</v>
      </c>
      <c r="R57">
        <f>IF(RZS_WS[[#This Row],[名前]]="","",(100+((VLOOKUP(RZS_WS[[#This Row],[No用]],Q_Stat[],22,FALSE)-Statistics100!K$19)*5)/Statistics100!K$26))</f>
        <v>100.72057780402325</v>
      </c>
      <c r="S57">
        <f>IF(RZS_WS[[#This Row],[名前]]="","",(100+((VLOOKUP(RZS_WS[[#This Row],[No用]],Q_Stat[],25,FALSE)-Statistics100!L$19)*5)/Statistics100!L$26))</f>
        <v>100.41388873481613</v>
      </c>
      <c r="T57">
        <f>IF(RZS_WS[[#This Row],[名前]]="","",(100+((VLOOKUP(RZS_WS[[#This Row],[No用]],Q_Stat[],26,FALSE)-Statistics100!M$19)*5)/Statistics100!M$26))</f>
        <v>101.48458855688567</v>
      </c>
      <c r="U57">
        <f>IF(RZS_WS[[#This Row],[名前]]="","",(100+((VLOOKUP(RZS_WS[[#This Row],[No用]],Q_Stat[],27,FALSE)-Statistics100!N$19)*5)/Statistics100!N$26))</f>
        <v>102.06129760447435</v>
      </c>
      <c r="V57">
        <f>IF(RZS_WS[[#This Row],[名前]]="","",(100+((VLOOKUP(RZS_WS[[#This Row],[No用]],Q_Stat[],28,FALSE)-Statistics100!O$19)*5)/Statistics100!O$26))</f>
        <v>101.10270778635527</v>
      </c>
      <c r="W57">
        <f>IF(RZS_WS[[#This Row],[名前]]="","",(100+((VLOOKUP(RZS_WS[[#This Row],[No用]],Q_Stat[],29,FALSE)-Statistics100!P$19)*5)/Statistics100!P$26))</f>
        <v>100.32066390041494</v>
      </c>
      <c r="X57">
        <f>IF(RZS_WS[[#This Row],[名前]]="","",(100+((VLOOKUP(RZS_WS[[#This Row],[No用]],Q_Stat[],30,FALSE)-Statistics100!Q$19)*5)/Statistics100!Q$26))</f>
        <v>100.61600551235358</v>
      </c>
    </row>
    <row r="58" spans="1:24" x14ac:dyDescent="0.3">
      <c r="A58" t="str">
        <f>IFERROR(Q_WS[[#This Row],[No.]],"")</f>
        <v>137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Row],[No用]],Q_Stat[],13,FALSE)-Statistics100!B$19)*5)/Statistics100!B$26))</f>
        <v>102.38473115337256</v>
      </c>
      <c r="J58">
        <f>IF(RZS_WS[[#This Row],[名前]]="","",(100+((VLOOKUP(RZS_WS[[#This Row],[No用]],Q_Stat[],14,FALSE)-Statistics100!C$19)*5)/Statistics100!C$26))</f>
        <v>103.42775401328201</v>
      </c>
      <c r="K58">
        <f>IF(RZS_WS[[#This Row],[名前]]="","",(100+((VLOOKUP(RZS_WS[[#This Row],[No用]],Q_Stat[],15,FALSE)-Statistics100!D$19)*5)/Statistics100!D$26))</f>
        <v>100.56626462121488</v>
      </c>
      <c r="L58">
        <f>IF(RZS_WS[[#This Row],[名前]]="","",(100+((VLOOKUP(RZS_WS[[#This Row],[No用]],Q_Stat[],16,FALSE)-Statistics100!E$19)*5)/Statistics100!E$26))</f>
        <v>102.47150163287941</v>
      </c>
      <c r="M58">
        <f>IF(RZS_WS[[#This Row],[名前]]="","",(100+((VLOOKUP(RZS_WS[[#This Row],[No用]],Q_Stat[],17,FALSE)-Statistics100!F$19)*5)/Statistics100!F$26))</f>
        <v>102.45062836624777</v>
      </c>
      <c r="N58">
        <f>IF(RZS_WS[[#This Row],[名前]]="","",(100+((VLOOKUP(RZS_WS[[#This Row],[No用]],Q_Stat[],18,FALSE)-Statistics100!G$19)*5)/Statistics100!G$26))</f>
        <v>98.768965517241384</v>
      </c>
      <c r="O58">
        <f>IF(RZS_WS[[#This Row],[名前]]="","",(100+((VLOOKUP(RZS_WS[[#This Row],[No用]],Q_Stat[],19,FALSE)-Statistics100!H$19)*5)/Statistics100!H$26))</f>
        <v>98.860806900073769</v>
      </c>
      <c r="P58">
        <f>IF(RZS_WS[[#This Row],[名前]]="","",(100+((VLOOKUP(RZS_WS[[#This Row],[No用]],Q_Stat[],20,FALSE)-Statistics100!I$19)*5)/Statistics100!I$26))</f>
        <v>101.19737262236008</v>
      </c>
      <c r="Q58">
        <f>IF(RZS_WS[[#This Row],[名前]]="","",(100+((VLOOKUP(RZS_WS[[#This Row],[No用]],Q_Stat[],21,FALSE)-Statistics100!J$19)*5)/Statistics100!J$26))</f>
        <v>101.17977528089888</v>
      </c>
      <c r="R58">
        <f>IF(RZS_WS[[#This Row],[名前]]="","",(100+((VLOOKUP(RZS_WS[[#This Row],[No用]],Q_Stat[],22,FALSE)-Statistics100!K$19)*5)/Statistics100!K$26))</f>
        <v>100.72057780402325</v>
      </c>
      <c r="S58">
        <f>IF(RZS_WS[[#This Row],[名前]]="","",(100+((VLOOKUP(RZS_WS[[#This Row],[No用]],Q_Stat[],25,FALSE)-Statistics100!L$19)*5)/Statistics100!L$26))</f>
        <v>100.41388873481613</v>
      </c>
      <c r="T58">
        <f>IF(RZS_WS[[#This Row],[名前]]="","",(100+((VLOOKUP(RZS_WS[[#This Row],[No用]],Q_Stat[],26,FALSE)-Statistics100!M$19)*5)/Statistics100!M$26))</f>
        <v>101.90027335281366</v>
      </c>
      <c r="U58">
        <f>IF(RZS_WS[[#This Row],[名前]]="","",(100+((VLOOKUP(RZS_WS[[#This Row],[No用]],Q_Stat[],27,FALSE)-Statistics100!N$19)*5)/Statistics100!N$26))</f>
        <v>102.45751956963646</v>
      </c>
      <c r="V58">
        <f>IF(RZS_WS[[#This Row],[名前]]="","",(100+((VLOOKUP(RZS_WS[[#This Row],[No用]],Q_Stat[],28,FALSE)-Statistics100!O$19)*5)/Statistics100!O$26))</f>
        <v>101.37920764920256</v>
      </c>
      <c r="W58">
        <f>IF(RZS_WS[[#This Row],[名前]]="","",(100+((VLOOKUP(RZS_WS[[#This Row],[No用]],Q_Stat[],29,FALSE)-Statistics100!P$19)*5)/Statistics100!P$26))</f>
        <v>99.818755186721987</v>
      </c>
      <c r="X58">
        <f>IF(RZS_WS[[#This Row],[名前]]="","",(100+((VLOOKUP(RZS_WS[[#This Row],[No用]],Q_Stat[],30,FALSE)-Statistics100!Q$19)*5)/Statistics100!Q$26))</f>
        <v>100.09508809922237</v>
      </c>
    </row>
    <row r="59" spans="1:24" x14ac:dyDescent="0.3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Row],[No用]],Q_Stat[],13,FALSE)-Statistics100!B$19)*5)/Statistics100!B$26))</f>
        <v>99.770146394855658</v>
      </c>
      <c r="J59">
        <f>IF(RZS_WS[[#This Row],[名前]]="","",(100+((VLOOKUP(RZS_WS[[#This Row],[No用]],Q_Stat[],14,FALSE)-Statistics100!C$19)*5)/Statistics100!C$26))</f>
        <v>99.770709088019245</v>
      </c>
      <c r="K59">
        <f>IF(RZS_WS[[#This Row],[名前]]="","",(100+((VLOOKUP(RZS_WS[[#This Row],[No用]],Q_Stat[],15,FALSE)-Statistics100!D$19)*5)/Statistics100!D$26))</f>
        <v>104.42298582516489</v>
      </c>
      <c r="L59">
        <f>IF(RZS_WS[[#This Row],[名前]]="","",(100+((VLOOKUP(RZS_WS[[#This Row],[No用]],Q_Stat[],16,FALSE)-Statistics100!E$19)*5)/Statistics100!E$26))</f>
        <v>101.38455850637747</v>
      </c>
      <c r="M59">
        <f>IF(RZS_WS[[#This Row],[名前]]="","",(100+((VLOOKUP(RZS_WS[[#This Row],[No用]],Q_Stat[],17,FALSE)-Statistics100!F$19)*5)/Statistics100!F$26))</f>
        <v>102.45062836624777</v>
      </c>
      <c r="N59">
        <f>IF(RZS_WS[[#This Row],[名前]]="","",(100+((VLOOKUP(RZS_WS[[#This Row],[No用]],Q_Stat[],18,FALSE)-Statistics100!G$19)*5)/Statistics100!G$26))</f>
        <v>100.28965517241379</v>
      </c>
      <c r="O59">
        <f>IF(RZS_WS[[#This Row],[名前]]="","",(100+((VLOOKUP(RZS_WS[[#This Row],[No用]],Q_Stat[],19,FALSE)-Statistics100!H$19)*5)/Statistics100!H$26))</f>
        <v>100.06196447823866</v>
      </c>
      <c r="P59">
        <f>IF(RZS_WS[[#This Row],[名前]]="","",(100+((VLOOKUP(RZS_WS[[#This Row],[No用]],Q_Stat[],20,FALSE)-Statistics100!I$19)*5)/Statistics100!I$26))</f>
        <v>100.7950554212471</v>
      </c>
      <c r="Q59">
        <f>IF(RZS_WS[[#This Row],[名前]]="","",(100+((VLOOKUP(RZS_WS[[#This Row],[No用]],Q_Stat[],21,FALSE)-Statistics100!J$19)*5)/Statistics100!J$26))</f>
        <v>101.849377467355</v>
      </c>
      <c r="R59">
        <f>IF(RZS_WS[[#This Row],[名前]]="","",(100+((VLOOKUP(RZS_WS[[#This Row],[No用]],Q_Stat[],22,FALSE)-Statistics100!K$19)*5)/Statistics100!K$26))</f>
        <v>100.10419760506242</v>
      </c>
      <c r="S59">
        <f>IF(RZS_WS[[#This Row],[名前]]="","",(100+((VLOOKUP(RZS_WS[[#This Row],[No用]],Q_Stat[],25,FALSE)-Statistics100!L$19)*5)/Statistics100!L$26))</f>
        <v>100.13123301347828</v>
      </c>
      <c r="T59">
        <f>IF(RZS_WS[[#This Row],[名前]]="","",(100+((VLOOKUP(RZS_WS[[#This Row],[No用]],Q_Stat[],26,FALSE)-Statistics100!M$19)*5)/Statistics100!M$26))</f>
        <v>100.09897257045904</v>
      </c>
      <c r="U59">
        <f>IF(RZS_WS[[#This Row],[名前]]="","",(100+((VLOOKUP(RZS_WS[[#This Row],[No用]],Q_Stat[],27,FALSE)-Statistics100!N$19)*5)/Statistics100!N$26))</f>
        <v>100.21226176705113</v>
      </c>
      <c r="V59">
        <f>IF(RZS_WS[[#This Row],[名前]]="","",(100+((VLOOKUP(RZS_WS[[#This Row],[No用]],Q_Stat[],28,FALSE)-Statistics100!O$19)*5)/Statistics100!O$26))</f>
        <v>101.65570751204984</v>
      </c>
      <c r="W59">
        <f>IF(RZS_WS[[#This Row],[名前]]="","",(100+((VLOOKUP(RZS_WS[[#This Row],[No用]],Q_Stat[],29,FALSE)-Statistics100!P$19)*5)/Statistics100!P$26))</f>
        <v>100.48796680497925</v>
      </c>
      <c r="X59">
        <f>IF(RZS_WS[[#This Row],[名前]]="","",(100+((VLOOKUP(RZS_WS[[#This Row],[No用]],Q_Stat[],30,FALSE)-Statistics100!Q$19)*5)/Statistics100!Q$26))</f>
        <v>100.44236637464317</v>
      </c>
    </row>
    <row r="60" spans="1:24" x14ac:dyDescent="0.3">
      <c r="A60" t="str">
        <f>IFERROR(Q_WS[[#This Row],[No.]],"")</f>
        <v>142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Row],[No用]],Q_Stat[],13,FALSE)-Statistics100!B$19)*5)/Statistics100!B$26))</f>
        <v>100.37351210835956</v>
      </c>
      <c r="J60">
        <f>IF(RZS_WS[[#This Row],[名前]]="","",(100+((VLOOKUP(RZS_WS[[#This Row],[No用]],Q_Stat[],14,FALSE)-Statistics100!C$19)*5)/Statistics100!C$26))</f>
        <v>100.5021180730718</v>
      </c>
      <c r="K60">
        <f>IF(RZS_WS[[#This Row],[名前]]="","",(100+((VLOOKUP(RZS_WS[[#This Row],[No用]],Q_Stat[],15,FALSE)-Statistics100!D$19)*5)/Statistics100!D$26))</f>
        <v>105.70855955981489</v>
      </c>
      <c r="L60">
        <f>IF(RZS_WS[[#This Row],[名前]]="","",(100+((VLOOKUP(RZS_WS[[#This Row],[No用]],Q_Stat[],16,FALSE)-Statistics100!E$19)*5)/Statistics100!E$26))</f>
        <v>101.92803006962845</v>
      </c>
      <c r="M60">
        <f>IF(RZS_WS[[#This Row],[名前]]="","",(100+((VLOOKUP(RZS_WS[[#This Row],[No用]],Q_Stat[],17,FALSE)-Statistics100!F$19)*5)/Statistics100!F$26))</f>
        <v>102.45062836624777</v>
      </c>
      <c r="N60">
        <f>IF(RZS_WS[[#This Row],[名前]]="","",(100+((VLOOKUP(RZS_WS[[#This Row],[No用]],Q_Stat[],18,FALSE)-Statistics100!G$19)*5)/Statistics100!G$26))</f>
        <v>100.79655172413793</v>
      </c>
      <c r="O60">
        <f>IF(RZS_WS[[#This Row],[名前]]="","",(100+((VLOOKUP(RZS_WS[[#This Row],[No用]],Q_Stat[],19,FALSE)-Statistics100!H$19)*5)/Statistics100!H$26))</f>
        <v>100.46235033762696</v>
      </c>
      <c r="P60">
        <f>IF(RZS_WS[[#This Row],[名前]]="","",(100+((VLOOKUP(RZS_WS[[#This Row],[No用]],Q_Stat[],20,FALSE)-Statistics100!I$19)*5)/Statistics100!I$26))</f>
        <v>102.00200702458605</v>
      </c>
      <c r="Q60">
        <f>IF(RZS_WS[[#This Row],[名前]]="","",(100+((VLOOKUP(RZS_WS[[#This Row],[No用]],Q_Stat[],21,FALSE)-Statistics100!J$19)*5)/Statistics100!J$26))</f>
        <v>102.51897965381112</v>
      </c>
      <c r="R60">
        <f>IF(RZS_WS[[#This Row],[名前]]="","",(100+((VLOOKUP(RZS_WS[[#This Row],[No用]],Q_Stat[],22,FALSE)-Statistics100!K$19)*5)/Statistics100!K$26))</f>
        <v>100.72057780402325</v>
      </c>
      <c r="S60">
        <f>IF(RZS_WS[[#This Row],[名前]]="","",(100+((VLOOKUP(RZS_WS[[#This Row],[No用]],Q_Stat[],25,FALSE)-Statistics100!L$19)*5)/Statistics100!L$26))</f>
        <v>100.33778911753286</v>
      </c>
      <c r="T60">
        <f>IF(RZS_WS[[#This Row],[名前]]="","",(100+((VLOOKUP(RZS_WS[[#This Row],[No用]],Q_Stat[],26,FALSE)-Statistics100!M$19)*5)/Statistics100!M$26))</f>
        <v>100.51465736638703</v>
      </c>
      <c r="U60">
        <f>IF(RZS_WS[[#This Row],[名前]]="","",(100+((VLOOKUP(RZS_WS[[#This Row],[No用]],Q_Stat[],27,FALSE)-Statistics100!N$19)*5)/Statistics100!N$26))</f>
        <v>100.74055772060062</v>
      </c>
      <c r="V60">
        <f>IF(RZS_WS[[#This Row],[名前]]="","",(100+((VLOOKUP(RZS_WS[[#This Row],[No用]],Q_Stat[],28,FALSE)-Statistics100!O$19)*5)/Statistics100!O$26))</f>
        <v>102.20870723774443</v>
      </c>
      <c r="W60">
        <f>IF(RZS_WS[[#This Row],[名前]]="","",(100+((VLOOKUP(RZS_WS[[#This Row],[No用]],Q_Stat[],29,FALSE)-Statistics100!P$19)*5)/Statistics100!P$26))</f>
        <v>100.82257261410788</v>
      </c>
      <c r="X60">
        <f>IF(RZS_WS[[#This Row],[名前]]="","",(100+((VLOOKUP(RZS_WS[[#This Row],[No用]],Q_Stat[],30,FALSE)-Statistics100!Q$19)*5)/Statistics100!Q$26))</f>
        <v>101.1369229254848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Row],[No用]],Q_Stat[],13,FALSE)-Statistics100!B$19)*5)/Statistics100!B$26))</f>
        <v>99.770146394855658</v>
      </c>
      <c r="J61">
        <f>IF(RZS_WS[[#This Row],[名前]]="","",(100+((VLOOKUP(RZS_WS[[#This Row],[No用]],Q_Stat[],14,FALSE)-Statistics100!C$19)*5)/Statistics100!C$26))</f>
        <v>99.770709088019245</v>
      </c>
      <c r="K61">
        <f>IF(RZS_WS[[#This Row],[名前]]="","",(100+((VLOOKUP(RZS_WS[[#This Row],[No用]],Q_Stat[],15,FALSE)-Statistics100!D$19)*5)/Statistics100!D$26))</f>
        <v>104.42298582516489</v>
      </c>
      <c r="L61">
        <f>IF(RZS_WS[[#This Row],[名前]]="","",(100+((VLOOKUP(RZS_WS[[#This Row],[No用]],Q_Stat[],16,FALSE)-Statistics100!E$19)*5)/Statistics100!E$26))</f>
        <v>101.38455850637747</v>
      </c>
      <c r="M61">
        <f>IF(RZS_WS[[#This Row],[名前]]="","",(100+((VLOOKUP(RZS_WS[[#This Row],[No用]],Q_Stat[],17,FALSE)-Statistics100!F$19)*5)/Statistics100!F$26))</f>
        <v>97.172351885098749</v>
      </c>
      <c r="N61">
        <f>IF(RZS_WS[[#This Row],[名前]]="","",(100+((VLOOKUP(RZS_WS[[#This Row],[No用]],Q_Stat[],18,FALSE)-Statistics100!G$19)*5)/Statistics100!G$26))</f>
        <v>100.28965517241379</v>
      </c>
      <c r="O61">
        <f>IF(RZS_WS[[#This Row],[名前]]="","",(100+((VLOOKUP(RZS_WS[[#This Row],[No用]],Q_Stat[],19,FALSE)-Statistics100!H$19)*5)/Statistics100!H$26))</f>
        <v>100.06196447823866</v>
      </c>
      <c r="P61">
        <f>IF(RZS_WS[[#This Row],[名前]]="","",(100+((VLOOKUP(RZS_WS[[#This Row],[No用]],Q_Stat[],20,FALSE)-Statistics100!I$19)*5)/Statistics100!I$26))</f>
        <v>100.7950554212471</v>
      </c>
      <c r="Q61">
        <f>IF(RZS_WS[[#This Row],[名前]]="","",(100+((VLOOKUP(RZS_WS[[#This Row],[No用]],Q_Stat[],21,FALSE)-Statistics100!J$19)*5)/Statistics100!J$26))</f>
        <v>101.849377467355</v>
      </c>
      <c r="R61">
        <f>IF(RZS_WS[[#This Row],[名前]]="","",(100+((VLOOKUP(RZS_WS[[#This Row],[No用]],Q_Stat[],22,FALSE)-Statistics100!K$19)*5)/Statistics100!K$26))</f>
        <v>99.487817406101598</v>
      </c>
      <c r="S61">
        <f>IF(RZS_WS[[#This Row],[名前]]="","",(100+((VLOOKUP(RZS_WS[[#This Row],[No用]],Q_Stat[],25,FALSE)-Statistics100!L$19)*5)/Statistics100!L$26))</f>
        <v>100.0333906483998</v>
      </c>
      <c r="T61">
        <f>IF(RZS_WS[[#This Row],[名前]]="","",(100+((VLOOKUP(RZS_WS[[#This Row],[No用]],Q_Stat[],26,FALSE)-Statistics100!M$19)*5)/Statistics100!M$26))</f>
        <v>99.5447261758884</v>
      </c>
      <c r="U61">
        <f>IF(RZS_WS[[#This Row],[名前]]="","",(100+((VLOOKUP(RZS_WS[[#This Row],[No用]],Q_Stat[],27,FALSE)-Statistics100!N$19)*5)/Statistics100!N$26))</f>
        <v>100.21226176705113</v>
      </c>
      <c r="V61">
        <f>IF(RZS_WS[[#This Row],[名前]]="","",(100+((VLOOKUP(RZS_WS[[#This Row],[No用]],Q_Stat[],28,FALSE)-Statistics100!O$19)*5)/Statistics100!O$26))</f>
        <v>101.65570751204984</v>
      </c>
      <c r="W61">
        <f>IF(RZS_WS[[#This Row],[名前]]="","",(100+((VLOOKUP(RZS_WS[[#This Row],[No用]],Q_Stat[],29,FALSE)-Statistics100!P$19)*5)/Statistics100!P$26))</f>
        <v>100.48796680497925</v>
      </c>
      <c r="X61">
        <f>IF(RZS_WS[[#This Row],[名前]]="","",(100+((VLOOKUP(RZS_WS[[#This Row],[No用]],Q_Stat[],30,FALSE)-Statistics100!Q$19)*5)/Statistics100!Q$26))</f>
        <v>100.44236637464317</v>
      </c>
    </row>
    <row r="62" spans="1:24" x14ac:dyDescent="0.3">
      <c r="A62" t="str">
        <f>IFERROR(Q_WS[[#This Row],[No.]],"")</f>
        <v>153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Row],[No用]],Q_Stat[],13,FALSE)-Statistics100!B$19)*5)/Statistics100!B$26))</f>
        <v>100.57463401286086</v>
      </c>
      <c r="J62">
        <f>IF(RZS_WS[[#This Row],[名前]]="","",(100+((VLOOKUP(RZS_WS[[#This Row],[No用]],Q_Stat[],14,FALSE)-Statistics100!C$19)*5)/Statistics100!C$26))</f>
        <v>99.770709088019245</v>
      </c>
      <c r="K62">
        <f>IF(RZS_WS[[#This Row],[名前]]="","",(100+((VLOOKUP(RZS_WS[[#This Row],[No用]],Q_Stat[],15,FALSE)-Statistics100!D$19)*5)/Statistics100!D$26))</f>
        <v>101.85183835586488</v>
      </c>
      <c r="L62">
        <f>IF(RZS_WS[[#This Row],[名前]]="","",(100+((VLOOKUP(RZS_WS[[#This Row],[No用]],Q_Stat[],16,FALSE)-Statistics100!E$19)*5)/Statistics100!E$26))</f>
        <v>100.29761537987554</v>
      </c>
      <c r="M62">
        <f>IF(RZS_WS[[#This Row],[名前]]="","",(100+((VLOOKUP(RZS_WS[[#This Row],[No用]],Q_Stat[],17,FALSE)-Statistics100!F$19)*5)/Statistics100!F$26))</f>
        <v>102.45062836624777</v>
      </c>
      <c r="N62">
        <f>IF(RZS_WS[[#This Row],[名前]]="","",(100+((VLOOKUP(RZS_WS[[#This Row],[No用]],Q_Stat[],18,FALSE)-Statistics100!G$19)*5)/Statistics100!G$26))</f>
        <v>102.82413793103449</v>
      </c>
      <c r="O62">
        <f>IF(RZS_WS[[#This Row],[名前]]="","",(100+((VLOOKUP(RZS_WS[[#This Row],[No用]],Q_Stat[],19,FALSE)-Statistics100!H$19)*5)/Statistics100!H$26))</f>
        <v>100.46235033762696</v>
      </c>
      <c r="P62">
        <f>IF(RZS_WS[[#This Row],[名前]]="","",(100+((VLOOKUP(RZS_WS[[#This Row],[No用]],Q_Stat[],20,FALSE)-Statistics100!I$19)*5)/Statistics100!I$26))</f>
        <v>101.19737262236008</v>
      </c>
      <c r="Q62">
        <f>IF(RZS_WS[[#This Row],[名前]]="","",(100+((VLOOKUP(RZS_WS[[#This Row],[No用]],Q_Stat[],21,FALSE)-Statistics100!J$19)*5)/Statistics100!J$26))</f>
        <v>100.51017309444276</v>
      </c>
      <c r="R62">
        <f>IF(RZS_WS[[#This Row],[名前]]="","",(100+((VLOOKUP(RZS_WS[[#This Row],[No用]],Q_Stat[],22,FALSE)-Statistics100!K$19)*5)/Statistics100!K$26))</f>
        <v>99.487817406101598</v>
      </c>
      <c r="S62">
        <f>IF(RZS_WS[[#This Row],[名前]]="","",(100+((VLOOKUP(RZS_WS[[#This Row],[No用]],Q_Stat[],25,FALSE)-Statistics100!L$19)*5)/Statistics100!L$26))</f>
        <v>100.13123301347828</v>
      </c>
      <c r="T62">
        <f>IF(RZS_WS[[#This Row],[名前]]="","",(100+((VLOOKUP(RZS_WS[[#This Row],[No用]],Q_Stat[],26,FALSE)-Statistics100!M$19)*5)/Statistics100!M$26))</f>
        <v>100.65321896502969</v>
      </c>
      <c r="U62">
        <f>IF(RZS_WS[[#This Row],[名前]]="","",(100+((VLOOKUP(RZS_WS[[#This Row],[No用]],Q_Stat[],27,FALSE)-Statistics100!N$19)*5)/Statistics100!N$26))</f>
        <v>99.948113790276395</v>
      </c>
      <c r="V62">
        <f>IF(RZS_WS[[#This Row],[名前]]="","",(100+((VLOOKUP(RZS_WS[[#This Row],[No用]],Q_Stat[],28,FALSE)-Statistics100!O$19)*5)/Statistics100!O$26))</f>
        <v>100.54970806066069</v>
      </c>
      <c r="W62">
        <f>IF(RZS_WS[[#This Row],[名前]]="","",(100+((VLOOKUP(RZS_WS[[#This Row],[No用]],Q_Stat[],29,FALSE)-Statistics100!P$19)*5)/Statistics100!P$26))</f>
        <v>100.32066390041494</v>
      </c>
      <c r="X62">
        <f>IF(RZS_WS[[#This Row],[名前]]="","",(100+((VLOOKUP(RZS_WS[[#This Row],[No用]],Q_Stat[],30,FALSE)-Statistics100!Q$19)*5)/Statistics100!Q$26))</f>
        <v>101.4842012009056</v>
      </c>
    </row>
    <row r="63" spans="1:24" x14ac:dyDescent="0.3">
      <c r="A63" t="str">
        <f>IFERROR(Q_WS[[#This Row],[No.]],"")</f>
        <v>154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Row],[No用]],Q_Stat[],13,FALSE)-Statistics100!B$19)*5)/Statistics100!B$26))</f>
        <v>101.17799972636476</v>
      </c>
      <c r="J63">
        <f>IF(RZS_WS[[#This Row],[名前]]="","",(100+((VLOOKUP(RZS_WS[[#This Row],[No用]],Q_Stat[],14,FALSE)-Statistics100!C$19)*5)/Statistics100!C$26))</f>
        <v>100.5021180730718</v>
      </c>
      <c r="K63">
        <f>IF(RZS_WS[[#This Row],[名前]]="","",(100+((VLOOKUP(RZS_WS[[#This Row],[No用]],Q_Stat[],15,FALSE)-Statistics100!D$19)*5)/Statistics100!D$26))</f>
        <v>103.13741209051489</v>
      </c>
      <c r="L63">
        <f>IF(RZS_WS[[#This Row],[名前]]="","",(100+((VLOOKUP(RZS_WS[[#This Row],[No用]],Q_Stat[],16,FALSE)-Statistics100!E$19)*5)/Statistics100!E$26))</f>
        <v>100.8410869431265</v>
      </c>
      <c r="M63">
        <f>IF(RZS_WS[[#This Row],[名前]]="","",(100+((VLOOKUP(RZS_WS[[#This Row],[No用]],Q_Stat[],17,FALSE)-Statistics100!F$19)*5)/Statistics100!F$26))</f>
        <v>102.45062836624777</v>
      </c>
      <c r="N63">
        <f>IF(RZS_WS[[#This Row],[名前]]="","",(100+((VLOOKUP(RZS_WS[[#This Row],[No用]],Q_Stat[],18,FALSE)-Statistics100!G$19)*5)/Statistics100!G$26))</f>
        <v>103.33103448275862</v>
      </c>
      <c r="O63">
        <f>IF(RZS_WS[[#This Row],[名前]]="","",(100+((VLOOKUP(RZS_WS[[#This Row],[No用]],Q_Stat[],19,FALSE)-Statistics100!H$19)*5)/Statistics100!H$26))</f>
        <v>100.86273619701527</v>
      </c>
      <c r="P63">
        <f>IF(RZS_WS[[#This Row],[名前]]="","",(100+((VLOOKUP(RZS_WS[[#This Row],[No用]],Q_Stat[],20,FALSE)-Statistics100!I$19)*5)/Statistics100!I$26))</f>
        <v>102.40432422569904</v>
      </c>
      <c r="Q63">
        <f>IF(RZS_WS[[#This Row],[名前]]="","",(100+((VLOOKUP(RZS_WS[[#This Row],[No用]],Q_Stat[],21,FALSE)-Statistics100!J$19)*5)/Statistics100!J$26))</f>
        <v>101.17977528089888</v>
      </c>
      <c r="R63">
        <f>IF(RZS_WS[[#This Row],[名前]]="","",(100+((VLOOKUP(RZS_WS[[#This Row],[No用]],Q_Stat[],22,FALSE)-Statistics100!K$19)*5)/Statistics100!K$26))</f>
        <v>99.487817406101598</v>
      </c>
      <c r="S63">
        <f>IF(RZS_WS[[#This Row],[名前]]="","",(100+((VLOOKUP(RZS_WS[[#This Row],[No用]],Q_Stat[],25,FALSE)-Statistics100!L$19)*5)/Statistics100!L$26))</f>
        <v>100.28343224804482</v>
      </c>
      <c r="T63">
        <f>IF(RZS_WS[[#This Row],[名前]]="","",(100+((VLOOKUP(RZS_WS[[#This Row],[No用]],Q_Stat[],26,FALSE)-Statistics100!M$19)*5)/Statistics100!M$26))</f>
        <v>101.06890376095768</v>
      </c>
      <c r="U63">
        <f>IF(RZS_WS[[#This Row],[名前]]="","",(100+((VLOOKUP(RZS_WS[[#This Row],[No用]],Q_Stat[],27,FALSE)-Statistics100!N$19)*5)/Statistics100!N$26))</f>
        <v>100.47640974382588</v>
      </c>
      <c r="V63">
        <f>IF(RZS_WS[[#This Row],[名前]]="","",(100+((VLOOKUP(RZS_WS[[#This Row],[No用]],Q_Stat[],28,FALSE)-Statistics100!O$19)*5)/Statistics100!O$26))</f>
        <v>101.10270778635527</v>
      </c>
      <c r="W63">
        <f>IF(RZS_WS[[#This Row],[名前]]="","",(100+((VLOOKUP(RZS_WS[[#This Row],[No用]],Q_Stat[],29,FALSE)-Statistics100!P$19)*5)/Statistics100!P$26))</f>
        <v>100.65526970954356</v>
      </c>
      <c r="X63">
        <f>IF(RZS_WS[[#This Row],[名前]]="","",(100+((VLOOKUP(RZS_WS[[#This Row],[No用]],Q_Stat[],30,FALSE)-Statistics100!Q$19)*5)/Statistics100!Q$26))</f>
        <v>102.17875775174721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Row],[No用]],Q_Stat[],13,FALSE)-Statistics100!B$19)*5)/Statistics100!B$26))</f>
        <v>100.17239020385826</v>
      </c>
      <c r="J64">
        <f>IF(RZS_WS[[#This Row],[名前]]="","",(100+((VLOOKUP(RZS_WS[[#This Row],[No用]],Q_Stat[],14,FALSE)-Statistics100!C$19)*5)/Statistics100!C$26))</f>
        <v>99.526906093001728</v>
      </c>
      <c r="K64">
        <f>IF(RZS_WS[[#This Row],[名前]]="","",(100+((VLOOKUP(RZS_WS[[#This Row],[No用]],Q_Stat[],15,FALSE)-Statistics100!D$19)*5)/Statistics100!D$26))</f>
        <v>100.56626462121488</v>
      </c>
      <c r="L64">
        <f>IF(RZS_WS[[#This Row],[名前]]="","",(100+((VLOOKUP(RZS_WS[[#This Row],[No用]],Q_Stat[],16,FALSE)-Statistics100!E$19)*5)/Statistics100!E$26))</f>
        <v>99.210672253373588</v>
      </c>
      <c r="M64">
        <f>IF(RZS_WS[[#This Row],[名前]]="","",(100+((VLOOKUP(RZS_WS[[#This Row],[No用]],Q_Stat[],17,FALSE)-Statistics100!F$19)*5)/Statistics100!F$26))</f>
        <v>97.172351885098749</v>
      </c>
      <c r="N64">
        <f>IF(RZS_WS[[#This Row],[名前]]="","",(100+((VLOOKUP(RZS_WS[[#This Row],[No用]],Q_Stat[],18,FALSE)-Statistics100!G$19)*5)/Statistics100!G$26))</f>
        <v>100.28965517241379</v>
      </c>
      <c r="O64">
        <f>IF(RZS_WS[[#This Row],[名前]]="","",(100+((VLOOKUP(RZS_WS[[#This Row],[No用]],Q_Stat[],19,FALSE)-Statistics100!H$19)*5)/Statistics100!H$26))</f>
        <v>101.26312205640356</v>
      </c>
      <c r="P64">
        <f>IF(RZS_WS[[#This Row],[名前]]="","",(100+((VLOOKUP(RZS_WS[[#This Row],[No用]],Q_Stat[],20,FALSE)-Statistics100!I$19)*5)/Statistics100!I$26))</f>
        <v>100.39273822013411</v>
      </c>
      <c r="Q64">
        <f>IF(RZS_WS[[#This Row],[名前]]="","",(100+((VLOOKUP(RZS_WS[[#This Row],[No用]],Q_Stat[],21,FALSE)-Statistics100!J$19)*5)/Statistics100!J$26))</f>
        <v>101.849377467355</v>
      </c>
      <c r="R64">
        <f>IF(RZS_WS[[#This Row],[名前]]="","",(100+((VLOOKUP(RZS_WS[[#This Row],[No用]],Q_Stat[],22,FALSE)-Statistics100!K$19)*5)/Statistics100!K$26))</f>
        <v>100.10419760506242</v>
      </c>
      <c r="S64">
        <f>IF(RZS_WS[[#This Row],[名前]]="","",(100+((VLOOKUP(RZS_WS[[#This Row],[No用]],Q_Stat[],25,FALSE)-Statistics100!L$19)*5)/Statistics100!L$26))</f>
        <v>100.04426202229742</v>
      </c>
      <c r="T64">
        <f>IF(RZS_WS[[#This Row],[名前]]="","",(100+((VLOOKUP(RZS_WS[[#This Row],[No用]],Q_Stat[],26,FALSE)-Statistics100!M$19)*5)/Statistics100!M$26))</f>
        <v>99.82184937317372</v>
      </c>
      <c r="U64">
        <f>IF(RZS_WS[[#This Row],[名前]]="","",(100+((VLOOKUP(RZS_WS[[#This Row],[No用]],Q_Stat[],27,FALSE)-Statistics100!N$19)*5)/Statistics100!N$26))</f>
        <v>99.551891825114268</v>
      </c>
      <c r="V64">
        <f>IF(RZS_WS[[#This Row],[名前]]="","",(100+((VLOOKUP(RZS_WS[[#This Row],[No用]],Q_Stat[],28,FALSE)-Statistics100!O$19)*5)/Statistics100!O$26))</f>
        <v>99.720208472118813</v>
      </c>
      <c r="W64">
        <f>IF(RZS_WS[[#This Row],[名前]]="","",(100+((VLOOKUP(RZS_WS[[#This Row],[No用]],Q_Stat[],29,FALSE)-Statistics100!P$19)*5)/Statistics100!P$26))</f>
        <v>100.98987551867219</v>
      </c>
      <c r="X64">
        <f>IF(RZS_WS[[#This Row],[名前]]="","",(100+((VLOOKUP(RZS_WS[[#This Row],[No用]],Q_Stat[],30,FALSE)-Statistics100!Q$19)*5)/Statistics100!Q$26))</f>
        <v>100.26872723693276</v>
      </c>
    </row>
    <row r="65" spans="1:24" x14ac:dyDescent="0.3">
      <c r="A65" t="str">
        <f>IFERROR(Q_WS[[#This Row],[No.]],"")</f>
        <v>158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Row],[No用]],Q_Stat[],13,FALSE)-Statistics100!B$19)*5)/Statistics100!B$26))</f>
        <v>100.77575591736216</v>
      </c>
      <c r="J65">
        <f>IF(RZS_WS[[#This Row],[名前]]="","",(100+((VLOOKUP(RZS_WS[[#This Row],[No用]],Q_Stat[],14,FALSE)-Statistics100!C$19)*5)/Statistics100!C$26))</f>
        <v>100.25831507805428</v>
      </c>
      <c r="K65">
        <f>IF(RZS_WS[[#This Row],[名前]]="","",(100+((VLOOKUP(RZS_WS[[#This Row],[No用]],Q_Stat[],15,FALSE)-Statistics100!D$19)*5)/Statistics100!D$26))</f>
        <v>101.85183835586488</v>
      </c>
      <c r="L65">
        <f>IF(RZS_WS[[#This Row],[名前]]="","",(100+((VLOOKUP(RZS_WS[[#This Row],[No用]],Q_Stat[],16,FALSE)-Statistics100!E$19)*5)/Statistics100!E$26))</f>
        <v>99.754143816624563</v>
      </c>
      <c r="M65">
        <f>IF(RZS_WS[[#This Row],[名前]]="","",(100+((VLOOKUP(RZS_WS[[#This Row],[No用]],Q_Stat[],17,FALSE)-Statistics100!F$19)*5)/Statistics100!F$26))</f>
        <v>97.172351885098749</v>
      </c>
      <c r="N65">
        <f>IF(RZS_WS[[#This Row],[名前]]="","",(100+((VLOOKUP(RZS_WS[[#This Row],[No用]],Q_Stat[],18,FALSE)-Statistics100!G$19)*5)/Statistics100!G$26))</f>
        <v>100.79655172413793</v>
      </c>
      <c r="O65">
        <f>IF(RZS_WS[[#This Row],[名前]]="","",(100+((VLOOKUP(RZS_WS[[#This Row],[No用]],Q_Stat[],19,FALSE)-Statistics100!H$19)*5)/Statistics100!H$26))</f>
        <v>101.66350791579187</v>
      </c>
      <c r="P65">
        <f>IF(RZS_WS[[#This Row],[名前]]="","",(100+((VLOOKUP(RZS_WS[[#This Row],[No用]],Q_Stat[],20,FALSE)-Statistics100!I$19)*5)/Statistics100!I$26))</f>
        <v>101.59968982347307</v>
      </c>
      <c r="Q65">
        <f>IF(RZS_WS[[#This Row],[名前]]="","",(100+((VLOOKUP(RZS_WS[[#This Row],[No用]],Q_Stat[],21,FALSE)-Statistics100!J$19)*5)/Statistics100!J$26))</f>
        <v>102.51897965381112</v>
      </c>
      <c r="R65">
        <f>IF(RZS_WS[[#This Row],[名前]]="","",(100+((VLOOKUP(RZS_WS[[#This Row],[No用]],Q_Stat[],22,FALSE)-Statistics100!K$19)*5)/Statistics100!K$26))</f>
        <v>100.10419760506242</v>
      </c>
      <c r="S65">
        <f>IF(RZS_WS[[#This Row],[名前]]="","",(100+((VLOOKUP(RZS_WS[[#This Row],[No用]],Q_Stat[],25,FALSE)-Statistics100!L$19)*5)/Statistics100!L$26))</f>
        <v>100.19646125686394</v>
      </c>
      <c r="T65">
        <f>IF(RZS_WS[[#This Row],[名前]]="","",(100+((VLOOKUP(RZS_WS[[#This Row],[No用]],Q_Stat[],26,FALSE)-Statistics100!M$19)*5)/Statistics100!M$26))</f>
        <v>100.23753416910171</v>
      </c>
      <c r="U65">
        <f>IF(RZS_WS[[#This Row],[名前]]="","",(100+((VLOOKUP(RZS_WS[[#This Row],[No用]],Q_Stat[],27,FALSE)-Statistics100!N$19)*5)/Statistics100!N$26))</f>
        <v>100.08018777866376</v>
      </c>
      <c r="V65">
        <f>IF(RZS_WS[[#This Row],[名前]]="","",(100+((VLOOKUP(RZS_WS[[#This Row],[No用]],Q_Stat[],28,FALSE)-Statistics100!O$19)*5)/Statistics100!O$26))</f>
        <v>100.27320819781339</v>
      </c>
      <c r="W65">
        <f>IF(RZS_WS[[#This Row],[名前]]="","",(100+((VLOOKUP(RZS_WS[[#This Row],[No用]],Q_Stat[],29,FALSE)-Statistics100!P$19)*5)/Statistics100!P$26))</f>
        <v>101.32448132780083</v>
      </c>
      <c r="X65">
        <f>IF(RZS_WS[[#This Row],[名前]]="","",(100+((VLOOKUP(RZS_WS[[#This Row],[No用]],Q_Stat[],30,FALSE)-Statistics100!Q$19)*5)/Statistics100!Q$26))</f>
        <v>100.96328378777439</v>
      </c>
    </row>
    <row r="66" spans="1:24" x14ac:dyDescent="0.3">
      <c r="A66" t="str">
        <f>IFERROR(Q_WS[[#This Row],[No.]],"")</f>
        <v>159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Row],[No用]],Q_Stat[],13,FALSE)-Statistics100!B$19)*5)/Statistics100!B$26))</f>
        <v>100.57463401286086</v>
      </c>
      <c r="J66">
        <f>IF(RZS_WS[[#This Row],[名前]]="","",(100+((VLOOKUP(RZS_WS[[#This Row],[No用]],Q_Stat[],14,FALSE)-Statistics100!C$19)*5)/Statistics100!C$26))</f>
        <v>100.25831507805428</v>
      </c>
      <c r="K66">
        <f>IF(RZS_WS[[#This Row],[名前]]="","",(100+((VLOOKUP(RZS_WS[[#This Row],[No用]],Q_Stat[],15,FALSE)-Statistics100!D$19)*5)/Statistics100!D$26))</f>
        <v>97.995117151914883</v>
      </c>
      <c r="L66">
        <f>IF(RZS_WS[[#This Row],[名前]]="","",(100+((VLOOKUP(RZS_WS[[#This Row],[No用]],Q_Stat[],16,FALSE)-Statistics100!E$19)*5)/Statistics100!E$26))</f>
        <v>98.123729126871652</v>
      </c>
      <c r="M66">
        <f>IF(RZS_WS[[#This Row],[名前]]="","",(100+((VLOOKUP(RZS_WS[[#This Row],[No用]],Q_Stat[],17,FALSE)-Statistics100!F$19)*5)/Statistics100!F$26))</f>
        <v>102.45062836624777</v>
      </c>
      <c r="N66">
        <f>IF(RZS_WS[[#This Row],[名前]]="","",(100+((VLOOKUP(RZS_WS[[#This Row],[No用]],Q_Stat[],18,FALSE)-Statistics100!G$19)*5)/Statistics100!G$26))</f>
        <v>99.782758620689648</v>
      </c>
      <c r="O66">
        <f>IF(RZS_WS[[#This Row],[名前]]="","",(100+((VLOOKUP(RZS_WS[[#This Row],[No用]],Q_Stat[],19,FALSE)-Statistics100!H$19)*5)/Statistics100!H$26))</f>
        <v>98.860806900073769</v>
      </c>
      <c r="P66">
        <f>IF(RZS_WS[[#This Row],[名前]]="","",(100+((VLOOKUP(RZS_WS[[#This Row],[No用]],Q_Stat[],20,FALSE)-Statistics100!I$19)*5)/Statistics100!I$26))</f>
        <v>100.39273822013411</v>
      </c>
      <c r="Q66">
        <f>IF(RZS_WS[[#This Row],[名前]]="","",(100+((VLOOKUP(RZS_WS[[#This Row],[No用]],Q_Stat[],21,FALSE)-Statistics100!J$19)*5)/Statistics100!J$26))</f>
        <v>97.831764348618279</v>
      </c>
      <c r="R66">
        <f>IF(RZS_WS[[#This Row],[名前]]="","",(100+((VLOOKUP(RZS_WS[[#This Row],[No用]],Q_Stat[],22,FALSE)-Statistics100!K$19)*5)/Statistics100!K$26))</f>
        <v>99.487817406101598</v>
      </c>
      <c r="S66">
        <f>IF(RZS_WS[[#This Row],[名前]]="","",(100+((VLOOKUP(RZS_WS[[#This Row],[No用]],Q_Stat[],25,FALSE)-Statistics100!L$19)*5)/Statistics100!L$26))</f>
        <v>99.902934161628494</v>
      </c>
      <c r="T66">
        <f>IF(RZS_WS[[#This Row],[名前]]="","",(100+((VLOOKUP(RZS_WS[[#This Row],[No用]],Q_Stat[],26,FALSE)-Statistics100!M$19)*5)/Statistics100!M$26))</f>
        <v>100.65321896502969</v>
      </c>
      <c r="U66">
        <f>IF(RZS_WS[[#This Row],[名前]]="","",(100+((VLOOKUP(RZS_WS[[#This Row],[No用]],Q_Stat[],27,FALSE)-Statistics100!N$19)*5)/Statistics100!N$26))</f>
        <v>99.683965813501644</v>
      </c>
      <c r="V66">
        <f>IF(RZS_WS[[#This Row],[名前]]="","",(100+((VLOOKUP(RZS_WS[[#This Row],[No用]],Q_Stat[],28,FALSE)-Statistics100!O$19)*5)/Statistics100!O$26))</f>
        <v>98.614209020729646</v>
      </c>
      <c r="W66">
        <f>IF(RZS_WS[[#This Row],[名前]]="","",(100+((VLOOKUP(RZS_WS[[#This Row],[No用]],Q_Stat[],29,FALSE)-Statistics100!P$19)*5)/Statistics100!P$26))</f>
        <v>98.982240663900413</v>
      </c>
      <c r="X66">
        <f>IF(RZS_WS[[#This Row],[名前]]="","",(100+((VLOOKUP(RZS_WS[[#This Row],[No用]],Q_Stat[],30,FALSE)-Statistics100!Q$19)*5)/Statistics100!Q$26))</f>
        <v>100.09508809922237</v>
      </c>
    </row>
    <row r="67" spans="1:24" x14ac:dyDescent="0.3">
      <c r="A67" t="str">
        <f>IFERROR(Q_WS[[#This Row],[No.]],"")</f>
        <v>160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Row],[No用]],Q_Stat[],13,FALSE)-Statistics100!B$19)*5)/Statistics100!B$26))</f>
        <v>101.17799972636476</v>
      </c>
      <c r="J67">
        <f>IF(RZS_WS[[#This Row],[名前]]="","",(100+((VLOOKUP(RZS_WS[[#This Row],[No用]],Q_Stat[],14,FALSE)-Statistics100!C$19)*5)/Statistics100!C$26))</f>
        <v>100.98972406310683</v>
      </c>
      <c r="K67">
        <f>IF(RZS_WS[[#This Row],[名前]]="","",(100+((VLOOKUP(RZS_WS[[#This Row],[No用]],Q_Stat[],15,FALSE)-Statistics100!D$19)*5)/Statistics100!D$26))</f>
        <v>99.280690886564884</v>
      </c>
      <c r="L67">
        <f>IF(RZS_WS[[#This Row],[名前]]="","",(100+((VLOOKUP(RZS_WS[[#This Row],[No用]],Q_Stat[],16,FALSE)-Statistics100!E$19)*5)/Statistics100!E$26))</f>
        <v>98.667200690122627</v>
      </c>
      <c r="M67">
        <f>IF(RZS_WS[[#This Row],[名前]]="","",(100+((VLOOKUP(RZS_WS[[#This Row],[No用]],Q_Stat[],17,FALSE)-Statistics100!F$19)*5)/Statistics100!F$26))</f>
        <v>102.45062836624777</v>
      </c>
      <c r="N67">
        <f>IF(RZS_WS[[#This Row],[名前]]="","",(100+((VLOOKUP(RZS_WS[[#This Row],[No用]],Q_Stat[],18,FALSE)-Statistics100!G$19)*5)/Statistics100!G$26))</f>
        <v>100.28965517241379</v>
      </c>
      <c r="O67">
        <f>IF(RZS_WS[[#This Row],[名前]]="","",(100+((VLOOKUP(RZS_WS[[#This Row],[No用]],Q_Stat[],19,FALSE)-Statistics100!H$19)*5)/Statistics100!H$26))</f>
        <v>99.261192759462062</v>
      </c>
      <c r="P67">
        <f>IF(RZS_WS[[#This Row],[名前]]="","",(100+((VLOOKUP(RZS_WS[[#This Row],[No用]],Q_Stat[],20,FALSE)-Statistics100!I$19)*5)/Statistics100!I$26))</f>
        <v>101.59968982347307</v>
      </c>
      <c r="Q67">
        <f>IF(RZS_WS[[#This Row],[名前]]="","",(100+((VLOOKUP(RZS_WS[[#This Row],[No用]],Q_Stat[],21,FALSE)-Statistics100!J$19)*5)/Statistics100!J$26))</f>
        <v>98.501366535074396</v>
      </c>
      <c r="R67">
        <f>IF(RZS_WS[[#This Row],[名前]]="","",(100+((VLOOKUP(RZS_WS[[#This Row],[No用]],Q_Stat[],22,FALSE)-Statistics100!K$19)*5)/Statistics100!K$26))</f>
        <v>99.487817406101598</v>
      </c>
      <c r="S67">
        <f>IF(RZS_WS[[#This Row],[名前]]="","",(100+((VLOOKUP(RZS_WS[[#This Row],[No用]],Q_Stat[],25,FALSE)-Statistics100!L$19)*5)/Statistics100!L$26))</f>
        <v>100.05513339619502</v>
      </c>
      <c r="T67">
        <f>IF(RZS_WS[[#This Row],[名前]]="","",(100+((VLOOKUP(RZS_WS[[#This Row],[No用]],Q_Stat[],26,FALSE)-Statistics100!M$19)*5)/Statistics100!M$26))</f>
        <v>101.06890376095768</v>
      </c>
      <c r="U67">
        <f>IF(RZS_WS[[#This Row],[名前]]="","",(100+((VLOOKUP(RZS_WS[[#This Row],[No用]],Q_Stat[],27,FALSE)-Statistics100!N$19)*5)/Statistics100!N$26))</f>
        <v>100.21226176705113</v>
      </c>
      <c r="V67">
        <f>IF(RZS_WS[[#This Row],[名前]]="","",(100+((VLOOKUP(RZS_WS[[#This Row],[No用]],Q_Stat[],28,FALSE)-Statistics100!O$19)*5)/Statistics100!O$26))</f>
        <v>99.167208746424237</v>
      </c>
      <c r="W67">
        <f>IF(RZS_WS[[#This Row],[名前]]="","",(100+((VLOOKUP(RZS_WS[[#This Row],[No用]],Q_Stat[],29,FALSE)-Statistics100!P$19)*5)/Statistics100!P$26))</f>
        <v>99.316846473029045</v>
      </c>
      <c r="X67">
        <f>IF(RZS_WS[[#This Row],[名前]]="","",(100+((VLOOKUP(RZS_WS[[#This Row],[No用]],Q_Stat[],30,FALSE)-Statistics100!Q$19)*5)/Statistics100!Q$26))</f>
        <v>100.78964465006398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Row],[No用]],Q_Stat[],13,FALSE)-Statistics100!B$19)*5)/Statistics100!B$26))</f>
        <v>99.367902585853059</v>
      </c>
      <c r="J68">
        <f>IF(RZS_WS[[#This Row],[名前]]="","",(100+((VLOOKUP(RZS_WS[[#This Row],[No用]],Q_Stat[],14,FALSE)-Statistics100!C$19)*5)/Statistics100!C$26))</f>
        <v>101.23352705812435</v>
      </c>
      <c r="K68">
        <f>IF(RZS_WS[[#This Row],[名前]]="","",(100+((VLOOKUP(RZS_WS[[#This Row],[No用]],Q_Stat[],15,FALSE)-Statistics100!D$19)*5)/Statistics100!D$26))</f>
        <v>96.709543417264882</v>
      </c>
      <c r="L68">
        <f>IF(RZS_WS[[#This Row],[名前]]="","",(100+((VLOOKUP(RZS_WS[[#This Row],[No用]],Q_Stat[],16,FALSE)-Statistics100!E$19)*5)/Statistics100!E$26))</f>
        <v>97.036786000369716</v>
      </c>
      <c r="M68">
        <f>IF(RZS_WS[[#This Row],[名前]]="","",(100+((VLOOKUP(RZS_WS[[#This Row],[No用]],Q_Stat[],17,FALSE)-Statistics100!F$19)*5)/Statistics100!F$26))</f>
        <v>97.172351885098749</v>
      </c>
      <c r="N68">
        <f>IF(RZS_WS[[#This Row],[名前]]="","",(100+((VLOOKUP(RZS_WS[[#This Row],[No用]],Q_Stat[],18,FALSE)-Statistics100!G$19)*5)/Statistics100!G$26))</f>
        <v>98.768965517241384</v>
      </c>
      <c r="O68">
        <f>IF(RZS_WS[[#This Row],[名前]]="","",(100+((VLOOKUP(RZS_WS[[#This Row],[No用]],Q_Stat[],19,FALSE)-Statistics100!H$19)*5)/Statistics100!H$26))</f>
        <v>98.860806900073769</v>
      </c>
      <c r="P68">
        <f>IF(RZS_WS[[#This Row],[名前]]="","",(100+((VLOOKUP(RZS_WS[[#This Row],[No用]],Q_Stat[],20,FALSE)-Statistics100!I$19)*5)/Statistics100!I$26))</f>
        <v>99.588103817908134</v>
      </c>
      <c r="Q68">
        <f>IF(RZS_WS[[#This Row],[名前]]="","",(100+((VLOOKUP(RZS_WS[[#This Row],[No用]],Q_Stat[],21,FALSE)-Statistics100!J$19)*5)/Statistics100!J$26))</f>
        <v>99.170968721530514</v>
      </c>
      <c r="R68">
        <f>IF(RZS_WS[[#This Row],[名前]]="","",(100+((VLOOKUP(RZS_WS[[#This Row],[No用]],Q_Stat[],22,FALSE)-Statistics100!K$19)*5)/Statistics100!K$26))</f>
        <v>99.487817406101598</v>
      </c>
      <c r="S68">
        <f>IF(RZS_WS[[#This Row],[名前]]="","",(100+((VLOOKUP(RZS_WS[[#This Row],[No用]],Q_Stat[],25,FALSE)-Statistics100!L$19)*5)/Statistics100!L$26))</f>
        <v>99.783349048754786</v>
      </c>
      <c r="T68">
        <f>IF(RZS_WS[[#This Row],[名前]]="","",(100+((VLOOKUP(RZS_WS[[#This Row],[No用]],Q_Stat[],26,FALSE)-Statistics100!M$19)*5)/Statistics100!M$26))</f>
        <v>99.26760297860308</v>
      </c>
      <c r="U68">
        <f>IF(RZS_WS[[#This Row],[名前]]="","",(100+((VLOOKUP(RZS_WS[[#This Row],[No用]],Q_Stat[],27,FALSE)-Statistics100!N$19)*5)/Statistics100!N$26))</f>
        <v>99.948113790276395</v>
      </c>
      <c r="V68">
        <f>IF(RZS_WS[[#This Row],[名前]]="","",(100+((VLOOKUP(RZS_WS[[#This Row],[No用]],Q_Stat[],28,FALSE)-Statistics100!O$19)*5)/Statistics100!O$26))</f>
        <v>97.784709432187782</v>
      </c>
      <c r="W68">
        <f>IF(RZS_WS[[#This Row],[名前]]="","",(100+((VLOOKUP(RZS_WS[[#This Row],[No用]],Q_Stat[],29,FALSE)-Statistics100!P$19)*5)/Statistics100!P$26))</f>
        <v>99.316846473029045</v>
      </c>
      <c r="X68">
        <f>IF(RZS_WS[[#This Row],[名前]]="","",(100+((VLOOKUP(RZS_WS[[#This Row],[No用]],Q_Stat[],30,FALSE)-Statistics100!Q$19)*5)/Statistics100!Q$26))</f>
        <v>99.400531548380741</v>
      </c>
    </row>
    <row r="69" spans="1:24" x14ac:dyDescent="0.3">
      <c r="A69" t="str">
        <f>IFERROR(Q_WS[[#This Row],[No.]],"")</f>
        <v>164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Row],[No用]],Q_Stat[],13,FALSE)-Statistics100!B$19)*5)/Statistics100!B$26))</f>
        <v>100.77575591736216</v>
      </c>
      <c r="J69">
        <f>IF(RZS_WS[[#This Row],[名前]]="","",(100+((VLOOKUP(RZS_WS[[#This Row],[No用]],Q_Stat[],14,FALSE)-Statistics100!C$19)*5)/Statistics100!C$26))</f>
        <v>101.47733005314187</v>
      </c>
      <c r="K69">
        <f>IF(RZS_WS[[#This Row],[名前]]="","",(100+((VLOOKUP(RZS_WS[[#This Row],[No用]],Q_Stat[],15,FALSE)-Statistics100!D$19)*5)/Statistics100!D$26))</f>
        <v>99.280690886564884</v>
      </c>
      <c r="L69">
        <f>IF(RZS_WS[[#This Row],[名前]]="","",(100+((VLOOKUP(RZS_WS[[#This Row],[No用]],Q_Stat[],16,FALSE)-Statistics100!E$19)*5)/Statistics100!E$26))</f>
        <v>99.210672253373588</v>
      </c>
      <c r="M69">
        <f>IF(RZS_WS[[#This Row],[名前]]="","",(100+((VLOOKUP(RZS_WS[[#This Row],[No用]],Q_Stat[],17,FALSE)-Statistics100!F$19)*5)/Statistics100!F$26))</f>
        <v>102.45062836624777</v>
      </c>
      <c r="N69">
        <f>IF(RZS_WS[[#This Row],[名前]]="","",(100+((VLOOKUP(RZS_WS[[#This Row],[No用]],Q_Stat[],18,FALSE)-Statistics100!G$19)*5)/Statistics100!G$26))</f>
        <v>100.28965517241379</v>
      </c>
      <c r="O69">
        <f>IF(RZS_WS[[#This Row],[名前]]="","",(100+((VLOOKUP(RZS_WS[[#This Row],[No用]],Q_Stat[],19,FALSE)-Statistics100!H$19)*5)/Statistics100!H$26))</f>
        <v>101.26312205640356</v>
      </c>
      <c r="P69">
        <f>IF(RZS_WS[[#This Row],[名前]]="","",(100+((VLOOKUP(RZS_WS[[#This Row],[No用]],Q_Stat[],20,FALSE)-Statistics100!I$19)*5)/Statistics100!I$26))</f>
        <v>100.7950554212471</v>
      </c>
      <c r="Q69">
        <f>IF(RZS_WS[[#This Row],[名前]]="","",(100+((VLOOKUP(RZS_WS[[#This Row],[No用]],Q_Stat[],21,FALSE)-Statistics100!J$19)*5)/Statistics100!J$26))</f>
        <v>101.849377467355</v>
      </c>
      <c r="R69">
        <f>IF(RZS_WS[[#This Row],[名前]]="","",(100+((VLOOKUP(RZS_WS[[#This Row],[No用]],Q_Stat[],22,FALSE)-Statistics100!K$19)*5)/Statistics100!K$26))</f>
        <v>98.871437207140787</v>
      </c>
      <c r="S69">
        <f>IF(RZS_WS[[#This Row],[名前]]="","",(100+((VLOOKUP(RZS_WS[[#This Row],[No用]],Q_Stat[],25,FALSE)-Statistics100!L$19)*5)/Statistics100!L$26))</f>
        <v>100.09861889178546</v>
      </c>
      <c r="T69">
        <f>IF(RZS_WS[[#This Row],[名前]]="","",(100+((VLOOKUP(RZS_WS[[#This Row],[No用]],Q_Stat[],26,FALSE)-Statistics100!M$19)*5)/Statistics100!M$26))</f>
        <v>100.79178056367236</v>
      </c>
      <c r="U69">
        <f>IF(RZS_WS[[#This Row],[名前]]="","",(100+((VLOOKUP(RZS_WS[[#This Row],[No用]],Q_Stat[],27,FALSE)-Statistics100!N$19)*5)/Statistics100!N$26))</f>
        <v>100.60848373221324</v>
      </c>
      <c r="V69">
        <f>IF(RZS_WS[[#This Row],[名前]]="","",(100+((VLOOKUP(RZS_WS[[#This Row],[No用]],Q_Stat[],28,FALSE)-Statistics100!O$19)*5)/Statistics100!O$26))</f>
        <v>99.443708609271525</v>
      </c>
      <c r="W69">
        <f>IF(RZS_WS[[#This Row],[名前]]="","",(100+((VLOOKUP(RZS_WS[[#This Row],[No用]],Q_Stat[],29,FALSE)-Statistics100!P$19)*5)/Statistics100!P$26))</f>
        <v>100.98987551867219</v>
      </c>
      <c r="X69">
        <f>IF(RZS_WS[[#This Row],[名前]]="","",(100+((VLOOKUP(RZS_WS[[#This Row],[No用]],Q_Stat[],30,FALSE)-Statistics100!Q$19)*5)/Statistics100!Q$26))</f>
        <v>100.44236637464317</v>
      </c>
    </row>
    <row r="70" spans="1:24" x14ac:dyDescent="0.3">
      <c r="A70" t="str">
        <f>IFERROR(Q_WS[[#This Row],[No.]],"")</f>
        <v>165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Row],[No用]],Q_Stat[],13,FALSE)-Statistics100!B$19)*5)/Statistics100!B$26))</f>
        <v>101.37912163086605</v>
      </c>
      <c r="J70">
        <f>IF(RZS_WS[[#This Row],[名前]]="","",(100+((VLOOKUP(RZS_WS[[#This Row],[No用]],Q_Stat[],14,FALSE)-Statistics100!C$19)*5)/Statistics100!C$26))</f>
        <v>102.20873903819442</v>
      </c>
      <c r="K70">
        <f>IF(RZS_WS[[#This Row],[名前]]="","",(100+((VLOOKUP(RZS_WS[[#This Row],[No用]],Q_Stat[],15,FALSE)-Statistics100!D$19)*5)/Statistics100!D$26))</f>
        <v>100.56626462121488</v>
      </c>
      <c r="L70">
        <f>IF(RZS_WS[[#This Row],[名前]]="","",(100+((VLOOKUP(RZS_WS[[#This Row],[No用]],Q_Stat[],16,FALSE)-Statistics100!E$19)*5)/Statistics100!E$26))</f>
        <v>99.754143816624563</v>
      </c>
      <c r="M70">
        <f>IF(RZS_WS[[#This Row],[名前]]="","",(100+((VLOOKUP(RZS_WS[[#This Row],[No用]],Q_Stat[],17,FALSE)-Statistics100!F$19)*5)/Statistics100!F$26))</f>
        <v>102.45062836624777</v>
      </c>
      <c r="N70">
        <f>IF(RZS_WS[[#This Row],[名前]]="","",(100+((VLOOKUP(RZS_WS[[#This Row],[No用]],Q_Stat[],18,FALSE)-Statistics100!G$19)*5)/Statistics100!G$26))</f>
        <v>100.79655172413793</v>
      </c>
      <c r="O70">
        <f>IF(RZS_WS[[#This Row],[名前]]="","",(100+((VLOOKUP(RZS_WS[[#This Row],[No用]],Q_Stat[],19,FALSE)-Statistics100!H$19)*5)/Statistics100!H$26))</f>
        <v>101.66350791579187</v>
      </c>
      <c r="P70">
        <f>IF(RZS_WS[[#This Row],[名前]]="","",(100+((VLOOKUP(RZS_WS[[#This Row],[No用]],Q_Stat[],20,FALSE)-Statistics100!I$19)*5)/Statistics100!I$26))</f>
        <v>102.00200702458605</v>
      </c>
      <c r="Q70">
        <f>IF(RZS_WS[[#This Row],[名前]]="","",(100+((VLOOKUP(RZS_WS[[#This Row],[No用]],Q_Stat[],21,FALSE)-Statistics100!J$19)*5)/Statistics100!J$26))</f>
        <v>102.51897965381112</v>
      </c>
      <c r="R70">
        <f>IF(RZS_WS[[#This Row],[名前]]="","",(100+((VLOOKUP(RZS_WS[[#This Row],[No用]],Q_Stat[],22,FALSE)-Statistics100!K$19)*5)/Statistics100!K$26))</f>
        <v>98.871437207140787</v>
      </c>
      <c r="S70">
        <f>IF(RZS_WS[[#This Row],[名前]]="","",(100+((VLOOKUP(RZS_WS[[#This Row],[No用]],Q_Stat[],25,FALSE)-Statistics100!L$19)*5)/Statistics100!L$26))</f>
        <v>100.25081812635199</v>
      </c>
      <c r="T70">
        <f>IF(RZS_WS[[#This Row],[名前]]="","",(100+((VLOOKUP(RZS_WS[[#This Row],[No用]],Q_Stat[],26,FALSE)-Statistics100!M$19)*5)/Statistics100!M$26))</f>
        <v>101.20746535960033</v>
      </c>
      <c r="U70">
        <f>IF(RZS_WS[[#This Row],[名前]]="","",(100+((VLOOKUP(RZS_WS[[#This Row],[No用]],Q_Stat[],27,FALSE)-Statistics100!N$19)*5)/Statistics100!N$26))</f>
        <v>101.13677968576273</v>
      </c>
      <c r="V70">
        <f>IF(RZS_WS[[#This Row],[名前]]="","",(100+((VLOOKUP(RZS_WS[[#This Row],[No用]],Q_Stat[],28,FALSE)-Statistics100!O$19)*5)/Statistics100!O$26))</f>
        <v>99.996708334966101</v>
      </c>
      <c r="W70">
        <f>IF(RZS_WS[[#This Row],[名前]]="","",(100+((VLOOKUP(RZS_WS[[#This Row],[No用]],Q_Stat[],29,FALSE)-Statistics100!P$19)*5)/Statistics100!P$26))</f>
        <v>101.32448132780083</v>
      </c>
      <c r="X70">
        <f>IF(RZS_WS[[#This Row],[名前]]="","",(100+((VLOOKUP(RZS_WS[[#This Row],[No用]],Q_Stat[],30,FALSE)-Statistics100!Q$19)*5)/Statistics100!Q$26))</f>
        <v>101.1369229254848</v>
      </c>
    </row>
    <row r="71" spans="1:24" x14ac:dyDescent="0.3">
      <c r="A71" t="str">
        <f>IFERROR(Q_WS[[#This Row],[No.]],"")</f>
        <v>166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Row],[No用]],Q_Stat[],13,FALSE)-Statistics100!B$19)*5)/Statistics100!B$26))</f>
        <v>101.78136543986865</v>
      </c>
      <c r="J71">
        <f>IF(RZS_WS[[#This Row],[名前]]="","",(100+((VLOOKUP(RZS_WS[[#This Row],[No用]],Q_Stat[],14,FALSE)-Statistics100!C$19)*5)/Statistics100!C$26))</f>
        <v>101.72113304815939</v>
      </c>
      <c r="K71">
        <f>IF(RZS_WS[[#This Row],[名前]]="","",(100+((VLOOKUP(RZS_WS[[#This Row],[No用]],Q_Stat[],15,FALSE)-Statistics100!D$19)*5)/Statistics100!D$26))</f>
        <v>100.56626462121488</v>
      </c>
      <c r="L71">
        <f>IF(RZS_WS[[#This Row],[名前]]="","",(100+((VLOOKUP(RZS_WS[[#This Row],[No用]],Q_Stat[],16,FALSE)-Statistics100!E$19)*5)/Statistics100!E$26))</f>
        <v>98.667200690122627</v>
      </c>
      <c r="M71">
        <f>IF(RZS_WS[[#This Row],[名前]]="","",(100+((VLOOKUP(RZS_WS[[#This Row],[No用]],Q_Stat[],17,FALSE)-Statistics100!F$19)*5)/Statistics100!F$26))</f>
        <v>102.45062836624777</v>
      </c>
      <c r="N71">
        <f>IF(RZS_WS[[#This Row],[名前]]="","",(100+((VLOOKUP(RZS_WS[[#This Row],[No用]],Q_Stat[],18,FALSE)-Statistics100!G$19)*5)/Statistics100!G$26))</f>
        <v>101.81034482758621</v>
      </c>
      <c r="O71">
        <f>IF(RZS_WS[[#This Row],[名前]]="","",(100+((VLOOKUP(RZS_WS[[#This Row],[No用]],Q_Stat[],19,FALSE)-Statistics100!H$19)*5)/Statistics100!H$26))</f>
        <v>101.66350791579187</v>
      </c>
      <c r="P71">
        <f>IF(RZS_WS[[#This Row],[名前]]="","",(100+((VLOOKUP(RZS_WS[[#This Row],[No用]],Q_Stat[],20,FALSE)-Statistics100!I$19)*5)/Statistics100!I$26))</f>
        <v>102.80664142681202</v>
      </c>
      <c r="Q71">
        <f>IF(RZS_WS[[#This Row],[名前]]="","",(100+((VLOOKUP(RZS_WS[[#This Row],[No用]],Q_Stat[],21,FALSE)-Statistics100!J$19)*5)/Statistics100!J$26))</f>
        <v>101.849377467355</v>
      </c>
      <c r="R71">
        <f>IF(RZS_WS[[#This Row],[名前]]="","",(100+((VLOOKUP(RZS_WS[[#This Row],[No用]],Q_Stat[],22,FALSE)-Statistics100!K$19)*5)/Statistics100!K$26))</f>
        <v>98.871437207140787</v>
      </c>
      <c r="S71">
        <f>IF(RZS_WS[[#This Row],[名前]]="","",(100+((VLOOKUP(RZS_WS[[#This Row],[No用]],Q_Stat[],25,FALSE)-Statistics100!L$19)*5)/Statistics100!L$26))</f>
        <v>100.2616895002496</v>
      </c>
      <c r="T71">
        <f>IF(RZS_WS[[#This Row],[名前]]="","",(100+((VLOOKUP(RZS_WS[[#This Row],[No用]],Q_Stat[],26,FALSE)-Statistics100!M$19)*5)/Statistics100!M$26))</f>
        <v>101.48458855688567</v>
      </c>
      <c r="U71">
        <f>IF(RZS_WS[[#This Row],[名前]]="","",(100+((VLOOKUP(RZS_WS[[#This Row],[No用]],Q_Stat[],27,FALSE)-Statistics100!N$19)*5)/Statistics100!N$26))</f>
        <v>100.60848373221324</v>
      </c>
      <c r="V71">
        <f>IF(RZS_WS[[#This Row],[名前]]="","",(100+((VLOOKUP(RZS_WS[[#This Row],[No用]],Q_Stat[],28,FALSE)-Statistics100!O$19)*5)/Statistics100!O$26))</f>
        <v>99.443708609271525</v>
      </c>
      <c r="W71">
        <f>IF(RZS_WS[[#This Row],[名前]]="","",(100+((VLOOKUP(RZS_WS[[#This Row],[No用]],Q_Stat[],29,FALSE)-Statistics100!P$19)*5)/Statistics100!P$26))</f>
        <v>101.15717842323652</v>
      </c>
      <c r="X71">
        <f>IF(RZS_WS[[#This Row],[名前]]="","",(100+((VLOOKUP(RZS_WS[[#This Row],[No用]],Q_Stat[],30,FALSE)-Statistics100!Q$19)*5)/Statistics100!Q$26))</f>
        <v>101.83147947632641</v>
      </c>
    </row>
    <row r="72" spans="1:24" x14ac:dyDescent="0.3">
      <c r="A72" t="str">
        <f>IFERROR(Q_WS[[#This Row],[No.]],"")</f>
        <v>167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Row],[No用]],Q_Stat[],13,FALSE)-Statistics100!B$19)*5)/Statistics100!B$26))</f>
        <v>101.98248734436996</v>
      </c>
      <c r="J72">
        <f>IF(RZS_WS[[#This Row],[名前]]="","",(100+((VLOOKUP(RZS_WS[[#This Row],[No用]],Q_Stat[],14,FALSE)-Statistics100!C$19)*5)/Statistics100!C$26))</f>
        <v>101.47733005314187</v>
      </c>
      <c r="K72">
        <f>IF(RZS_WS[[#This Row],[名前]]="","",(100+((VLOOKUP(RZS_WS[[#This Row],[No用]],Q_Stat[],15,FALSE)-Statistics100!D$19)*5)/Statistics100!D$26))</f>
        <v>100.56626462121488</v>
      </c>
      <c r="L72">
        <f>IF(RZS_WS[[#This Row],[名前]]="","",(100+((VLOOKUP(RZS_WS[[#This Row],[No用]],Q_Stat[],16,FALSE)-Statistics100!E$19)*5)/Statistics100!E$26))</f>
        <v>98.123729126871652</v>
      </c>
      <c r="M72">
        <f>IF(RZS_WS[[#This Row],[名前]]="","",(100+((VLOOKUP(RZS_WS[[#This Row],[No用]],Q_Stat[],17,FALSE)-Statistics100!F$19)*5)/Statistics100!F$26))</f>
        <v>102.45062836624777</v>
      </c>
      <c r="N72">
        <f>IF(RZS_WS[[#This Row],[名前]]="","",(100+((VLOOKUP(RZS_WS[[#This Row],[No用]],Q_Stat[],18,FALSE)-Statistics100!G$19)*5)/Statistics100!G$26))</f>
        <v>100.79655172413793</v>
      </c>
      <c r="O72">
        <f>IF(RZS_WS[[#This Row],[名前]]="","",(100+((VLOOKUP(RZS_WS[[#This Row],[No用]],Q_Stat[],19,FALSE)-Statistics100!H$19)*5)/Statistics100!H$26))</f>
        <v>102.86466549395676</v>
      </c>
      <c r="P72">
        <f>IF(RZS_WS[[#This Row],[名前]]="","",(100+((VLOOKUP(RZS_WS[[#This Row],[No用]],Q_Stat[],20,FALSE)-Statistics100!I$19)*5)/Statistics100!I$26))</f>
        <v>102.00200702458605</v>
      </c>
      <c r="Q72">
        <f>IF(RZS_WS[[#This Row],[名前]]="","",(100+((VLOOKUP(RZS_WS[[#This Row],[No用]],Q_Stat[],21,FALSE)-Statistics100!J$19)*5)/Statistics100!J$26))</f>
        <v>103.85818402672335</v>
      </c>
      <c r="R72">
        <f>IF(RZS_WS[[#This Row],[名前]]="","",(100+((VLOOKUP(RZS_WS[[#This Row],[No用]],Q_Stat[],22,FALSE)-Statistics100!K$19)*5)/Statistics100!K$26))</f>
        <v>98.871437207140787</v>
      </c>
      <c r="S72">
        <f>IF(RZS_WS[[#This Row],[名前]]="","",(100+((VLOOKUP(RZS_WS[[#This Row],[No用]],Q_Stat[],25,FALSE)-Statistics100!L$19)*5)/Statistics100!L$26))</f>
        <v>100.2725608741472</v>
      </c>
      <c r="T72">
        <f>IF(RZS_WS[[#This Row],[名前]]="","",(100+((VLOOKUP(RZS_WS[[#This Row],[No用]],Q_Stat[],26,FALSE)-Statistics100!M$19)*5)/Statistics100!M$26))</f>
        <v>101.62315015552832</v>
      </c>
      <c r="U72">
        <f>IF(RZS_WS[[#This Row],[名前]]="","",(100+((VLOOKUP(RZS_WS[[#This Row],[No用]],Q_Stat[],27,FALSE)-Statistics100!N$19)*5)/Statistics100!N$26))</f>
        <v>100.34433575543851</v>
      </c>
      <c r="V72">
        <f>IF(RZS_WS[[#This Row],[名前]]="","",(100+((VLOOKUP(RZS_WS[[#This Row],[No用]],Q_Stat[],28,FALSE)-Statistics100!O$19)*5)/Statistics100!O$26))</f>
        <v>99.167208746424237</v>
      </c>
      <c r="W72">
        <f>IF(RZS_WS[[#This Row],[名前]]="","",(100+((VLOOKUP(RZS_WS[[#This Row],[No用]],Q_Stat[],29,FALSE)-Statistics100!P$19)*5)/Statistics100!P$26))</f>
        <v>102.16099585062241</v>
      </c>
      <c r="X72">
        <f>IF(RZS_WS[[#This Row],[名前]]="","",(100+((VLOOKUP(RZS_WS[[#This Row],[No用]],Q_Stat[],30,FALSE)-Statistics100!Q$19)*5)/Statistics100!Q$26))</f>
        <v>101.1369229254848</v>
      </c>
    </row>
    <row r="73" spans="1:24" x14ac:dyDescent="0.3">
      <c r="A73" t="str">
        <f>IFERROR(Q_WS[[#This Row],[No.]],"")</f>
        <v>168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Row],[No用]],Q_Stat[],13,FALSE)-Statistics100!B$19)*5)/Statistics100!B$26))</f>
        <v>99.770146394855658</v>
      </c>
      <c r="J73">
        <f>IF(RZS_WS[[#This Row],[名前]]="","",(100+((VLOOKUP(RZS_WS[[#This Row],[No用]],Q_Stat[],14,FALSE)-Statistics100!C$19)*5)/Statistics100!C$26))</f>
        <v>99.039300102966678</v>
      </c>
      <c r="K73">
        <f>IF(RZS_WS[[#This Row],[名前]]="","",(100+((VLOOKUP(RZS_WS[[#This Row],[No用]],Q_Stat[],15,FALSE)-Statistics100!D$19)*5)/Statistics100!D$26))</f>
        <v>106.99413329446489</v>
      </c>
      <c r="L73">
        <f>IF(RZS_WS[[#This Row],[名前]]="","",(100+((VLOOKUP(RZS_WS[[#This Row],[No用]],Q_Stat[],16,FALSE)-Statistics100!E$19)*5)/Statistics100!E$26))</f>
        <v>101.38455850637747</v>
      </c>
      <c r="M73">
        <f>IF(RZS_WS[[#This Row],[名前]]="","",(100+((VLOOKUP(RZS_WS[[#This Row],[No用]],Q_Stat[],17,FALSE)-Statistics100!F$19)*5)/Statistics100!F$26))</f>
        <v>102.45062836624777</v>
      </c>
      <c r="N73">
        <f>IF(RZS_WS[[#This Row],[名前]]="","",(100+((VLOOKUP(RZS_WS[[#This Row],[No用]],Q_Stat[],18,FALSE)-Statistics100!G$19)*5)/Statistics100!G$26))</f>
        <v>99.275862068965523</v>
      </c>
      <c r="O73">
        <f>IF(RZS_WS[[#This Row],[名前]]="","",(100+((VLOOKUP(RZS_WS[[#This Row],[No用]],Q_Stat[],19,FALSE)-Statistics100!H$19)*5)/Statistics100!H$26))</f>
        <v>101.26312205640356</v>
      </c>
      <c r="P73">
        <f>IF(RZS_WS[[#This Row],[名前]]="","",(100+((VLOOKUP(RZS_WS[[#This Row],[No用]],Q_Stat[],20,FALSE)-Statistics100!I$19)*5)/Statistics100!I$26))</f>
        <v>100.7950554212471</v>
      </c>
      <c r="Q73">
        <f>IF(RZS_WS[[#This Row],[名前]]="","",(100+((VLOOKUP(RZS_WS[[#This Row],[No用]],Q_Stat[],21,FALSE)-Statistics100!J$19)*5)/Statistics100!J$26))</f>
        <v>101.849377467355</v>
      </c>
      <c r="R73">
        <f>IF(RZS_WS[[#This Row],[名前]]="","",(100+((VLOOKUP(RZS_WS[[#This Row],[No用]],Q_Stat[],22,FALSE)-Statistics100!K$19)*5)/Statistics100!K$26))</f>
        <v>100.10419760506242</v>
      </c>
      <c r="S73">
        <f>IF(RZS_WS[[#This Row],[名前]]="","",(100+((VLOOKUP(RZS_WS[[#This Row],[No用]],Q_Stat[],25,FALSE)-Statistics100!L$19)*5)/Statistics100!L$26))</f>
        <v>100.13123301347828</v>
      </c>
      <c r="T73">
        <f>IF(RZS_WS[[#This Row],[名前]]="","",(100+((VLOOKUP(RZS_WS[[#This Row],[No用]],Q_Stat[],26,FALSE)-Statistics100!M$19)*5)/Statistics100!M$26))</f>
        <v>100.09897257045904</v>
      </c>
      <c r="U73">
        <f>IF(RZS_WS[[#This Row],[名前]]="","",(100+((VLOOKUP(RZS_WS[[#This Row],[No用]],Q_Stat[],27,FALSE)-Statistics100!N$19)*5)/Statistics100!N$26))</f>
        <v>99.816039801889019</v>
      </c>
      <c r="V73">
        <f>IF(RZS_WS[[#This Row],[名前]]="","",(100+((VLOOKUP(RZS_WS[[#This Row],[No用]],Q_Stat[],28,FALSE)-Statistics100!O$19)*5)/Statistics100!O$26))</f>
        <v>102.20870723774443</v>
      </c>
      <c r="W73">
        <f>IF(RZS_WS[[#This Row],[名前]]="","",(100+((VLOOKUP(RZS_WS[[#This Row],[No用]],Q_Stat[],29,FALSE)-Statistics100!P$19)*5)/Statistics100!P$26))</f>
        <v>100.98987551867219</v>
      </c>
      <c r="X73">
        <f>IF(RZS_WS[[#This Row],[名前]]="","",(100+((VLOOKUP(RZS_WS[[#This Row],[No用]],Q_Stat[],30,FALSE)-Statistics100!Q$19)*5)/Statistics100!Q$26))</f>
        <v>100.09508809922237</v>
      </c>
    </row>
    <row r="74" spans="1:24" x14ac:dyDescent="0.3">
      <c r="A74" t="str">
        <f>IFERROR(Q_WS[[#This Row],[No.]],"")</f>
        <v>169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Row],[No用]],Q_Stat[],13,FALSE)-Statistics100!B$19)*5)/Statistics100!B$26))</f>
        <v>100.37351210835956</v>
      </c>
      <c r="J74">
        <f>IF(RZS_WS[[#This Row],[名前]]="","",(100+((VLOOKUP(RZS_WS[[#This Row],[No用]],Q_Stat[],14,FALSE)-Statistics100!C$19)*5)/Statistics100!C$26))</f>
        <v>99.770709088019245</v>
      </c>
      <c r="K74">
        <f>IF(RZS_WS[[#This Row],[名前]]="","",(100+((VLOOKUP(RZS_WS[[#This Row],[No用]],Q_Stat[],15,FALSE)-Statistics100!D$19)*5)/Statistics100!D$26))</f>
        <v>108.27970702911489</v>
      </c>
      <c r="L74">
        <f>IF(RZS_WS[[#This Row],[名前]]="","",(100+((VLOOKUP(RZS_WS[[#This Row],[No用]],Q_Stat[],16,FALSE)-Statistics100!E$19)*5)/Statistics100!E$26))</f>
        <v>101.92803006962845</v>
      </c>
      <c r="M74">
        <f>IF(RZS_WS[[#This Row],[名前]]="","",(100+((VLOOKUP(RZS_WS[[#This Row],[No用]],Q_Stat[],17,FALSE)-Statistics100!F$19)*5)/Statistics100!F$26))</f>
        <v>102.45062836624777</v>
      </c>
      <c r="N74">
        <f>IF(RZS_WS[[#This Row],[名前]]="","",(100+((VLOOKUP(RZS_WS[[#This Row],[No用]],Q_Stat[],18,FALSE)-Statistics100!G$19)*5)/Statistics100!G$26))</f>
        <v>99.782758620689648</v>
      </c>
      <c r="O74">
        <f>IF(RZS_WS[[#This Row],[名前]]="","",(100+((VLOOKUP(RZS_WS[[#This Row],[No用]],Q_Stat[],19,FALSE)-Statistics100!H$19)*5)/Statistics100!H$26))</f>
        <v>101.66350791579187</v>
      </c>
      <c r="P74">
        <f>IF(RZS_WS[[#This Row],[名前]]="","",(100+((VLOOKUP(RZS_WS[[#This Row],[No用]],Q_Stat[],20,FALSE)-Statistics100!I$19)*5)/Statistics100!I$26))</f>
        <v>102.00200702458605</v>
      </c>
      <c r="Q74">
        <f>IF(RZS_WS[[#This Row],[名前]]="","",(100+((VLOOKUP(RZS_WS[[#This Row],[No用]],Q_Stat[],21,FALSE)-Statistics100!J$19)*5)/Statistics100!J$26))</f>
        <v>102.51897965381112</v>
      </c>
      <c r="R74">
        <f>IF(RZS_WS[[#This Row],[名前]]="","",(100+((VLOOKUP(RZS_WS[[#This Row],[No用]],Q_Stat[],22,FALSE)-Statistics100!K$19)*5)/Statistics100!K$26))</f>
        <v>100.10419760506242</v>
      </c>
      <c r="S74">
        <f>IF(RZS_WS[[#This Row],[名前]]="","",(100+((VLOOKUP(RZS_WS[[#This Row],[No用]],Q_Stat[],25,FALSE)-Statistics100!L$19)*5)/Statistics100!L$26))</f>
        <v>100.28343224804482</v>
      </c>
      <c r="T74">
        <f>IF(RZS_WS[[#This Row],[名前]]="","",(100+((VLOOKUP(RZS_WS[[#This Row],[No用]],Q_Stat[],26,FALSE)-Statistics100!M$19)*5)/Statistics100!M$26))</f>
        <v>100.51465736638703</v>
      </c>
      <c r="U74">
        <f>IF(RZS_WS[[#This Row],[名前]]="","",(100+((VLOOKUP(RZS_WS[[#This Row],[No用]],Q_Stat[],27,FALSE)-Statistics100!N$19)*5)/Statistics100!N$26))</f>
        <v>100.34433575543851</v>
      </c>
      <c r="V74">
        <f>IF(RZS_WS[[#This Row],[名前]]="","",(100+((VLOOKUP(RZS_WS[[#This Row],[No用]],Q_Stat[],28,FALSE)-Statistics100!O$19)*5)/Statistics100!O$26))</f>
        <v>102.76170696343901</v>
      </c>
      <c r="W74">
        <f>IF(RZS_WS[[#This Row],[名前]]="","",(100+((VLOOKUP(RZS_WS[[#This Row],[No用]],Q_Stat[],29,FALSE)-Statistics100!P$19)*5)/Statistics100!P$26))</f>
        <v>101.32448132780083</v>
      </c>
      <c r="X74">
        <f>IF(RZS_WS[[#This Row],[名前]]="","",(100+((VLOOKUP(RZS_WS[[#This Row],[No用]],Q_Stat[],30,FALSE)-Statistics100!Q$19)*5)/Statistics100!Q$26))</f>
        <v>100.78964465006398</v>
      </c>
    </row>
    <row r="75" spans="1:24" x14ac:dyDescent="0.3">
      <c r="A75" t="str">
        <f>IFERROR(Q_WS[[#This Row],[No.]],"")</f>
        <v>170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Row],[No用]],Q_Stat[],13,FALSE)-Statistics100!B$19)*5)/Statistics100!B$26))</f>
        <v>99.770146394855658</v>
      </c>
      <c r="J75">
        <f>IF(RZS_WS[[#This Row],[名前]]="","",(100+((VLOOKUP(RZS_WS[[#This Row],[No用]],Q_Stat[],14,FALSE)-Statistics100!C$19)*5)/Statistics100!C$26))</f>
        <v>99.526906093001728</v>
      </c>
      <c r="K75">
        <f>IF(RZS_WS[[#This Row],[名前]]="","",(100+((VLOOKUP(RZS_WS[[#This Row],[No用]],Q_Stat[],15,FALSE)-Statistics100!D$19)*5)/Statistics100!D$26))</f>
        <v>101.85183835586488</v>
      </c>
      <c r="L75">
        <f>IF(RZS_WS[[#This Row],[名前]]="","",(100+((VLOOKUP(RZS_WS[[#This Row],[No用]],Q_Stat[],16,FALSE)-Statistics100!E$19)*5)/Statistics100!E$26))</f>
        <v>100.29761537987554</v>
      </c>
      <c r="M75">
        <f>IF(RZS_WS[[#This Row],[名前]]="","",(100+((VLOOKUP(RZS_WS[[#This Row],[No用]],Q_Stat[],17,FALSE)-Statistics100!F$19)*5)/Statistics100!F$26))</f>
        <v>97.172351885098749</v>
      </c>
      <c r="N75">
        <f>IF(RZS_WS[[#This Row],[名前]]="","",(100+((VLOOKUP(RZS_WS[[#This Row],[No用]],Q_Stat[],18,FALSE)-Statistics100!G$19)*5)/Statistics100!G$26))</f>
        <v>101.81034482758621</v>
      </c>
      <c r="O75">
        <f>IF(RZS_WS[[#This Row],[名前]]="","",(100+((VLOOKUP(RZS_WS[[#This Row],[No用]],Q_Stat[],19,FALSE)-Statistics100!H$19)*5)/Statistics100!H$26))</f>
        <v>101.26312205640356</v>
      </c>
      <c r="P75">
        <f>IF(RZS_WS[[#This Row],[名前]]="","",(100+((VLOOKUP(RZS_WS[[#This Row],[No用]],Q_Stat[],20,FALSE)-Statistics100!I$19)*5)/Statistics100!I$26))</f>
        <v>101.59968982347307</v>
      </c>
      <c r="Q75">
        <f>IF(RZS_WS[[#This Row],[名前]]="","",(100+((VLOOKUP(RZS_WS[[#This Row],[No用]],Q_Stat[],21,FALSE)-Statistics100!J$19)*5)/Statistics100!J$26))</f>
        <v>99.840570907986631</v>
      </c>
      <c r="R75">
        <f>IF(RZS_WS[[#This Row],[名前]]="","",(100+((VLOOKUP(RZS_WS[[#This Row],[No用]],Q_Stat[],22,FALSE)-Statistics100!K$19)*5)/Statistics100!K$26))</f>
        <v>100.72057780402325</v>
      </c>
      <c r="S75">
        <f>IF(RZS_WS[[#This Row],[名前]]="","",(100+((VLOOKUP(RZS_WS[[#This Row],[No用]],Q_Stat[],25,FALSE)-Statistics100!L$19)*5)/Statistics100!L$26))</f>
        <v>100.14210438737589</v>
      </c>
      <c r="T75">
        <f>IF(RZS_WS[[#This Row],[名前]]="","",(100+((VLOOKUP(RZS_WS[[#This Row],[No用]],Q_Stat[],26,FALSE)-Statistics100!M$19)*5)/Statistics100!M$26))</f>
        <v>99.5447261758884</v>
      </c>
      <c r="U75">
        <f>IF(RZS_WS[[#This Row],[名前]]="","",(100+((VLOOKUP(RZS_WS[[#This Row],[No用]],Q_Stat[],27,FALSE)-Statistics100!N$19)*5)/Statistics100!N$26))</f>
        <v>99.816039801889019</v>
      </c>
      <c r="V75">
        <f>IF(RZS_WS[[#This Row],[名前]]="","",(100+((VLOOKUP(RZS_WS[[#This Row],[No用]],Q_Stat[],28,FALSE)-Statistics100!O$19)*5)/Statistics100!O$26))</f>
        <v>100.54970806066069</v>
      </c>
      <c r="W75">
        <f>IF(RZS_WS[[#This Row],[名前]]="","",(100+((VLOOKUP(RZS_WS[[#This Row],[No用]],Q_Stat[],29,FALSE)-Statistics100!P$19)*5)/Statistics100!P$26))</f>
        <v>100.48796680497925</v>
      </c>
      <c r="X75">
        <f>IF(RZS_WS[[#This Row],[名前]]="","",(100+((VLOOKUP(RZS_WS[[#This Row],[No用]],Q_Stat[],30,FALSE)-Statistics100!Q$19)*5)/Statistics100!Q$26))</f>
        <v>101.31056206319519</v>
      </c>
    </row>
    <row r="76" spans="1:24" x14ac:dyDescent="0.3">
      <c r="A76" t="str">
        <f>IFERROR(Q_WS[[#This Row],[No.]],"")</f>
        <v>178</v>
      </c>
      <c r="B76" t="str">
        <f>IFERROR(Q_WS[[#This Row],[服装]],"")</f>
        <v>ユニフォーム</v>
      </c>
      <c r="C76" t="str">
        <f>IFERROR(Q_WS[[#This Row],[名前]],"")</f>
        <v>星海光来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鴎台</v>
      </c>
      <c r="G76" t="str">
        <f>IFERROR(Q_WS[[#This Row],[レアリティ]],"")</f>
        <v>ICONIC</v>
      </c>
      <c r="H76" t="str">
        <f>IFERROR(Q_WS[[#This Row],[No用]],"")</f>
        <v>ユニフォーム星海光来ICONIC</v>
      </c>
      <c r="I76">
        <f>IF(RZS_WS[[#This Row],[名前]]="","",(100+((VLOOKUP(RZS_WS[[#This Row],[No用]],Q_Stat[],13,FALSE)-Statistics100!B$19)*5)/Statistics100!B$26))</f>
        <v>101.17799972636476</v>
      </c>
      <c r="J76">
        <f>IF(RZS_WS[[#This Row],[名前]]="","",(100+((VLOOKUP(RZS_WS[[#This Row],[No用]],Q_Stat[],14,FALSE)-Statistics100!C$19)*5)/Statistics100!C$26))</f>
        <v>100.98972406310683</v>
      </c>
      <c r="K76">
        <f>IF(RZS_WS[[#This Row],[名前]]="","",(100+((VLOOKUP(RZS_WS[[#This Row],[No用]],Q_Stat[],15,FALSE)-Statistics100!D$19)*5)/Statistics100!D$26))</f>
        <v>100.56626462121488</v>
      </c>
      <c r="L76">
        <f>IF(RZS_WS[[#This Row],[名前]]="","",(100+((VLOOKUP(RZS_WS[[#This Row],[No用]],Q_Stat[],16,FALSE)-Statistics100!E$19)*5)/Statistics100!E$26))</f>
        <v>100.29761537987554</v>
      </c>
      <c r="M76">
        <f>IF(RZS_WS[[#This Row],[名前]]="","",(100+((VLOOKUP(RZS_WS[[#This Row],[No用]],Q_Stat[],17,FALSE)-Statistics100!F$19)*5)/Statistics100!F$26))</f>
        <v>102.45062836624777</v>
      </c>
      <c r="N76">
        <f>IF(RZS_WS[[#This Row],[名前]]="","",(100+((VLOOKUP(RZS_WS[[#This Row],[No用]],Q_Stat[],18,FALSE)-Statistics100!G$19)*5)/Statistics100!G$26))</f>
        <v>100.28965517241379</v>
      </c>
      <c r="O76">
        <f>IF(RZS_WS[[#This Row],[名前]]="","",(100+((VLOOKUP(RZS_WS[[#This Row],[No用]],Q_Stat[],19,FALSE)-Statistics100!H$19)*5)/Statistics100!H$26))</f>
        <v>100.06196447823866</v>
      </c>
      <c r="P76">
        <f>IF(RZS_WS[[#This Row],[名前]]="","",(100+((VLOOKUP(RZS_WS[[#This Row],[No用]],Q_Stat[],20,FALSE)-Statistics100!I$19)*5)/Statistics100!I$26))</f>
        <v>102.80664142681202</v>
      </c>
      <c r="Q76">
        <f>IF(RZS_WS[[#This Row],[名前]]="","",(100+((VLOOKUP(RZS_WS[[#This Row],[No用]],Q_Stat[],21,FALSE)-Statistics100!J$19)*5)/Statistics100!J$26))</f>
        <v>101.849377467355</v>
      </c>
      <c r="R76">
        <f>IF(RZS_WS[[#This Row],[名前]]="","",(100+((VLOOKUP(RZS_WS[[#This Row],[No用]],Q_Stat[],22,FALSE)-Statistics100!K$19)*5)/Statistics100!K$26))</f>
        <v>100.10419760506242</v>
      </c>
      <c r="S76">
        <f>IF(RZS_WS[[#This Row],[名前]]="","",(100+((VLOOKUP(RZS_WS[[#This Row],[No用]],Q_Stat[],25,FALSE)-Statistics100!L$19)*5)/Statistics100!L$26))</f>
        <v>100.2616895002496</v>
      </c>
      <c r="T76">
        <f>IF(RZS_WS[[#This Row],[名前]]="","",(100+((VLOOKUP(RZS_WS[[#This Row],[No用]],Q_Stat[],26,FALSE)-Statistics100!M$19)*5)/Statistics100!M$26))</f>
        <v>101.06890376095768</v>
      </c>
      <c r="U76">
        <f>IF(RZS_WS[[#This Row],[名前]]="","",(100+((VLOOKUP(RZS_WS[[#This Row],[No用]],Q_Stat[],27,FALSE)-Statistics100!N$19)*5)/Statistics100!N$26))</f>
        <v>100.60848373221324</v>
      </c>
      <c r="V76">
        <f>IF(RZS_WS[[#This Row],[名前]]="","",(100+((VLOOKUP(RZS_WS[[#This Row],[No用]],Q_Stat[],28,FALSE)-Statistics100!O$19)*5)/Statistics100!O$26))</f>
        <v>100.27320819781339</v>
      </c>
      <c r="W76">
        <f>IF(RZS_WS[[#This Row],[名前]]="","",(100+((VLOOKUP(RZS_WS[[#This Row],[No用]],Q_Stat[],29,FALSE)-Statistics100!P$19)*5)/Statistics100!P$26))</f>
        <v>100.48796680497925</v>
      </c>
      <c r="X76">
        <f>IF(RZS_WS[[#This Row],[名前]]="","",(100+((VLOOKUP(RZS_WS[[#This Row],[No用]],Q_Stat[],30,FALSE)-Statistics100!Q$19)*5)/Statistics100!Q$26))</f>
        <v>101.31056206319519</v>
      </c>
    </row>
    <row r="77" spans="1:24" x14ac:dyDescent="0.3">
      <c r="A77" t="str">
        <f>IFERROR(Q_WS[[#This Row],[No.]],"")</f>
        <v>179</v>
      </c>
      <c r="B77" t="str">
        <f>IFERROR(Q_WS[[#This Row],[服装]],"")</f>
        <v>文化祭</v>
      </c>
      <c r="C77" t="str">
        <f>IFERROR(Q_WS[[#This Row],[名前]],"")</f>
        <v>星海光来</v>
      </c>
      <c r="D77" t="str">
        <f>IFERROR(Q_WS[[#This Row],[じゃんけん]],"")</f>
        <v>グー</v>
      </c>
      <c r="E77" t="str">
        <f>IFERROR(Q_WS[[#This Row],[ポジション]],"")</f>
        <v>WS</v>
      </c>
      <c r="F77" t="str">
        <f>IFERROR(Q_WS[[#This Row],[高校]],"")</f>
        <v>鴎台</v>
      </c>
      <c r="G77" t="str">
        <f>IFERROR(Q_WS[[#This Row],[レアリティ]],"")</f>
        <v>ICONIC</v>
      </c>
      <c r="H77" t="str">
        <f>IFERROR(Q_WS[[#This Row],[No用]],"")</f>
        <v>文化祭星海光来ICONIC</v>
      </c>
      <c r="I77">
        <f>IF(RZS_WS[[#This Row],[名前]]="","",(100+((VLOOKUP(RZS_WS[[#This Row],[No用]],Q_Stat[],13,FALSE)-Statistics100!B$19)*5)/Statistics100!B$26))</f>
        <v>101.78136543986865</v>
      </c>
      <c r="J77">
        <f>IF(RZS_WS[[#This Row],[名前]]="","",(100+((VLOOKUP(RZS_WS[[#This Row],[No用]],Q_Stat[],14,FALSE)-Statistics100!C$19)*5)/Statistics100!C$26))</f>
        <v>101.72113304815939</v>
      </c>
      <c r="K77">
        <f>IF(RZS_WS[[#This Row],[名前]]="","",(100+((VLOOKUP(RZS_WS[[#This Row],[No用]],Q_Stat[],15,FALSE)-Statistics100!D$19)*5)/Statistics100!D$26))</f>
        <v>101.85183835586488</v>
      </c>
      <c r="L77">
        <f>IF(RZS_WS[[#This Row],[名前]]="","",(100+((VLOOKUP(RZS_WS[[#This Row],[No用]],Q_Stat[],16,FALSE)-Statistics100!E$19)*5)/Statistics100!E$26))</f>
        <v>100.8410869431265</v>
      </c>
      <c r="M77">
        <f>IF(RZS_WS[[#This Row],[名前]]="","",(100+((VLOOKUP(RZS_WS[[#This Row],[No用]],Q_Stat[],17,FALSE)-Statistics100!F$19)*5)/Statistics100!F$26))</f>
        <v>102.45062836624777</v>
      </c>
      <c r="N77">
        <f>IF(RZS_WS[[#This Row],[名前]]="","",(100+((VLOOKUP(RZS_WS[[#This Row],[No用]],Q_Stat[],18,FALSE)-Statistics100!G$19)*5)/Statistics100!G$26))</f>
        <v>100.79655172413793</v>
      </c>
      <c r="O77">
        <f>IF(RZS_WS[[#This Row],[名前]]="","",(100+((VLOOKUP(RZS_WS[[#This Row],[No用]],Q_Stat[],19,FALSE)-Statistics100!H$19)*5)/Statistics100!H$26))</f>
        <v>100.46235033762696</v>
      </c>
      <c r="P77">
        <f>IF(RZS_WS[[#This Row],[名前]]="","",(100+((VLOOKUP(RZS_WS[[#This Row],[No用]],Q_Stat[],20,FALSE)-Statistics100!I$19)*5)/Statistics100!I$26))</f>
        <v>104.01359303015099</v>
      </c>
      <c r="Q77">
        <f>IF(RZS_WS[[#This Row],[名前]]="","",(100+((VLOOKUP(RZS_WS[[#This Row],[No用]],Q_Stat[],21,FALSE)-Statistics100!J$19)*5)/Statistics100!J$26))</f>
        <v>102.51897965381112</v>
      </c>
      <c r="R77">
        <f>IF(RZS_WS[[#This Row],[名前]]="","",(100+((VLOOKUP(RZS_WS[[#This Row],[No用]],Q_Stat[],22,FALSE)-Statistics100!K$19)*5)/Statistics100!K$26))</f>
        <v>100.10419760506242</v>
      </c>
      <c r="S77">
        <f>IF(RZS_WS[[#This Row],[名前]]="","",(100+((VLOOKUP(RZS_WS[[#This Row],[No用]],Q_Stat[],25,FALSE)-Statistics100!L$19)*5)/Statistics100!L$26))</f>
        <v>100.41388873481613</v>
      </c>
      <c r="T77">
        <f>IF(RZS_WS[[#This Row],[名前]]="","",(100+((VLOOKUP(RZS_WS[[#This Row],[No用]],Q_Stat[],26,FALSE)-Statistics100!M$19)*5)/Statistics100!M$26))</f>
        <v>101.48458855688567</v>
      </c>
      <c r="U77">
        <f>IF(RZS_WS[[#This Row],[名前]]="","",(100+((VLOOKUP(RZS_WS[[#This Row],[No用]],Q_Stat[],27,FALSE)-Statistics100!N$19)*5)/Statistics100!N$26))</f>
        <v>101.13677968576273</v>
      </c>
      <c r="V77">
        <f>IF(RZS_WS[[#This Row],[名前]]="","",(100+((VLOOKUP(RZS_WS[[#This Row],[No用]],Q_Stat[],28,FALSE)-Statistics100!O$19)*5)/Statistics100!O$26))</f>
        <v>100.82620792350798</v>
      </c>
      <c r="W77">
        <f>IF(RZS_WS[[#This Row],[名前]]="","",(100+((VLOOKUP(RZS_WS[[#This Row],[No用]],Q_Stat[],29,FALSE)-Statistics100!P$19)*5)/Statistics100!P$26))</f>
        <v>100.82257261410788</v>
      </c>
      <c r="X77">
        <f>IF(RZS_WS[[#This Row],[名前]]="","",(100+((VLOOKUP(RZS_WS[[#This Row],[No用]],Q_Stat[],30,FALSE)-Statistics100!Q$19)*5)/Statistics100!Q$26))</f>
        <v>102.00511861403682</v>
      </c>
    </row>
    <row r="78" spans="1:24" x14ac:dyDescent="0.3">
      <c r="A78" t="str">
        <f>IFERROR(Q_WS[[#This Row],[No.]],"")</f>
        <v>180</v>
      </c>
      <c r="B78" t="str">
        <f>IFERROR(Q_WS[[#This Row],[服装]],"")</f>
        <v>サバゲ</v>
      </c>
      <c r="C78" t="str">
        <f>IFERROR(Q_WS[[#This Row],[名前]],"")</f>
        <v>星海光来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サバゲ星海光来ICONIC</v>
      </c>
      <c r="I78">
        <f>IF(RZS_WS[[#This Row],[名前]]="","",(100+((VLOOKUP(RZS_WS[[#This Row],[No用]],Q_Stat[],13,FALSE)-Statistics100!B$19)*5)/Statistics100!B$26))</f>
        <v>101.58024353536736</v>
      </c>
      <c r="J78">
        <f>IF(RZS_WS[[#This Row],[名前]]="","",(100+((VLOOKUP(RZS_WS[[#This Row],[No用]],Q_Stat[],14,FALSE)-Statistics100!C$19)*5)/Statistics100!C$26))</f>
        <v>102.20873903819442</v>
      </c>
      <c r="K78">
        <f>IF(RZS_WS[[#This Row],[名前]]="","",(100+((VLOOKUP(RZS_WS[[#This Row],[No用]],Q_Stat[],15,FALSE)-Statistics100!D$19)*5)/Statistics100!D$26))</f>
        <v>100.56626462121488</v>
      </c>
      <c r="L78">
        <f>IF(RZS_WS[[#This Row],[名前]]="","",(100+((VLOOKUP(RZS_WS[[#This Row],[No用]],Q_Stat[],16,FALSE)-Statistics100!E$19)*5)/Statistics100!E$26))</f>
        <v>101.38455850637747</v>
      </c>
      <c r="M78">
        <f>IF(RZS_WS[[#This Row],[名前]]="","",(100+((VLOOKUP(RZS_WS[[#This Row],[No用]],Q_Stat[],17,FALSE)-Statistics100!F$19)*5)/Statistics100!F$26))</f>
        <v>102.45062836624777</v>
      </c>
      <c r="N78">
        <f>IF(RZS_WS[[#This Row],[名前]]="","",(100+((VLOOKUP(RZS_WS[[#This Row],[No用]],Q_Stat[],18,FALSE)-Statistics100!G$19)*5)/Statistics100!G$26))</f>
        <v>99.782758620689648</v>
      </c>
      <c r="O78">
        <f>IF(RZS_WS[[#This Row],[名前]]="","",(100+((VLOOKUP(RZS_WS[[#This Row],[No用]],Q_Stat[],19,FALSE)-Statistics100!H$19)*5)/Statistics100!H$26))</f>
        <v>101.26312205640356</v>
      </c>
      <c r="P78">
        <f>IF(RZS_WS[[#This Row],[名前]]="","",(100+((VLOOKUP(RZS_WS[[#This Row],[No用]],Q_Stat[],20,FALSE)-Statistics100!I$19)*5)/Statistics100!I$26))</f>
        <v>103.61127582903799</v>
      </c>
      <c r="Q78">
        <f>IF(RZS_WS[[#This Row],[名前]]="","",(100+((VLOOKUP(RZS_WS[[#This Row],[No用]],Q_Stat[],21,FALSE)-Statistics100!J$19)*5)/Statistics100!J$26))</f>
        <v>103.18858184026723</v>
      </c>
      <c r="R78">
        <f>IF(RZS_WS[[#This Row],[名前]]="","",(100+((VLOOKUP(RZS_WS[[#This Row],[No用]],Q_Stat[],22,FALSE)-Statistics100!K$19)*5)/Statistics100!K$26))</f>
        <v>100.10419760506242</v>
      </c>
      <c r="S78">
        <f>IF(RZS_WS[[#This Row],[名前]]="","",(100+((VLOOKUP(RZS_WS[[#This Row],[No用]],Q_Stat[],25,FALSE)-Statistics100!L$19)*5)/Statistics100!L$26))</f>
        <v>100.42476010871374</v>
      </c>
      <c r="T78">
        <f>IF(RZS_WS[[#This Row],[名前]]="","",(100+((VLOOKUP(RZS_WS[[#This Row],[No用]],Q_Stat[],26,FALSE)-Statistics100!M$19)*5)/Statistics100!M$26))</f>
        <v>101.346026958243</v>
      </c>
      <c r="U78">
        <f>IF(RZS_WS[[#This Row],[名前]]="","",(100+((VLOOKUP(RZS_WS[[#This Row],[No用]],Q_Stat[],27,FALSE)-Statistics100!N$19)*5)/Statistics100!N$26))</f>
        <v>101.53300165092486</v>
      </c>
      <c r="V78">
        <f>IF(RZS_WS[[#This Row],[名前]]="","",(100+((VLOOKUP(RZS_WS[[#This Row],[No用]],Q_Stat[],28,FALSE)-Statistics100!O$19)*5)/Statistics100!O$26))</f>
        <v>100.82620792350798</v>
      </c>
      <c r="W78">
        <f>IF(RZS_WS[[#This Row],[名前]]="","",(100+((VLOOKUP(RZS_WS[[#This Row],[No用]],Q_Stat[],29,FALSE)-Statistics100!P$19)*5)/Statistics100!P$26))</f>
        <v>101.32448132780083</v>
      </c>
      <c r="X78">
        <f>IF(RZS_WS[[#This Row],[名前]]="","",(100+((VLOOKUP(RZS_WS[[#This Row],[No用]],Q_Stat[],30,FALSE)-Statistics100!Q$19)*5)/Statistics100!Q$26))</f>
        <v>101.4842012009056</v>
      </c>
    </row>
    <row r="79" spans="1:24" x14ac:dyDescent="0.3">
      <c r="A79" t="str">
        <f>IFERROR(Q_WS[[#This Row],[No.]],"")</f>
        <v>183</v>
      </c>
      <c r="B79" t="str">
        <f>IFERROR(Q_WS[[#This Row],[服装]],"")</f>
        <v>ユニフォーム</v>
      </c>
      <c r="C79" t="str">
        <f>IFERROR(Q_WS[[#This Row],[名前]],"")</f>
        <v>佐久早聖臣</v>
      </c>
      <c r="D79" t="str">
        <f>IFERROR(Q_WS[[#This Row],[じゃんけん]],"")</f>
        <v>チョキ</v>
      </c>
      <c r="E79" t="str">
        <f>IFERROR(Q_WS[[#This Row],[ポジション]],"")</f>
        <v>WS</v>
      </c>
      <c r="F79" t="str">
        <f>IFERROR(Q_WS[[#This Row],[高校]],"")</f>
        <v>井闥山</v>
      </c>
      <c r="G79" t="str">
        <f>IFERROR(Q_WS[[#This Row],[レアリティ]],"")</f>
        <v>ICONIC</v>
      </c>
      <c r="H79" t="str">
        <f>IFERROR(Q_WS[[#This Row],[No用]],"")</f>
        <v>ユニフォーム佐久早聖臣ICONIC</v>
      </c>
      <c r="I79">
        <f>IF(RZS_WS[[#This Row],[名前]]="","",(100+((VLOOKUP(RZS_WS[[#This Row],[No用]],Q_Stat[],13,FALSE)-Statistics100!B$19)*5)/Statistics100!B$26))</f>
        <v>100.97687782186345</v>
      </c>
      <c r="J79">
        <f>IF(RZS_WS[[#This Row],[名前]]="","",(100+((VLOOKUP(RZS_WS[[#This Row],[No用]],Q_Stat[],14,FALSE)-Statistics100!C$19)*5)/Statistics100!C$26))</f>
        <v>101.23352705812435</v>
      </c>
      <c r="K79">
        <f>IF(RZS_WS[[#This Row],[名前]]="","",(100+((VLOOKUP(RZS_WS[[#This Row],[No用]],Q_Stat[],15,FALSE)-Statistics100!D$19)*5)/Statistics100!D$26))</f>
        <v>99.280690886564884</v>
      </c>
      <c r="L79">
        <f>IF(RZS_WS[[#This Row],[名前]]="","",(100+((VLOOKUP(RZS_WS[[#This Row],[No用]],Q_Stat[],16,FALSE)-Statistics100!E$19)*5)/Statistics100!E$26))</f>
        <v>100.29761537987554</v>
      </c>
      <c r="M79">
        <f>IF(RZS_WS[[#This Row],[名前]]="","",(100+((VLOOKUP(RZS_WS[[#This Row],[No用]],Q_Stat[],17,FALSE)-Statistics100!F$19)*5)/Statistics100!F$26))</f>
        <v>102.45062836624777</v>
      </c>
      <c r="N79">
        <f>IF(RZS_WS[[#This Row],[名前]]="","",(100+((VLOOKUP(RZS_WS[[#This Row],[No用]],Q_Stat[],18,FALSE)-Statistics100!G$19)*5)/Statistics100!G$26))</f>
        <v>100.28965517241379</v>
      </c>
      <c r="O79">
        <f>IF(RZS_WS[[#This Row],[名前]]="","",(100+((VLOOKUP(RZS_WS[[#This Row],[No用]],Q_Stat[],19,FALSE)-Statistics100!H$19)*5)/Statistics100!H$26))</f>
        <v>102.06389377518016</v>
      </c>
      <c r="P79">
        <f>IF(RZS_WS[[#This Row],[名前]]="","",(100+((VLOOKUP(RZS_WS[[#This Row],[No用]],Q_Stat[],20,FALSE)-Statistics100!I$19)*5)/Statistics100!I$26))</f>
        <v>99.990421019021127</v>
      </c>
      <c r="Q79">
        <f>IF(RZS_WS[[#This Row],[名前]]="","",(100+((VLOOKUP(RZS_WS[[#This Row],[No用]],Q_Stat[],21,FALSE)-Statistics100!J$19)*5)/Statistics100!J$26))</f>
        <v>101.17977528089888</v>
      </c>
      <c r="R79">
        <f>IF(RZS_WS[[#This Row],[名前]]="","",(100+((VLOOKUP(RZS_WS[[#This Row],[No用]],Q_Stat[],22,FALSE)-Statistics100!K$19)*5)/Statistics100!K$26))</f>
        <v>100.72057780402325</v>
      </c>
      <c r="S79">
        <f>IF(RZS_WS[[#This Row],[名前]]="","",(100+((VLOOKUP(RZS_WS[[#This Row],[No用]],Q_Stat[],25,FALSE)-Statistics100!L$19)*5)/Statistics100!L$26))</f>
        <v>100.2725608741472</v>
      </c>
      <c r="T79">
        <f>IF(RZS_WS[[#This Row],[名前]]="","",(100+((VLOOKUP(RZS_WS[[#This Row],[No用]],Q_Stat[],26,FALSE)-Statistics100!M$19)*5)/Statistics100!M$26))</f>
        <v>100.93034216231501</v>
      </c>
      <c r="U79">
        <f>IF(RZS_WS[[#This Row],[名前]]="","",(100+((VLOOKUP(RZS_WS[[#This Row],[No用]],Q_Stat[],27,FALSE)-Statistics100!N$19)*5)/Statistics100!N$26))</f>
        <v>100.74055772060062</v>
      </c>
      <c r="V79">
        <f>IF(RZS_WS[[#This Row],[名前]]="","",(100+((VLOOKUP(RZS_WS[[#This Row],[No用]],Q_Stat[],28,FALSE)-Statistics100!O$19)*5)/Statistics100!O$26))</f>
        <v>99.996708334966101</v>
      </c>
      <c r="W79">
        <f>IF(RZS_WS[[#This Row],[名前]]="","",(100+((VLOOKUP(RZS_WS[[#This Row],[No用]],Q_Stat[],29,FALSE)-Statistics100!P$19)*5)/Statistics100!P$26))</f>
        <v>101.15717842323652</v>
      </c>
      <c r="X79">
        <f>IF(RZS_WS[[#This Row],[名前]]="","",(100+((VLOOKUP(RZS_WS[[#This Row],[No用]],Q_Stat[],30,FALSE)-Statistics100!Q$19)*5)/Statistics100!Q$26))</f>
        <v>100.09508809922237</v>
      </c>
    </row>
    <row r="80" spans="1:24" x14ac:dyDescent="0.3">
      <c r="A80" t="str">
        <f>IFERROR(Q_WS[[#This Row],[No.]],"")</f>
        <v>184</v>
      </c>
      <c r="B80" t="str">
        <f>IFERROR(Q_WS[[#This Row],[服装]],"")</f>
        <v>サバゲ</v>
      </c>
      <c r="C80" t="str">
        <f>IFERROR(Q_WS[[#This Row],[名前]],"")</f>
        <v>佐久早聖臣</v>
      </c>
      <c r="D80" t="str">
        <f>IFERROR(Q_WS[[#This Row],[じゃんけん]],"")</f>
        <v>グー</v>
      </c>
      <c r="E80" t="str">
        <f>IFERROR(Q_WS[[#This Row],[ポジション]],"")</f>
        <v>WS</v>
      </c>
      <c r="F80" t="str">
        <f>IFERROR(Q_WS[[#This Row],[高校]],"")</f>
        <v>井闥山</v>
      </c>
      <c r="G80" t="str">
        <f>IFERROR(Q_WS[[#This Row],[レアリティ]],"")</f>
        <v>ICONIC</v>
      </c>
      <c r="H80" t="str">
        <f>IFERROR(Q_WS[[#This Row],[No用]],"")</f>
        <v>サバゲ佐久早聖臣ICONIC</v>
      </c>
      <c r="I80">
        <f>IF(RZS_WS[[#This Row],[名前]]="","",(100+((VLOOKUP(RZS_WS[[#This Row],[No用]],Q_Stat[],13,FALSE)-Statistics100!B$19)*5)/Statistics100!B$26))</f>
        <v>101.58024353536736</v>
      </c>
      <c r="J80">
        <f>IF(RZS_WS[[#This Row],[名前]]="","",(100+((VLOOKUP(RZS_WS[[#This Row],[No用]],Q_Stat[],14,FALSE)-Statistics100!C$19)*5)/Statistics100!C$26))</f>
        <v>101.96493604317691</v>
      </c>
      <c r="K80">
        <f>IF(RZS_WS[[#This Row],[名前]]="","",(100+((VLOOKUP(RZS_WS[[#This Row],[No用]],Q_Stat[],15,FALSE)-Statistics100!D$19)*5)/Statistics100!D$26))</f>
        <v>100.56626462121488</v>
      </c>
      <c r="L80">
        <f>IF(RZS_WS[[#This Row],[名前]]="","",(100+((VLOOKUP(RZS_WS[[#This Row],[No用]],Q_Stat[],16,FALSE)-Statistics100!E$19)*5)/Statistics100!E$26))</f>
        <v>100.8410869431265</v>
      </c>
      <c r="M80">
        <f>IF(RZS_WS[[#This Row],[名前]]="","",(100+((VLOOKUP(RZS_WS[[#This Row],[No用]],Q_Stat[],17,FALSE)-Statistics100!F$19)*5)/Statistics100!F$26))</f>
        <v>102.45062836624777</v>
      </c>
      <c r="N80">
        <f>IF(RZS_WS[[#This Row],[名前]]="","",(100+((VLOOKUP(RZS_WS[[#This Row],[No用]],Q_Stat[],18,FALSE)-Statistics100!G$19)*5)/Statistics100!G$26))</f>
        <v>100.79655172413793</v>
      </c>
      <c r="O80">
        <f>IF(RZS_WS[[#This Row],[名前]]="","",(100+((VLOOKUP(RZS_WS[[#This Row],[No用]],Q_Stat[],19,FALSE)-Statistics100!H$19)*5)/Statistics100!H$26))</f>
        <v>102.46427963456846</v>
      </c>
      <c r="P80">
        <f>IF(RZS_WS[[#This Row],[名前]]="","",(100+((VLOOKUP(RZS_WS[[#This Row],[No用]],Q_Stat[],20,FALSE)-Statistics100!I$19)*5)/Statistics100!I$26))</f>
        <v>101.19737262236008</v>
      </c>
      <c r="Q80">
        <f>IF(RZS_WS[[#This Row],[名前]]="","",(100+((VLOOKUP(RZS_WS[[#This Row],[No用]],Q_Stat[],21,FALSE)-Statistics100!J$19)*5)/Statistics100!J$26))</f>
        <v>101.849377467355</v>
      </c>
      <c r="R80">
        <f>IF(RZS_WS[[#This Row],[名前]]="","",(100+((VLOOKUP(RZS_WS[[#This Row],[No用]],Q_Stat[],22,FALSE)-Statistics100!K$19)*5)/Statistics100!K$26))</f>
        <v>100.72057780402325</v>
      </c>
      <c r="S80">
        <f>IF(RZS_WS[[#This Row],[名前]]="","",(100+((VLOOKUP(RZS_WS[[#This Row],[No用]],Q_Stat[],25,FALSE)-Statistics100!L$19)*5)/Statistics100!L$26))</f>
        <v>100.42476010871374</v>
      </c>
      <c r="T80">
        <f>IF(RZS_WS[[#This Row],[名前]]="","",(100+((VLOOKUP(RZS_WS[[#This Row],[No用]],Q_Stat[],26,FALSE)-Statistics100!M$19)*5)/Statistics100!M$26))</f>
        <v>101.346026958243</v>
      </c>
      <c r="U80">
        <f>IF(RZS_WS[[#This Row],[名前]]="","",(100+((VLOOKUP(RZS_WS[[#This Row],[No用]],Q_Stat[],27,FALSE)-Statistics100!N$19)*5)/Statistics100!N$26))</f>
        <v>101.26885367415011</v>
      </c>
      <c r="V80">
        <f>IF(RZS_WS[[#This Row],[名前]]="","",(100+((VLOOKUP(RZS_WS[[#This Row],[No用]],Q_Stat[],28,FALSE)-Statistics100!O$19)*5)/Statistics100!O$26))</f>
        <v>100.54970806066069</v>
      </c>
      <c r="W80">
        <f>IF(RZS_WS[[#This Row],[名前]]="","",(100+((VLOOKUP(RZS_WS[[#This Row],[No用]],Q_Stat[],29,FALSE)-Statistics100!P$19)*5)/Statistics100!P$26))</f>
        <v>101.49178423236515</v>
      </c>
      <c r="X80">
        <f>IF(RZS_WS[[#This Row],[名前]]="","",(100+((VLOOKUP(RZS_WS[[#This Row],[No用]],Q_Stat[],30,FALSE)-Statistics100!Q$19)*5)/Statistics100!Q$26))</f>
        <v>100.78964465006398</v>
      </c>
    </row>
    <row r="81" spans="1:24" x14ac:dyDescent="0.3">
      <c r="A81" t="str">
        <f>IFERROR(Q_WS[[#This Row],[No.]],"")</f>
        <v>186</v>
      </c>
      <c r="B81" t="str">
        <f>IFERROR(Q_WS[[#This Row],[服装]],"")</f>
        <v>ユニフォーム</v>
      </c>
      <c r="C81" t="str">
        <f>IFERROR(Q_WS[[#This Row],[名前]],"")</f>
        <v>大将優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戸美</v>
      </c>
      <c r="G81" t="str">
        <f>IFERROR(Q_WS[[#This Row],[レアリティ]],"")</f>
        <v>ICONIC</v>
      </c>
      <c r="H81" t="str">
        <f>IFERROR(Q_WS[[#This Row],[No用]],"")</f>
        <v>ユニフォーム大将優ICONIC</v>
      </c>
      <c r="I81">
        <f>IF(RZS_WS[[#This Row],[名前]]="","",(100+((VLOOKUP(RZS_WS[[#This Row],[No用]],Q_Stat[],13,FALSE)-Statistics100!B$19)*5)/Statistics100!B$26))</f>
        <v>99.770146394855658</v>
      </c>
      <c r="J81">
        <f>IF(RZS_WS[[#This Row],[名前]]="","",(100+((VLOOKUP(RZS_WS[[#This Row],[No用]],Q_Stat[],14,FALSE)-Statistics100!C$19)*5)/Statistics100!C$26))</f>
        <v>99.526906093001728</v>
      </c>
      <c r="K81">
        <f>IF(RZS_WS[[#This Row],[名前]]="","",(100+((VLOOKUP(RZS_WS[[#This Row],[No用]],Q_Stat[],15,FALSE)-Statistics100!D$19)*5)/Statistics100!D$26))</f>
        <v>104.42298582516489</v>
      </c>
      <c r="L81">
        <f>IF(RZS_WS[[#This Row],[名前]]="","",(100+((VLOOKUP(RZS_WS[[#This Row],[No用]],Q_Stat[],16,FALSE)-Statistics100!E$19)*5)/Statistics100!E$26))</f>
        <v>101.38455850637747</v>
      </c>
      <c r="M81">
        <f>IF(RZS_WS[[#This Row],[名前]]="","",(100+((VLOOKUP(RZS_WS[[#This Row],[No用]],Q_Stat[],17,FALSE)-Statistics100!F$19)*5)/Statistics100!F$26))</f>
        <v>102.45062836624777</v>
      </c>
      <c r="N81">
        <f>IF(RZS_WS[[#This Row],[名前]]="","",(100+((VLOOKUP(RZS_WS[[#This Row],[No用]],Q_Stat[],18,FALSE)-Statistics100!G$19)*5)/Statistics100!G$26))</f>
        <v>99.275862068965523</v>
      </c>
      <c r="O81">
        <f>IF(RZS_WS[[#This Row],[名前]]="","",(100+((VLOOKUP(RZS_WS[[#This Row],[No用]],Q_Stat[],19,FALSE)-Statistics100!H$19)*5)/Statistics100!H$26))</f>
        <v>101.66350791579187</v>
      </c>
      <c r="P81">
        <f>IF(RZS_WS[[#This Row],[名前]]="","",(100+((VLOOKUP(RZS_WS[[#This Row],[No用]],Q_Stat[],20,FALSE)-Statistics100!I$19)*5)/Statistics100!I$26))</f>
        <v>101.59968982347307</v>
      </c>
      <c r="Q81">
        <f>IF(RZS_WS[[#This Row],[名前]]="","",(100+((VLOOKUP(RZS_WS[[#This Row],[No用]],Q_Stat[],21,FALSE)-Statistics100!J$19)*5)/Statistics100!J$26))</f>
        <v>99.840570907986631</v>
      </c>
      <c r="R81">
        <f>IF(RZS_WS[[#This Row],[名前]]="","",(100+((VLOOKUP(RZS_WS[[#This Row],[No用]],Q_Stat[],22,FALSE)-Statistics100!K$19)*5)/Statistics100!K$26))</f>
        <v>100.10419760506242</v>
      </c>
      <c r="S81">
        <f>IF(RZS_WS[[#This Row],[名前]]="","",(100+((VLOOKUP(RZS_WS[[#This Row],[No用]],Q_Stat[],25,FALSE)-Statistics100!L$19)*5)/Statistics100!L$26))</f>
        <v>100.13123301347828</v>
      </c>
      <c r="T81">
        <f>IF(RZS_WS[[#This Row],[名前]]="","",(100+((VLOOKUP(RZS_WS[[#This Row],[No用]],Q_Stat[],26,FALSE)-Statistics100!M$19)*5)/Statistics100!M$26))</f>
        <v>100.09897257045904</v>
      </c>
      <c r="U81">
        <f>IF(RZS_WS[[#This Row],[名前]]="","",(100+((VLOOKUP(RZS_WS[[#This Row],[No用]],Q_Stat[],27,FALSE)-Statistics100!N$19)*5)/Statistics100!N$26))</f>
        <v>100.08018777866376</v>
      </c>
      <c r="V81">
        <f>IF(RZS_WS[[#This Row],[名前]]="","",(100+((VLOOKUP(RZS_WS[[#This Row],[No用]],Q_Stat[],28,FALSE)-Statistics100!O$19)*5)/Statistics100!O$26))</f>
        <v>101.65570751204984</v>
      </c>
      <c r="W81">
        <f>IF(RZS_WS[[#This Row],[名前]]="","",(100+((VLOOKUP(RZS_WS[[#This Row],[No用]],Q_Stat[],29,FALSE)-Statistics100!P$19)*5)/Statistics100!P$26))</f>
        <v>100.65526970954356</v>
      </c>
      <c r="X81">
        <f>IF(RZS_WS[[#This Row],[名前]]="","",(100+((VLOOKUP(RZS_WS[[#This Row],[No用]],Q_Stat[],30,FALSE)-Statistics100!Q$19)*5)/Statistics100!Q$26))</f>
        <v>100.44236637464317</v>
      </c>
    </row>
    <row r="82" spans="1:24" x14ac:dyDescent="0.3">
      <c r="A82" t="str">
        <f>IFERROR(Q_WS[[#This Row],[No.]],"")</f>
        <v>187</v>
      </c>
      <c r="B82" t="str">
        <f>IFERROR(Q_WS[[#This Row],[服装]],"")</f>
        <v>新年</v>
      </c>
      <c r="C82" t="str">
        <f>IFERROR(Q_WS[[#This Row],[名前]],"")</f>
        <v>大将優</v>
      </c>
      <c r="D82" t="str">
        <f>IFERROR(Q_WS[[#This Row],[じゃんけん]],"")</f>
        <v>チョキ</v>
      </c>
      <c r="E82" t="str">
        <f>IFERROR(Q_WS[[#This Row],[ポジション]],"")</f>
        <v>WS</v>
      </c>
      <c r="F82" t="str">
        <f>IFERROR(Q_WS[[#This Row],[高校]],"")</f>
        <v>戸美</v>
      </c>
      <c r="G82" t="str">
        <f>IFERROR(Q_WS[[#This Row],[レアリティ]],"")</f>
        <v>ICONIC</v>
      </c>
      <c r="H82" t="str">
        <f>IFERROR(Q_WS[[#This Row],[No用]],"")</f>
        <v>新年大将優ICONIC</v>
      </c>
      <c r="I82">
        <f>IF(RZS_WS[[#This Row],[名前]]="","",(100+((VLOOKUP(RZS_WS[[#This Row],[No用]],Q_Stat[],13,FALSE)-Statistics100!B$19)*5)/Statistics100!B$26))</f>
        <v>100.37351210835956</v>
      </c>
      <c r="J82">
        <f>IF(RZS_WS[[#This Row],[名前]]="","",(100+((VLOOKUP(RZS_WS[[#This Row],[No用]],Q_Stat[],14,FALSE)-Statistics100!C$19)*5)/Statistics100!C$26))</f>
        <v>100.25831507805428</v>
      </c>
      <c r="K82">
        <f>IF(RZS_WS[[#This Row],[名前]]="","",(100+((VLOOKUP(RZS_WS[[#This Row],[No用]],Q_Stat[],15,FALSE)-Statistics100!D$19)*5)/Statistics100!D$26))</f>
        <v>105.70855955981489</v>
      </c>
      <c r="L82">
        <f>IF(RZS_WS[[#This Row],[名前]]="","",(100+((VLOOKUP(RZS_WS[[#This Row],[No用]],Q_Stat[],16,FALSE)-Statistics100!E$19)*5)/Statistics100!E$26))</f>
        <v>101.92803006962845</v>
      </c>
      <c r="M82">
        <f>IF(RZS_WS[[#This Row],[名前]]="","",(100+((VLOOKUP(RZS_WS[[#This Row],[No用]],Q_Stat[],17,FALSE)-Statistics100!F$19)*5)/Statistics100!F$26))</f>
        <v>102.45062836624777</v>
      </c>
      <c r="N82">
        <f>IF(RZS_WS[[#This Row],[名前]]="","",(100+((VLOOKUP(RZS_WS[[#This Row],[No用]],Q_Stat[],18,FALSE)-Statistics100!G$19)*5)/Statistics100!G$26))</f>
        <v>99.782758620689648</v>
      </c>
      <c r="O82">
        <f>IF(RZS_WS[[#This Row],[名前]]="","",(100+((VLOOKUP(RZS_WS[[#This Row],[No用]],Q_Stat[],19,FALSE)-Statistics100!H$19)*5)/Statistics100!H$26))</f>
        <v>102.06389377518016</v>
      </c>
      <c r="P82">
        <f>IF(RZS_WS[[#This Row],[名前]]="","",(100+((VLOOKUP(RZS_WS[[#This Row],[No用]],Q_Stat[],20,FALSE)-Statistics100!I$19)*5)/Statistics100!I$26))</f>
        <v>102.80664142681202</v>
      </c>
      <c r="Q82">
        <f>IF(RZS_WS[[#This Row],[名前]]="","",(100+((VLOOKUP(RZS_WS[[#This Row],[No用]],Q_Stat[],21,FALSE)-Statistics100!J$19)*5)/Statistics100!J$26))</f>
        <v>100.51017309444276</v>
      </c>
      <c r="R82">
        <f>IF(RZS_WS[[#This Row],[名前]]="","",(100+((VLOOKUP(RZS_WS[[#This Row],[No用]],Q_Stat[],22,FALSE)-Statistics100!K$19)*5)/Statistics100!K$26))</f>
        <v>100.10419760506242</v>
      </c>
      <c r="S82">
        <f>IF(RZS_WS[[#This Row],[名前]]="","",(100+((VLOOKUP(RZS_WS[[#This Row],[No用]],Q_Stat[],25,FALSE)-Statistics100!L$19)*5)/Statistics100!L$26))</f>
        <v>100.28343224804482</v>
      </c>
      <c r="T82">
        <f>IF(RZS_WS[[#This Row],[名前]]="","",(100+((VLOOKUP(RZS_WS[[#This Row],[No用]],Q_Stat[],26,FALSE)-Statistics100!M$19)*5)/Statistics100!M$26))</f>
        <v>100.51465736638703</v>
      </c>
      <c r="U82">
        <f>IF(RZS_WS[[#This Row],[名前]]="","",(100+((VLOOKUP(RZS_WS[[#This Row],[No用]],Q_Stat[],27,FALSE)-Statistics100!N$19)*5)/Statistics100!N$26))</f>
        <v>100.60848373221324</v>
      </c>
      <c r="V82">
        <f>IF(RZS_WS[[#This Row],[名前]]="","",(100+((VLOOKUP(RZS_WS[[#This Row],[No用]],Q_Stat[],28,FALSE)-Statistics100!O$19)*5)/Statistics100!O$26))</f>
        <v>102.20870723774443</v>
      </c>
      <c r="W82">
        <f>IF(RZS_WS[[#This Row],[名前]]="","",(100+((VLOOKUP(RZS_WS[[#This Row],[No用]],Q_Stat[],29,FALSE)-Statistics100!P$19)*5)/Statistics100!P$26))</f>
        <v>100.98987551867219</v>
      </c>
      <c r="X82">
        <f>IF(RZS_WS[[#This Row],[名前]]="","",(100+((VLOOKUP(RZS_WS[[#This Row],[No用]],Q_Stat[],30,FALSE)-Statistics100!Q$19)*5)/Statistics100!Q$26))</f>
        <v>101.1369229254848</v>
      </c>
    </row>
    <row r="83" spans="1:24" x14ac:dyDescent="0.3">
      <c r="A83" t="str">
        <f>IFERROR(Q_WS[[#This Row],[No.]],"")</f>
        <v>188</v>
      </c>
      <c r="B83" t="str">
        <f>IFERROR(Q_WS[[#This Row],[服装]],"")</f>
        <v>ユニフォーム</v>
      </c>
      <c r="C83" t="str">
        <f>IFERROR(Q_WS[[#This Row],[名前]],"")</f>
        <v>沼井和馬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ユニフォーム沼井和馬ICONIC</v>
      </c>
      <c r="I83">
        <f>IF(RZS_WS[[#This Row],[名前]]="","",(100+((VLOOKUP(RZS_WS[[#This Row],[No用]],Q_Stat[],13,FALSE)-Statistics100!B$19)*5)/Statistics100!B$26))</f>
        <v>100.17239020385826</v>
      </c>
      <c r="J83">
        <f>IF(RZS_WS[[#This Row],[名前]]="","",(100+((VLOOKUP(RZS_WS[[#This Row],[No用]],Q_Stat[],14,FALSE)-Statistics100!C$19)*5)/Statistics100!C$26))</f>
        <v>99.526906093001728</v>
      </c>
      <c r="K83">
        <f>IF(RZS_WS[[#This Row],[名前]]="","",(100+((VLOOKUP(RZS_WS[[#This Row],[No用]],Q_Stat[],15,FALSE)-Statistics100!D$19)*5)/Statistics100!D$26))</f>
        <v>101.85183835586488</v>
      </c>
      <c r="L83">
        <f>IF(RZS_WS[[#This Row],[名前]]="","",(100+((VLOOKUP(RZS_WS[[#This Row],[No用]],Q_Stat[],16,FALSE)-Statistics100!E$19)*5)/Statistics100!E$26))</f>
        <v>99.210672253373588</v>
      </c>
      <c r="M83">
        <f>IF(RZS_WS[[#This Row],[名前]]="","",(100+((VLOOKUP(RZS_WS[[#This Row],[No用]],Q_Stat[],17,FALSE)-Statistics100!F$19)*5)/Statistics100!F$26))</f>
        <v>97.172351885098749</v>
      </c>
      <c r="N83">
        <f>IF(RZS_WS[[#This Row],[名前]]="","",(100+((VLOOKUP(RZS_WS[[#This Row],[No用]],Q_Stat[],18,FALSE)-Statistics100!G$19)*5)/Statistics100!G$26))</f>
        <v>100.28965517241379</v>
      </c>
      <c r="O83">
        <f>IF(RZS_WS[[#This Row],[名前]]="","",(100+((VLOOKUP(RZS_WS[[#This Row],[No用]],Q_Stat[],19,FALSE)-Statistics100!H$19)*5)/Statistics100!H$26))</f>
        <v>100.46235033762696</v>
      </c>
      <c r="P83">
        <f>IF(RZS_WS[[#This Row],[名前]]="","",(100+((VLOOKUP(RZS_WS[[#This Row],[No用]],Q_Stat[],20,FALSE)-Statistics100!I$19)*5)/Statistics100!I$26))</f>
        <v>100.7950554212471</v>
      </c>
      <c r="Q83">
        <f>IF(RZS_WS[[#This Row],[名前]]="","",(100+((VLOOKUP(RZS_WS[[#This Row],[No用]],Q_Stat[],21,FALSE)-Statistics100!J$19)*5)/Statistics100!J$26))</f>
        <v>100.51017309444276</v>
      </c>
      <c r="R83">
        <f>IF(RZS_WS[[#This Row],[名前]]="","",(100+((VLOOKUP(RZS_WS[[#This Row],[No用]],Q_Stat[],22,FALSE)-Statistics100!K$19)*5)/Statistics100!K$26))</f>
        <v>100.10419760506242</v>
      </c>
      <c r="S83">
        <f>IF(RZS_WS[[#This Row],[名前]]="","",(100+((VLOOKUP(RZS_WS[[#This Row],[No用]],Q_Stat[],25,FALSE)-Statistics100!L$19)*5)/Statistics100!L$26))</f>
        <v>100.02251927450219</v>
      </c>
      <c r="T83">
        <f>IF(RZS_WS[[#This Row],[名前]]="","",(100+((VLOOKUP(RZS_WS[[#This Row],[No用]],Q_Stat[],26,FALSE)-Statistics100!M$19)*5)/Statistics100!M$26))</f>
        <v>99.82184937317372</v>
      </c>
      <c r="U83">
        <f>IF(RZS_WS[[#This Row],[名前]]="","",(100+((VLOOKUP(RZS_WS[[#This Row],[No用]],Q_Stat[],27,FALSE)-Statistics100!N$19)*5)/Statistics100!N$26))</f>
        <v>99.551891825114268</v>
      </c>
      <c r="V83">
        <f>IF(RZS_WS[[#This Row],[名前]]="","",(100+((VLOOKUP(RZS_WS[[#This Row],[No用]],Q_Stat[],28,FALSE)-Statistics100!O$19)*5)/Statistics100!O$26))</f>
        <v>99.996708334966101</v>
      </c>
      <c r="W83">
        <f>IF(RZS_WS[[#This Row],[名前]]="","",(100+((VLOOKUP(RZS_WS[[#This Row],[No用]],Q_Stat[],29,FALSE)-Statistics100!P$19)*5)/Statistics100!P$26))</f>
        <v>100.32066390041494</v>
      </c>
      <c r="X83">
        <f>IF(RZS_WS[[#This Row],[名前]]="","",(100+((VLOOKUP(RZS_WS[[#This Row],[No用]],Q_Stat[],30,FALSE)-Statistics100!Q$19)*5)/Statistics100!Q$26))</f>
        <v>100.44236637464317</v>
      </c>
    </row>
    <row r="84" spans="1:24" x14ac:dyDescent="0.3">
      <c r="A84" t="str">
        <f>IFERROR(Q_WS[[#This Row],[No.]],"")</f>
        <v>189</v>
      </c>
      <c r="B84" t="str">
        <f>IFERROR(Q_WS[[#This Row],[服装]],"")</f>
        <v>ユニフォーム</v>
      </c>
      <c r="C84" t="str">
        <f>IFERROR(Q_WS[[#This Row],[名前]],"")</f>
        <v>潜尚保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ユニフォーム潜尚保ICONIC</v>
      </c>
      <c r="I84">
        <f>IF(RZS_WS[[#This Row],[名前]]="","",(100+((VLOOKUP(RZS_WS[[#This Row],[No用]],Q_Stat[],13,FALSE)-Statistics100!B$19)*5)/Statistics100!B$26))</f>
        <v>99.770146394855658</v>
      </c>
      <c r="J84">
        <f>IF(RZS_WS[[#This Row],[名前]]="","",(100+((VLOOKUP(RZS_WS[[#This Row],[No用]],Q_Stat[],14,FALSE)-Statistics100!C$19)*5)/Statistics100!C$26))</f>
        <v>99.28310309798421</v>
      </c>
      <c r="K84">
        <f>IF(RZS_WS[[#This Row],[名前]]="","",(100+((VLOOKUP(RZS_WS[[#This Row],[No用]],Q_Stat[],15,FALSE)-Statistics100!D$19)*5)/Statistics100!D$26))</f>
        <v>99.280690886564884</v>
      </c>
      <c r="L84">
        <f>IF(RZS_WS[[#This Row],[名前]]="","",(100+((VLOOKUP(RZS_WS[[#This Row],[No用]],Q_Stat[],16,FALSE)-Statistics100!E$19)*5)/Statistics100!E$26))</f>
        <v>100.29761537987554</v>
      </c>
      <c r="M84">
        <f>IF(RZS_WS[[#This Row],[名前]]="","",(100+((VLOOKUP(RZS_WS[[#This Row],[No用]],Q_Stat[],17,FALSE)-Statistics100!F$19)*5)/Statistics100!F$26))</f>
        <v>97.172351885098749</v>
      </c>
      <c r="N84">
        <f>IF(RZS_WS[[#This Row],[名前]]="","",(100+((VLOOKUP(RZS_WS[[#This Row],[No用]],Q_Stat[],18,FALSE)-Statistics100!G$19)*5)/Statistics100!G$26))</f>
        <v>99.782758620689648</v>
      </c>
      <c r="O84">
        <f>IF(RZS_WS[[#This Row],[名前]]="","",(100+((VLOOKUP(RZS_WS[[#This Row],[No用]],Q_Stat[],19,FALSE)-Statistics100!H$19)*5)/Statistics100!H$26))</f>
        <v>98.860806900073769</v>
      </c>
      <c r="P84">
        <f>IF(RZS_WS[[#This Row],[名前]]="","",(100+((VLOOKUP(RZS_WS[[#This Row],[No用]],Q_Stat[],20,FALSE)-Statistics100!I$19)*5)/Statistics100!I$26))</f>
        <v>100.39273822013411</v>
      </c>
      <c r="Q84">
        <f>IF(RZS_WS[[#This Row],[名前]]="","",(100+((VLOOKUP(RZS_WS[[#This Row],[No用]],Q_Stat[],21,FALSE)-Statistics100!J$19)*5)/Statistics100!J$26))</f>
        <v>99.170968721530514</v>
      </c>
      <c r="R84">
        <f>IF(RZS_WS[[#This Row],[名前]]="","",(100+((VLOOKUP(RZS_WS[[#This Row],[No用]],Q_Stat[],22,FALSE)-Statistics100!K$19)*5)/Statistics100!K$26))</f>
        <v>99.487817406101598</v>
      </c>
      <c r="S84">
        <f>IF(RZS_WS[[#This Row],[名前]]="","",(100+((VLOOKUP(RZS_WS[[#This Row],[No用]],Q_Stat[],25,FALSE)-Statistics100!L$19)*5)/Statistics100!L$26))</f>
        <v>99.848577292140448</v>
      </c>
      <c r="T84">
        <f>IF(RZS_WS[[#This Row],[名前]]="","",(100+((VLOOKUP(RZS_WS[[#This Row],[No用]],Q_Stat[],26,FALSE)-Statistics100!M$19)*5)/Statistics100!M$26))</f>
        <v>99.5447261758884</v>
      </c>
      <c r="U84">
        <f>IF(RZS_WS[[#This Row],[名前]]="","",(100+((VLOOKUP(RZS_WS[[#This Row],[No用]],Q_Stat[],27,FALSE)-Statistics100!N$19)*5)/Statistics100!N$26))</f>
        <v>99.683965813501644</v>
      </c>
      <c r="V84">
        <f>IF(RZS_WS[[#This Row],[名前]]="","",(100+((VLOOKUP(RZS_WS[[#This Row],[No用]],Q_Stat[],28,FALSE)-Statistics100!O$19)*5)/Statistics100!O$26))</f>
        <v>99.996708334966101</v>
      </c>
      <c r="W84">
        <f>IF(RZS_WS[[#This Row],[名前]]="","",(100+((VLOOKUP(RZS_WS[[#This Row],[No用]],Q_Stat[],29,FALSE)-Statistics100!P$19)*5)/Statistics100!P$26))</f>
        <v>99.316846473029045</v>
      </c>
      <c r="X84">
        <f>IF(RZS_WS[[#This Row],[名前]]="","",(100+((VLOOKUP(RZS_WS[[#This Row],[No用]],Q_Stat[],30,FALSE)-Statistics100!Q$19)*5)/Statistics100!Q$26))</f>
        <v>100.09508809922237</v>
      </c>
    </row>
    <row r="85" spans="1:24" x14ac:dyDescent="0.3">
      <c r="A85" t="str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高千穂恵也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ユニフォーム高千穂恵也ICONIC</v>
      </c>
      <c r="I85">
        <f>IF(RZS_WS[[#This Row],[名前]]="","",(100+((VLOOKUP(RZS_WS[[#This Row],[No用]],Q_Stat[],13,FALSE)-Statistics100!B$19)*5)/Statistics100!B$26))</f>
        <v>99.367902585853059</v>
      </c>
      <c r="J85">
        <f>IF(RZS_WS[[#This Row],[名前]]="","",(100+((VLOOKUP(RZS_WS[[#This Row],[No用]],Q_Stat[],14,FALSE)-Statistics100!C$19)*5)/Statistics100!C$26))</f>
        <v>99.770709088019245</v>
      </c>
      <c r="K85">
        <f>IF(RZS_WS[[#This Row],[名前]]="","",(100+((VLOOKUP(RZS_WS[[#This Row],[No用]],Q_Stat[],15,FALSE)-Statistics100!D$19)*5)/Statistics100!D$26))</f>
        <v>99.280690886564884</v>
      </c>
      <c r="L85">
        <f>IF(RZS_WS[[#This Row],[名前]]="","",(100+((VLOOKUP(RZS_WS[[#This Row],[No用]],Q_Stat[],16,FALSE)-Statistics100!E$19)*5)/Statistics100!E$26))</f>
        <v>100.29761537987554</v>
      </c>
      <c r="M85">
        <f>IF(RZS_WS[[#This Row],[名前]]="","",(100+((VLOOKUP(RZS_WS[[#This Row],[No用]],Q_Stat[],17,FALSE)-Statistics100!F$19)*5)/Statistics100!F$26))</f>
        <v>102.45062836624777</v>
      </c>
      <c r="N85">
        <f>IF(RZS_WS[[#This Row],[名前]]="","",(100+((VLOOKUP(RZS_WS[[#This Row],[No用]],Q_Stat[],18,FALSE)-Statistics100!G$19)*5)/Statistics100!G$26))</f>
        <v>99.275862068965523</v>
      </c>
      <c r="O85">
        <f>IF(RZS_WS[[#This Row],[名前]]="","",(100+((VLOOKUP(RZS_WS[[#This Row],[No用]],Q_Stat[],19,FALSE)-Statistics100!H$19)*5)/Statistics100!H$26))</f>
        <v>99.261192759462062</v>
      </c>
      <c r="P85">
        <f>IF(RZS_WS[[#This Row],[名前]]="","",(100+((VLOOKUP(RZS_WS[[#This Row],[No用]],Q_Stat[],20,FALSE)-Statistics100!I$19)*5)/Statistics100!I$26))</f>
        <v>99.588103817908134</v>
      </c>
      <c r="Q85">
        <f>IF(RZS_WS[[#This Row],[名前]]="","",(100+((VLOOKUP(RZS_WS[[#This Row],[No用]],Q_Stat[],21,FALSE)-Statistics100!J$19)*5)/Statistics100!J$26))</f>
        <v>97.831764348618279</v>
      </c>
      <c r="R85">
        <f>IF(RZS_WS[[#This Row],[名前]]="","",(100+((VLOOKUP(RZS_WS[[#This Row],[No用]],Q_Stat[],22,FALSE)-Statistics100!K$19)*5)/Statistics100!K$26))</f>
        <v>100.10419760506242</v>
      </c>
      <c r="S85">
        <f>IF(RZS_WS[[#This Row],[名前]]="","",(100+((VLOOKUP(RZS_WS[[#This Row],[No用]],Q_Stat[],25,FALSE)-Statistics100!L$19)*5)/Statistics100!L$26))</f>
        <v>99.902934161628494</v>
      </c>
      <c r="T85">
        <f>IF(RZS_WS[[#This Row],[名前]]="","",(100+((VLOOKUP(RZS_WS[[#This Row],[No用]],Q_Stat[],26,FALSE)-Statistics100!M$19)*5)/Statistics100!M$26))</f>
        <v>99.82184937317372</v>
      </c>
      <c r="U85">
        <f>IF(RZS_WS[[#This Row],[名前]]="","",(100+((VLOOKUP(RZS_WS[[#This Row],[No用]],Q_Stat[],27,FALSE)-Statistics100!N$19)*5)/Statistics100!N$26))</f>
        <v>99.948113790276395</v>
      </c>
      <c r="V85">
        <f>IF(RZS_WS[[#This Row],[名前]]="","",(100+((VLOOKUP(RZS_WS[[#This Row],[No用]],Q_Stat[],28,FALSE)-Statistics100!O$19)*5)/Statistics100!O$26))</f>
        <v>99.996708334966101</v>
      </c>
      <c r="W85">
        <f>IF(RZS_WS[[#This Row],[名前]]="","",(100+((VLOOKUP(RZS_WS[[#This Row],[No用]],Q_Stat[],29,FALSE)-Statistics100!P$19)*5)/Statistics100!P$26))</f>
        <v>99.149543568464722</v>
      </c>
      <c r="X85">
        <f>IF(RZS_WS[[#This Row],[名前]]="","",(100+((VLOOKUP(RZS_WS[[#This Row],[No用]],Q_Stat[],30,FALSE)-Statistics100!Q$19)*5)/Statistics100!Q$26))</f>
        <v>99.574170686091151</v>
      </c>
    </row>
    <row r="86" spans="1:24" x14ac:dyDescent="0.3">
      <c r="A86" t="str">
        <f>IFERROR(Q_WS[[#This Row],[No.]],"")</f>
        <v/>
      </c>
      <c r="B86" t="str">
        <f>IFERROR(Q_WS[[#This Row],[服装]],"")</f>
        <v/>
      </c>
      <c r="C86" t="str">
        <f>IFERROR(Q_WS[[#This Row],[名前]],"")</f>
        <v/>
      </c>
      <c r="D86" t="str">
        <f>IFERROR(Q_WS[[#This Row],[じゃんけん]],"")</f>
        <v/>
      </c>
      <c r="E86" t="str">
        <f>IFERROR(Q_WS[[#This Row],[ポジション]],"")</f>
        <v/>
      </c>
      <c r="F86" t="str">
        <f>IFERROR(Q_WS[[#This Row],[高校]],"")</f>
        <v/>
      </c>
      <c r="G86" t="str">
        <f>IFERROR(Q_WS[[#This Row],[レアリティ]],"")</f>
        <v/>
      </c>
      <c r="H86" t="str">
        <f>IFERROR(Q_WS[[#This Row],[No用]],"")</f>
        <v/>
      </c>
      <c r="I86" t="str">
        <f>IF(RZS_WS[[#This Row],[名前]]="","",(100+((VLOOKUP(RZS_WS[[#This Row],[No用]],Q_Stat[],13,FALSE)-Statistics100!B$19)*5)/Statistics100!B$26))</f>
        <v/>
      </c>
      <c r="J86" t="str">
        <f>IF(RZS_WS[[#This Row],[名前]]="","",(100+((VLOOKUP(RZS_WS[[#This Row],[No用]],Q_Stat[],14,FALSE)-Statistics100!C$19)*5)/Statistics100!C$26))</f>
        <v/>
      </c>
      <c r="K86" t="str">
        <f>IF(RZS_WS[[#This Row],[名前]]="","",(100+((VLOOKUP(RZS_WS[[#This Row],[No用]],Q_Stat[],15,FALSE)-Statistics100!D$19)*5)/Statistics100!D$26))</f>
        <v/>
      </c>
      <c r="L86" t="str">
        <f>IF(RZS_WS[[#This Row],[名前]]="","",(100+((VLOOKUP(RZS_WS[[#This Row],[No用]],Q_Stat[],16,FALSE)-Statistics100!E$19)*5)/Statistics100!E$26))</f>
        <v/>
      </c>
      <c r="M86" t="str">
        <f>IF(RZS_WS[[#This Row],[名前]]="","",(100+((VLOOKUP(RZS_WS[[#This Row],[No用]],Q_Stat[],17,FALSE)-Statistics100!F$19)*5)/Statistics100!F$26))</f>
        <v/>
      </c>
      <c r="N86" t="str">
        <f>IF(RZS_WS[[#This Row],[名前]]="","",(100+((VLOOKUP(RZS_WS[[#This Row],[No用]],Q_Stat[],18,FALSE)-Statistics100!G$19)*5)/Statistics100!G$26))</f>
        <v/>
      </c>
      <c r="O86" t="str">
        <f>IF(RZS_WS[[#This Row],[名前]]="","",(100+((VLOOKUP(RZS_WS[[#This Row],[No用]],Q_Stat[],19,FALSE)-Statistics100!H$19)*5)/Statistics100!H$26))</f>
        <v/>
      </c>
      <c r="P86" t="str">
        <f>IF(RZS_WS[[#This Row],[名前]]="","",(100+((VLOOKUP(RZS_WS[[#This Row],[No用]],Q_Stat[],20,FALSE)-Statistics100!I$19)*5)/Statistics100!I$26))</f>
        <v/>
      </c>
      <c r="Q86" t="str">
        <f>IF(RZS_WS[[#This Row],[名前]]="","",(100+((VLOOKUP(RZS_WS[[#This Row],[No用]],Q_Stat[],21,FALSE)-Statistics100!J$19)*5)/Statistics100!J$26))</f>
        <v/>
      </c>
      <c r="R86" t="str">
        <f>IF(RZS_WS[[#This Row],[名前]]="","",(100+((VLOOKUP(RZS_WS[[#This Row],[No用]],Q_Stat[],22,FALSE)-Statistics100!K$19)*5)/Statistics100!K$26))</f>
        <v/>
      </c>
      <c r="S86" t="str">
        <f>IF(RZS_WS[[#This Row],[名前]]="","",(100+((VLOOKUP(RZS_WS[[#This Row],[No用]],Q_Stat[],25,FALSE)-Statistics100!L$19)*5)/Statistics100!L$26))</f>
        <v/>
      </c>
      <c r="T86" t="str">
        <f>IF(RZS_WS[[#This Row],[名前]]="","",(100+((VLOOKUP(RZS_WS[[#This Row],[No用]],Q_Stat[],26,FALSE)-Statistics100!M$19)*5)/Statistics100!M$26))</f>
        <v/>
      </c>
      <c r="U86" t="str">
        <f>IF(RZS_WS[[#This Row],[名前]]="","",(100+((VLOOKUP(RZS_WS[[#This Row],[No用]],Q_Stat[],27,FALSE)-Statistics100!N$19)*5)/Statistics100!N$26))</f>
        <v/>
      </c>
      <c r="V86" t="str">
        <f>IF(RZS_WS[[#This Row],[名前]]="","",(100+((VLOOKUP(RZS_WS[[#This Row],[No用]],Q_Stat[],28,FALSE)-Statistics100!O$19)*5)/Statistics100!O$26))</f>
        <v/>
      </c>
      <c r="W86" t="str">
        <f>IF(RZS_WS[[#This Row],[名前]]="","",(100+((VLOOKUP(RZS_WS[[#This Row],[No用]],Q_Stat[],29,FALSE)-Statistics100!P$19)*5)/Statistics100!P$26))</f>
        <v/>
      </c>
      <c r="X86" t="str">
        <f>IF(RZS_WS[[#This Row],[名前]]="","",(100+((VLOOKUP(RZS_WS[[#This Row],[No用]],Q_Stat[],30,FALSE)-Statistics100!Q$19)*5)/Statistics100!Q$26))</f>
        <v/>
      </c>
    </row>
    <row r="87" spans="1:24" x14ac:dyDescent="0.3">
      <c r="A87" t="str">
        <f>IFERROR(Q_WS[[#This Row],[No.]],"")</f>
        <v/>
      </c>
      <c r="B87" t="str">
        <f>IFERROR(Q_WS[[#This Row],[服装]],"")</f>
        <v/>
      </c>
      <c r="C87" t="str">
        <f>IFERROR(Q_WS[[#This Row],[名前]],"")</f>
        <v/>
      </c>
      <c r="D87" t="str">
        <f>IFERROR(Q_WS[[#This Row],[じゃんけん]],"")</f>
        <v/>
      </c>
      <c r="E87" t="str">
        <f>IFERROR(Q_WS[[#This Row],[ポジション]],"")</f>
        <v/>
      </c>
      <c r="F87" t="str">
        <f>IFERROR(Q_WS[[#This Row],[高校]],"")</f>
        <v/>
      </c>
      <c r="G87" t="str">
        <f>IFERROR(Q_WS[[#This Row],[レアリティ]],"")</f>
        <v/>
      </c>
      <c r="H87" t="str">
        <f>IFERROR(Q_WS[[#This Row],[No用]],"")</f>
        <v/>
      </c>
      <c r="I87" t="str">
        <f>IF(RZS_WS[[#This Row],[名前]]="","",(100+((VLOOKUP(RZS_WS[[#This Row],[No用]],Q_Stat[],13,FALSE)-Statistics100!B$19)*5)/Statistics100!B$26))</f>
        <v/>
      </c>
      <c r="J87" t="str">
        <f>IF(RZS_WS[[#This Row],[名前]]="","",(100+((VLOOKUP(RZS_WS[[#This Row],[No用]],Q_Stat[],14,FALSE)-Statistics100!C$19)*5)/Statistics100!C$26))</f>
        <v/>
      </c>
      <c r="K87" t="str">
        <f>IF(RZS_WS[[#This Row],[名前]]="","",(100+((VLOOKUP(RZS_WS[[#This Row],[No用]],Q_Stat[],15,FALSE)-Statistics100!D$19)*5)/Statistics100!D$26))</f>
        <v/>
      </c>
      <c r="L87" t="str">
        <f>IF(RZS_WS[[#This Row],[名前]]="","",(100+((VLOOKUP(RZS_WS[[#This Row],[No用]],Q_Stat[],16,FALSE)-Statistics100!E$19)*5)/Statistics100!E$26))</f>
        <v/>
      </c>
      <c r="M87" t="str">
        <f>IF(RZS_WS[[#This Row],[名前]]="","",(100+((VLOOKUP(RZS_WS[[#This Row],[No用]],Q_Stat[],17,FALSE)-Statistics100!F$19)*5)/Statistics100!F$26))</f>
        <v/>
      </c>
      <c r="N87" t="str">
        <f>IF(RZS_WS[[#This Row],[名前]]="","",(100+((VLOOKUP(RZS_WS[[#This Row],[No用]],Q_Stat[],18,FALSE)-Statistics100!G$19)*5)/Statistics100!G$26))</f>
        <v/>
      </c>
      <c r="O87" t="str">
        <f>IF(RZS_WS[[#This Row],[名前]]="","",(100+((VLOOKUP(RZS_WS[[#This Row],[No用]],Q_Stat[],19,FALSE)-Statistics100!H$19)*5)/Statistics100!H$26))</f>
        <v/>
      </c>
      <c r="P87" t="str">
        <f>IF(RZS_WS[[#This Row],[名前]]="","",(100+((VLOOKUP(RZS_WS[[#This Row],[No用]],Q_Stat[],20,FALSE)-Statistics100!I$19)*5)/Statistics100!I$26))</f>
        <v/>
      </c>
      <c r="Q87" t="str">
        <f>IF(RZS_WS[[#This Row],[名前]]="","",(100+((VLOOKUP(RZS_WS[[#This Row],[No用]],Q_Stat[],21,FALSE)-Statistics100!J$19)*5)/Statistics100!J$26))</f>
        <v/>
      </c>
      <c r="R87" t="str">
        <f>IF(RZS_WS[[#This Row],[名前]]="","",(100+((VLOOKUP(RZS_WS[[#This Row],[No用]],Q_Stat[],22,FALSE)-Statistics100!K$19)*5)/Statistics100!K$26))</f>
        <v/>
      </c>
      <c r="S87" t="str">
        <f>IF(RZS_WS[[#This Row],[名前]]="","",(100+((VLOOKUP(RZS_WS[[#This Row],[No用]],Q_Stat[],25,FALSE)-Statistics100!L$19)*5)/Statistics100!L$26))</f>
        <v/>
      </c>
      <c r="T87" t="str">
        <f>IF(RZS_WS[[#This Row],[名前]]="","",(100+((VLOOKUP(RZS_WS[[#This Row],[No用]],Q_Stat[],26,FALSE)-Statistics100!M$19)*5)/Statistics100!M$26))</f>
        <v/>
      </c>
      <c r="U87" t="str">
        <f>IF(RZS_WS[[#This Row],[名前]]="","",(100+((VLOOKUP(RZS_WS[[#This Row],[No用]],Q_Stat[],27,FALSE)-Statistics100!N$19)*5)/Statistics100!N$26))</f>
        <v/>
      </c>
      <c r="V87" t="str">
        <f>IF(RZS_WS[[#This Row],[名前]]="","",(100+((VLOOKUP(RZS_WS[[#This Row],[No用]],Q_Stat[],28,FALSE)-Statistics100!O$19)*5)/Statistics100!O$26))</f>
        <v/>
      </c>
      <c r="W87" t="str">
        <f>IF(RZS_WS[[#This Row],[名前]]="","",(100+((VLOOKUP(RZS_WS[[#This Row],[No用]],Q_Stat[],29,FALSE)-Statistics100!P$19)*5)/Statistics100!P$26))</f>
        <v/>
      </c>
      <c r="X87" t="str">
        <f>IF(RZS_WS[[#This Row],[名前]]="","",(100+((VLOOKUP(RZS_WS[[#This Row],[No用]],Q_Stat[],30,FALSE)-Statistics100!Q$19)*5)/Statistics100!Q$26))</f>
        <v/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Row],[No用]],Q_Stat[],13,FALSE)-Statistics100!B$19)*5)/Statistics100!B$26))</f>
        <v/>
      </c>
      <c r="J88" t="str">
        <f>IF(RZS_WS[[#This Row],[名前]]="","",(100+((VLOOKUP(RZS_WS[[#This Row],[No用]],Q_Stat[],14,FALSE)-Statistics100!C$19)*5)/Statistics100!C$26))</f>
        <v/>
      </c>
      <c r="K88" t="str">
        <f>IF(RZS_WS[[#This Row],[名前]]="","",(100+((VLOOKUP(RZS_WS[[#This Row],[No用]],Q_Stat[],15,FALSE)-Statistics100!D$19)*5)/Statistics100!D$26))</f>
        <v/>
      </c>
      <c r="L88" t="str">
        <f>IF(RZS_WS[[#This Row],[名前]]="","",(100+((VLOOKUP(RZS_WS[[#This Row],[No用]],Q_Stat[],16,FALSE)-Statistics100!E$19)*5)/Statistics100!E$26))</f>
        <v/>
      </c>
      <c r="M88" t="str">
        <f>IF(RZS_WS[[#This Row],[名前]]="","",(100+((VLOOKUP(RZS_WS[[#This Row],[No用]],Q_Stat[],17,FALSE)-Statistics100!F$19)*5)/Statistics100!F$26))</f>
        <v/>
      </c>
      <c r="N88" t="str">
        <f>IF(RZS_WS[[#This Row],[名前]]="","",(100+((VLOOKUP(RZS_WS[[#This Row],[No用]],Q_Stat[],18,FALSE)-Statistics100!G$19)*5)/Statistics100!G$26))</f>
        <v/>
      </c>
      <c r="O88" t="str">
        <f>IF(RZS_WS[[#This Row],[名前]]="","",(100+((VLOOKUP(RZS_WS[[#This Row],[No用]],Q_Stat[],19,FALSE)-Statistics100!H$19)*5)/Statistics100!H$26))</f>
        <v/>
      </c>
      <c r="P88" t="str">
        <f>IF(RZS_WS[[#This Row],[名前]]="","",(100+((VLOOKUP(RZS_WS[[#This Row],[No用]],Q_Stat[],20,FALSE)-Statistics100!I$19)*5)/Statistics100!I$26))</f>
        <v/>
      </c>
      <c r="Q88" t="str">
        <f>IF(RZS_WS[[#This Row],[名前]]="","",(100+((VLOOKUP(RZS_WS[[#This Row],[No用]],Q_Stat[],21,FALSE)-Statistics100!J$19)*5)/Statistics100!J$26))</f>
        <v/>
      </c>
      <c r="R88" t="str">
        <f>IF(RZS_WS[[#This Row],[名前]]="","",(100+((VLOOKUP(RZS_WS[[#This Row],[No用]],Q_Stat[],22,FALSE)-Statistics100!K$19)*5)/Statistics100!K$26))</f>
        <v/>
      </c>
      <c r="S88" t="str">
        <f>IF(RZS_WS[[#This Row],[名前]]="","",(100+((VLOOKUP(RZS_WS[[#This Row],[No用]],Q_Stat[],25,FALSE)-Statistics100!L$19)*5)/Statistics100!L$26))</f>
        <v/>
      </c>
      <c r="T88" t="str">
        <f>IF(RZS_WS[[#This Row],[名前]]="","",(100+((VLOOKUP(RZS_WS[[#This Row],[No用]],Q_Stat[],26,FALSE)-Statistics100!M$19)*5)/Statistics100!M$26))</f>
        <v/>
      </c>
      <c r="U88" t="str">
        <f>IF(RZS_WS[[#This Row],[名前]]="","",(100+((VLOOKUP(RZS_WS[[#This Row],[No用]],Q_Stat[],27,FALSE)-Statistics100!N$19)*5)/Statistics100!N$26))</f>
        <v/>
      </c>
      <c r="V88" t="str">
        <f>IF(RZS_WS[[#This Row],[名前]]="","",(100+((VLOOKUP(RZS_WS[[#This Row],[No用]],Q_Stat[],28,FALSE)-Statistics100!O$19)*5)/Statistics100!O$26))</f>
        <v/>
      </c>
      <c r="W88" t="str">
        <f>IF(RZS_WS[[#This Row],[名前]]="","",(100+((VLOOKUP(RZS_WS[[#This Row],[No用]],Q_Stat[],29,FALSE)-Statistics100!P$19)*5)/Statistics100!P$26))</f>
        <v/>
      </c>
      <c r="X88" t="str">
        <f>IF(RZS_WS[[#This Row],[名前]]="","",(100+((VLOOKUP(RZS_WS[[#This Row],[No用]],Q_Stat[],30,FALSE)-Statistics100!Q$19)*5)/Statistics100!Q$26))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Row],[No用]],Q_Stat[],13,FALSE)-Statistics100!B$19)*5)/Statistics100!B$26))</f>
        <v/>
      </c>
      <c r="J89" t="str">
        <f>IF(RZS_WS[[#This Row],[名前]]="","",(100+((VLOOKUP(RZS_WS[[#This Row],[No用]],Q_Stat[],14,FALSE)-Statistics100!C$19)*5)/Statistics100!C$26))</f>
        <v/>
      </c>
      <c r="K89" t="str">
        <f>IF(RZS_WS[[#This Row],[名前]]="","",(100+((VLOOKUP(RZS_WS[[#This Row],[No用]],Q_Stat[],15,FALSE)-Statistics100!D$19)*5)/Statistics100!D$26))</f>
        <v/>
      </c>
      <c r="L89" t="str">
        <f>IF(RZS_WS[[#This Row],[名前]]="","",(100+((VLOOKUP(RZS_WS[[#This Row],[No用]],Q_Stat[],16,FALSE)-Statistics100!E$19)*5)/Statistics100!E$26))</f>
        <v/>
      </c>
      <c r="M89" t="str">
        <f>IF(RZS_WS[[#This Row],[名前]]="","",(100+((VLOOKUP(RZS_WS[[#This Row],[No用]],Q_Stat[],17,FALSE)-Statistics100!F$19)*5)/Statistics100!F$26))</f>
        <v/>
      </c>
      <c r="N89" t="str">
        <f>IF(RZS_WS[[#This Row],[名前]]="","",(100+((VLOOKUP(RZS_WS[[#This Row],[No用]],Q_Stat[],18,FALSE)-Statistics100!G$19)*5)/Statistics100!G$26))</f>
        <v/>
      </c>
      <c r="O89" t="str">
        <f>IF(RZS_WS[[#This Row],[名前]]="","",(100+((VLOOKUP(RZS_WS[[#This Row],[No用]],Q_Stat[],19,FALSE)-Statistics100!H$19)*5)/Statistics100!H$26))</f>
        <v/>
      </c>
      <c r="P89" t="str">
        <f>IF(RZS_WS[[#This Row],[名前]]="","",(100+((VLOOKUP(RZS_WS[[#This Row],[No用]],Q_Stat[],20,FALSE)-Statistics100!I$19)*5)/Statistics100!I$26))</f>
        <v/>
      </c>
      <c r="Q89" t="str">
        <f>IF(RZS_WS[[#This Row],[名前]]="","",(100+((VLOOKUP(RZS_WS[[#This Row],[No用]],Q_Stat[],21,FALSE)-Statistics100!J$19)*5)/Statistics100!J$26))</f>
        <v/>
      </c>
      <c r="R89" t="str">
        <f>IF(RZS_WS[[#This Row],[名前]]="","",(100+((VLOOKUP(RZS_WS[[#This Row],[No用]],Q_Stat[],22,FALSE)-Statistics100!K$19)*5)/Statistics100!K$26))</f>
        <v/>
      </c>
      <c r="S89" t="str">
        <f>IF(RZS_WS[[#This Row],[名前]]="","",(100+((VLOOKUP(RZS_WS[[#This Row],[No用]],Q_Stat[],25,FALSE)-Statistics100!L$19)*5)/Statistics100!L$26))</f>
        <v/>
      </c>
      <c r="T89" t="str">
        <f>IF(RZS_WS[[#This Row],[名前]]="","",(100+((VLOOKUP(RZS_WS[[#This Row],[No用]],Q_Stat[],26,FALSE)-Statistics100!M$19)*5)/Statistics100!M$26))</f>
        <v/>
      </c>
      <c r="U89" t="str">
        <f>IF(RZS_WS[[#This Row],[名前]]="","",(100+((VLOOKUP(RZS_WS[[#This Row],[No用]],Q_Stat[],27,FALSE)-Statistics100!N$19)*5)/Statistics100!N$26))</f>
        <v/>
      </c>
      <c r="V89" t="str">
        <f>IF(RZS_WS[[#This Row],[名前]]="","",(100+((VLOOKUP(RZS_WS[[#This Row],[No用]],Q_Stat[],28,FALSE)-Statistics100!O$19)*5)/Statistics100!O$26))</f>
        <v/>
      </c>
      <c r="W89" t="str">
        <f>IF(RZS_WS[[#This Row],[名前]]="","",(100+((VLOOKUP(RZS_WS[[#This Row],[No用]],Q_Stat[],29,FALSE)-Statistics100!P$19)*5)/Statistics100!P$26))</f>
        <v/>
      </c>
      <c r="X89" t="str">
        <f>IF(RZS_WS[[#This Row],[名前]]="","",(100+((VLOOKUP(RZS_WS[[#This Row],[No用]],Q_Stat[],30,FALSE)-Statistics100!Q$19)*5)/Statistics100!Q$26))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Row],[No用]],Q_Stat[],13,FALSE)-Statistics100!B$19)*5)/Statistics100!B$26))</f>
        <v/>
      </c>
      <c r="J90" t="str">
        <f>IF(RZS_WS[[#This Row],[名前]]="","",(100+((VLOOKUP(RZS_WS[[#This Row],[No用]],Q_Stat[],14,FALSE)-Statistics100!C$19)*5)/Statistics100!C$26))</f>
        <v/>
      </c>
      <c r="K90" t="str">
        <f>IF(RZS_WS[[#This Row],[名前]]="","",(100+((VLOOKUP(RZS_WS[[#This Row],[No用]],Q_Stat[],15,FALSE)-Statistics100!D$19)*5)/Statistics100!D$26))</f>
        <v/>
      </c>
      <c r="L90" t="str">
        <f>IF(RZS_WS[[#This Row],[名前]]="","",(100+((VLOOKUP(RZS_WS[[#This Row],[No用]],Q_Stat[],16,FALSE)-Statistics100!E$19)*5)/Statistics100!E$26))</f>
        <v/>
      </c>
      <c r="M90" t="str">
        <f>IF(RZS_WS[[#This Row],[名前]]="","",(100+((VLOOKUP(RZS_WS[[#This Row],[No用]],Q_Stat[],17,FALSE)-Statistics100!F$19)*5)/Statistics100!F$26))</f>
        <v/>
      </c>
      <c r="N90" t="str">
        <f>IF(RZS_WS[[#This Row],[名前]]="","",(100+((VLOOKUP(RZS_WS[[#This Row],[No用]],Q_Stat[],18,FALSE)-Statistics100!G$19)*5)/Statistics100!G$26))</f>
        <v/>
      </c>
      <c r="O90" t="str">
        <f>IF(RZS_WS[[#This Row],[名前]]="","",(100+((VLOOKUP(RZS_WS[[#This Row],[No用]],Q_Stat[],19,FALSE)-Statistics100!H$19)*5)/Statistics100!H$26))</f>
        <v/>
      </c>
      <c r="P90" t="str">
        <f>IF(RZS_WS[[#This Row],[名前]]="","",(100+((VLOOKUP(RZS_WS[[#This Row],[No用]],Q_Stat[],20,FALSE)-Statistics100!I$19)*5)/Statistics100!I$26))</f>
        <v/>
      </c>
      <c r="Q90" t="str">
        <f>IF(RZS_WS[[#This Row],[名前]]="","",(100+((VLOOKUP(RZS_WS[[#This Row],[No用]],Q_Stat[],21,FALSE)-Statistics100!J$19)*5)/Statistics100!J$26))</f>
        <v/>
      </c>
      <c r="R90" t="str">
        <f>IF(RZS_WS[[#This Row],[名前]]="","",(100+((VLOOKUP(RZS_WS[[#This Row],[No用]],Q_Stat[],22,FALSE)-Statistics100!K$19)*5)/Statistics100!K$26))</f>
        <v/>
      </c>
      <c r="S90" t="str">
        <f>IF(RZS_WS[[#This Row],[名前]]="","",(100+((VLOOKUP(RZS_WS[[#This Row],[No用]],Q_Stat[],25,FALSE)-Statistics100!L$19)*5)/Statistics100!L$26))</f>
        <v/>
      </c>
      <c r="T90" t="str">
        <f>IF(RZS_WS[[#This Row],[名前]]="","",(100+((VLOOKUP(RZS_WS[[#This Row],[No用]],Q_Stat[],26,FALSE)-Statistics100!M$19)*5)/Statistics100!M$26))</f>
        <v/>
      </c>
      <c r="U90" t="str">
        <f>IF(RZS_WS[[#This Row],[名前]]="","",(100+((VLOOKUP(RZS_WS[[#This Row],[No用]],Q_Stat[],27,FALSE)-Statistics100!N$19)*5)/Statistics100!N$26))</f>
        <v/>
      </c>
      <c r="V90" t="str">
        <f>IF(RZS_WS[[#This Row],[名前]]="","",(100+((VLOOKUP(RZS_WS[[#This Row],[No用]],Q_Stat[],28,FALSE)-Statistics100!O$19)*5)/Statistics100!O$26))</f>
        <v/>
      </c>
      <c r="W90" t="str">
        <f>IF(RZS_WS[[#This Row],[名前]]="","",(100+((VLOOKUP(RZS_WS[[#This Row],[No用]],Q_Stat[],29,FALSE)-Statistics100!P$19)*5)/Statistics100!P$26))</f>
        <v/>
      </c>
      <c r="X90" t="str">
        <f>IF(RZS_WS[[#This Row],[名前]]="","",(100+((VLOOKUP(RZS_WS[[#This Row],[No用]],Q_Stat[],30,FALSE)-Statistics100!Q$19)*5)/Statistics100!Q$26))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Row],[No用]],Q_Stat[],13,FALSE)-Statistics100!B$19)*5)/Statistics100!B$26))</f>
        <v/>
      </c>
      <c r="J91" t="str">
        <f>IF(RZS_WS[[#This Row],[名前]]="","",(100+((VLOOKUP(RZS_WS[[#This Row],[No用]],Q_Stat[],14,FALSE)-Statistics100!C$19)*5)/Statistics100!C$26))</f>
        <v/>
      </c>
      <c r="K91" t="str">
        <f>IF(RZS_WS[[#This Row],[名前]]="","",(100+((VLOOKUP(RZS_WS[[#This Row],[No用]],Q_Stat[],15,FALSE)-Statistics100!D$19)*5)/Statistics100!D$26))</f>
        <v/>
      </c>
      <c r="L91" t="str">
        <f>IF(RZS_WS[[#This Row],[名前]]="","",(100+((VLOOKUP(RZS_WS[[#This Row],[No用]],Q_Stat[],16,FALSE)-Statistics100!E$19)*5)/Statistics100!E$26))</f>
        <v/>
      </c>
      <c r="M91" t="str">
        <f>IF(RZS_WS[[#This Row],[名前]]="","",(100+((VLOOKUP(RZS_WS[[#This Row],[No用]],Q_Stat[],17,FALSE)-Statistics100!F$19)*5)/Statistics100!F$26))</f>
        <v/>
      </c>
      <c r="N91" t="str">
        <f>IF(RZS_WS[[#This Row],[名前]]="","",(100+((VLOOKUP(RZS_WS[[#This Row],[No用]],Q_Stat[],18,FALSE)-Statistics100!G$19)*5)/Statistics100!G$26))</f>
        <v/>
      </c>
      <c r="O91" t="str">
        <f>IF(RZS_WS[[#This Row],[名前]]="","",(100+((VLOOKUP(RZS_WS[[#This Row],[No用]],Q_Stat[],19,FALSE)-Statistics100!H$19)*5)/Statistics100!H$26))</f>
        <v/>
      </c>
      <c r="P91" t="str">
        <f>IF(RZS_WS[[#This Row],[名前]]="","",(100+((VLOOKUP(RZS_WS[[#This Row],[No用]],Q_Stat[],20,FALSE)-Statistics100!I$19)*5)/Statistics100!I$26))</f>
        <v/>
      </c>
      <c r="Q91" t="str">
        <f>IF(RZS_WS[[#This Row],[名前]]="","",(100+((VLOOKUP(RZS_WS[[#This Row],[No用]],Q_Stat[],21,FALSE)-Statistics100!J$19)*5)/Statistics100!J$26))</f>
        <v/>
      </c>
      <c r="R91" t="str">
        <f>IF(RZS_WS[[#This Row],[名前]]="","",(100+((VLOOKUP(RZS_WS[[#This Row],[No用]],Q_Stat[],22,FALSE)-Statistics100!K$19)*5)/Statistics100!K$26))</f>
        <v/>
      </c>
      <c r="S91" t="str">
        <f>IF(RZS_WS[[#This Row],[名前]]="","",(100+((VLOOKUP(RZS_WS[[#This Row],[No用]],Q_Stat[],25,FALSE)-Statistics100!L$19)*5)/Statistics100!L$26))</f>
        <v/>
      </c>
      <c r="T91" t="str">
        <f>IF(RZS_WS[[#This Row],[名前]]="","",(100+((VLOOKUP(RZS_WS[[#This Row],[No用]],Q_Stat[],26,FALSE)-Statistics100!M$19)*5)/Statistics100!M$26))</f>
        <v/>
      </c>
      <c r="U91" t="str">
        <f>IF(RZS_WS[[#This Row],[名前]]="","",(100+((VLOOKUP(RZS_WS[[#This Row],[No用]],Q_Stat[],27,FALSE)-Statistics100!N$19)*5)/Statistics100!N$26))</f>
        <v/>
      </c>
      <c r="V91" t="str">
        <f>IF(RZS_WS[[#This Row],[名前]]="","",(100+((VLOOKUP(RZS_WS[[#This Row],[No用]],Q_Stat[],28,FALSE)-Statistics100!O$19)*5)/Statistics100!O$26))</f>
        <v/>
      </c>
      <c r="W91" t="str">
        <f>IF(RZS_WS[[#This Row],[名前]]="","",(100+((VLOOKUP(RZS_WS[[#This Row],[No用]],Q_Stat[],29,FALSE)-Statistics100!P$19)*5)/Statistics100!P$26))</f>
        <v/>
      </c>
      <c r="X91" t="str">
        <f>IF(RZS_WS[[#This Row],[名前]]="","",(100+((VLOOKUP(RZS_WS[[#This Row],[No用]],Q_Stat[],30,FALSE)-Statistics100!Q$19)*5)/Statistics100!Q$26))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Row],[No用]],Q_Stat[],13,FALSE)-Statistics100!B$19)*5)/Statistics100!B$26))</f>
        <v/>
      </c>
      <c r="J92" t="str">
        <f>IF(RZS_WS[[#This Row],[名前]]="","",(100+((VLOOKUP(RZS_WS[[#This Row],[No用]],Q_Stat[],14,FALSE)-Statistics100!C$19)*5)/Statistics100!C$26))</f>
        <v/>
      </c>
      <c r="K92" t="str">
        <f>IF(RZS_WS[[#This Row],[名前]]="","",(100+((VLOOKUP(RZS_WS[[#This Row],[No用]],Q_Stat[],15,FALSE)-Statistics100!D$19)*5)/Statistics100!D$26))</f>
        <v/>
      </c>
      <c r="L92" t="str">
        <f>IF(RZS_WS[[#This Row],[名前]]="","",(100+((VLOOKUP(RZS_WS[[#This Row],[No用]],Q_Stat[],16,FALSE)-Statistics100!E$19)*5)/Statistics100!E$26))</f>
        <v/>
      </c>
      <c r="M92" t="str">
        <f>IF(RZS_WS[[#This Row],[名前]]="","",(100+((VLOOKUP(RZS_WS[[#This Row],[No用]],Q_Stat[],17,FALSE)-Statistics100!F$19)*5)/Statistics100!F$26))</f>
        <v/>
      </c>
      <c r="N92" t="str">
        <f>IF(RZS_WS[[#This Row],[名前]]="","",(100+((VLOOKUP(RZS_WS[[#This Row],[No用]],Q_Stat[],18,FALSE)-Statistics100!G$19)*5)/Statistics100!G$26))</f>
        <v/>
      </c>
      <c r="O92" t="str">
        <f>IF(RZS_WS[[#This Row],[名前]]="","",(100+((VLOOKUP(RZS_WS[[#This Row],[No用]],Q_Stat[],19,FALSE)-Statistics100!H$19)*5)/Statistics100!H$26))</f>
        <v/>
      </c>
      <c r="P92" t="str">
        <f>IF(RZS_WS[[#This Row],[名前]]="","",(100+((VLOOKUP(RZS_WS[[#This Row],[No用]],Q_Stat[],20,FALSE)-Statistics100!I$19)*5)/Statistics100!I$26))</f>
        <v/>
      </c>
      <c r="Q92" t="str">
        <f>IF(RZS_WS[[#This Row],[名前]]="","",(100+((VLOOKUP(RZS_WS[[#This Row],[No用]],Q_Stat[],21,FALSE)-Statistics100!J$19)*5)/Statistics100!J$26))</f>
        <v/>
      </c>
      <c r="R92" t="str">
        <f>IF(RZS_WS[[#This Row],[名前]]="","",(100+((VLOOKUP(RZS_WS[[#This Row],[No用]],Q_Stat[],22,FALSE)-Statistics100!K$19)*5)/Statistics100!K$26))</f>
        <v/>
      </c>
      <c r="S92" t="str">
        <f>IF(RZS_WS[[#This Row],[名前]]="","",(100+((VLOOKUP(RZS_WS[[#This Row],[No用]],Q_Stat[],25,FALSE)-Statistics100!L$19)*5)/Statistics100!L$26))</f>
        <v/>
      </c>
      <c r="T92" t="str">
        <f>IF(RZS_WS[[#This Row],[名前]]="","",(100+((VLOOKUP(RZS_WS[[#This Row],[No用]],Q_Stat[],26,FALSE)-Statistics100!M$19)*5)/Statistics100!M$26))</f>
        <v/>
      </c>
      <c r="U92" t="str">
        <f>IF(RZS_WS[[#This Row],[名前]]="","",(100+((VLOOKUP(RZS_WS[[#This Row],[No用]],Q_Stat[],27,FALSE)-Statistics100!N$19)*5)/Statistics100!N$26))</f>
        <v/>
      </c>
      <c r="V92" t="str">
        <f>IF(RZS_WS[[#This Row],[名前]]="","",(100+((VLOOKUP(RZS_WS[[#This Row],[No用]],Q_Stat[],28,FALSE)-Statistics100!O$19)*5)/Statistics100!O$26))</f>
        <v/>
      </c>
      <c r="W92" t="str">
        <f>IF(RZS_WS[[#This Row],[名前]]="","",(100+((VLOOKUP(RZS_WS[[#This Row],[No用]],Q_Stat[],29,FALSE)-Statistics100!P$19)*5)/Statistics100!P$26))</f>
        <v/>
      </c>
      <c r="X92" t="str">
        <f>IF(RZS_WS[[#This Row],[名前]]="","",(100+((VLOOKUP(RZS_WS[[#This Row],[No用]],Q_Stat[],30,FALSE)-Statistics100!Q$19)*5)/Statistics100!Q$26))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Row],[No用]],Q_Stat[],13,FALSE)-Statistics100!B$19)*5)/Statistics100!B$26))</f>
        <v/>
      </c>
      <c r="J93" t="str">
        <f>IF(RZS_WS[[#This Row],[名前]]="","",(100+((VLOOKUP(RZS_WS[[#This Row],[No用]],Q_Stat[],14,FALSE)-Statistics100!C$19)*5)/Statistics100!C$26))</f>
        <v/>
      </c>
      <c r="K93" t="str">
        <f>IF(RZS_WS[[#This Row],[名前]]="","",(100+((VLOOKUP(RZS_WS[[#This Row],[No用]],Q_Stat[],15,FALSE)-Statistics100!D$19)*5)/Statistics100!D$26))</f>
        <v/>
      </c>
      <c r="L93" t="str">
        <f>IF(RZS_WS[[#This Row],[名前]]="","",(100+((VLOOKUP(RZS_WS[[#This Row],[No用]],Q_Stat[],16,FALSE)-Statistics100!E$19)*5)/Statistics100!E$26))</f>
        <v/>
      </c>
      <c r="M93" t="str">
        <f>IF(RZS_WS[[#This Row],[名前]]="","",(100+((VLOOKUP(RZS_WS[[#This Row],[No用]],Q_Stat[],17,FALSE)-Statistics100!F$19)*5)/Statistics100!F$26))</f>
        <v/>
      </c>
      <c r="N93" t="str">
        <f>IF(RZS_WS[[#This Row],[名前]]="","",(100+((VLOOKUP(RZS_WS[[#This Row],[No用]],Q_Stat[],18,FALSE)-Statistics100!G$19)*5)/Statistics100!G$26))</f>
        <v/>
      </c>
      <c r="O93" t="str">
        <f>IF(RZS_WS[[#This Row],[名前]]="","",(100+((VLOOKUP(RZS_WS[[#This Row],[No用]],Q_Stat[],19,FALSE)-Statistics100!H$19)*5)/Statistics100!H$26))</f>
        <v/>
      </c>
      <c r="P93" t="str">
        <f>IF(RZS_WS[[#This Row],[名前]]="","",(100+((VLOOKUP(RZS_WS[[#This Row],[No用]],Q_Stat[],20,FALSE)-Statistics100!I$19)*5)/Statistics100!I$26))</f>
        <v/>
      </c>
      <c r="Q93" t="str">
        <f>IF(RZS_WS[[#This Row],[名前]]="","",(100+((VLOOKUP(RZS_WS[[#This Row],[No用]],Q_Stat[],21,FALSE)-Statistics100!J$19)*5)/Statistics100!J$26))</f>
        <v/>
      </c>
      <c r="R93" t="str">
        <f>IF(RZS_WS[[#This Row],[名前]]="","",(100+((VLOOKUP(RZS_WS[[#This Row],[No用]],Q_Stat[],22,FALSE)-Statistics100!K$19)*5)/Statistics100!K$26))</f>
        <v/>
      </c>
      <c r="S93" t="str">
        <f>IF(RZS_WS[[#This Row],[名前]]="","",(100+((VLOOKUP(RZS_WS[[#This Row],[No用]],Q_Stat[],25,FALSE)-Statistics100!L$19)*5)/Statistics100!L$26))</f>
        <v/>
      </c>
      <c r="T93" t="str">
        <f>IF(RZS_WS[[#This Row],[名前]]="","",(100+((VLOOKUP(RZS_WS[[#This Row],[No用]],Q_Stat[],26,FALSE)-Statistics100!M$19)*5)/Statistics100!M$26))</f>
        <v/>
      </c>
      <c r="U93" t="str">
        <f>IF(RZS_WS[[#This Row],[名前]]="","",(100+((VLOOKUP(RZS_WS[[#This Row],[No用]],Q_Stat[],27,FALSE)-Statistics100!N$19)*5)/Statistics100!N$26))</f>
        <v/>
      </c>
      <c r="V93" t="str">
        <f>IF(RZS_WS[[#This Row],[名前]]="","",(100+((VLOOKUP(RZS_WS[[#This Row],[No用]],Q_Stat[],28,FALSE)-Statistics100!O$19)*5)/Statistics100!O$26))</f>
        <v/>
      </c>
      <c r="W93" t="str">
        <f>IF(RZS_WS[[#This Row],[名前]]="","",(100+((VLOOKUP(RZS_WS[[#This Row],[No用]],Q_Stat[],29,FALSE)-Statistics100!P$19)*5)/Statistics100!P$26))</f>
        <v/>
      </c>
      <c r="X93" t="str">
        <f>IF(RZS_WS[[#This Row],[名前]]="","",(100+((VLOOKUP(RZS_WS[[#This Row],[No用]],Q_Stat[],30,FALSE)-Statistics100!Q$19)*5)/Statistics100!Q$26))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Row],[No用]],Q_Stat[],13,FALSE)-Statistics100!B$19)*5)/Statistics100!B$26))</f>
        <v/>
      </c>
      <c r="J94" t="str">
        <f>IF(RZS_WS[[#This Row],[名前]]="","",(100+((VLOOKUP(RZS_WS[[#This Row],[No用]],Q_Stat[],14,FALSE)-Statistics100!C$19)*5)/Statistics100!C$26))</f>
        <v/>
      </c>
      <c r="K94" t="str">
        <f>IF(RZS_WS[[#This Row],[名前]]="","",(100+((VLOOKUP(RZS_WS[[#This Row],[No用]],Q_Stat[],15,FALSE)-Statistics100!D$19)*5)/Statistics100!D$26))</f>
        <v/>
      </c>
      <c r="L94" t="str">
        <f>IF(RZS_WS[[#This Row],[名前]]="","",(100+((VLOOKUP(RZS_WS[[#This Row],[No用]],Q_Stat[],16,FALSE)-Statistics100!E$19)*5)/Statistics100!E$26))</f>
        <v/>
      </c>
      <c r="M94" t="str">
        <f>IF(RZS_WS[[#This Row],[名前]]="","",(100+((VLOOKUP(RZS_WS[[#This Row],[No用]],Q_Stat[],17,FALSE)-Statistics100!F$19)*5)/Statistics100!F$26))</f>
        <v/>
      </c>
      <c r="N94" t="str">
        <f>IF(RZS_WS[[#This Row],[名前]]="","",(100+((VLOOKUP(RZS_WS[[#This Row],[No用]],Q_Stat[],18,FALSE)-Statistics100!G$19)*5)/Statistics100!G$26))</f>
        <v/>
      </c>
      <c r="O94" t="str">
        <f>IF(RZS_WS[[#This Row],[名前]]="","",(100+((VLOOKUP(RZS_WS[[#This Row],[No用]],Q_Stat[],19,FALSE)-Statistics100!H$19)*5)/Statistics100!H$26))</f>
        <v/>
      </c>
      <c r="P94" t="str">
        <f>IF(RZS_WS[[#This Row],[名前]]="","",(100+((VLOOKUP(RZS_WS[[#This Row],[No用]],Q_Stat[],20,FALSE)-Statistics100!I$19)*5)/Statistics100!I$26))</f>
        <v/>
      </c>
      <c r="Q94" t="str">
        <f>IF(RZS_WS[[#This Row],[名前]]="","",(100+((VLOOKUP(RZS_WS[[#This Row],[No用]],Q_Stat[],21,FALSE)-Statistics100!J$19)*5)/Statistics100!J$26))</f>
        <v/>
      </c>
      <c r="R94" t="str">
        <f>IF(RZS_WS[[#This Row],[名前]]="","",(100+((VLOOKUP(RZS_WS[[#This Row],[No用]],Q_Stat[],22,FALSE)-Statistics100!K$19)*5)/Statistics100!K$26))</f>
        <v/>
      </c>
      <c r="S94" t="str">
        <f>IF(RZS_WS[[#This Row],[名前]]="","",(100+((VLOOKUP(RZS_WS[[#This Row],[No用]],Q_Stat[],25,FALSE)-Statistics100!L$19)*5)/Statistics100!L$26))</f>
        <v/>
      </c>
      <c r="T94" t="str">
        <f>IF(RZS_WS[[#This Row],[名前]]="","",(100+((VLOOKUP(RZS_WS[[#This Row],[No用]],Q_Stat[],26,FALSE)-Statistics100!M$19)*5)/Statistics100!M$26))</f>
        <v/>
      </c>
      <c r="U94" t="str">
        <f>IF(RZS_WS[[#This Row],[名前]]="","",(100+((VLOOKUP(RZS_WS[[#This Row],[No用]],Q_Stat[],27,FALSE)-Statistics100!N$19)*5)/Statistics100!N$26))</f>
        <v/>
      </c>
      <c r="V94" t="str">
        <f>IF(RZS_WS[[#This Row],[名前]]="","",(100+((VLOOKUP(RZS_WS[[#This Row],[No用]],Q_Stat[],28,FALSE)-Statistics100!O$19)*5)/Statistics100!O$26))</f>
        <v/>
      </c>
      <c r="W94" t="str">
        <f>IF(RZS_WS[[#This Row],[名前]]="","",(100+((VLOOKUP(RZS_WS[[#This Row],[No用]],Q_Stat[],29,FALSE)-Statistics100!P$19)*5)/Statistics100!P$26))</f>
        <v/>
      </c>
      <c r="X94" t="str">
        <f>IF(RZS_WS[[#This Row],[名前]]="","",(100+((VLOOKUP(RZS_WS[[#This Row],[No用]],Q_Stat[],30,FALSE)-Statistics100!Q$19)*5)/Statistics100!Q$26))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Row],[No用]],Q_Stat[],13,FALSE)-Statistics100!B$19)*5)/Statistics100!B$26))</f>
        <v/>
      </c>
      <c r="J95" t="str">
        <f>IF(RZS_WS[[#This Row],[名前]]="","",(100+((VLOOKUP(RZS_WS[[#This Row],[No用]],Q_Stat[],14,FALSE)-Statistics100!C$19)*5)/Statistics100!C$26))</f>
        <v/>
      </c>
      <c r="K95" t="str">
        <f>IF(RZS_WS[[#This Row],[名前]]="","",(100+((VLOOKUP(RZS_WS[[#This Row],[No用]],Q_Stat[],15,FALSE)-Statistics100!D$19)*5)/Statistics100!D$26))</f>
        <v/>
      </c>
      <c r="L95" t="str">
        <f>IF(RZS_WS[[#This Row],[名前]]="","",(100+((VLOOKUP(RZS_WS[[#This Row],[No用]],Q_Stat[],16,FALSE)-Statistics100!E$19)*5)/Statistics100!E$26))</f>
        <v/>
      </c>
      <c r="M95" t="str">
        <f>IF(RZS_WS[[#This Row],[名前]]="","",(100+((VLOOKUP(RZS_WS[[#This Row],[No用]],Q_Stat[],17,FALSE)-Statistics100!F$19)*5)/Statistics100!F$26))</f>
        <v/>
      </c>
      <c r="N95" t="str">
        <f>IF(RZS_WS[[#This Row],[名前]]="","",(100+((VLOOKUP(RZS_WS[[#This Row],[No用]],Q_Stat[],18,FALSE)-Statistics100!G$19)*5)/Statistics100!G$26))</f>
        <v/>
      </c>
      <c r="O95" t="str">
        <f>IF(RZS_WS[[#This Row],[名前]]="","",(100+((VLOOKUP(RZS_WS[[#This Row],[No用]],Q_Stat[],19,FALSE)-Statistics100!H$19)*5)/Statistics100!H$26))</f>
        <v/>
      </c>
      <c r="P95" t="str">
        <f>IF(RZS_WS[[#This Row],[名前]]="","",(100+((VLOOKUP(RZS_WS[[#This Row],[No用]],Q_Stat[],20,FALSE)-Statistics100!I$19)*5)/Statistics100!I$26))</f>
        <v/>
      </c>
      <c r="Q95" t="str">
        <f>IF(RZS_WS[[#This Row],[名前]]="","",(100+((VLOOKUP(RZS_WS[[#This Row],[No用]],Q_Stat[],21,FALSE)-Statistics100!J$19)*5)/Statistics100!J$26))</f>
        <v/>
      </c>
      <c r="R95" t="str">
        <f>IF(RZS_WS[[#This Row],[名前]]="","",(100+((VLOOKUP(RZS_WS[[#This Row],[No用]],Q_Stat[],22,FALSE)-Statistics100!K$19)*5)/Statistics100!K$26))</f>
        <v/>
      </c>
      <c r="S95" t="str">
        <f>IF(RZS_WS[[#This Row],[名前]]="","",(100+((VLOOKUP(RZS_WS[[#This Row],[No用]],Q_Stat[],25,FALSE)-Statistics100!L$19)*5)/Statistics100!L$26))</f>
        <v/>
      </c>
      <c r="T95" t="str">
        <f>IF(RZS_WS[[#This Row],[名前]]="","",(100+((VLOOKUP(RZS_WS[[#This Row],[No用]],Q_Stat[],26,FALSE)-Statistics100!M$19)*5)/Statistics100!M$26))</f>
        <v/>
      </c>
      <c r="U95" t="str">
        <f>IF(RZS_WS[[#This Row],[名前]]="","",(100+((VLOOKUP(RZS_WS[[#This Row],[No用]],Q_Stat[],27,FALSE)-Statistics100!N$19)*5)/Statistics100!N$26))</f>
        <v/>
      </c>
      <c r="V95" t="str">
        <f>IF(RZS_WS[[#This Row],[名前]]="","",(100+((VLOOKUP(RZS_WS[[#This Row],[No用]],Q_Stat[],28,FALSE)-Statistics100!O$19)*5)/Statistics100!O$26))</f>
        <v/>
      </c>
      <c r="W95" t="str">
        <f>IF(RZS_WS[[#This Row],[名前]]="","",(100+((VLOOKUP(RZS_WS[[#This Row],[No用]],Q_Stat[],29,FALSE)-Statistics100!P$19)*5)/Statistics100!P$26))</f>
        <v/>
      </c>
      <c r="X95" t="str">
        <f>IF(RZS_WS[[#This Row],[名前]]="","",(100+((VLOOKUP(RZS_WS[[#This Row],[No用]],Q_Stat[],30,FALSE)-Statistics100!Q$19)*5)/Statistics100!Q$26))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Row],[No用]],Q_Stat[],13,FALSE)-Statistics100!B$19)*5)/Statistics100!B$26))</f>
        <v/>
      </c>
      <c r="J96" t="str">
        <f>IF(RZS_WS[[#This Row],[名前]]="","",(100+((VLOOKUP(RZS_WS[[#This Row],[No用]],Q_Stat[],14,FALSE)-Statistics100!C$19)*5)/Statistics100!C$26))</f>
        <v/>
      </c>
      <c r="K96" t="str">
        <f>IF(RZS_WS[[#This Row],[名前]]="","",(100+((VLOOKUP(RZS_WS[[#This Row],[No用]],Q_Stat[],15,FALSE)-Statistics100!D$19)*5)/Statistics100!D$26))</f>
        <v/>
      </c>
      <c r="L96" t="str">
        <f>IF(RZS_WS[[#This Row],[名前]]="","",(100+((VLOOKUP(RZS_WS[[#This Row],[No用]],Q_Stat[],16,FALSE)-Statistics100!E$19)*5)/Statistics100!E$26))</f>
        <v/>
      </c>
      <c r="M96" t="str">
        <f>IF(RZS_WS[[#This Row],[名前]]="","",(100+((VLOOKUP(RZS_WS[[#This Row],[No用]],Q_Stat[],17,FALSE)-Statistics100!F$19)*5)/Statistics100!F$26))</f>
        <v/>
      </c>
      <c r="N96" t="str">
        <f>IF(RZS_WS[[#This Row],[名前]]="","",(100+((VLOOKUP(RZS_WS[[#This Row],[No用]],Q_Stat[],18,FALSE)-Statistics100!G$19)*5)/Statistics100!G$26))</f>
        <v/>
      </c>
      <c r="O96" t="str">
        <f>IF(RZS_WS[[#This Row],[名前]]="","",(100+((VLOOKUP(RZS_WS[[#This Row],[No用]],Q_Stat[],19,FALSE)-Statistics100!H$19)*5)/Statistics100!H$26))</f>
        <v/>
      </c>
      <c r="P96" t="str">
        <f>IF(RZS_WS[[#This Row],[名前]]="","",(100+((VLOOKUP(RZS_WS[[#This Row],[No用]],Q_Stat[],20,FALSE)-Statistics100!I$19)*5)/Statistics100!I$26))</f>
        <v/>
      </c>
      <c r="Q96" t="str">
        <f>IF(RZS_WS[[#This Row],[名前]]="","",(100+((VLOOKUP(RZS_WS[[#This Row],[No用]],Q_Stat[],21,FALSE)-Statistics100!J$19)*5)/Statistics100!J$26))</f>
        <v/>
      </c>
      <c r="R96" t="str">
        <f>IF(RZS_WS[[#This Row],[名前]]="","",(100+((VLOOKUP(RZS_WS[[#This Row],[No用]],Q_Stat[],22,FALSE)-Statistics100!K$19)*5)/Statistics100!K$26))</f>
        <v/>
      </c>
      <c r="S96" t="str">
        <f>IF(RZS_WS[[#This Row],[名前]]="","",(100+((VLOOKUP(RZS_WS[[#This Row],[No用]],Q_Stat[],25,FALSE)-Statistics100!L$19)*5)/Statistics100!L$26))</f>
        <v/>
      </c>
      <c r="T96" t="str">
        <f>IF(RZS_WS[[#This Row],[名前]]="","",(100+((VLOOKUP(RZS_WS[[#This Row],[No用]],Q_Stat[],26,FALSE)-Statistics100!M$19)*5)/Statistics100!M$26))</f>
        <v/>
      </c>
      <c r="U96" t="str">
        <f>IF(RZS_WS[[#This Row],[名前]]="","",(100+((VLOOKUP(RZS_WS[[#This Row],[No用]],Q_Stat[],27,FALSE)-Statistics100!N$19)*5)/Statistics100!N$26))</f>
        <v/>
      </c>
      <c r="V96" t="str">
        <f>IF(RZS_WS[[#This Row],[名前]]="","",(100+((VLOOKUP(RZS_WS[[#This Row],[No用]],Q_Stat[],28,FALSE)-Statistics100!O$19)*5)/Statistics100!O$26))</f>
        <v/>
      </c>
      <c r="W96" t="str">
        <f>IF(RZS_WS[[#This Row],[名前]]="","",(100+((VLOOKUP(RZS_WS[[#This Row],[No用]],Q_Stat[],29,FALSE)-Statistics100!P$19)*5)/Statistics100!P$26))</f>
        <v/>
      </c>
      <c r="X96" t="str">
        <f>IF(RZS_WS[[#This Row],[名前]]="","",(100+((VLOOKUP(RZS_WS[[#This Row],[No用]],Q_Stat[],30,FALSE)-Statistics100!Q$19)*5)/Statistics100!Q$26))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Row],[No用]],Q_Stat[],13,FALSE)-Statistics100!B$19)*5)/Statistics100!B$26))</f>
        <v/>
      </c>
      <c r="J97" t="str">
        <f>IF(RZS_WS[[#This Row],[名前]]="","",(100+((VLOOKUP(RZS_WS[[#This Row],[No用]],Q_Stat[],14,FALSE)-Statistics100!C$19)*5)/Statistics100!C$26))</f>
        <v/>
      </c>
      <c r="K97" t="str">
        <f>IF(RZS_WS[[#This Row],[名前]]="","",(100+((VLOOKUP(RZS_WS[[#This Row],[No用]],Q_Stat[],15,FALSE)-Statistics100!D$19)*5)/Statistics100!D$26))</f>
        <v/>
      </c>
      <c r="L97" t="str">
        <f>IF(RZS_WS[[#This Row],[名前]]="","",(100+((VLOOKUP(RZS_WS[[#This Row],[No用]],Q_Stat[],16,FALSE)-Statistics100!E$19)*5)/Statistics100!E$26))</f>
        <v/>
      </c>
      <c r="M97" t="str">
        <f>IF(RZS_WS[[#This Row],[名前]]="","",(100+((VLOOKUP(RZS_WS[[#This Row],[No用]],Q_Stat[],17,FALSE)-Statistics100!F$19)*5)/Statistics100!F$26))</f>
        <v/>
      </c>
      <c r="N97" t="str">
        <f>IF(RZS_WS[[#This Row],[名前]]="","",(100+((VLOOKUP(RZS_WS[[#This Row],[No用]],Q_Stat[],18,FALSE)-Statistics100!G$19)*5)/Statistics100!G$26))</f>
        <v/>
      </c>
      <c r="O97" t="str">
        <f>IF(RZS_WS[[#This Row],[名前]]="","",(100+((VLOOKUP(RZS_WS[[#This Row],[No用]],Q_Stat[],19,FALSE)-Statistics100!H$19)*5)/Statistics100!H$26))</f>
        <v/>
      </c>
      <c r="P97" t="str">
        <f>IF(RZS_WS[[#This Row],[名前]]="","",(100+((VLOOKUP(RZS_WS[[#This Row],[No用]],Q_Stat[],20,FALSE)-Statistics100!I$19)*5)/Statistics100!I$26))</f>
        <v/>
      </c>
      <c r="Q97" t="str">
        <f>IF(RZS_WS[[#This Row],[名前]]="","",(100+((VLOOKUP(RZS_WS[[#This Row],[No用]],Q_Stat[],21,FALSE)-Statistics100!J$19)*5)/Statistics100!J$26))</f>
        <v/>
      </c>
      <c r="R97" t="str">
        <f>IF(RZS_WS[[#This Row],[名前]]="","",(100+((VLOOKUP(RZS_WS[[#This Row],[No用]],Q_Stat[],22,FALSE)-Statistics100!K$19)*5)/Statistics100!K$26))</f>
        <v/>
      </c>
      <c r="S97" t="str">
        <f>IF(RZS_WS[[#This Row],[名前]]="","",(100+((VLOOKUP(RZS_WS[[#This Row],[No用]],Q_Stat[],25,FALSE)-Statistics100!L$19)*5)/Statistics100!L$26))</f>
        <v/>
      </c>
      <c r="T97" t="str">
        <f>IF(RZS_WS[[#This Row],[名前]]="","",(100+((VLOOKUP(RZS_WS[[#This Row],[No用]],Q_Stat[],26,FALSE)-Statistics100!M$19)*5)/Statistics100!M$26))</f>
        <v/>
      </c>
      <c r="U97" t="str">
        <f>IF(RZS_WS[[#This Row],[名前]]="","",(100+((VLOOKUP(RZS_WS[[#This Row],[No用]],Q_Stat[],27,FALSE)-Statistics100!N$19)*5)/Statistics100!N$26))</f>
        <v/>
      </c>
      <c r="V97" t="str">
        <f>IF(RZS_WS[[#This Row],[名前]]="","",(100+((VLOOKUP(RZS_WS[[#This Row],[No用]],Q_Stat[],28,FALSE)-Statistics100!O$19)*5)/Statistics100!O$26))</f>
        <v/>
      </c>
      <c r="W97" t="str">
        <f>IF(RZS_WS[[#This Row],[名前]]="","",(100+((VLOOKUP(RZS_WS[[#This Row],[No用]],Q_Stat[],29,FALSE)-Statistics100!P$19)*5)/Statistics100!P$26))</f>
        <v/>
      </c>
      <c r="X97" t="str">
        <f>IF(RZS_WS[[#This Row],[名前]]="","",(100+((VLOOKUP(RZS_WS[[#This Row],[No用]],Q_Stat[],30,FALSE)-Statistics100!Q$19)*5)/Statistics100!Q$26))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Row],[No用]],Q_Stat[],13,FALSE)-Statistics100!B$19)*5)/Statistics100!B$26))</f>
        <v/>
      </c>
      <c r="J98" t="str">
        <f>IF(RZS_WS[[#This Row],[名前]]="","",(100+((VLOOKUP(RZS_WS[[#This Row],[No用]],Q_Stat[],14,FALSE)-Statistics100!C$19)*5)/Statistics100!C$26))</f>
        <v/>
      </c>
      <c r="K98" t="str">
        <f>IF(RZS_WS[[#This Row],[名前]]="","",(100+((VLOOKUP(RZS_WS[[#This Row],[No用]],Q_Stat[],15,FALSE)-Statistics100!D$19)*5)/Statistics100!D$26))</f>
        <v/>
      </c>
      <c r="L98" t="str">
        <f>IF(RZS_WS[[#This Row],[名前]]="","",(100+((VLOOKUP(RZS_WS[[#This Row],[No用]],Q_Stat[],16,FALSE)-Statistics100!E$19)*5)/Statistics100!E$26))</f>
        <v/>
      </c>
      <c r="M98" t="str">
        <f>IF(RZS_WS[[#This Row],[名前]]="","",(100+((VLOOKUP(RZS_WS[[#This Row],[No用]],Q_Stat[],17,FALSE)-Statistics100!F$19)*5)/Statistics100!F$26))</f>
        <v/>
      </c>
      <c r="N98" t="str">
        <f>IF(RZS_WS[[#This Row],[名前]]="","",(100+((VLOOKUP(RZS_WS[[#This Row],[No用]],Q_Stat[],18,FALSE)-Statistics100!G$19)*5)/Statistics100!G$26))</f>
        <v/>
      </c>
      <c r="O98" t="str">
        <f>IF(RZS_WS[[#This Row],[名前]]="","",(100+((VLOOKUP(RZS_WS[[#This Row],[No用]],Q_Stat[],19,FALSE)-Statistics100!H$19)*5)/Statistics100!H$26))</f>
        <v/>
      </c>
      <c r="P98" t="str">
        <f>IF(RZS_WS[[#This Row],[名前]]="","",(100+((VLOOKUP(RZS_WS[[#This Row],[No用]],Q_Stat[],20,FALSE)-Statistics100!I$19)*5)/Statistics100!I$26))</f>
        <v/>
      </c>
      <c r="Q98" t="str">
        <f>IF(RZS_WS[[#This Row],[名前]]="","",(100+((VLOOKUP(RZS_WS[[#This Row],[No用]],Q_Stat[],21,FALSE)-Statistics100!J$19)*5)/Statistics100!J$26))</f>
        <v/>
      </c>
      <c r="R98" t="str">
        <f>IF(RZS_WS[[#This Row],[名前]]="","",(100+((VLOOKUP(RZS_WS[[#This Row],[No用]],Q_Stat[],22,FALSE)-Statistics100!K$19)*5)/Statistics100!K$26))</f>
        <v/>
      </c>
      <c r="S98" t="str">
        <f>IF(RZS_WS[[#This Row],[名前]]="","",(100+((VLOOKUP(RZS_WS[[#This Row],[No用]],Q_Stat[],25,FALSE)-Statistics100!L$19)*5)/Statistics100!L$26))</f>
        <v/>
      </c>
      <c r="T98" t="str">
        <f>IF(RZS_WS[[#This Row],[名前]]="","",(100+((VLOOKUP(RZS_WS[[#This Row],[No用]],Q_Stat[],26,FALSE)-Statistics100!M$19)*5)/Statistics100!M$26))</f>
        <v/>
      </c>
      <c r="U98" t="str">
        <f>IF(RZS_WS[[#This Row],[名前]]="","",(100+((VLOOKUP(RZS_WS[[#This Row],[No用]],Q_Stat[],27,FALSE)-Statistics100!N$19)*5)/Statistics100!N$26))</f>
        <v/>
      </c>
      <c r="V98" t="str">
        <f>IF(RZS_WS[[#This Row],[名前]]="","",(100+((VLOOKUP(RZS_WS[[#This Row],[No用]],Q_Stat[],28,FALSE)-Statistics100!O$19)*5)/Statistics100!O$26))</f>
        <v/>
      </c>
      <c r="W98" t="str">
        <f>IF(RZS_WS[[#This Row],[名前]]="","",(100+((VLOOKUP(RZS_WS[[#This Row],[No用]],Q_Stat[],29,FALSE)-Statistics100!P$19)*5)/Statistics100!P$26))</f>
        <v/>
      </c>
      <c r="X98" t="str">
        <f>IF(RZS_WS[[#This Row],[名前]]="","",(100+((VLOOKUP(RZS_WS[[#This Row],[No用]],Q_Stat[],30,FALSE)-Statistics100!Q$19)*5)/Statistics100!Q$26))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Row],[No用]],Q_Stat[],13,FALSE)-Statistics100!B$19)*5)/Statistics100!B$26))</f>
        <v/>
      </c>
      <c r="J99" t="str">
        <f>IF(RZS_WS[[#This Row],[名前]]="","",(100+((VLOOKUP(RZS_WS[[#This Row],[No用]],Q_Stat[],14,FALSE)-Statistics100!C$19)*5)/Statistics100!C$26))</f>
        <v/>
      </c>
      <c r="K99" t="str">
        <f>IF(RZS_WS[[#This Row],[名前]]="","",(100+((VLOOKUP(RZS_WS[[#This Row],[No用]],Q_Stat[],15,FALSE)-Statistics100!D$19)*5)/Statistics100!D$26))</f>
        <v/>
      </c>
      <c r="L99" t="str">
        <f>IF(RZS_WS[[#This Row],[名前]]="","",(100+((VLOOKUP(RZS_WS[[#This Row],[No用]],Q_Stat[],16,FALSE)-Statistics100!E$19)*5)/Statistics100!E$26))</f>
        <v/>
      </c>
      <c r="M99" t="str">
        <f>IF(RZS_WS[[#This Row],[名前]]="","",(100+((VLOOKUP(RZS_WS[[#This Row],[No用]],Q_Stat[],17,FALSE)-Statistics100!F$19)*5)/Statistics100!F$26))</f>
        <v/>
      </c>
      <c r="N99" t="str">
        <f>IF(RZS_WS[[#This Row],[名前]]="","",(100+((VLOOKUP(RZS_WS[[#This Row],[No用]],Q_Stat[],18,FALSE)-Statistics100!G$19)*5)/Statistics100!G$26))</f>
        <v/>
      </c>
      <c r="O99" t="str">
        <f>IF(RZS_WS[[#This Row],[名前]]="","",(100+((VLOOKUP(RZS_WS[[#This Row],[No用]],Q_Stat[],19,FALSE)-Statistics100!H$19)*5)/Statistics100!H$26))</f>
        <v/>
      </c>
      <c r="P99" t="str">
        <f>IF(RZS_WS[[#This Row],[名前]]="","",(100+((VLOOKUP(RZS_WS[[#This Row],[No用]],Q_Stat[],20,FALSE)-Statistics100!I$19)*5)/Statistics100!I$26))</f>
        <v/>
      </c>
      <c r="Q99" t="str">
        <f>IF(RZS_WS[[#This Row],[名前]]="","",(100+((VLOOKUP(RZS_WS[[#This Row],[No用]],Q_Stat[],21,FALSE)-Statistics100!J$19)*5)/Statistics100!J$26))</f>
        <v/>
      </c>
      <c r="R99" t="str">
        <f>IF(RZS_WS[[#This Row],[名前]]="","",(100+((VLOOKUP(RZS_WS[[#This Row],[No用]],Q_Stat[],22,FALSE)-Statistics100!K$19)*5)/Statistics100!K$26))</f>
        <v/>
      </c>
      <c r="S99" t="str">
        <f>IF(RZS_WS[[#This Row],[名前]]="","",(100+((VLOOKUP(RZS_WS[[#This Row],[No用]],Q_Stat[],25,FALSE)-Statistics100!L$19)*5)/Statistics100!L$26))</f>
        <v/>
      </c>
      <c r="T99" t="str">
        <f>IF(RZS_WS[[#This Row],[名前]]="","",(100+((VLOOKUP(RZS_WS[[#This Row],[No用]],Q_Stat[],26,FALSE)-Statistics100!M$19)*5)/Statistics100!M$26))</f>
        <v/>
      </c>
      <c r="U99" t="str">
        <f>IF(RZS_WS[[#This Row],[名前]]="","",(100+((VLOOKUP(RZS_WS[[#This Row],[No用]],Q_Stat[],27,FALSE)-Statistics100!N$19)*5)/Statistics100!N$26))</f>
        <v/>
      </c>
      <c r="V99" t="str">
        <f>IF(RZS_WS[[#This Row],[名前]]="","",(100+((VLOOKUP(RZS_WS[[#This Row],[No用]],Q_Stat[],28,FALSE)-Statistics100!O$19)*5)/Statistics100!O$26))</f>
        <v/>
      </c>
      <c r="W99" t="str">
        <f>IF(RZS_WS[[#This Row],[名前]]="","",(100+((VLOOKUP(RZS_WS[[#This Row],[No用]],Q_Stat[],29,FALSE)-Statistics100!P$19)*5)/Statistics100!P$26))</f>
        <v/>
      </c>
      <c r="X99" t="str">
        <f>IF(RZS_WS[[#This Row],[名前]]="","",(100+((VLOOKUP(RZS_WS[[#This Row],[No用]],Q_Stat[],30,FALSE)-Statistics100!Q$19)*5)/Statistics100!Q$26))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Row],[No用]],Q_Stat[],13,FALSE)-Statistics100!B$19)*5)/Statistics100!B$26))</f>
        <v/>
      </c>
      <c r="J100" t="str">
        <f>IF(RZS_WS[[#This Row],[名前]]="","",(100+((VLOOKUP(RZS_WS[[#This Row],[No用]],Q_Stat[],14,FALSE)-Statistics100!C$19)*5)/Statistics100!C$26))</f>
        <v/>
      </c>
      <c r="K100" t="str">
        <f>IF(RZS_WS[[#This Row],[名前]]="","",(100+((VLOOKUP(RZS_WS[[#This Row],[No用]],Q_Stat[],15,FALSE)-Statistics100!D$19)*5)/Statistics100!D$26))</f>
        <v/>
      </c>
      <c r="L100" t="str">
        <f>IF(RZS_WS[[#This Row],[名前]]="","",(100+((VLOOKUP(RZS_WS[[#This Row],[No用]],Q_Stat[],16,FALSE)-Statistics100!E$19)*5)/Statistics100!E$26))</f>
        <v/>
      </c>
      <c r="M100" t="str">
        <f>IF(RZS_WS[[#This Row],[名前]]="","",(100+((VLOOKUP(RZS_WS[[#This Row],[No用]],Q_Stat[],17,FALSE)-Statistics100!F$19)*5)/Statistics100!F$26))</f>
        <v/>
      </c>
      <c r="N100" t="str">
        <f>IF(RZS_WS[[#This Row],[名前]]="","",(100+((VLOOKUP(RZS_WS[[#This Row],[No用]],Q_Stat[],18,FALSE)-Statistics100!G$19)*5)/Statistics100!G$26))</f>
        <v/>
      </c>
      <c r="O100" t="str">
        <f>IF(RZS_WS[[#This Row],[名前]]="","",(100+((VLOOKUP(RZS_WS[[#This Row],[No用]],Q_Stat[],19,FALSE)-Statistics100!H$19)*5)/Statistics100!H$26))</f>
        <v/>
      </c>
      <c r="P100" t="str">
        <f>IF(RZS_WS[[#This Row],[名前]]="","",(100+((VLOOKUP(RZS_WS[[#This Row],[No用]],Q_Stat[],20,FALSE)-Statistics100!I$19)*5)/Statistics100!I$26))</f>
        <v/>
      </c>
      <c r="Q100" t="str">
        <f>IF(RZS_WS[[#This Row],[名前]]="","",(100+((VLOOKUP(RZS_WS[[#This Row],[No用]],Q_Stat[],21,FALSE)-Statistics100!J$19)*5)/Statistics100!J$26))</f>
        <v/>
      </c>
      <c r="R100" t="str">
        <f>IF(RZS_WS[[#This Row],[名前]]="","",(100+((VLOOKUP(RZS_WS[[#This Row],[No用]],Q_Stat[],22,FALSE)-Statistics100!K$19)*5)/Statistics100!K$26))</f>
        <v/>
      </c>
      <c r="S100" t="str">
        <f>IF(RZS_WS[[#This Row],[名前]]="","",(100+((VLOOKUP(RZS_WS[[#This Row],[No用]],Q_Stat[],25,FALSE)-Statistics100!L$19)*5)/Statistics100!L$26))</f>
        <v/>
      </c>
      <c r="T100" t="str">
        <f>IF(RZS_WS[[#This Row],[名前]]="","",(100+((VLOOKUP(RZS_WS[[#This Row],[No用]],Q_Stat[],26,FALSE)-Statistics100!M$19)*5)/Statistics100!M$26))</f>
        <v/>
      </c>
      <c r="U100" t="str">
        <f>IF(RZS_WS[[#This Row],[名前]]="","",(100+((VLOOKUP(RZS_WS[[#This Row],[No用]],Q_Stat[],27,FALSE)-Statistics100!N$19)*5)/Statistics100!N$26))</f>
        <v/>
      </c>
      <c r="V100" t="str">
        <f>IF(RZS_WS[[#This Row],[名前]]="","",(100+((VLOOKUP(RZS_WS[[#This Row],[No用]],Q_Stat[],28,FALSE)-Statistics100!O$19)*5)/Statistics100!O$26))</f>
        <v/>
      </c>
      <c r="W100" t="str">
        <f>IF(RZS_WS[[#This Row],[名前]]="","",(100+((VLOOKUP(RZS_WS[[#This Row],[No用]],Q_Stat[],29,FALSE)-Statistics100!P$19)*5)/Statistics100!P$26))</f>
        <v/>
      </c>
      <c r="X100" t="str">
        <f>IF(RZS_WS[[#This Row],[名前]]="","",(100+((VLOOKUP(RZS_WS[[#This Row],[No用]],Q_Stat[],30,FALSE)-Statistics100!Q$19)*5)/Statistics100!Q$26))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Row],[No用]],Q_Stat[],13,FALSE)-Statistics100!B$19)*5)/Statistics100!B$26))</f>
        <v/>
      </c>
      <c r="J101" t="str">
        <f>IF(RZS_WS[[#This Row],[名前]]="","",(100+((VLOOKUP(RZS_WS[[#This Row],[No用]],Q_Stat[],14,FALSE)-Statistics100!C$19)*5)/Statistics100!C$26))</f>
        <v/>
      </c>
      <c r="K101" t="str">
        <f>IF(RZS_WS[[#This Row],[名前]]="","",(100+((VLOOKUP(RZS_WS[[#This Row],[No用]],Q_Stat[],15,FALSE)-Statistics100!D$19)*5)/Statistics100!D$26))</f>
        <v/>
      </c>
      <c r="L101" t="str">
        <f>IF(RZS_WS[[#This Row],[名前]]="","",(100+((VLOOKUP(RZS_WS[[#This Row],[No用]],Q_Stat[],16,FALSE)-Statistics100!E$19)*5)/Statistics100!E$26))</f>
        <v/>
      </c>
      <c r="M101" t="str">
        <f>IF(RZS_WS[[#This Row],[名前]]="","",(100+((VLOOKUP(RZS_WS[[#This Row],[No用]],Q_Stat[],17,FALSE)-Statistics100!F$19)*5)/Statistics100!F$26))</f>
        <v/>
      </c>
      <c r="N101" t="str">
        <f>IF(RZS_WS[[#This Row],[名前]]="","",(100+((VLOOKUP(RZS_WS[[#This Row],[No用]],Q_Stat[],18,FALSE)-Statistics100!G$19)*5)/Statistics100!G$26))</f>
        <v/>
      </c>
      <c r="O101" t="str">
        <f>IF(RZS_WS[[#This Row],[名前]]="","",(100+((VLOOKUP(RZS_WS[[#This Row],[No用]],Q_Stat[],19,FALSE)-Statistics100!H$19)*5)/Statistics100!H$26))</f>
        <v/>
      </c>
      <c r="P101" t="str">
        <f>IF(RZS_WS[[#This Row],[名前]]="","",(100+((VLOOKUP(RZS_WS[[#This Row],[No用]],Q_Stat[],20,FALSE)-Statistics100!I$19)*5)/Statistics100!I$26))</f>
        <v/>
      </c>
      <c r="Q101" t="str">
        <f>IF(RZS_WS[[#This Row],[名前]]="","",(100+((VLOOKUP(RZS_WS[[#This Row],[No用]],Q_Stat[],21,FALSE)-Statistics100!J$19)*5)/Statistics100!J$26))</f>
        <v/>
      </c>
      <c r="R101" t="str">
        <f>IF(RZS_WS[[#This Row],[名前]]="","",(100+((VLOOKUP(RZS_WS[[#This Row],[No用]],Q_Stat[],22,FALSE)-Statistics100!K$19)*5)/Statistics100!K$26))</f>
        <v/>
      </c>
      <c r="S101" t="str">
        <f>IF(RZS_WS[[#This Row],[名前]]="","",(100+((VLOOKUP(RZS_WS[[#This Row],[No用]],Q_Stat[],25,FALSE)-Statistics100!L$19)*5)/Statistics100!L$26))</f>
        <v/>
      </c>
      <c r="T101" t="str">
        <f>IF(RZS_WS[[#This Row],[名前]]="","",(100+((VLOOKUP(RZS_WS[[#This Row],[No用]],Q_Stat[],26,FALSE)-Statistics100!M$19)*5)/Statistics100!M$26))</f>
        <v/>
      </c>
      <c r="U101" t="str">
        <f>IF(RZS_WS[[#This Row],[名前]]="","",(100+((VLOOKUP(RZS_WS[[#This Row],[No用]],Q_Stat[],27,FALSE)-Statistics100!N$19)*5)/Statistics100!N$26))</f>
        <v/>
      </c>
      <c r="V101" t="str">
        <f>IF(RZS_WS[[#This Row],[名前]]="","",(100+((VLOOKUP(RZS_WS[[#This Row],[No用]],Q_Stat[],28,FALSE)-Statistics100!O$19)*5)/Statistics100!O$26))</f>
        <v/>
      </c>
      <c r="W101" t="str">
        <f>IF(RZS_WS[[#This Row],[名前]]="","",(100+((VLOOKUP(RZS_WS[[#This Row],[No用]],Q_Stat[],29,FALSE)-Statistics100!P$19)*5)/Statistics100!P$26))</f>
        <v/>
      </c>
      <c r="X101" t="str">
        <f>IF(RZS_WS[[#This Row],[名前]]="","",(100+((VLOOKUP(RZS_WS[[#This Row],[No用]],Q_Stat[],30,FALSE)-Statistics100!Q$19)*5)/Statistics100!Q$26))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Row],[No用]],Q_Stat[],13,FALSE)-Statistics100!B$19)*5)/Statistics100!B$26))</f>
        <v/>
      </c>
      <c r="J102" t="str">
        <f>IF(RZS_WS[[#This Row],[名前]]="","",(100+((VLOOKUP(RZS_WS[[#This Row],[No用]],Q_Stat[],14,FALSE)-Statistics100!C$19)*5)/Statistics100!C$26))</f>
        <v/>
      </c>
      <c r="K102" t="str">
        <f>IF(RZS_WS[[#This Row],[名前]]="","",(100+((VLOOKUP(RZS_WS[[#This Row],[No用]],Q_Stat[],15,FALSE)-Statistics100!D$19)*5)/Statistics100!D$26))</f>
        <v/>
      </c>
      <c r="L102" t="str">
        <f>IF(RZS_WS[[#This Row],[名前]]="","",(100+((VLOOKUP(RZS_WS[[#This Row],[No用]],Q_Stat[],16,FALSE)-Statistics100!E$19)*5)/Statistics100!E$26))</f>
        <v/>
      </c>
      <c r="M102" t="str">
        <f>IF(RZS_WS[[#This Row],[名前]]="","",(100+((VLOOKUP(RZS_WS[[#This Row],[No用]],Q_Stat[],17,FALSE)-Statistics100!F$19)*5)/Statistics100!F$26))</f>
        <v/>
      </c>
      <c r="N102" t="str">
        <f>IF(RZS_WS[[#This Row],[名前]]="","",(100+((VLOOKUP(RZS_WS[[#This Row],[No用]],Q_Stat[],18,FALSE)-Statistics100!G$19)*5)/Statistics100!G$26))</f>
        <v/>
      </c>
      <c r="O102" t="str">
        <f>IF(RZS_WS[[#This Row],[名前]]="","",(100+((VLOOKUP(RZS_WS[[#This Row],[No用]],Q_Stat[],19,FALSE)-Statistics100!H$19)*5)/Statistics100!H$26))</f>
        <v/>
      </c>
      <c r="P102" t="str">
        <f>IF(RZS_WS[[#This Row],[名前]]="","",(100+((VLOOKUP(RZS_WS[[#This Row],[No用]],Q_Stat[],20,FALSE)-Statistics100!I$19)*5)/Statistics100!I$26))</f>
        <v/>
      </c>
      <c r="Q102" t="str">
        <f>IF(RZS_WS[[#This Row],[名前]]="","",(100+((VLOOKUP(RZS_WS[[#This Row],[No用]],Q_Stat[],21,FALSE)-Statistics100!J$19)*5)/Statistics100!J$26))</f>
        <v/>
      </c>
      <c r="R102" t="str">
        <f>IF(RZS_WS[[#This Row],[名前]]="","",(100+((VLOOKUP(RZS_WS[[#This Row],[No用]],Q_Stat[],22,FALSE)-Statistics100!K$19)*5)/Statistics100!K$26))</f>
        <v/>
      </c>
      <c r="S102" t="str">
        <f>IF(RZS_WS[[#This Row],[名前]]="","",(100+((VLOOKUP(RZS_WS[[#This Row],[No用]],Q_Stat[],25,FALSE)-Statistics100!L$19)*5)/Statistics100!L$26))</f>
        <v/>
      </c>
      <c r="T102" t="str">
        <f>IF(RZS_WS[[#This Row],[名前]]="","",(100+((VLOOKUP(RZS_WS[[#This Row],[No用]],Q_Stat[],26,FALSE)-Statistics100!M$19)*5)/Statistics100!M$26))</f>
        <v/>
      </c>
      <c r="U102" t="str">
        <f>IF(RZS_WS[[#This Row],[名前]]="","",(100+((VLOOKUP(RZS_WS[[#This Row],[No用]],Q_Stat[],27,FALSE)-Statistics100!N$19)*5)/Statistics100!N$26))</f>
        <v/>
      </c>
      <c r="V102" t="str">
        <f>IF(RZS_WS[[#This Row],[名前]]="","",(100+((VLOOKUP(RZS_WS[[#This Row],[No用]],Q_Stat[],28,FALSE)-Statistics100!O$19)*5)/Statistics100!O$26))</f>
        <v/>
      </c>
      <c r="W102" t="str">
        <f>IF(RZS_WS[[#This Row],[名前]]="","",(100+((VLOOKUP(RZS_WS[[#This Row],[No用]],Q_Stat[],29,FALSE)-Statistics100!P$19)*5)/Statistics100!P$26))</f>
        <v/>
      </c>
      <c r="X102" t="str">
        <f>IF(RZS_WS[[#This Row],[名前]]="","",(100+((VLOOKUP(RZS_WS[[#This Row],[No用]],Q_Stat[],30,FALSE)-Statistics100!Q$19)*5)/Statistics100!Q$26))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Row],[No用]],Q_Stat[],13,FALSE)-Statistics100!B$19)*5)/Statistics100!B$26))</f>
        <v/>
      </c>
      <c r="J103" t="str">
        <f>IF(RZS_WS[[#This Row],[名前]]="","",(100+((VLOOKUP(RZS_WS[[#This Row],[No用]],Q_Stat[],14,FALSE)-Statistics100!C$19)*5)/Statistics100!C$26))</f>
        <v/>
      </c>
      <c r="K103" t="str">
        <f>IF(RZS_WS[[#This Row],[名前]]="","",(100+((VLOOKUP(RZS_WS[[#This Row],[No用]],Q_Stat[],15,FALSE)-Statistics100!D$19)*5)/Statistics100!D$26))</f>
        <v/>
      </c>
      <c r="L103" t="str">
        <f>IF(RZS_WS[[#This Row],[名前]]="","",(100+((VLOOKUP(RZS_WS[[#This Row],[No用]],Q_Stat[],16,FALSE)-Statistics100!E$19)*5)/Statistics100!E$26))</f>
        <v/>
      </c>
      <c r="M103" t="str">
        <f>IF(RZS_WS[[#This Row],[名前]]="","",(100+((VLOOKUP(RZS_WS[[#This Row],[No用]],Q_Stat[],17,FALSE)-Statistics100!F$19)*5)/Statistics100!F$26))</f>
        <v/>
      </c>
      <c r="N103" t="str">
        <f>IF(RZS_WS[[#This Row],[名前]]="","",(100+((VLOOKUP(RZS_WS[[#This Row],[No用]],Q_Stat[],18,FALSE)-Statistics100!G$19)*5)/Statistics100!G$26))</f>
        <v/>
      </c>
      <c r="O103" t="str">
        <f>IF(RZS_WS[[#This Row],[名前]]="","",(100+((VLOOKUP(RZS_WS[[#This Row],[No用]],Q_Stat[],19,FALSE)-Statistics100!H$19)*5)/Statistics100!H$26))</f>
        <v/>
      </c>
      <c r="P103" t="str">
        <f>IF(RZS_WS[[#This Row],[名前]]="","",(100+((VLOOKUP(RZS_WS[[#This Row],[No用]],Q_Stat[],20,FALSE)-Statistics100!I$19)*5)/Statistics100!I$26))</f>
        <v/>
      </c>
      <c r="Q103" t="str">
        <f>IF(RZS_WS[[#This Row],[名前]]="","",(100+((VLOOKUP(RZS_WS[[#This Row],[No用]],Q_Stat[],21,FALSE)-Statistics100!J$19)*5)/Statistics100!J$26))</f>
        <v/>
      </c>
      <c r="R103" t="str">
        <f>IF(RZS_WS[[#This Row],[名前]]="","",(100+((VLOOKUP(RZS_WS[[#This Row],[No用]],Q_Stat[],22,FALSE)-Statistics100!K$19)*5)/Statistics100!K$26))</f>
        <v/>
      </c>
      <c r="S103" t="str">
        <f>IF(RZS_WS[[#This Row],[名前]]="","",(100+((VLOOKUP(RZS_WS[[#This Row],[No用]],Q_Stat[],25,FALSE)-Statistics100!L$19)*5)/Statistics100!L$26))</f>
        <v/>
      </c>
      <c r="T103" t="str">
        <f>IF(RZS_WS[[#This Row],[名前]]="","",(100+((VLOOKUP(RZS_WS[[#This Row],[No用]],Q_Stat[],26,FALSE)-Statistics100!M$19)*5)/Statistics100!M$26))</f>
        <v/>
      </c>
      <c r="U103" t="str">
        <f>IF(RZS_WS[[#This Row],[名前]]="","",(100+((VLOOKUP(RZS_WS[[#This Row],[No用]],Q_Stat[],27,FALSE)-Statistics100!N$19)*5)/Statistics100!N$26))</f>
        <v/>
      </c>
      <c r="V103" t="str">
        <f>IF(RZS_WS[[#This Row],[名前]]="","",(100+((VLOOKUP(RZS_WS[[#This Row],[No用]],Q_Stat[],28,FALSE)-Statistics100!O$19)*5)/Statistics100!O$26))</f>
        <v/>
      </c>
      <c r="W103" t="str">
        <f>IF(RZS_WS[[#This Row],[名前]]="","",(100+((VLOOKUP(RZS_WS[[#This Row],[No用]],Q_Stat[],29,FALSE)-Statistics100!P$19)*5)/Statistics100!P$26))</f>
        <v/>
      </c>
      <c r="X103" t="str">
        <f>IF(RZS_WS[[#This Row],[名前]]="","",(100+((VLOOKUP(RZS_WS[[#This Row],[No用]],Q_Stat[],30,FALSE)-Statistics100!Q$19)*5)/Statistics100!Q$26))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w K A A B Q S w M E F A A C A A g A l 6 y W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l 6 y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s l l h 5 y g X m 5 g c A A N o 9 A A A T A B w A R m 9 y b X V s Y X M v U 2 V j d G l v b j E u b S C i G A A o o B Q A A A A A A A A A A A A A A A A A A A A A A A A A A A D t W 1 9 v 0 1 Y U f 6 / U 7 3 D l v b T C i p i 0 7 W V j E i s w b U M w m g 4 e o q g K z Y V G T W 2 U u B u o q k T s g V K g G h u 0 A x U 6 S i v K y l o Y b G o R I L 7 L L g 7 N t 9 j 9 7 + t r O 6 2 K 0 + Y h f U j t 4 + N z z j 3 n d 3 8 3 O f a t w h G n Z F s g y / 5 / / H l v T 2 9 P d b R Q g U V w a j j r F B x w C J S h 0 9 s D 8 B 9 y 3 y D v N X J f Y u H R i y O w n B m Y q F S g 5 Z y x K 2 N n b X u s r 3 8 y d 6 I w D g 8 Z 5 F Y j P 5 U b s C 0 H K + R N Z m F g t G C d h 8 W h S x d g F R s Z K p w t w 8 x Q p W B V z 9 m V 8 Q G 7 P D F u 0 Y t 9 0 p c 5 O W n g f 8 j 7 F b n L y H 1 q m N 9 Y z m e f Z I g a m D L J x X + J p j e n X m E X X i H P Q 9 5 V 5 C 4 h 7 w V y n + k a z Q d r W z + / 0 K X + y 8 1 m 7 X r E m j e H v D V i M B w D u 3 Y T e T N R 6 V / I 3 U i K D Y / o N r 0 2 H b 1 v k Y b 7 F n l P 9 G u N 2 6 8 a v 3 n + t f l I 0 O t 1 3 7 2 r X 5 j q 5 4 k f s p 1 C m d e T Z f 1 w s c j y 3 a c W x Q S G V D V M A A s j o y A n n e Y P 5 K Q f c k w T h Q / U i P O K f + H 9 s O M U R s Z O F 8 o x 3 q U 7 0 5 B q h k k c 5 9 S y B + 5 i 7 G d h 5 U c Y b 1 7 a N A 2 h x c e V k 8 D B t h k S w r a J Z Z G 9 a j X e v L B p G l w n M K 6 D L 8 E L 8 z A I R 2 A p a Q z c t G k E W g b g K V I w R g q h w C r O z V d l O 6 k O g W 3 T E G q i D g r 0 a b U J 2 u P M v 9 t 8 h G o v G / N v U a 2 O 3 G n k 3 k C 1 P 7 Y W b 0 h 3 W b v i 9 A n r Z G a f s D M 4 Y y c r R V j J H K 6 O Q K t Y s s 4 H s C X 6 k E Q Y s M U g t I k 2 i 7 r a l + T S J L b f 3 3 6 M r X M n R u P e z N b S F X L k 3 5 z x p 2 f I E a r d Q S 4 e 1 y 1 U w 0 C 7 R U X e f e R u 0 q y u 4 M o R U f P J n c a D R X Y R 5 / s h 8 l Z Z Z Y n o + G n y i S 3 j e U G O / r t z l f x 7 v / G L f 7 P u X 1 6 m t 4 U I D K i c B W J 5 C k h u A p K P g M Z B Q G M Y I H k I a P w C N E 4 B K o 8 A l T v C 0 1 + d k U C d P w r a V V D i s w A 6 J I g 6 q u H C 4 J K s G l P 9 v T 0 l S y + r t u A Q D 7 t d c c i 9 M U t O F p a x I w l A W M Z L n Q C P s s h g k B i m A Y s F / C m B 4 y + v + P W r z c U F L P T / X m h c X s E H W 9 P P 8 S c p p / c U 3 0 0 k S / c a a 0 t E 5 / W G f 2 N O H k g 5 c l d p K e o E O + 5 T U W q i i W r 3 U W 3 9 3 S u u 3 H x w 5 f 3 8 e l R O c C R n h b 8 8 3 Z j / B 9 V m G d r 9 h e u t 1 1 K W A j b d 9 H W D j l h b S o J R A 4 e s s g 6 8 6 E y Z Y F L m Q B P T j G g y J T 9 A N U / U e V p 0 u c h e v D z p r u T c s o g K 1 i W m F 5 / o l k p s 9 o Y 0 B D a C 0 a r A j l Y m D H A + V 3 Y J c X 5 3 D M i 7 O O / i v J N w T p a H J J B v h 3 J y b x z E u w D v A r x j A M 6 + G O 2 S x 9 n N X Y x 3 M d 7 R G K d f 5 X c J c X p v F + F d h H c 0 w r M X 4 E i J d k O i G N / + B y e 7 u Q v y L s g 7 G + R j p X K 5 d W u F t f p N I D s m E N c O 7 A S / m d 0 0 0 S T W Z U d J w g x 5 C 9 T 6 p h w P y a / 7 G H m r j d l n M q Q T s O r A 4 r d 2 i X R g a b R B n n D K e C c p J D O 4 E P s l 9 3 1 X s o q Z w d L 5 U e f k h A M r w v 9 H G G + z z b n r 0 j 0 4 Z U i v R y 9 e K F h F e s y b p q 3 D D T n l s A 9 N c B C g m w M 6 h O E A t Q F O w 8 i k 8 O A + M t y + O A 3 5 k U L p T 0 i 4 X 3 E a 8 i 9 1 Z B z S j o w n L B F x i X x + X 6 g U K A B j O s 5 x u S a D 9 t 7 4 1 + Y P k A 6 m u 8 b a l f Q x R O k c y I W H k Q e l K r A m s H F n F F r g I I D l K g Q 5 g a r 8 g V x k V I q M h Z q P R P p p T K j y Y h A f G 2 9 M l L l w R v J f f I k j o w H G R c a V d A E P j o 3 o o I j x C C X V h I k Z D C C Y m X K m p Y K R m M o k Z U M h K B Z 0 H C d t 0 w 3 b L 1 Z S G t q p 8 x K 3 r T O T 6 O z t M T c F b t v J T t x L g D 0 h 0 N A n x Q r + h E y y l B B o P C X 1 F K a S 9 h S u C s v a z l b h I S X w V Y A 3 S g O R E Y a k b W S t c G 5 U 3 k q I U O G u u L y m y V 4 p Y m h 3 L N a C x l o 1 O / e L w 8 T z u d Q J j B j W 2 Y t 2 b P e Y u r j P d v I W c R E A j p 5 p a G M y B W p U I L m K n m l E x T Q U l m I 2 F I p S B G 3 n J 2 U A C e T E g U Q n e X g 8 g a i N n K Q k Q y W k S F Q K F U X y l y Y P f S A m U u e e 1 n 3 o / W K f 4 L W B 1 P m H m d Y Z i H f U 9 5 i D p N d 2 s h B z E m C O n 2 u o E 1 I F d 1 w k 2 Y i f a 3 w k t B R G E r Y U T g q J 2 s 5 K o c E k 8 J K E G J 3 z + t h U Y R v Z K Z Q W l Z 9 i o 1 M 4 K i a f a b J U S p h J n a 1 a P l H Y L 7 K S b y y l z l X U s k 5 V 7 M n I H j O V c N p O o q I + A s y x U w 1 y X K g g j k k k S b F T j a O 4 j k J R 3 I 7 C U K q k 7 Q S l D i O B n w S q 6 H T X R q X I 2 k h O a k Z U b o q J T G G m a B 7 T J K Z 4 j C T B I U X + 4 b 8 B h 4 + X L I j n W g s O U j t T k g 9 m a X / / C X 1 / 8 r W E S u j N V p q G Q f s n l Z x Y N f p i G g G H y C T 7 k 7 w Q S t 7 K f I j c R 8 i r G / 3 B C 8 0 t c t w i H J F 0 k f N o C u W k 2 N m 7 u s F j n J h i R F / b D Y q Q Z D 7 u N Y r h Y 7 B k b V s T / s 0 v l Z J E v 2 T Q g m A j K 7 w m p B o p F S N u a U 5 C e P r l O Q I / o D 6 0 / T v 8 g 4 U N b V c e 9 s Q l r e q E 2 / y k O O S t a 1 y W y 1 R T v D 3 d l h K 1 7 n l 3 W I U o Y Q 5 / P Q F b 9 q C C b 1 + p V S i 8 B t I K P c c K 7 S l J 6 2 W h w 0 p C f v A P D 5 X G 8 d 3 b l Y R 2 0 9 K q S K i Z g w v S u O s 2 5 2 7 5 G + v t q U n L v k a H l e R M N t 1 9 b M d K Z f x 9 H R d i Z + u / 9 k O E V u d M N l j u / e l r z b v L w S P 8 + u / K d p d x + 0 c o a i T 9 4 o q Q f S d s s 4 n c f K J s O p E F 2 P m W u 2 g U 3 b 1 3 3 b 1 3 3 b 1 3 3 b 1 3 H b v 3 r r u v L m l f 3 f 9 Q S w E C L Q A U A A I A C A C X r J Z Y O m g u s K Q A A A D 2 A A A A E g A A A A A A A A A A A A A A A A A A A A A A Q 2 9 u Z m l n L 1 B h Y 2 t h Z 2 U u e G 1 s U E s B A i 0 A F A A C A A g A l 6 y W W A / K 6 a u k A A A A 6 Q A A A B M A A A A A A A A A A A A A A A A A 8 A A A A F t D b 2 5 0 Z W 5 0 X 1 R 5 c G V z X S 5 4 b W x Q S w E C L Q A U A A I A C A C X r J Z Y e c o F 5 u Y H A A D a P Q A A E w A A A A A A A A A A A A A A A A D h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K A E A A A A A A N c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Q t M D Q t M j J U M T I 6 M z M 6 M T c u M T A 1 N j E 4 N V o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N v b H V t b l R 5 c G V z I i B W Y W x 1 Z T 0 i c 0 F B Q U F B Q U F B Q U F B Q U F B Q U F B d 0 1 E Q X d N R E F 3 T U R B d 0 1 E Q X d N R E F 3 T U R B Q T 0 9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l Q x M j o z M z o x N y 4 4 N z I 0 N D Y 0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l Q x M j o z M z o x N y 4 4 O D M 0 N T A 4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y V D E y O j M z O j E 3 L j g 4 O T Q 1 M T R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l Q x M j o z M z o x N y 4 4 O T Y 0 N D U y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J U M T I 6 M z M 6 M T c u O T A z N D Q z M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y V D E y O j M z O j E 3 L j k x M T Q 0 M j d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J U M T I 6 M z M 6 M T c u O T E 4 N D Q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J U M T I 6 M z M 6 M T c u O T M y M D U 3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y V D E y O j M z O j E 3 L j k z O D A 2 M T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M l Q x M j o z M z o x N y 4 5 N D Y w N j c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J U M T I 6 M z M 6 M T c u O T U 1 M D U 2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y V D E y O j M z O j E 3 L j k 2 M j A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J U M T I 6 M z M 6 M T c u O T Y 4 M D U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y V D E y O j M z O j E 3 L j k 3 N T A 2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y V D E y O j M z O j E 3 L j k 4 M T A 2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y V D E y O j M z O j E 3 L j k 4 O D A 2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U b 0 R h d G F N b 2 R l b E V u Y W J s Z W Q i I F Z h b H V l P S J s M S I g L z 4 8 R W 5 0 c n k g V H l w Z T 0 i R m l s b F R h c m d l d C I g V m F s d W U 9 I n N R X 1 d T I i A v P j x F b n R y e S B U e X B l P S J G a W x s T 2 J q Z W N 0 V H l w Z S I g V m F s d W U 9 I n N U Y W J s Z S I g L z 4 8 R W 5 0 c n k g V H l w Z T 0 i R m l s b E x h c 3 R V c G R h d G V k I i B W Y W x 1 Z T 0 i Z D I w M j Q t M D Q t M j J U M T I 6 M z M 6 M T c u M T E 2 N T g 2 M 1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g 0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/ j g r 3 j g 7 z j g r k u e 0 5 v 5 5 S o L D I z f S Z x d W 9 0 O y w m c X V v d D t T Z W N 0 a W 9 u M S 9 R X 1 d T L + O C v e O D v O O C u S 5 7 T m 8 u L D B 9 J n F 1 b 3 Q 7 L C Z x d W 9 0 O 1 N l Y 3 R p b 2 4 x L 1 F f V 1 M v 4 4 K 9 4 4 O 8 4 4 K 5 L n v m n I 3 o o 4 U s M X 0 m c X V v d D s s J n F 1 b 3 Q 7 U 2 V j d G l v b j E v U V 9 X U y / j g r 3 j g 7 z j g r k u e + W Q j e W J j S w y f S Z x d W 9 0 O y w m c X V v d D t T Z W N 0 a W 9 u M S 9 R X 1 d T L + O C v e O D v O O C u S 5 7 4 4 G Y 4 4 K D 4 4 K T 4 4 G R 4 4 K T L D N 9 J n F 1 b 3 Q 7 L C Z x d W 9 0 O 1 N l Y 3 R p b 2 4 x L 1 F f V 1 M v 4 4 K 9 4 4 O 8 4 4 K 5 L n v j g 5 3 j g r j j g r f j g 6 f j g 7 M s N H 0 m c X V v d D s s J n F 1 b 3 Q 7 U 2 V j d G l v b j E v U V 9 X U y / j g r 3 j g 7 z j g r k u e + m r m O a g o S w 1 f S Z x d W 9 0 O y w m c X V v d D t T Z W N 0 a W 9 u M S 9 R X 1 d T L + O C v e O D v O O C u S 5 7 4 4 O s 4 4 K i 4 4 O q 4 4 O G 4 4 K j L D Z 9 J n F 1 b 3 Q 7 L C Z x d W 9 0 O 1 N l Y 3 R p b 2 4 x L 1 F f V 1 M v Q 2 h h b m d l Z F R 5 c G V z L n v j g r n j g 5 H j g q T j g q 8 s N 3 0 m c X V v d D s s J n F 1 b 3 Q 7 U 2 V j d G l v b j E v U V 9 X U y 9 D a G F u Z 2 V k V H l w Z X M u e + O C t e O D v O O D l i w 4 f S Z x d W 9 0 O y w m c X V v d D t T Z W N 0 a W 9 u M S 9 R X 1 d T L 0 N o Y W 5 n Z W R U e X B l c y 5 7 4 4 K 7 4 4 O D 4 4 O G 4 4 K j 4 4 O z 4 4 K w L D l 9 J n F 1 b 3 Q 7 L C Z x d W 9 0 O 1 N l Y 3 R p b 2 4 x L 1 F f V 1 M v Q 2 h h b m d l Z F R 5 c G V z L n v p o K 3 o h L M s M T B 9 J n F 1 b 3 Q 7 L C Z x d W 9 0 O 1 N l Y 3 R p b 2 4 x L 1 F f V 1 M v Q 2 h h b m d l Z F R 5 c G V z L n v l u b j p g Y s s M T F 9 J n F 1 b 3 Q 7 L C Z x d W 9 0 O 1 N l Y 3 R p b 2 4 x L 1 F f V 1 M v Q 2 h h b m d l Z F R 5 c G V z L n v j g 5 b j g 6 3 j g 4 P j g q 8 s M T J 9 J n F 1 b 3 Q 7 L C Z x d W 9 0 O 1 N l Y 3 R p b 2 4 x L 1 F f V 1 M v Q 2 h h b m d l Z F R 5 c G V z L n v j g 6 z j g r f j g 7 z j g 5 Y s M T N 9 J n F 1 b 3 Q 7 L C Z x d W 9 0 O 1 N l Y 3 R p b 2 4 x L 1 F f V 1 M v Q 2 h h b m d l Z F R 5 c G V z L n v j g 5 D j g 4 0 s M T R 9 J n F 1 b 3 Q 7 L C Z x d W 9 0 O 1 N l Y 3 R p b 2 4 x L 1 F f V 1 M v Q 2 h h b m d l Z F R 5 c G V z L n v j g r n j g 5 T j g 7 z j g 4 k s M T V 9 J n F 1 b 3 Q 7 L C Z x d W 9 0 O 1 N l Y 3 R p b 2 4 x L 1 F f V 1 M v Q 2 h h b m d l Z F R 5 c G V z L n v j g 6 H j g 7 P j g r / j g 6 s s M T Z 9 J n F 1 b 3 Q 7 L C Z x d W 9 0 O 1 N l Y 3 R p b 2 4 x L 1 F f V 1 M v Q 2 h h b m d l Z F R 5 c G V z L n v m l L v m k o P l i p s s M T d 9 J n F 1 b 3 Q 7 L C Z x d W 9 0 O 1 N l Y 3 R p b 2 4 x L 1 F f V 1 M v Q 2 h h b m d l Z F R 5 c G V z L n v l r o j l g p n l i p s s M T h 9 J n F 1 b 3 Q 7 L C Z x d W 9 0 O 1 N l Y 3 R p b 2 4 x L 1 F f V 1 M v V G 9 0 Y W x T d G F 0 L n t U b 3 R h b F N 0 Y X Q s M j F 9 J n F 1 b 3 Q 7 L C Z x d W 9 0 O 1 N l Y 3 R p b 2 4 x L 1 F f V 1 M v Q X R 0 Y W N r V m F s L n t B d H R h Y 2 t W Y W w s M j J 9 J n F 1 b 3 Q 7 L C Z x d W 9 0 O 1 N l Y 3 R p b 2 4 x L 1 F f V 1 M v U 2 V y d m V W Y W w u e 1 N l c n Z l V m F s L D I z f S Z x d W 9 0 O y w m c X V v d D t T Z W N 0 a W 9 u M S 9 R X 1 d T L 1 R v c 3 N W Y W w u e 1 R v c 3 N W Y W w s M j R 9 J n F 1 b 3 Q 7 L C Z x d W 9 0 O 1 N l Y 3 R p b 2 4 x L 1 F f V 1 M v U m V j Z W l 2 Z V Z h b C 5 7 U m V j Z W l 2 Z V Z h b C w y N X 0 m c X V v d D s s J n F 1 b 3 Q 7 U 2 V j d G l v b j E v U V 9 X U y 9 C b G 9 j a 1 Z h b C 5 7 Q m x v Y 2 t W Y W w s M j Z 9 J n F 1 b 3 Q 7 L C Z x d W 9 0 O 1 N l Y 3 R p b 2 4 x L 1 F f V 1 M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+ O C v e O D v O O C u S 5 7 T m / n l K g s M j N 9 J n F 1 b 3 Q 7 L C Z x d W 9 0 O 1 N l Y 3 R p b 2 4 x L 1 F f V 1 M v 4 4 K 9 4 4 O 8 4 4 K 5 L n t O b y 4 s M H 0 m c X V v d D s s J n F 1 b 3 Q 7 U 2 V j d G l v b j E v U V 9 X U y / j g r 3 j g 7 z j g r k u e + a c j e i j h S w x f S Z x d W 9 0 O y w m c X V v d D t T Z W N 0 a W 9 u M S 9 R X 1 d T L + O C v e O D v O O C u S 5 7 5 Z C N 5 Y m N L D J 9 J n F 1 b 3 Q 7 L C Z x d W 9 0 O 1 N l Y 3 R p b 2 4 x L 1 F f V 1 M v 4 4 K 9 4 4 O 8 4 4 K 5 L n v j g Z j j g o P j g p P j g Z H j g p M s M 3 0 m c X V v d D s s J n F 1 b 3 Q 7 U 2 V j d G l v b j E v U V 9 X U y / j g r 3 j g 7 z j g r k u e + O D n e O C u O O C t + O D p + O D s y w 0 f S Z x d W 9 0 O y w m c X V v d D t T Z W N 0 a W 9 u M S 9 R X 1 d T L + O C v e O D v O O C u S 5 7 6 a u Y 5 q C h L D V 9 J n F 1 b 3 Q 7 L C Z x d W 9 0 O 1 N l Y 3 R p b 2 4 x L 1 F f V 1 M v 4 4 K 9 4 4 O 8 4 4 K 5 L n v j g 6 z j g q L j g 6 r j g 4 b j g q M s N n 0 m c X V v d D s s J n F 1 b 3 Q 7 U 2 V j d G l v b j E v U V 9 X U y 9 D a G F u Z 2 V k V H l w Z X M u e + O C u e O D k e O C p O O C r y w 3 f S Z x d W 9 0 O y w m c X V v d D t T Z W N 0 a W 9 u M S 9 R X 1 d T L 0 N o Y W 5 n Z W R U e X B l c y 5 7 4 4 K 1 4 4 O 8 4 4 O W L D h 9 J n F 1 b 3 Q 7 L C Z x d W 9 0 O 1 N l Y 3 R p b 2 4 x L 1 F f V 1 M v Q 2 h h b m d l Z F R 5 c G V z L n v j g r v j g 4 P j g 4 b j g q P j g 7 P j g r A s O X 0 m c X V v d D s s J n F 1 b 3 Q 7 U 2 V j d G l v b j E v U V 9 X U y 9 D a G F u Z 2 V k V H l w Z X M u e + m g r e i E s y w x M H 0 m c X V v d D s s J n F 1 b 3 Q 7 U 2 V j d G l v b j E v U V 9 X U y 9 D a G F u Z 2 V k V H l w Z X M u e + W 5 u O m B i y w x M X 0 m c X V v d D s s J n F 1 b 3 Q 7 U 2 V j d G l v b j E v U V 9 X U y 9 D a G F u Z 2 V k V H l w Z X M u e + O D l u O D r e O D g + O C r y w x M n 0 m c X V v d D s s J n F 1 b 3 Q 7 U 2 V j d G l v b j E v U V 9 X U y 9 D a G F u Z 2 V k V H l w Z X M u e + O D r O O C t + O D v O O D l i w x M 3 0 m c X V v d D s s J n F 1 b 3 Q 7 U 2 V j d G l v b j E v U V 9 X U y 9 D a G F u Z 2 V k V H l w Z X M u e + O D k O O D j S w x N H 0 m c X V v d D s s J n F 1 b 3 Q 7 U 2 V j d G l v b j E v U V 9 X U y 9 D a G F u Z 2 V k V H l w Z X M u e + O C u e O D l O O D v O O D i S w x N X 0 m c X V v d D s s J n F 1 b 3 Q 7 U 2 V j d G l v b j E v U V 9 X U y 9 D a G F u Z 2 V k V H l w Z X M u e + O D o e O D s + O C v + O D q y w x N n 0 m c X V v d D s s J n F 1 b 3 Q 7 U 2 V j d G l v b j E v U V 9 X U y 9 D a G F u Z 2 V k V H l w Z X M u e + a U u + a S g + W K m y w x N 3 0 m c X V v d D s s J n F 1 b 3 Q 7 U 2 V j d G l v b j E v U V 9 X U y 9 D a G F u Z 2 V k V H l w Z X M u e + W u i O W C m e W K m y w x O H 0 m c X V v d D s s J n F 1 b 3 Q 7 U 2 V j d G l v b j E v U V 9 X U y 9 U b 3 R h b F N 0 Y X Q u e 1 R v d G F s U 3 R h d C w y M X 0 m c X V v d D s s J n F 1 b 3 Q 7 U 2 V j d G l v b j E v U V 9 X U y 9 B d H R h Y 2 t W Y W w u e 0 F 0 d G F j a 1 Z h b C w y M n 0 m c X V v d D s s J n F 1 b 3 Q 7 U 2 V j d G l v b j E v U V 9 X U y 9 T Z X J 2 Z V Z h b C 5 7 U 2 V y d m V W Y W w s M j N 9 J n F 1 b 3 Q 7 L C Z x d W 9 0 O 1 N l Y 3 R p b 2 4 x L 1 F f V 1 M v V G 9 z c 1 Z h b C 5 7 V G 9 z c 1 Z h b C w y N H 0 m c X V v d D s s J n F 1 b 3 Q 7 U 2 V j d G l v b j E v U V 9 X U y 9 S Z W N l a X Z l V m F s L n t S Z W N l a X Z l V m F s L D I 1 f S Z x d W 9 0 O y w m c X V v d D t T Z W N 0 a W 9 u M S 9 R X 1 d T L 0 J s b 2 N r V m F s L n t C b G 9 j a 1 Z h b C w y N n 0 m c X V v d D s s J n F 1 b 3 Q 7 U 2 V j d G l v b j E v U V 9 X U y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D p q c u g 3 R S 0 0 9 E 8 Q k W b 0 V E N f R l c 5 h 3 Z p A q O 8 h P p A t 0 8 W w A A A A A O g A A A A A I A A C A A A A C s K / 3 c I P i V h i B 8 I f r 3 B s 1 k f T 6 n c v 1 G 7 R i W P p 6 D L g N Z B 1 A A A A A a H X v 5 M Y + C T A l I Y U V A N T 8 B q x e Z K 4 y l T L H b B r K 0 B 3 z V 4 R 3 P H b u 4 F Y R q p c N X F X H / N h c N R k m W d 1 r A f N x k U S S 3 5 q 2 B V q X 6 j a 9 g a 5 A O Z S S d 2 3 F A Y U A A A A D 2 z z t + O 4 B z x t 6 q 7 P I H 3 E E 5 N x u 4 9 2 7 o b G H C L 1 G 5 n L O 7 W j I N D a q 0 b Y f e B Y p R I S e n t M k x h R U i 7 u j U D C F r B A 3 r 7 2 / u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2024-04-22T12:53:00Z</dcterms:modified>
</cp:coreProperties>
</file>