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74AE638B-5CD9-43FE-B0EE-344B02D46013}" xr6:coauthVersionLast="47" xr6:coauthVersionMax="47" xr10:uidLastSave="{00000000-0000-0000-0000-000000000000}"/>
  <bookViews>
    <workbookView xWindow="1578" yWindow="1315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Stat99!$C$1:$W$87</definedName>
    <definedName name="ExternalData_1" localSheetId="7" hidden="1">Q_Stat!$A$1:$AE$173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青城!$A$1:$M$18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梟谷!$A$1:$M$13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18" l="1"/>
  <c r="B247" i="18"/>
  <c r="B248" i="18"/>
  <c r="B249" i="18"/>
  <c r="B250" i="18"/>
  <c r="B251" i="18"/>
  <c r="B252" i="18" s="1"/>
  <c r="B253" i="18"/>
  <c r="B254" i="18"/>
  <c r="B255" i="18" s="1"/>
  <c r="B256" i="18" s="1"/>
  <c r="B257" i="18"/>
  <c r="B258" i="18" s="1"/>
  <c r="B259" i="18"/>
  <c r="B260" i="18"/>
  <c r="B261" i="18" s="1"/>
  <c r="B262" i="18"/>
  <c r="B263" i="18" s="1"/>
  <c r="B264" i="18"/>
  <c r="B265" i="18" s="1"/>
  <c r="B266" i="18"/>
  <c r="B267" i="18" s="1"/>
  <c r="B268" i="18"/>
  <c r="B269" i="18"/>
  <c r="B270" i="18"/>
  <c r="B271" i="18"/>
  <c r="B272" i="18" s="1"/>
  <c r="B273" i="18"/>
  <c r="B274" i="18" s="1"/>
  <c r="B275" i="18"/>
  <c r="B276" i="18"/>
  <c r="B277" i="18"/>
  <c r="B278" i="18"/>
  <c r="B279" i="18"/>
  <c r="B562" i="17"/>
  <c r="B563" i="17"/>
  <c r="B564" i="17" s="1"/>
  <c r="B565" i="17"/>
  <c r="B566" i="17" s="1"/>
  <c r="B567" i="17" s="1"/>
  <c r="B568" i="17" s="1"/>
  <c r="B569" i="17"/>
  <c r="B570" i="17"/>
  <c r="B571" i="17" s="1"/>
  <c r="B572" i="17" s="1"/>
  <c r="B573" i="17"/>
  <c r="B574" i="17" s="1"/>
  <c r="B575" i="17" s="1"/>
  <c r="B576" i="17"/>
  <c r="B577" i="17"/>
  <c r="B578" i="17"/>
  <c r="B579" i="17"/>
  <c r="B580" i="17" s="1"/>
  <c r="B581" i="17" s="1"/>
  <c r="B582" i="17" s="1"/>
  <c r="B583" i="17" s="1"/>
  <c r="B584" i="17"/>
  <c r="B585" i="17" s="1"/>
  <c r="B586" i="17" s="1"/>
  <c r="B587" i="17" s="1"/>
  <c r="B588" i="17" s="1"/>
  <c r="B589" i="17" s="1"/>
  <c r="B590" i="17" s="1"/>
  <c r="B591" i="17" s="1"/>
  <c r="B592" i="17"/>
  <c r="B593" i="17" s="1"/>
  <c r="B594" i="17" s="1"/>
  <c r="B595" i="17"/>
  <c r="B596" i="17"/>
  <c r="B597" i="17" s="1"/>
  <c r="B598" i="17"/>
  <c r="B599" i="17"/>
  <c r="B600" i="17" s="1"/>
  <c r="B601" i="17"/>
  <c r="B602" i="17" s="1"/>
  <c r="B603" i="17" s="1"/>
  <c r="B604" i="17"/>
  <c r="B605" i="17" s="1"/>
  <c r="B606" i="17" s="1"/>
  <c r="B607" i="17" s="1"/>
  <c r="B608" i="17" s="1"/>
  <c r="B609" i="17" s="1"/>
  <c r="B610" i="17"/>
  <c r="B611" i="17"/>
  <c r="B612" i="17" s="1"/>
  <c r="B613" i="17" s="1"/>
  <c r="B614" i="17" s="1"/>
  <c r="B615" i="17" s="1"/>
  <c r="B616" i="17"/>
  <c r="B617" i="17" s="1"/>
  <c r="B618" i="17" s="1"/>
  <c r="B619" i="17"/>
  <c r="B620" i="17"/>
  <c r="B621" i="17" s="1"/>
  <c r="B622" i="17" s="1"/>
  <c r="B623" i="17"/>
  <c r="B624" i="17" s="1"/>
  <c r="B625" i="17" s="1"/>
  <c r="B626" i="17"/>
  <c r="B627" i="17"/>
  <c r="B628" i="17" s="1"/>
  <c r="B629" i="17" s="1"/>
  <c r="B630" i="17"/>
  <c r="B631" i="17" s="1"/>
  <c r="B632" i="17"/>
  <c r="B633" i="17" s="1"/>
  <c r="B634" i="17" s="1"/>
  <c r="B635" i="17" s="1"/>
  <c r="B636" i="17"/>
  <c r="B637" i="17" s="1"/>
  <c r="B638" i="17" s="1"/>
  <c r="B639" i="17" s="1"/>
  <c r="B640" i="17"/>
  <c r="B641" i="17" s="1"/>
  <c r="B642" i="17" s="1"/>
  <c r="B643" i="17"/>
  <c r="B644" i="17"/>
  <c r="B645" i="17" s="1"/>
  <c r="B646" i="17" s="1"/>
  <c r="B647" i="17" s="1"/>
  <c r="B648" i="17" s="1"/>
  <c r="B649" i="17"/>
  <c r="B600" i="16"/>
  <c r="B601" i="16" s="1"/>
  <c r="B602" i="16" s="1"/>
  <c r="B603" i="16" s="1"/>
  <c r="B604" i="16" s="1"/>
  <c r="B605" i="16"/>
  <c r="B606" i="16" s="1"/>
  <c r="B607" i="16" s="1"/>
  <c r="B608" i="16" s="1"/>
  <c r="B609" i="16" s="1"/>
  <c r="B610" i="16"/>
  <c r="B611" i="16"/>
  <c r="B612" i="16" s="1"/>
  <c r="B613" i="16"/>
  <c r="B614" i="16" s="1"/>
  <c r="B615" i="16" s="1"/>
  <c r="B616" i="16"/>
  <c r="B617" i="16" s="1"/>
  <c r="B618" i="16"/>
  <c r="B619" i="16" s="1"/>
  <c r="B620" i="16"/>
  <c r="B621" i="16" s="1"/>
  <c r="B622" i="16" s="1"/>
  <c r="B623" i="16" s="1"/>
  <c r="B624" i="16" s="1"/>
  <c r="B625" i="16" s="1"/>
  <c r="B626" i="16" s="1"/>
  <c r="B627" i="16"/>
  <c r="B628" i="16" s="1"/>
  <c r="B629" i="16" s="1"/>
  <c r="B630" i="16" s="1"/>
  <c r="B631" i="16" s="1"/>
  <c r="B632" i="16" s="1"/>
  <c r="B633" i="16" s="1"/>
  <c r="B634" i="16"/>
  <c r="B635" i="16" s="1"/>
  <c r="B636" i="16" s="1"/>
  <c r="B637" i="16"/>
  <c r="B638" i="16" s="1"/>
  <c r="B639" i="16" s="1"/>
  <c r="B640" i="16"/>
  <c r="B641" i="16" s="1"/>
  <c r="B642" i="16" s="1"/>
  <c r="B643" i="16" s="1"/>
  <c r="B644" i="16" s="1"/>
  <c r="B645" i="16" s="1"/>
  <c r="B646" i="16" s="1"/>
  <c r="B647" i="16" s="1"/>
  <c r="B648" i="16"/>
  <c r="B649" i="16"/>
  <c r="B650" i="16" s="1"/>
  <c r="B651" i="16" s="1"/>
  <c r="B652" i="16" s="1"/>
  <c r="B653" i="16" s="1"/>
  <c r="B654" i="16"/>
  <c r="B655" i="16" s="1"/>
  <c r="B656" i="16" s="1"/>
  <c r="B657" i="16" s="1"/>
  <c r="B658" i="16" s="1"/>
  <c r="B659" i="16" s="1"/>
  <c r="B660" i="16" s="1"/>
  <c r="B661" i="16"/>
  <c r="B662" i="16" s="1"/>
  <c r="B663" i="16"/>
  <c r="B664" i="16" s="1"/>
  <c r="B665" i="16" s="1"/>
  <c r="B666" i="16" s="1"/>
  <c r="B667" i="16" s="1"/>
  <c r="B668" i="16" s="1"/>
  <c r="B669" i="16"/>
  <c r="B670" i="16" s="1"/>
  <c r="B671" i="16" s="1"/>
  <c r="B672" i="16"/>
  <c r="B673" i="16" s="1"/>
  <c r="B674" i="16" s="1"/>
  <c r="B675" i="16"/>
  <c r="B676" i="16" s="1"/>
  <c r="B677" i="16" s="1"/>
  <c r="B678" i="16"/>
  <c r="B679" i="16" s="1"/>
  <c r="B680" i="16"/>
  <c r="B422" i="15"/>
  <c r="B423" i="15" s="1"/>
  <c r="B424" i="15"/>
  <c r="B425" i="15" s="1"/>
  <c r="B426" i="15"/>
  <c r="B427" i="15" s="1"/>
  <c r="B428" i="15"/>
  <c r="B429" i="15"/>
  <c r="B430" i="15"/>
  <c r="B431" i="15"/>
  <c r="B432" i="15" s="1"/>
  <c r="B433" i="15"/>
  <c r="B434" i="15" s="1"/>
  <c r="B435" i="15" s="1"/>
  <c r="B436" i="15" s="1"/>
  <c r="B437" i="15" s="1"/>
  <c r="B438" i="15" s="1"/>
  <c r="B439" i="15"/>
  <c r="B440" i="15" s="1"/>
  <c r="B441" i="15" s="1"/>
  <c r="B442" i="15" s="1"/>
  <c r="B443" i="15" s="1"/>
  <c r="B444" i="15" s="1"/>
  <c r="B445" i="15" s="1"/>
  <c r="B446" i="15"/>
  <c r="B447" i="15" s="1"/>
  <c r="B448" i="15"/>
  <c r="B449" i="15" s="1"/>
  <c r="B450" i="15"/>
  <c r="B451" i="15" s="1"/>
  <c r="B452" i="15"/>
  <c r="B453" i="15" s="1"/>
  <c r="B454" i="15"/>
  <c r="B455" i="15" s="1"/>
  <c r="B456" i="15"/>
  <c r="B457" i="15"/>
  <c r="B458" i="15"/>
  <c r="B459" i="15" s="1"/>
  <c r="B460" i="15"/>
  <c r="B461" i="15" s="1"/>
  <c r="B462" i="15" s="1"/>
  <c r="B463" i="15"/>
  <c r="B464" i="15" s="1"/>
  <c r="B465" i="15"/>
  <c r="B466" i="15"/>
  <c r="B467" i="15"/>
  <c r="B468" i="15"/>
  <c r="B469" i="15"/>
  <c r="B470" i="15" s="1"/>
  <c r="B471" i="15"/>
  <c r="B472" i="15" s="1"/>
  <c r="B473" i="15" s="1"/>
  <c r="B474" i="15" s="1"/>
  <c r="B475" i="15" s="1"/>
  <c r="B476" i="15"/>
  <c r="B477" i="15" s="1"/>
  <c r="B478" i="15"/>
  <c r="B856" i="14"/>
  <c r="B857" i="14"/>
  <c r="B858" i="14" s="1"/>
  <c r="B859" i="14" s="1"/>
  <c r="B860" i="14" s="1"/>
  <c r="B861" i="14" s="1"/>
  <c r="B862" i="14" s="1"/>
  <c r="B863" i="14"/>
  <c r="B864" i="14" s="1"/>
  <c r="B865" i="14" s="1"/>
  <c r="B866" i="14" s="1"/>
  <c r="B867" i="14" s="1"/>
  <c r="B868" i="14" s="1"/>
  <c r="B869" i="14" s="1"/>
  <c r="B870" i="14"/>
  <c r="B871" i="14" s="1"/>
  <c r="B872" i="14" s="1"/>
  <c r="B873" i="14" s="1"/>
  <c r="B874" i="14" s="1"/>
  <c r="B875" i="14"/>
  <c r="B876" i="14"/>
  <c r="B877" i="14" s="1"/>
  <c r="B878" i="14" s="1"/>
  <c r="B879" i="14" s="1"/>
  <c r="B880" i="14" s="1"/>
  <c r="B881" i="14" s="1"/>
  <c r="B882" i="14" s="1"/>
  <c r="B883" i="14"/>
  <c r="B884" i="14" s="1"/>
  <c r="B885" i="14" s="1"/>
  <c r="B886" i="14" s="1"/>
  <c r="B887" i="14" s="1"/>
  <c r="B888" i="14"/>
  <c r="B889" i="14" s="1"/>
  <c r="B890" i="14" s="1"/>
  <c r="B891" i="14" s="1"/>
  <c r="B892" i="14" s="1"/>
  <c r="B893" i="14"/>
  <c r="B894" i="14"/>
  <c r="B895" i="14" s="1"/>
  <c r="B896" i="14" s="1"/>
  <c r="B897" i="14" s="1"/>
  <c r="B898" i="14" s="1"/>
  <c r="B899" i="14"/>
  <c r="B900" i="14"/>
  <c r="B901" i="14" s="1"/>
  <c r="B902" i="14" s="1"/>
  <c r="B903" i="14" s="1"/>
  <c r="B904" i="14" s="1"/>
  <c r="B905" i="14"/>
  <c r="B906" i="14" s="1"/>
  <c r="B907" i="14" s="1"/>
  <c r="B908" i="14" s="1"/>
  <c r="B909" i="14" s="1"/>
  <c r="B910" i="14" s="1"/>
  <c r="B911" i="14"/>
  <c r="B912" i="14"/>
  <c r="B913" i="14" s="1"/>
  <c r="B914" i="14" s="1"/>
  <c r="B915" i="14" s="1"/>
  <c r="B916" i="14" s="1"/>
  <c r="B917" i="14"/>
  <c r="B918" i="14" s="1"/>
  <c r="B919" i="14" s="1"/>
  <c r="B920" i="14" s="1"/>
  <c r="B921" i="14" s="1"/>
  <c r="B922" i="14" s="1"/>
  <c r="B923" i="14"/>
  <c r="B924" i="14"/>
  <c r="B925" i="14" s="1"/>
  <c r="B926" i="14" s="1"/>
  <c r="B927" i="14" s="1"/>
  <c r="B928" i="14" s="1"/>
  <c r="B929" i="14"/>
  <c r="B930" i="14" s="1"/>
  <c r="B931" i="14" s="1"/>
  <c r="B932" i="14" s="1"/>
  <c r="B933" i="14" s="1"/>
  <c r="B934" i="14"/>
  <c r="B935" i="14" s="1"/>
  <c r="B936" i="14" s="1"/>
  <c r="B937" i="14" s="1"/>
  <c r="B938" i="14" s="1"/>
  <c r="B939" i="14" s="1"/>
  <c r="B940" i="14" s="1"/>
  <c r="B941" i="14" s="1"/>
  <c r="B942" i="14"/>
  <c r="B943" i="14" s="1"/>
  <c r="B944" i="14" s="1"/>
  <c r="B945" i="14" s="1"/>
  <c r="B946" i="14" s="1"/>
  <c r="B947" i="14" s="1"/>
  <c r="B948" i="14"/>
  <c r="B949" i="14" s="1"/>
  <c r="B950" i="14" s="1"/>
  <c r="B951" i="14" s="1"/>
  <c r="B952" i="14" s="1"/>
  <c r="B953" i="14" s="1"/>
  <c r="B954" i="14"/>
  <c r="B955" i="14" s="1"/>
  <c r="B956" i="14" s="1"/>
  <c r="B957" i="14" s="1"/>
  <c r="B958" i="14" s="1"/>
  <c r="B959" i="14"/>
  <c r="B960" i="14"/>
  <c r="B961" i="14" s="1"/>
  <c r="B962" i="14" s="1"/>
  <c r="B963" i="14" s="1"/>
  <c r="B964" i="14"/>
  <c r="B965" i="14" s="1"/>
  <c r="B966" i="14" s="1"/>
  <c r="B967" i="14" s="1"/>
  <c r="B968" i="14" s="1"/>
  <c r="B969" i="14" s="1"/>
  <c r="B970" i="14"/>
  <c r="B971" i="14"/>
  <c r="B972" i="14"/>
  <c r="B973" i="14" s="1"/>
  <c r="B974" i="14" s="1"/>
  <c r="B975" i="14"/>
  <c r="B976" i="14" s="1"/>
  <c r="B977" i="14" s="1"/>
  <c r="B978" i="14" s="1"/>
  <c r="B979" i="14" s="1"/>
  <c r="B980" i="14"/>
  <c r="B981" i="14" s="1"/>
  <c r="B982" i="14" s="1"/>
  <c r="B983" i="14" s="1"/>
  <c r="B984" i="14" s="1"/>
  <c r="B985" i="14"/>
  <c r="B986" i="14" s="1"/>
  <c r="B987" i="14" s="1"/>
  <c r="B988" i="14" s="1"/>
  <c r="B989" i="14" s="1"/>
  <c r="B990" i="14" s="1"/>
  <c r="B991" i="14" s="1"/>
  <c r="B992" i="14" s="1"/>
  <c r="B169" i="11"/>
  <c r="B170" i="11"/>
  <c r="B171" i="11"/>
  <c r="B172" i="11"/>
  <c r="B173" i="11"/>
  <c r="B174" i="11"/>
  <c r="B175" i="11"/>
  <c r="B176" i="11"/>
  <c r="B177" i="11"/>
  <c r="B178" i="11"/>
  <c r="B179" i="11" s="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T242" i="18"/>
  <c r="A242" i="18" s="1"/>
  <c r="T243" i="18"/>
  <c r="A243" i="18" s="1"/>
  <c r="B243" i="18" s="1"/>
  <c r="T244" i="18"/>
  <c r="A244" i="18" s="1"/>
  <c r="B245" i="18" s="1"/>
  <c r="T562" i="17"/>
  <c r="A562" i="17" s="1"/>
  <c r="T563" i="17"/>
  <c r="A563" i="17" s="1"/>
  <c r="T564" i="17"/>
  <c r="A564" i="17" s="1"/>
  <c r="A591" i="16"/>
  <c r="T587" i="16"/>
  <c r="A587" i="16" s="1"/>
  <c r="T588" i="16"/>
  <c r="A588" i="16" s="1"/>
  <c r="T589" i="16"/>
  <c r="A589" i="16" s="1"/>
  <c r="T590" i="16"/>
  <c r="A590" i="16" s="1"/>
  <c r="T591" i="16"/>
  <c r="T592" i="16"/>
  <c r="A592" i="16" s="1"/>
  <c r="T593" i="16"/>
  <c r="A593" i="16" s="1"/>
  <c r="T594" i="16"/>
  <c r="A594" i="16" s="1"/>
  <c r="T595" i="16"/>
  <c r="A595" i="16" s="1"/>
  <c r="B596" i="16" s="1"/>
  <c r="B597" i="16" s="1"/>
  <c r="B598" i="16" s="1"/>
  <c r="B599" i="16" s="1"/>
  <c r="T420" i="15"/>
  <c r="A420" i="15" s="1"/>
  <c r="T421" i="15"/>
  <c r="A421" i="15" s="1"/>
  <c r="T852" i="14"/>
  <c r="A852" i="14" s="1"/>
  <c r="T853" i="14"/>
  <c r="A853" i="14" s="1"/>
  <c r="T854" i="14"/>
  <c r="A854" i="14" s="1"/>
  <c r="T855" i="14"/>
  <c r="A855" i="14" s="1"/>
  <c r="T856" i="14"/>
  <c r="A856" i="14" s="1"/>
  <c r="T168" i="11"/>
  <c r="A168" i="11" s="1"/>
  <c r="A150" i="2"/>
  <c r="V150" i="2"/>
  <c r="W150" i="2"/>
  <c r="X150" i="2"/>
  <c r="T129" i="18"/>
  <c r="T265" i="17"/>
  <c r="T266" i="17"/>
  <c r="T267" i="17"/>
  <c r="T268" i="17"/>
  <c r="T269" i="17"/>
  <c r="T270" i="17"/>
  <c r="T295" i="16"/>
  <c r="T296" i="16"/>
  <c r="T297" i="16"/>
  <c r="T298" i="16"/>
  <c r="T222" i="15"/>
  <c r="T223" i="15"/>
  <c r="T417" i="14"/>
  <c r="T418" i="14"/>
  <c r="T419" i="14"/>
  <c r="T420" i="14"/>
  <c r="T421" i="14"/>
  <c r="T82" i="11"/>
  <c r="A72" i="2"/>
  <c r="V72" i="2"/>
  <c r="W72" i="2"/>
  <c r="X72" i="2"/>
  <c r="T216" i="18"/>
  <c r="T217" i="18"/>
  <c r="T504" i="17"/>
  <c r="T505" i="17"/>
  <c r="T506" i="17"/>
  <c r="T519" i="16"/>
  <c r="T520" i="16"/>
  <c r="T379" i="15"/>
  <c r="T380" i="15"/>
  <c r="T381" i="15"/>
  <c r="T382" i="15"/>
  <c r="T383" i="15"/>
  <c r="T384" i="15"/>
  <c r="T758" i="14"/>
  <c r="T759" i="14"/>
  <c r="T760" i="14"/>
  <c r="T761" i="14"/>
  <c r="T762" i="14"/>
  <c r="T148" i="11"/>
  <c r="T149" i="11"/>
  <c r="A134" i="2"/>
  <c r="V134" i="2"/>
  <c r="W134" i="2"/>
  <c r="X134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A173" i="51"/>
  <c r="A174" i="51"/>
  <c r="A175" i="51"/>
  <c r="A176" i="51"/>
  <c r="A177" i="51"/>
  <c r="A178" i="51"/>
  <c r="A179" i="51"/>
  <c r="A180" i="51"/>
  <c r="T19" i="18"/>
  <c r="T20" i="18"/>
  <c r="T21" i="18"/>
  <c r="T55" i="17"/>
  <c r="T56" i="17"/>
  <c r="T57" i="17"/>
  <c r="T54" i="16"/>
  <c r="T55" i="16"/>
  <c r="T56" i="16"/>
  <c r="T57" i="16"/>
  <c r="T50" i="15"/>
  <c r="T51" i="15"/>
  <c r="T52" i="15"/>
  <c r="T64" i="14"/>
  <c r="T65" i="14"/>
  <c r="T66" i="14"/>
  <c r="T67" i="14"/>
  <c r="T68" i="14"/>
  <c r="T69" i="14"/>
  <c r="T70" i="14"/>
  <c r="T17" i="11"/>
  <c r="T18" i="11"/>
  <c r="A14" i="2"/>
  <c r="A14" i="51" s="1"/>
  <c r="V14" i="2"/>
  <c r="W14" i="2"/>
  <c r="X14" i="2"/>
  <c r="T230" i="18"/>
  <c r="T537" i="17"/>
  <c r="T538" i="17"/>
  <c r="T539" i="17"/>
  <c r="T540" i="17"/>
  <c r="T549" i="16"/>
  <c r="T550" i="16"/>
  <c r="T551" i="16"/>
  <c r="T552" i="16"/>
  <c r="T407" i="15"/>
  <c r="T408" i="15"/>
  <c r="T548" i="16"/>
  <c r="T812" i="14"/>
  <c r="T813" i="14"/>
  <c r="T814" i="14"/>
  <c r="T815" i="14"/>
  <c r="T816" i="14"/>
  <c r="T817" i="14"/>
  <c r="T160" i="11"/>
  <c r="A143" i="2"/>
  <c r="V143" i="2"/>
  <c r="W143" i="2"/>
  <c r="X143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1" i="18"/>
  <c r="T162" i="18"/>
  <c r="T163" i="18"/>
  <c r="T358" i="17"/>
  <c r="T359" i="17"/>
  <c r="T360" i="17"/>
  <c r="T385" i="16"/>
  <c r="T386" i="16"/>
  <c r="T280" i="15"/>
  <c r="T281" i="15"/>
  <c r="T282" i="15"/>
  <c r="T283" i="15"/>
  <c r="T284" i="15"/>
  <c r="T552" i="14"/>
  <c r="T553" i="14"/>
  <c r="T554" i="14"/>
  <c r="T555" i="14"/>
  <c r="T556" i="14"/>
  <c r="T557" i="14"/>
  <c r="T106" i="11"/>
  <c r="A96" i="2"/>
  <c r="V96" i="2"/>
  <c r="W96" i="2"/>
  <c r="X96" i="2"/>
  <c r="T111" i="18"/>
  <c r="T176" i="18"/>
  <c r="T177" i="18"/>
  <c r="T396" i="17"/>
  <c r="T397" i="17"/>
  <c r="T398" i="17"/>
  <c r="T418" i="16"/>
  <c r="T419" i="16"/>
  <c r="T420" i="16"/>
  <c r="T421" i="16"/>
  <c r="T422" i="16"/>
  <c r="T423" i="16"/>
  <c r="T424" i="16"/>
  <c r="T302" i="15"/>
  <c r="T303" i="15"/>
  <c r="T608" i="14"/>
  <c r="T609" i="14"/>
  <c r="T610" i="14"/>
  <c r="T611" i="14"/>
  <c r="T612" i="14"/>
  <c r="T613" i="14"/>
  <c r="T118" i="11"/>
  <c r="A106" i="2"/>
  <c r="V106" i="2"/>
  <c r="W106" i="2"/>
  <c r="X106" i="2"/>
  <c r="T125" i="18"/>
  <c r="T126" i="18"/>
  <c r="T256" i="17"/>
  <c r="T257" i="17"/>
  <c r="T258" i="17"/>
  <c r="T259" i="17"/>
  <c r="T287" i="16"/>
  <c r="T288" i="16"/>
  <c r="T289" i="16"/>
  <c r="T290" i="16"/>
  <c r="T218" i="15"/>
  <c r="T219" i="15"/>
  <c r="T79" i="11"/>
  <c r="T80" i="11"/>
  <c r="T405" i="14"/>
  <c r="T406" i="14"/>
  <c r="T407" i="14"/>
  <c r="T408" i="14"/>
  <c r="T409" i="14"/>
  <c r="T410" i="14"/>
  <c r="T411" i="14"/>
  <c r="A70" i="2"/>
  <c r="A70" i="51" s="1"/>
  <c r="V70" i="2"/>
  <c r="W70" i="2"/>
  <c r="X70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5" i="2"/>
  <c r="W136" i="2"/>
  <c r="W137" i="2"/>
  <c r="W138" i="2"/>
  <c r="W139" i="2"/>
  <c r="W140" i="2"/>
  <c r="W141" i="2"/>
  <c r="W142" i="2"/>
  <c r="W144" i="2"/>
  <c r="W145" i="2"/>
  <c r="W146" i="2"/>
  <c r="W147" i="2"/>
  <c r="W148" i="2"/>
  <c r="W149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7" i="2"/>
  <c r="V98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5" i="2"/>
  <c r="V136" i="2"/>
  <c r="V137" i="2"/>
  <c r="V138" i="2"/>
  <c r="V139" i="2"/>
  <c r="V140" i="2"/>
  <c r="V141" i="2"/>
  <c r="V142" i="2"/>
  <c r="V144" i="2"/>
  <c r="V145" i="2"/>
  <c r="V146" i="2"/>
  <c r="V147" i="2"/>
  <c r="V148" i="2"/>
  <c r="V149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W2" i="2"/>
  <c r="V2" i="2"/>
  <c r="X142" i="2"/>
  <c r="X144" i="2"/>
  <c r="X145" i="2"/>
  <c r="X146" i="2"/>
  <c r="X147" i="2"/>
  <c r="X148" i="2"/>
  <c r="X149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T118" i="18"/>
  <c r="T119" i="18"/>
  <c r="T120" i="18"/>
  <c r="T245" i="17"/>
  <c r="T246" i="17"/>
  <c r="T247" i="17"/>
  <c r="T270" i="16"/>
  <c r="T271" i="16"/>
  <c r="T272" i="16"/>
  <c r="T273" i="16"/>
  <c r="T274" i="16"/>
  <c r="T275" i="16"/>
  <c r="T208" i="15"/>
  <c r="T209" i="15"/>
  <c r="T210" i="15"/>
  <c r="T211" i="15"/>
  <c r="T212" i="15"/>
  <c r="T213" i="15"/>
  <c r="T389" i="14"/>
  <c r="T390" i="14"/>
  <c r="T391" i="14"/>
  <c r="T392" i="14"/>
  <c r="T393" i="14"/>
  <c r="T394" i="14"/>
  <c r="T76" i="11"/>
  <c r="A67" i="2"/>
  <c r="A67" i="51" s="1"/>
  <c r="X67" i="2"/>
  <c r="T268" i="18"/>
  <c r="T623" i="17"/>
  <c r="T624" i="17"/>
  <c r="T625" i="17"/>
  <c r="T654" i="16"/>
  <c r="T655" i="16"/>
  <c r="T656" i="16"/>
  <c r="T657" i="16"/>
  <c r="T658" i="16"/>
  <c r="T659" i="16"/>
  <c r="T660" i="16"/>
  <c r="T460" i="15"/>
  <c r="T461" i="15"/>
  <c r="T462" i="15"/>
  <c r="T948" i="14"/>
  <c r="T949" i="14"/>
  <c r="T950" i="14"/>
  <c r="T951" i="14"/>
  <c r="T952" i="14"/>
  <c r="T953" i="14"/>
  <c r="T185" i="11"/>
  <c r="A166" i="2"/>
  <c r="T199" i="18"/>
  <c r="T200" i="18"/>
  <c r="T455" i="17"/>
  <c r="T456" i="17"/>
  <c r="T457" i="17"/>
  <c r="T478" i="16"/>
  <c r="T479" i="16"/>
  <c r="T480" i="16"/>
  <c r="T481" i="16"/>
  <c r="T482" i="16"/>
  <c r="T483" i="16"/>
  <c r="T484" i="16"/>
  <c r="T347" i="15"/>
  <c r="T348" i="15"/>
  <c r="T702" i="14"/>
  <c r="T703" i="14"/>
  <c r="T704" i="14"/>
  <c r="T705" i="14"/>
  <c r="T706" i="14"/>
  <c r="T136" i="11"/>
  <c r="A123" i="2"/>
  <c r="X123" i="2"/>
  <c r="T76" i="18"/>
  <c r="T161" i="17"/>
  <c r="T162" i="17"/>
  <c r="T163" i="17"/>
  <c r="T164" i="17"/>
  <c r="T165" i="17"/>
  <c r="T166" i="17"/>
  <c r="T181" i="16"/>
  <c r="T182" i="16"/>
  <c r="T183" i="16"/>
  <c r="T184" i="16"/>
  <c r="T185" i="16"/>
  <c r="T134" i="15"/>
  <c r="T135" i="15"/>
  <c r="T254" i="14"/>
  <c r="T255" i="14"/>
  <c r="T256" i="14"/>
  <c r="T257" i="14"/>
  <c r="T258" i="14"/>
  <c r="T259" i="14"/>
  <c r="T53" i="11"/>
  <c r="A45" i="2"/>
  <c r="A45" i="51" s="1"/>
  <c r="X45" i="2"/>
  <c r="T79" i="18"/>
  <c r="T80" i="18"/>
  <c r="T81" i="18"/>
  <c r="T171" i="17"/>
  <c r="T172" i="17"/>
  <c r="T173" i="17"/>
  <c r="T174" i="17"/>
  <c r="T191" i="16"/>
  <c r="T192" i="16"/>
  <c r="T193" i="16"/>
  <c r="T194" i="16"/>
  <c r="T195" i="16"/>
  <c r="T137" i="15"/>
  <c r="T265" i="14"/>
  <c r="T266" i="14"/>
  <c r="T267" i="14"/>
  <c r="T268" i="14"/>
  <c r="T269" i="14"/>
  <c r="T270" i="14"/>
  <c r="T271" i="14"/>
  <c r="T55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7" i="2"/>
  <c r="A47" i="51" s="1"/>
  <c r="X47" i="2"/>
  <c r="A20" i="2"/>
  <c r="A20" i="51" s="1"/>
  <c r="X20" i="2"/>
  <c r="T227" i="18"/>
  <c r="T228" i="18"/>
  <c r="T529" i="17"/>
  <c r="T530" i="17"/>
  <c r="T531" i="17"/>
  <c r="T532" i="17"/>
  <c r="T540" i="16"/>
  <c r="T541" i="16"/>
  <c r="T542" i="16"/>
  <c r="T403" i="15"/>
  <c r="T404" i="15"/>
  <c r="T800" i="14"/>
  <c r="T801" i="14"/>
  <c r="T802" i="14"/>
  <c r="T803" i="14"/>
  <c r="T804" i="14"/>
  <c r="T805" i="14"/>
  <c r="T806" i="14"/>
  <c r="T157" i="11"/>
  <c r="T158" i="11"/>
  <c r="A141" i="2"/>
  <c r="X141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A17" i="51" s="1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A8" i="51" s="1"/>
  <c r="X8" i="2"/>
  <c r="T240" i="18"/>
  <c r="T241" i="18"/>
  <c r="T559" i="17"/>
  <c r="T560" i="17"/>
  <c r="T561" i="17"/>
  <c r="T578" i="16"/>
  <c r="T579" i="16"/>
  <c r="T580" i="16"/>
  <c r="T581" i="16"/>
  <c r="T582" i="16"/>
  <c r="T583" i="16"/>
  <c r="T584" i="16"/>
  <c r="T585" i="16"/>
  <c r="T586" i="16"/>
  <c r="T418" i="15"/>
  <c r="T419" i="15"/>
  <c r="T847" i="14"/>
  <c r="T848" i="14"/>
  <c r="T849" i="14"/>
  <c r="T850" i="14"/>
  <c r="T851" i="14"/>
  <c r="T167" i="11"/>
  <c r="A149" i="2"/>
  <c r="T260" i="18"/>
  <c r="T261" i="18"/>
  <c r="T610" i="17"/>
  <c r="T611" i="17"/>
  <c r="T612" i="17"/>
  <c r="T613" i="17"/>
  <c r="T614" i="17"/>
  <c r="T615" i="17"/>
  <c r="T637" i="16"/>
  <c r="T638" i="16"/>
  <c r="T639" i="16"/>
  <c r="T452" i="15"/>
  <c r="T453" i="15"/>
  <c r="T923" i="14"/>
  <c r="T924" i="14"/>
  <c r="T925" i="14"/>
  <c r="T926" i="14"/>
  <c r="T927" i="14"/>
  <c r="T928" i="14"/>
  <c r="T181" i="11"/>
  <c r="A162" i="2"/>
  <c r="T115" i="18"/>
  <c r="T116" i="18"/>
  <c r="T117" i="18"/>
  <c r="T242" i="17"/>
  <c r="T243" i="17"/>
  <c r="T244" i="17"/>
  <c r="T266" i="16"/>
  <c r="T267" i="16"/>
  <c r="T268" i="16"/>
  <c r="T269" i="16"/>
  <c r="T200" i="15"/>
  <c r="T201" i="15"/>
  <c r="T202" i="15"/>
  <c r="T203" i="15"/>
  <c r="T204" i="15"/>
  <c r="T205" i="15"/>
  <c r="T206" i="15"/>
  <c r="T207" i="15"/>
  <c r="T383" i="14"/>
  <c r="T384" i="14"/>
  <c r="T385" i="14"/>
  <c r="T386" i="14"/>
  <c r="T387" i="14"/>
  <c r="T388" i="14"/>
  <c r="T75" i="11"/>
  <c r="A66" i="2"/>
  <c r="A66" i="51" s="1"/>
  <c r="X66" i="2"/>
  <c r="T142" i="18"/>
  <c r="T297" i="17"/>
  <c r="T298" i="17"/>
  <c r="T299" i="17"/>
  <c r="T331" i="16"/>
  <c r="T332" i="16"/>
  <c r="T333" i="16"/>
  <c r="T334" i="16"/>
  <c r="T335" i="16"/>
  <c r="T239" i="15"/>
  <c r="T240" i="15"/>
  <c r="T241" i="15"/>
  <c r="T462" i="14"/>
  <c r="T463" i="14"/>
  <c r="T464" i="14"/>
  <c r="T465" i="14"/>
  <c r="T466" i="14"/>
  <c r="T467" i="14"/>
  <c r="T468" i="14"/>
  <c r="T469" i="14"/>
  <c r="T90" i="11"/>
  <c r="A80" i="2"/>
  <c r="X80" i="2"/>
  <c r="T138" i="18"/>
  <c r="T139" i="18"/>
  <c r="T140" i="18"/>
  <c r="T287" i="17"/>
  <c r="T288" i="17"/>
  <c r="T289" i="17"/>
  <c r="T290" i="17"/>
  <c r="T291" i="17"/>
  <c r="T292" i="17"/>
  <c r="T293" i="17"/>
  <c r="T323" i="16"/>
  <c r="T324" i="16"/>
  <c r="T325" i="16"/>
  <c r="T234" i="15"/>
  <c r="T235" i="15"/>
  <c r="T451" i="14"/>
  <c r="T452" i="14"/>
  <c r="T454" i="14"/>
  <c r="T455" i="14"/>
  <c r="T453" i="14"/>
  <c r="T88" i="11"/>
  <c r="A78" i="2"/>
  <c r="X78" i="2"/>
  <c r="A3" i="2"/>
  <c r="A3" i="51" s="1"/>
  <c r="A4" i="2"/>
  <c r="A4" i="51" s="1"/>
  <c r="A5" i="2"/>
  <c r="A5" i="51" s="1"/>
  <c r="A6" i="2"/>
  <c r="A6" i="51" s="1"/>
  <c r="A7" i="2"/>
  <c r="A7" i="51" s="1"/>
  <c r="A9" i="2"/>
  <c r="A9" i="51" s="1"/>
  <c r="A10" i="2"/>
  <c r="A10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3" i="2"/>
  <c r="A23" i="51" s="1"/>
  <c r="A24" i="2"/>
  <c r="A24" i="51" s="1"/>
  <c r="A25" i="2"/>
  <c r="A25" i="51" s="1"/>
  <c r="A26" i="2"/>
  <c r="A26" i="51" s="1"/>
  <c r="A27" i="2"/>
  <c r="A27" i="51" s="1"/>
  <c r="A28" i="2"/>
  <c r="A28" i="51" s="1"/>
  <c r="A29" i="2"/>
  <c r="A29" i="51" s="1"/>
  <c r="A30" i="2"/>
  <c r="A30" i="51" s="1"/>
  <c r="A31" i="2"/>
  <c r="A31" i="51" s="1"/>
  <c r="A32" i="2"/>
  <c r="A32" i="51" s="1"/>
  <c r="A33" i="2"/>
  <c r="A33" i="51" s="1"/>
  <c r="A34" i="2"/>
  <c r="A34" i="51" s="1"/>
  <c r="A35" i="2"/>
  <c r="A35" i="51" s="1"/>
  <c r="A36" i="2"/>
  <c r="A36" i="51" s="1"/>
  <c r="A37" i="2"/>
  <c r="A37" i="51" s="1"/>
  <c r="A38" i="2"/>
  <c r="A38" i="51" s="1"/>
  <c r="A39" i="2"/>
  <c r="A39" i="51" s="1"/>
  <c r="A40" i="2"/>
  <c r="A40" i="51" s="1"/>
  <c r="A41" i="2"/>
  <c r="A41" i="51" s="1"/>
  <c r="A42" i="2"/>
  <c r="A42" i="51" s="1"/>
  <c r="A43" i="2"/>
  <c r="A43" i="51" s="1"/>
  <c r="A44" i="2"/>
  <c r="A44" i="51" s="1"/>
  <c r="A46" i="2"/>
  <c r="A46" i="51" s="1"/>
  <c r="A48" i="2"/>
  <c r="A48" i="51" s="1"/>
  <c r="A49" i="2"/>
  <c r="A49" i="51" s="1"/>
  <c r="A50" i="2"/>
  <c r="A50" i="51" s="1"/>
  <c r="A51" i="2"/>
  <c r="A51" i="51" s="1"/>
  <c r="A52" i="2"/>
  <c r="A52" i="51" s="1"/>
  <c r="A53" i="2"/>
  <c r="A53" i="51" s="1"/>
  <c r="A54" i="2"/>
  <c r="A54" i="51" s="1"/>
  <c r="A55" i="2"/>
  <c r="A55" i="51" s="1"/>
  <c r="A56" i="2"/>
  <c r="A56" i="51" s="1"/>
  <c r="A57" i="2"/>
  <c r="A57" i="51" s="1"/>
  <c r="A58" i="2"/>
  <c r="A58" i="51" s="1"/>
  <c r="A59" i="2"/>
  <c r="A59" i="51" s="1"/>
  <c r="A60" i="2"/>
  <c r="A60" i="51" s="1"/>
  <c r="A61" i="2"/>
  <c r="A61" i="51" s="1"/>
  <c r="A62" i="2"/>
  <c r="A62" i="51" s="1"/>
  <c r="A63" i="2"/>
  <c r="A63" i="51" s="1"/>
  <c r="A64" i="2"/>
  <c r="A64" i="51" s="1"/>
  <c r="A65" i="2"/>
  <c r="A65" i="51" s="1"/>
  <c r="A68" i="2"/>
  <c r="A68" i="51" s="1"/>
  <c r="A69" i="2"/>
  <c r="A69" i="51" s="1"/>
  <c r="A71" i="2"/>
  <c r="A71" i="51" s="1"/>
  <c r="A73" i="2"/>
  <c r="A72" i="51" s="1"/>
  <c r="A74" i="2"/>
  <c r="A75" i="2"/>
  <c r="A76" i="2"/>
  <c r="A75" i="51" s="1"/>
  <c r="A77" i="2"/>
  <c r="A79" i="2"/>
  <c r="A78" i="51" s="1"/>
  <c r="A81" i="2"/>
  <c r="A80" i="51" s="1"/>
  <c r="A82" i="2"/>
  <c r="A81" i="51" s="1"/>
  <c r="A83" i="2"/>
  <c r="A84" i="2"/>
  <c r="A85" i="2"/>
  <c r="A86" i="2"/>
  <c r="A87" i="2"/>
  <c r="A86" i="51" s="1"/>
  <c r="A88" i="2"/>
  <c r="A89" i="2"/>
  <c r="A90" i="2"/>
  <c r="A89" i="51" s="1"/>
  <c r="A91" i="2"/>
  <c r="A92" i="2"/>
  <c r="A93" i="2"/>
  <c r="A94" i="2"/>
  <c r="A93" i="51" s="1"/>
  <c r="A95" i="2"/>
  <c r="A97" i="2"/>
  <c r="A96" i="51" s="1"/>
  <c r="A98" i="2"/>
  <c r="A99" i="2"/>
  <c r="A100" i="2"/>
  <c r="A99" i="51" s="1"/>
  <c r="A101" i="2"/>
  <c r="A102" i="2"/>
  <c r="A101" i="51" s="1"/>
  <c r="A103" i="2"/>
  <c r="A102" i="51" s="1"/>
  <c r="A104" i="2"/>
  <c r="A105" i="2"/>
  <c r="A107" i="2"/>
  <c r="A106" i="51" s="1"/>
  <c r="A108" i="2"/>
  <c r="A107" i="51" s="1"/>
  <c r="A109" i="2"/>
  <c r="A110" i="2"/>
  <c r="A109" i="51" s="1"/>
  <c r="A111" i="2"/>
  <c r="A112" i="2"/>
  <c r="A113" i="2"/>
  <c r="A112" i="51" s="1"/>
  <c r="A114" i="2"/>
  <c r="A115" i="2"/>
  <c r="A114" i="51" s="1"/>
  <c r="A116" i="2"/>
  <c r="A115" i="51" s="1"/>
  <c r="A117" i="2"/>
  <c r="A118" i="2"/>
  <c r="A119" i="2"/>
  <c r="A118" i="51" s="1"/>
  <c r="A120" i="2"/>
  <c r="A119" i="51" s="1"/>
  <c r="A121" i="2"/>
  <c r="A122" i="2"/>
  <c r="A121" i="51" s="1"/>
  <c r="A124" i="2"/>
  <c r="A123" i="51" s="1"/>
  <c r="A125" i="2"/>
  <c r="A126" i="2"/>
  <c r="A125" i="51" s="1"/>
  <c r="A127" i="2"/>
  <c r="A128" i="2"/>
  <c r="A127" i="51" s="1"/>
  <c r="A129" i="2"/>
  <c r="A128" i="51" s="1"/>
  <c r="A130" i="2"/>
  <c r="A131" i="2"/>
  <c r="A132" i="2"/>
  <c r="A131" i="51" s="1"/>
  <c r="A133" i="2"/>
  <c r="A132" i="51" s="1"/>
  <c r="A135" i="2"/>
  <c r="A134" i="51" s="1"/>
  <c r="A136" i="2"/>
  <c r="A137" i="2"/>
  <c r="A136" i="51" s="1"/>
  <c r="A138" i="2"/>
  <c r="A139" i="2"/>
  <c r="A138" i="51" s="1"/>
  <c r="A140" i="2"/>
  <c r="A142" i="2"/>
  <c r="A141" i="51" s="1"/>
  <c r="A144" i="2"/>
  <c r="A143" i="51" s="1"/>
  <c r="A145" i="2"/>
  <c r="A146" i="2"/>
  <c r="A147" i="2"/>
  <c r="A146" i="51" s="1"/>
  <c r="A148" i="2"/>
  <c r="A147" i="51" s="1"/>
  <c r="A151" i="2"/>
  <c r="A152" i="2"/>
  <c r="A153" i="2"/>
  <c r="A151" i="51" s="1"/>
  <c r="A154" i="2"/>
  <c r="A155" i="2"/>
  <c r="A153" i="51" s="1"/>
  <c r="A156" i="2"/>
  <c r="A157" i="2"/>
  <c r="A158" i="2"/>
  <c r="A156" i="51" s="1"/>
  <c r="A159" i="2"/>
  <c r="A160" i="2"/>
  <c r="A161" i="2"/>
  <c r="A159" i="51" s="1"/>
  <c r="A163" i="2"/>
  <c r="A161" i="51" s="1"/>
  <c r="A164" i="2"/>
  <c r="A165" i="2"/>
  <c r="A167" i="2"/>
  <c r="A165" i="51" s="1"/>
  <c r="A168" i="2"/>
  <c r="A169" i="2"/>
  <c r="A167" i="51" s="1"/>
  <c r="A170" i="2"/>
  <c r="A171" i="2"/>
  <c r="A172" i="2"/>
  <c r="A170" i="51" s="1"/>
  <c r="A173" i="2"/>
  <c r="A2" i="2"/>
  <c r="A2" i="51" s="1"/>
  <c r="T205" i="18"/>
  <c r="T204" i="18"/>
  <c r="T470" i="17"/>
  <c r="T471" i="17"/>
  <c r="T472" i="17"/>
  <c r="T473" i="17"/>
  <c r="T474" i="17"/>
  <c r="T475" i="17"/>
  <c r="T476" i="17"/>
  <c r="T477" i="17"/>
  <c r="T492" i="16"/>
  <c r="T493" i="16"/>
  <c r="T353" i="15"/>
  <c r="T354" i="15"/>
  <c r="T717" i="14"/>
  <c r="T718" i="14"/>
  <c r="T719" i="14"/>
  <c r="T720" i="14"/>
  <c r="T721" i="14"/>
  <c r="T139" i="11"/>
  <c r="X126" i="2"/>
  <c r="T257" i="18"/>
  <c r="T258" i="18"/>
  <c r="T601" i="17"/>
  <c r="T602" i="17"/>
  <c r="T603" i="17"/>
  <c r="T627" i="16"/>
  <c r="T628" i="16"/>
  <c r="T629" i="16"/>
  <c r="T630" i="16"/>
  <c r="T631" i="16"/>
  <c r="T632" i="16"/>
  <c r="T633" i="16"/>
  <c r="T448" i="15"/>
  <c r="T449" i="15"/>
  <c r="T911" i="14"/>
  <c r="T912" i="14"/>
  <c r="T913" i="14"/>
  <c r="T914" i="14"/>
  <c r="T915" i="14"/>
  <c r="T916" i="14"/>
  <c r="T178" i="11"/>
  <c r="T179" i="11"/>
  <c r="T220" i="18"/>
  <c r="T221" i="18"/>
  <c r="T511" i="17"/>
  <c r="T512" i="17"/>
  <c r="T513" i="17"/>
  <c r="T524" i="16"/>
  <c r="T525" i="16"/>
  <c r="T392" i="15"/>
  <c r="T393" i="15"/>
  <c r="T394" i="15"/>
  <c r="T395" i="15"/>
  <c r="T396" i="15"/>
  <c r="T777" i="14"/>
  <c r="T778" i="14"/>
  <c r="T779" i="14"/>
  <c r="T780" i="14"/>
  <c r="T781" i="14"/>
  <c r="T782" i="14"/>
  <c r="T783" i="14"/>
  <c r="T152" i="11"/>
  <c r="T153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7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992" i="14"/>
  <c r="T991" i="14"/>
  <c r="T990" i="14"/>
  <c r="T644" i="17"/>
  <c r="T645" i="17"/>
  <c r="T646" i="17"/>
  <c r="T977" i="14"/>
  <c r="T978" i="14"/>
  <c r="T979" i="14"/>
  <c r="T980" i="14"/>
  <c r="T981" i="14"/>
  <c r="T982" i="14"/>
  <c r="T276" i="18"/>
  <c r="T637" i="17"/>
  <c r="T638" i="17"/>
  <c r="T639" i="17"/>
  <c r="T640" i="17"/>
  <c r="T641" i="17"/>
  <c r="T971" i="14"/>
  <c r="T972" i="14"/>
  <c r="T973" i="14"/>
  <c r="T974" i="14"/>
  <c r="T975" i="14"/>
  <c r="T976" i="14"/>
  <c r="T983" i="14"/>
  <c r="T984" i="14"/>
  <c r="T985" i="14"/>
  <c r="T192" i="11"/>
  <c r="T671" i="16"/>
  <c r="T672" i="16"/>
  <c r="T673" i="16"/>
  <c r="T674" i="16"/>
  <c r="T675" i="16"/>
  <c r="T676" i="16"/>
  <c r="T469" i="15"/>
  <c r="T470" i="15"/>
  <c r="T471" i="15"/>
  <c r="T472" i="15"/>
  <c r="T473" i="15"/>
  <c r="T474" i="15"/>
  <c r="T475" i="15"/>
  <c r="T476" i="15"/>
  <c r="T190" i="11"/>
  <c r="T630" i="17"/>
  <c r="T631" i="17"/>
  <c r="T632" i="17"/>
  <c r="T633" i="17"/>
  <c r="T634" i="17"/>
  <c r="T635" i="17"/>
  <c r="T636" i="17"/>
  <c r="T664" i="16"/>
  <c r="T665" i="16"/>
  <c r="T666" i="16"/>
  <c r="T667" i="16"/>
  <c r="T668" i="16"/>
  <c r="T669" i="16"/>
  <c r="T670" i="16"/>
  <c r="T677" i="16"/>
  <c r="T678" i="16"/>
  <c r="T466" i="15"/>
  <c r="T467" i="15"/>
  <c r="T960" i="14"/>
  <c r="T961" i="14"/>
  <c r="T962" i="14"/>
  <c r="T963" i="14"/>
  <c r="T964" i="14"/>
  <c r="T965" i="14"/>
  <c r="T966" i="14"/>
  <c r="T967" i="14"/>
  <c r="T968" i="14"/>
  <c r="T969" i="14"/>
  <c r="T271" i="18"/>
  <c r="T272" i="18"/>
  <c r="T273" i="18"/>
  <c r="T274" i="18"/>
  <c r="T275" i="18"/>
  <c r="T277" i="18"/>
  <c r="T278" i="18"/>
  <c r="T279" i="18"/>
  <c r="T642" i="17"/>
  <c r="T643" i="17"/>
  <c r="T647" i="17"/>
  <c r="T648" i="17"/>
  <c r="T649" i="17"/>
  <c r="T663" i="16"/>
  <c r="T679" i="16"/>
  <c r="T680" i="16"/>
  <c r="T465" i="15"/>
  <c r="T468" i="15"/>
  <c r="T477" i="15"/>
  <c r="T478" i="15"/>
  <c r="T959" i="14"/>
  <c r="T970" i="14"/>
  <c r="T986" i="14"/>
  <c r="T987" i="14"/>
  <c r="T988" i="14"/>
  <c r="T989" i="14"/>
  <c r="T188" i="11"/>
  <c r="T189" i="11"/>
  <c r="T191" i="11"/>
  <c r="T193" i="11"/>
  <c r="T194" i="11"/>
  <c r="T195" i="11"/>
  <c r="T237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1" i="17"/>
  <c r="T101" i="18"/>
  <c r="T102" i="18"/>
  <c r="T103" i="18"/>
  <c r="T218" i="17"/>
  <c r="T219" i="17"/>
  <c r="T220" i="17"/>
  <c r="T241" i="16"/>
  <c r="T242" i="16"/>
  <c r="T243" i="16"/>
  <c r="T170" i="15"/>
  <c r="T171" i="15"/>
  <c r="T172" i="15"/>
  <c r="T173" i="15"/>
  <c r="T174" i="15"/>
  <c r="T175" i="15"/>
  <c r="T176" i="15"/>
  <c r="T177" i="15"/>
  <c r="T178" i="15"/>
  <c r="T342" i="14"/>
  <c r="T343" i="14"/>
  <c r="T344" i="14"/>
  <c r="T345" i="14"/>
  <c r="T346" i="14"/>
  <c r="T347" i="14"/>
  <c r="T67" i="11"/>
  <c r="X59" i="2"/>
  <c r="T133" i="18"/>
  <c r="T277" i="17"/>
  <c r="T278" i="17"/>
  <c r="T279" i="17"/>
  <c r="T310" i="16"/>
  <c r="T311" i="16"/>
  <c r="T312" i="16"/>
  <c r="T313" i="16"/>
  <c r="T314" i="16"/>
  <c r="T315" i="16"/>
  <c r="T316" i="16"/>
  <c r="T317" i="16"/>
  <c r="T318" i="16"/>
  <c r="T228" i="15"/>
  <c r="T229" i="15"/>
  <c r="T433" i="14"/>
  <c r="T434" i="14"/>
  <c r="T435" i="14"/>
  <c r="T436" i="14"/>
  <c r="T437" i="14"/>
  <c r="T438" i="14"/>
  <c r="T85" i="11"/>
  <c r="X75" i="2"/>
  <c r="T172" i="18"/>
  <c r="T385" i="17"/>
  <c r="T386" i="17"/>
  <c r="T387" i="17"/>
  <c r="T388" i="17"/>
  <c r="T389" i="17"/>
  <c r="T407" i="16"/>
  <c r="T408" i="16"/>
  <c r="T409" i="16"/>
  <c r="T296" i="15"/>
  <c r="T297" i="15"/>
  <c r="T590" i="14"/>
  <c r="T591" i="14"/>
  <c r="T592" i="14"/>
  <c r="T593" i="14"/>
  <c r="T594" i="14"/>
  <c r="T113" i="11"/>
  <c r="X103" i="2"/>
  <c r="T208" i="18"/>
  <c r="T209" i="18"/>
  <c r="T481" i="17"/>
  <c r="T482" i="17"/>
  <c r="T483" i="17"/>
  <c r="T499" i="16"/>
  <c r="T500" i="16"/>
  <c r="T501" i="16"/>
  <c r="T502" i="16"/>
  <c r="T503" i="16"/>
  <c r="T504" i="16"/>
  <c r="T505" i="16"/>
  <c r="T506" i="16"/>
  <c r="T357" i="15"/>
  <c r="T358" i="15"/>
  <c r="T727" i="14"/>
  <c r="T728" i="14"/>
  <c r="T729" i="14"/>
  <c r="T730" i="14"/>
  <c r="T731" i="14"/>
  <c r="T141" i="11"/>
  <c r="X128" i="2"/>
  <c r="T642" i="16"/>
  <c r="T643" i="16"/>
  <c r="T644" i="16"/>
  <c r="T645" i="16"/>
  <c r="T646" i="16"/>
  <c r="T647" i="16"/>
  <c r="T648" i="16"/>
  <c r="T606" i="17"/>
  <c r="T607" i="17"/>
  <c r="T608" i="17"/>
  <c r="T609" i="17"/>
  <c r="T616" i="17"/>
  <c r="T617" i="17"/>
  <c r="T618" i="17"/>
  <c r="T256" i="18"/>
  <c r="T255" i="18"/>
  <c r="T599" i="17"/>
  <c r="T600" i="17"/>
  <c r="T604" i="17"/>
  <c r="T447" i="15"/>
  <c r="T450" i="15"/>
  <c r="T451" i="15"/>
  <c r="T454" i="15"/>
  <c r="T455" i="15"/>
  <c r="T456" i="15"/>
  <c r="T457" i="15"/>
  <c r="T941" i="14"/>
  <c r="T940" i="14"/>
  <c r="T939" i="14"/>
  <c r="T938" i="14"/>
  <c r="T937" i="14"/>
  <c r="T936" i="14"/>
  <c r="T935" i="14"/>
  <c r="T934" i="14"/>
  <c r="T933" i="14"/>
  <c r="T932" i="14"/>
  <c r="T931" i="14"/>
  <c r="T930" i="14"/>
  <c r="T929" i="14"/>
  <c r="T922" i="14"/>
  <c r="T921" i="14"/>
  <c r="T920" i="14"/>
  <c r="T919" i="14"/>
  <c r="T918" i="14"/>
  <c r="T917" i="14"/>
  <c r="T910" i="14"/>
  <c r="T909" i="14"/>
  <c r="T254" i="18"/>
  <c r="T259" i="18"/>
  <c r="T262" i="18"/>
  <c r="T263" i="18"/>
  <c r="T594" i="17"/>
  <c r="T595" i="17"/>
  <c r="T596" i="17"/>
  <c r="T597" i="17"/>
  <c r="T598" i="17"/>
  <c r="T605" i="17"/>
  <c r="T894" i="14"/>
  <c r="T895" i="14"/>
  <c r="T896" i="14"/>
  <c r="T897" i="14"/>
  <c r="T898" i="14"/>
  <c r="T899" i="14"/>
  <c r="T900" i="14"/>
  <c r="T901" i="14"/>
  <c r="T902" i="14"/>
  <c r="T579" i="17"/>
  <c r="T580" i="17"/>
  <c r="T581" i="17"/>
  <c r="T582" i="17"/>
  <c r="T583" i="17"/>
  <c r="T584" i="17"/>
  <c r="T585" i="17"/>
  <c r="T616" i="16"/>
  <c r="T617" i="16"/>
  <c r="T618" i="16"/>
  <c r="T619" i="16"/>
  <c r="T620" i="16"/>
  <c r="T621" i="16"/>
  <c r="T622" i="16"/>
  <c r="T623" i="16"/>
  <c r="T624" i="16"/>
  <c r="T625" i="16"/>
  <c r="T626" i="16"/>
  <c r="T634" i="16"/>
  <c r="T635" i="16"/>
  <c r="T636" i="16"/>
  <c r="T640" i="16"/>
  <c r="T641" i="16"/>
  <c r="T239" i="18"/>
  <c r="T553" i="17"/>
  <c r="T554" i="17"/>
  <c r="T555" i="17"/>
  <c r="T556" i="17"/>
  <c r="T557" i="17"/>
  <c r="T558" i="17"/>
  <c r="T589" i="17"/>
  <c r="T590" i="17"/>
  <c r="T565" i="17"/>
  <c r="T566" i="17"/>
  <c r="T567" i="17"/>
  <c r="T568" i="17"/>
  <c r="T573" i="17"/>
  <c r="T574" i="17"/>
  <c r="T575" i="17"/>
  <c r="T576" i="17"/>
  <c r="T577" i="17"/>
  <c r="T578" i="17"/>
  <c r="T586" i="17"/>
  <c r="T587" i="17"/>
  <c r="T588" i="17"/>
  <c r="T569" i="16"/>
  <c r="T570" i="16"/>
  <c r="T571" i="16"/>
  <c r="T572" i="16"/>
  <c r="T573" i="16"/>
  <c r="T574" i="16"/>
  <c r="T575" i="16"/>
  <c r="T576" i="16"/>
  <c r="T577" i="16"/>
  <c r="T612" i="16"/>
  <c r="T596" i="16"/>
  <c r="T597" i="16"/>
  <c r="T598" i="16"/>
  <c r="T599" i="16"/>
  <c r="T613" i="16"/>
  <c r="T605" i="16"/>
  <c r="T606" i="16"/>
  <c r="T607" i="16"/>
  <c r="T608" i="16"/>
  <c r="T445" i="15"/>
  <c r="T446" i="15"/>
  <c r="T422" i="15"/>
  <c r="T423" i="15"/>
  <c r="T426" i="15"/>
  <c r="T427" i="15"/>
  <c r="T428" i="15"/>
  <c r="T429" i="15"/>
  <c r="T430" i="15"/>
  <c r="T880" i="14"/>
  <c r="T881" i="14"/>
  <c r="T882" i="14"/>
  <c r="T883" i="14"/>
  <c r="T857" i="14"/>
  <c r="T858" i="14"/>
  <c r="T859" i="14"/>
  <c r="T860" i="14"/>
  <c r="T861" i="14"/>
  <c r="T862" i="14"/>
  <c r="T870" i="14"/>
  <c r="T871" i="14"/>
  <c r="T872" i="14"/>
  <c r="T873" i="14"/>
  <c r="T874" i="14"/>
  <c r="T875" i="14"/>
  <c r="T876" i="14"/>
  <c r="T877" i="14"/>
  <c r="T884" i="14"/>
  <c r="T893" i="14"/>
  <c r="T903" i="14"/>
  <c r="T165" i="11"/>
  <c r="T166" i="11"/>
  <c r="T169" i="11"/>
  <c r="T170" i="11"/>
  <c r="T171" i="11"/>
  <c r="T172" i="11"/>
  <c r="T173" i="11"/>
  <c r="T174" i="11"/>
  <c r="T175" i="11"/>
  <c r="T176" i="11"/>
  <c r="T177" i="11"/>
  <c r="T180" i="11"/>
  <c r="T76" i="14"/>
  <c r="T84" i="14"/>
  <c r="T863" i="14"/>
  <c r="T864" i="14"/>
  <c r="T865" i="14"/>
  <c r="T866" i="14"/>
  <c r="T867" i="14"/>
  <c r="T868" i="14"/>
  <c r="T869" i="14"/>
  <c r="T942" i="14"/>
  <c r="T943" i="14"/>
  <c r="T944" i="14"/>
  <c r="T945" i="14"/>
  <c r="T946" i="14"/>
  <c r="T270" i="18"/>
  <c r="T629" i="17"/>
  <c r="T187" i="11"/>
  <c r="T267" i="18"/>
  <c r="T621" i="17"/>
  <c r="T622" i="17"/>
  <c r="T626" i="17"/>
  <c r="T627" i="17"/>
  <c r="T650" i="16"/>
  <c r="T651" i="16"/>
  <c r="T652" i="16"/>
  <c r="T653" i="16"/>
  <c r="T661" i="16"/>
  <c r="T662" i="16"/>
  <c r="T463" i="15"/>
  <c r="T464" i="15"/>
  <c r="T845" i="14"/>
  <c r="T846" i="14"/>
  <c r="T878" i="14"/>
  <c r="T879" i="14"/>
  <c r="T904" i="14"/>
  <c r="T905" i="14"/>
  <c r="T906" i="14"/>
  <c r="T907" i="14"/>
  <c r="T908" i="14"/>
  <c r="T947" i="14"/>
  <c r="T954" i="14"/>
  <c r="T955" i="14"/>
  <c r="T956" i="14"/>
  <c r="T957" i="14"/>
  <c r="T958" i="14"/>
  <c r="T885" i="14"/>
  <c r="T886" i="14"/>
  <c r="T887" i="14"/>
  <c r="T266" i="18"/>
  <c r="T269" i="18"/>
  <c r="T628" i="17"/>
  <c r="T459" i="15"/>
  <c r="T888" i="14"/>
  <c r="T889" i="14"/>
  <c r="T184" i="11"/>
  <c r="T186" i="11"/>
  <c r="T226" i="18"/>
  <c r="T224" i="18"/>
  <c r="T399" i="15"/>
  <c r="T400" i="15"/>
  <c r="T401" i="15"/>
  <c r="T402" i="15"/>
  <c r="T405" i="15"/>
  <c r="T406" i="15"/>
  <c r="T409" i="15"/>
  <c r="T410" i="15"/>
  <c r="T411" i="15"/>
  <c r="T412" i="15"/>
  <c r="T413" i="15"/>
  <c r="T414" i="15"/>
  <c r="T415" i="15"/>
  <c r="T416" i="15"/>
  <c r="T417" i="15"/>
  <c r="T434" i="15"/>
  <c r="T435" i="15"/>
  <c r="T436" i="15"/>
  <c r="T437" i="15"/>
  <c r="T438" i="15"/>
  <c r="T439" i="15"/>
  <c r="T440" i="15"/>
  <c r="T441" i="15"/>
  <c r="T442" i="15"/>
  <c r="T443" i="15"/>
  <c r="T444" i="15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7" i="14"/>
  <c r="T808" i="14"/>
  <c r="T809" i="14"/>
  <c r="T810" i="14"/>
  <c r="T811" i="14"/>
  <c r="T818" i="14"/>
  <c r="T819" i="14"/>
  <c r="T820" i="14"/>
  <c r="T822" i="14"/>
  <c r="T823" i="14"/>
  <c r="T824" i="14"/>
  <c r="T825" i="14"/>
  <c r="T821" i="14"/>
  <c r="T509" i="17"/>
  <c r="T510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33" i="17"/>
  <c r="T534" i="17"/>
  <c r="T535" i="17"/>
  <c r="T536" i="17"/>
  <c r="T541" i="17"/>
  <c r="T542" i="17"/>
  <c r="T543" i="17"/>
  <c r="T544" i="17"/>
  <c r="T545" i="17"/>
  <c r="T546" i="17"/>
  <c r="T547" i="17"/>
  <c r="T548" i="17"/>
  <c r="T549" i="17"/>
  <c r="T550" i="17"/>
  <c r="T222" i="18"/>
  <c r="T223" i="18"/>
  <c r="T225" i="18"/>
  <c r="T229" i="18"/>
  <c r="T231" i="18"/>
  <c r="T232" i="18"/>
  <c r="T233" i="18"/>
  <c r="T234" i="18"/>
  <c r="T235" i="18"/>
  <c r="T236" i="18"/>
  <c r="T238" i="18"/>
  <c r="T245" i="18"/>
  <c r="T247" i="18"/>
  <c r="T248" i="18"/>
  <c r="T151" i="11"/>
  <c r="T154" i="11"/>
  <c r="T155" i="11"/>
  <c r="T156" i="11"/>
  <c r="T159" i="11"/>
  <c r="T161" i="11"/>
  <c r="T162" i="11"/>
  <c r="T163" i="11"/>
  <c r="T164" i="11"/>
  <c r="T182" i="11"/>
  <c r="T212" i="18"/>
  <c r="T207" i="18"/>
  <c r="T202" i="18"/>
  <c r="T198" i="18"/>
  <c r="T135" i="11"/>
  <c r="T695" i="14"/>
  <c r="T696" i="14"/>
  <c r="T697" i="14"/>
  <c r="T698" i="14"/>
  <c r="T699" i="14"/>
  <c r="T700" i="14"/>
  <c r="T701" i="14"/>
  <c r="T707" i="14"/>
  <c r="T708" i="14"/>
  <c r="T709" i="14"/>
  <c r="T710" i="14"/>
  <c r="T711" i="14"/>
  <c r="T712" i="14"/>
  <c r="T713" i="14"/>
  <c r="T714" i="14"/>
  <c r="T715" i="14"/>
  <c r="T716" i="14"/>
  <c r="T722" i="14"/>
  <c r="T723" i="14"/>
  <c r="T724" i="14"/>
  <c r="T725" i="14"/>
  <c r="T726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197" i="18"/>
  <c r="T201" i="18"/>
  <c r="T203" i="18"/>
  <c r="T206" i="18"/>
  <c r="T210" i="18"/>
  <c r="T211" i="18"/>
  <c r="T213" i="18"/>
  <c r="T214" i="18"/>
  <c r="T215" i="18"/>
  <c r="T218" i="18"/>
  <c r="T219" i="18"/>
  <c r="T249" i="18"/>
  <c r="T133" i="11"/>
  <c r="T134" i="11"/>
  <c r="T137" i="11"/>
  <c r="T138" i="11"/>
  <c r="T140" i="11"/>
  <c r="T142" i="11"/>
  <c r="T143" i="11"/>
  <c r="T144" i="11"/>
  <c r="T145" i="11"/>
  <c r="T14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8" i="17"/>
  <c r="T459" i="17"/>
  <c r="T460" i="17"/>
  <c r="T461" i="17"/>
  <c r="T462" i="17"/>
  <c r="T463" i="17"/>
  <c r="T464" i="17"/>
  <c r="T465" i="17"/>
  <c r="T466" i="17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85" i="16"/>
  <c r="T486" i="16"/>
  <c r="T487" i="16"/>
  <c r="T488" i="16"/>
  <c r="T489" i="16"/>
  <c r="T490" i="16"/>
  <c r="T491" i="16"/>
  <c r="T494" i="16"/>
  <c r="T495" i="16"/>
  <c r="T496" i="16"/>
  <c r="T497" i="16"/>
  <c r="T498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21" i="16"/>
  <c r="T522" i="16"/>
  <c r="T523" i="16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352" i="15"/>
  <c r="T355" i="15"/>
  <c r="T356" i="15"/>
  <c r="T359" i="15"/>
  <c r="T360" i="15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4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7" i="11"/>
  <c r="T78" i="11"/>
  <c r="T81" i="11"/>
  <c r="T83" i="11"/>
  <c r="T84" i="11"/>
  <c r="T86" i="11"/>
  <c r="T87" i="11"/>
  <c r="T89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4" i="11"/>
  <c r="T115" i="11"/>
  <c r="T116" i="11"/>
  <c r="T117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47" i="11"/>
  <c r="T150" i="11"/>
  <c r="T183" i="11"/>
  <c r="B244" i="18" l="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187" i="18"/>
  <c r="T188" i="18"/>
  <c r="T189" i="18"/>
  <c r="T190" i="18"/>
  <c r="T191" i="18"/>
  <c r="T192" i="18"/>
  <c r="T193" i="18"/>
  <c r="T194" i="18"/>
  <c r="T195" i="18"/>
  <c r="T196" i="18"/>
  <c r="T250" i="18"/>
  <c r="T468" i="17"/>
  <c r="T469" i="17"/>
  <c r="T478" i="17"/>
  <c r="T479" i="17"/>
  <c r="T480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7" i="17"/>
  <c r="T508" i="17"/>
  <c r="T551" i="17"/>
  <c r="T531" i="16"/>
  <c r="T532" i="16"/>
  <c r="T533" i="16"/>
  <c r="T534" i="16"/>
  <c r="T535" i="16"/>
  <c r="T536" i="16"/>
  <c r="T537" i="16"/>
  <c r="T538" i="16"/>
  <c r="T539" i="16"/>
  <c r="T543" i="16"/>
  <c r="T544" i="16"/>
  <c r="T545" i="16"/>
  <c r="T546" i="16"/>
  <c r="T547" i="16"/>
  <c r="T553" i="16"/>
  <c r="T554" i="16"/>
  <c r="T555" i="16"/>
  <c r="T556" i="16"/>
  <c r="T557" i="16"/>
  <c r="T558" i="16"/>
  <c r="T559" i="16"/>
  <c r="T560" i="16"/>
  <c r="T561" i="16"/>
  <c r="T528" i="16"/>
  <c r="T529" i="16"/>
  <c r="T530" i="16"/>
  <c r="T562" i="16"/>
  <c r="T563" i="16"/>
  <c r="T564" i="16"/>
  <c r="T565" i="16"/>
  <c r="T566" i="16"/>
  <c r="T567" i="16"/>
  <c r="T568" i="16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85" i="15"/>
  <c r="T386" i="15"/>
  <c r="T387" i="15"/>
  <c r="T388" i="15"/>
  <c r="T389" i="15"/>
  <c r="T390" i="15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775" i="14"/>
  <c r="T776" i="14"/>
  <c r="T784" i="14"/>
  <c r="T785" i="14"/>
  <c r="T826" i="14"/>
  <c r="T827" i="14"/>
  <c r="T828" i="14"/>
  <c r="T829" i="14"/>
  <c r="T830" i="14"/>
  <c r="T831" i="14"/>
  <c r="T832" i="14"/>
  <c r="T833" i="14"/>
  <c r="T834" i="14"/>
  <c r="T835" i="14"/>
  <c r="T421" i="17"/>
  <c r="T422" i="17"/>
  <c r="T423" i="17"/>
  <c r="T467" i="17"/>
  <c r="T419" i="17"/>
  <c r="T182" i="18"/>
  <c r="T183" i="18"/>
  <c r="T184" i="18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175" i="18"/>
  <c r="T178" i="18"/>
  <c r="T179" i="18"/>
  <c r="T180" i="18"/>
  <c r="T181" i="18"/>
  <c r="T185" i="18"/>
  <c r="T186" i="18"/>
  <c r="T392" i="17"/>
  <c r="T393" i="17"/>
  <c r="T394" i="17"/>
  <c r="T395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20" i="17"/>
  <c r="T412" i="16"/>
  <c r="T413" i="16"/>
  <c r="T414" i="16"/>
  <c r="T415" i="16"/>
  <c r="T416" i="16"/>
  <c r="T417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526" i="16"/>
  <c r="T527" i="16"/>
  <c r="T609" i="16"/>
  <c r="T610" i="16"/>
  <c r="T611" i="16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597" i="14"/>
  <c r="T598" i="14"/>
  <c r="T599" i="14"/>
  <c r="T600" i="14"/>
  <c r="T601" i="14"/>
  <c r="T602" i="14"/>
  <c r="T603" i="14"/>
  <c r="T604" i="14"/>
  <c r="T605" i="14"/>
  <c r="T606" i="14"/>
  <c r="T607" i="14"/>
  <c r="T614" i="14"/>
  <c r="T615" i="14"/>
  <c r="T636" i="14"/>
  <c r="T637" i="14"/>
  <c r="T638" i="14"/>
  <c r="T639" i="14"/>
  <c r="T640" i="14"/>
  <c r="T641" i="14"/>
  <c r="T642" i="14"/>
  <c r="T643" i="14"/>
  <c r="T644" i="14"/>
  <c r="T367" i="17"/>
  <c r="T368" i="17"/>
  <c r="T369" i="17"/>
  <c r="T370" i="17"/>
  <c r="T371" i="17"/>
  <c r="T372" i="17"/>
  <c r="T373" i="17"/>
  <c r="T374" i="17"/>
  <c r="T375" i="17"/>
  <c r="T376" i="17"/>
  <c r="T394" i="16"/>
  <c r="T395" i="16"/>
  <c r="T396" i="16"/>
  <c r="T397" i="16"/>
  <c r="T160" i="18"/>
  <c r="T164" i="18"/>
  <c r="T165" i="18"/>
  <c r="T356" i="17"/>
  <c r="T357" i="17"/>
  <c r="T361" i="17"/>
  <c r="T362" i="17"/>
  <c r="T363" i="17"/>
  <c r="T364" i="17"/>
  <c r="T365" i="17"/>
  <c r="T366" i="17"/>
  <c r="T377" i="17"/>
  <c r="T384" i="16"/>
  <c r="T387" i="16"/>
  <c r="T388" i="16"/>
  <c r="T389" i="16"/>
  <c r="T390" i="16"/>
  <c r="T391" i="16"/>
  <c r="T392" i="16"/>
  <c r="T393" i="16"/>
  <c r="T276" i="15"/>
  <c r="T277" i="15"/>
  <c r="T278" i="15"/>
  <c r="T279" i="15"/>
  <c r="T285" i="15"/>
  <c r="T286" i="15"/>
  <c r="T287" i="15"/>
  <c r="T288" i="15"/>
  <c r="T289" i="15"/>
  <c r="T290" i="15"/>
  <c r="T291" i="15"/>
  <c r="T292" i="15"/>
  <c r="T293" i="15"/>
  <c r="T294" i="15"/>
  <c r="T295" i="15"/>
  <c r="T298" i="15"/>
  <c r="T299" i="15"/>
  <c r="T300" i="15"/>
  <c r="T547" i="14"/>
  <c r="T548" i="14"/>
  <c r="T549" i="14"/>
  <c r="T550" i="14"/>
  <c r="T551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166" i="18"/>
  <c r="T167" i="18"/>
  <c r="T168" i="18"/>
  <c r="T169" i="18"/>
  <c r="T170" i="18"/>
  <c r="T171" i="18"/>
  <c r="T173" i="18"/>
  <c r="T174" i="18"/>
  <c r="T251" i="18"/>
  <c r="T252" i="18"/>
  <c r="T253" i="18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88" i="14"/>
  <c r="T589" i="14"/>
  <c r="T595" i="14"/>
  <c r="T596" i="14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73" i="16"/>
  <c r="T374" i="16"/>
  <c r="T375" i="16"/>
  <c r="T376" i="16"/>
  <c r="T377" i="16"/>
  <c r="T378" i="16"/>
  <c r="T379" i="16"/>
  <c r="T380" i="16"/>
  <c r="T381" i="16"/>
  <c r="T382" i="16"/>
  <c r="T383" i="16"/>
  <c r="T398" i="16"/>
  <c r="T399" i="16"/>
  <c r="T400" i="16"/>
  <c r="T401" i="16"/>
  <c r="T402" i="16"/>
  <c r="T403" i="16"/>
  <c r="T404" i="16"/>
  <c r="T405" i="16"/>
  <c r="T523" i="14"/>
  <c r="T524" i="14"/>
  <c r="T525" i="14"/>
  <c r="T526" i="14"/>
  <c r="T527" i="14"/>
  <c r="T528" i="14"/>
  <c r="T529" i="14"/>
  <c r="T530" i="14"/>
  <c r="T531" i="14"/>
  <c r="T532" i="14"/>
  <c r="T533" i="14"/>
  <c r="T570" i="17"/>
  <c r="T571" i="17"/>
  <c r="T572" i="17"/>
  <c r="T620" i="17"/>
  <c r="T601" i="16"/>
  <c r="T602" i="16"/>
  <c r="T603" i="16"/>
  <c r="T604" i="16"/>
  <c r="T649" i="16"/>
  <c r="T424" i="15"/>
  <c r="T425" i="15"/>
  <c r="T458" i="15"/>
  <c r="T843" i="14"/>
  <c r="T838" i="14"/>
  <c r="T839" i="14"/>
  <c r="T840" i="14"/>
  <c r="T841" i="14"/>
  <c r="T842" i="14"/>
  <c r="T246" i="18"/>
  <c r="T569" i="17"/>
  <c r="T600" i="16"/>
  <c r="T837" i="14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301" i="15"/>
  <c r="T316" i="15"/>
  <c r="T317" i="15"/>
  <c r="T318" i="15"/>
  <c r="T319" i="15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55" i="17"/>
  <c r="T378" i="17"/>
  <c r="T379" i="17"/>
  <c r="T380" i="17"/>
  <c r="T381" i="17"/>
  <c r="T382" i="17"/>
  <c r="T151" i="18"/>
  <c r="T152" i="18"/>
  <c r="T153" i="18"/>
  <c r="T154" i="18"/>
  <c r="T155" i="18"/>
  <c r="T156" i="18"/>
  <c r="T157" i="18"/>
  <c r="T158" i="18"/>
  <c r="T159" i="18"/>
  <c r="T521" i="14"/>
  <c r="T522" i="14"/>
  <c r="T534" i="14"/>
  <c r="T645" i="14"/>
  <c r="T646" i="14"/>
  <c r="T647" i="14"/>
  <c r="T648" i="14"/>
  <c r="T649" i="14"/>
  <c r="T650" i="14"/>
  <c r="T651" i="14"/>
  <c r="T652" i="14"/>
  <c r="T836" i="14"/>
  <c r="T324" i="17"/>
  <c r="T325" i="17"/>
  <c r="T326" i="17"/>
  <c r="T383" i="17"/>
  <c r="T384" i="17"/>
  <c r="T390" i="17"/>
  <c r="T391" i="17"/>
  <c r="T552" i="17"/>
  <c r="T591" i="17"/>
  <c r="T592" i="17"/>
  <c r="T354" i="16"/>
  <c r="T355" i="16"/>
  <c r="T356" i="16"/>
  <c r="T357" i="16"/>
  <c r="T358" i="16"/>
  <c r="T371" i="16"/>
  <c r="T372" i="16"/>
  <c r="T406" i="16"/>
  <c r="T410" i="16"/>
  <c r="T148" i="18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314" i="17"/>
  <c r="T315" i="17"/>
  <c r="T316" i="17"/>
  <c r="T317" i="17"/>
  <c r="T318" i="17"/>
  <c r="T319" i="17"/>
  <c r="T305" i="17"/>
  <c r="T306" i="17"/>
  <c r="T307" i="17"/>
  <c r="T308" i="17"/>
  <c r="T309" i="17"/>
  <c r="T310" i="17"/>
  <c r="T311" i="17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320" i="15"/>
  <c r="T321" i="15"/>
  <c r="T322" i="15"/>
  <c r="T323" i="15"/>
  <c r="T324" i="15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264" i="18"/>
  <c r="T265" i="18"/>
  <c r="T593" i="17"/>
  <c r="T619" i="17"/>
  <c r="T615" i="16"/>
  <c r="T398" i="15"/>
  <c r="T431" i="15"/>
  <c r="T432" i="15"/>
  <c r="T433" i="15"/>
  <c r="T844" i="14"/>
  <c r="T890" i="14"/>
  <c r="T891" i="14"/>
  <c r="T892" i="14"/>
  <c r="X130" i="2"/>
  <c r="T146" i="18"/>
  <c r="T147" i="18"/>
  <c r="T149" i="18"/>
  <c r="T150" i="18"/>
  <c r="T313" i="17"/>
  <c r="T320" i="17"/>
  <c r="T321" i="17"/>
  <c r="T322" i="17"/>
  <c r="T323" i="17"/>
  <c r="T350" i="16"/>
  <c r="T351" i="16"/>
  <c r="T352" i="16"/>
  <c r="T353" i="16"/>
  <c r="T411" i="16"/>
  <c r="T614" i="16"/>
  <c r="T244" i="15"/>
  <c r="T325" i="15"/>
  <c r="T326" i="15"/>
  <c r="T361" i="15"/>
  <c r="T391" i="15"/>
  <c r="T397" i="15"/>
  <c r="T487" i="14"/>
  <c r="T504" i="14"/>
  <c r="T505" i="14"/>
  <c r="T506" i="14"/>
  <c r="T507" i="14"/>
  <c r="T508" i="14"/>
  <c r="T449" i="14"/>
  <c r="T450" i="14"/>
  <c r="T456" i="14"/>
  <c r="T457" i="14"/>
  <c r="T458" i="14"/>
  <c r="T459" i="14"/>
  <c r="T460" i="14"/>
  <c r="T461" i="14"/>
  <c r="T470" i="14"/>
  <c r="T471" i="14"/>
  <c r="T472" i="14"/>
  <c r="T276" i="17"/>
  <c r="T280" i="17"/>
  <c r="T281" i="17"/>
  <c r="T282" i="17"/>
  <c r="T283" i="17"/>
  <c r="T284" i="17"/>
  <c r="T285" i="17"/>
  <c r="T286" i="17"/>
  <c r="T294" i="17"/>
  <c r="T304" i="16"/>
  <c r="T305" i="16"/>
  <c r="T306" i="16"/>
  <c r="T307" i="16"/>
  <c r="T308" i="16"/>
  <c r="T309" i="16"/>
  <c r="T319" i="16"/>
  <c r="T320" i="16"/>
  <c r="T321" i="16"/>
  <c r="T427" i="14"/>
  <c r="T428" i="14"/>
  <c r="T429" i="14"/>
  <c r="T430" i="14"/>
  <c r="T431" i="14"/>
  <c r="T432" i="14"/>
  <c r="T439" i="14"/>
  <c r="T440" i="14"/>
  <c r="T441" i="14"/>
  <c r="T442" i="14"/>
  <c r="T443" i="14"/>
  <c r="T444" i="14"/>
  <c r="T132" i="18"/>
  <c r="T134" i="18"/>
  <c r="T135" i="18"/>
  <c r="T264" i="17"/>
  <c r="T271" i="17"/>
  <c r="T272" i="17"/>
  <c r="T273" i="17"/>
  <c r="T274" i="17"/>
  <c r="T275" i="17"/>
  <c r="T285" i="16"/>
  <c r="T286" i="16"/>
  <c r="T291" i="16"/>
  <c r="T292" i="16"/>
  <c r="T293" i="16"/>
  <c r="T294" i="16"/>
  <c r="T299" i="16"/>
  <c r="T300" i="16"/>
  <c r="T301" i="16"/>
  <c r="T302" i="16"/>
  <c r="T303" i="16"/>
  <c r="T322" i="16"/>
  <c r="T254" i="17"/>
  <c r="T255" i="17"/>
  <c r="T260" i="17"/>
  <c r="T261" i="17"/>
  <c r="T262" i="17"/>
  <c r="T263" i="17"/>
  <c r="T295" i="17"/>
  <c r="T217" i="15"/>
  <c r="T220" i="15"/>
  <c r="T221" i="15"/>
  <c r="T224" i="15"/>
  <c r="T225" i="15"/>
  <c r="T226" i="15"/>
  <c r="T227" i="15"/>
  <c r="T230" i="15"/>
  <c r="T146" i="17"/>
  <c r="T147" i="17"/>
  <c r="T148" i="17"/>
  <c r="T149" i="17"/>
  <c r="T150" i="17"/>
  <c r="T167" i="16"/>
  <c r="T168" i="16"/>
  <c r="T169" i="16"/>
  <c r="T127" i="15"/>
  <c r="T231" i="14"/>
  <c r="T232" i="14"/>
  <c r="T233" i="14"/>
  <c r="T234" i="14"/>
  <c r="T72" i="18"/>
  <c r="T145" i="17"/>
  <c r="T166" i="16"/>
  <c r="T126" i="15"/>
  <c r="T230" i="14"/>
  <c r="X41" i="2"/>
  <c r="T122" i="18"/>
  <c r="T123" i="18"/>
  <c r="T124" i="18"/>
  <c r="T127" i="18"/>
  <c r="T128" i="18"/>
  <c r="T197" i="15"/>
  <c r="T198" i="15"/>
  <c r="T199" i="15"/>
  <c r="T214" i="15"/>
  <c r="T215" i="15"/>
  <c r="T216" i="15"/>
  <c r="T381" i="14"/>
  <c r="T382" i="14"/>
  <c r="T395" i="14"/>
  <c r="T396" i="14"/>
  <c r="T397" i="14"/>
  <c r="T398" i="14"/>
  <c r="T399" i="14"/>
  <c r="T400" i="14"/>
  <c r="T401" i="14"/>
  <c r="T402" i="14"/>
  <c r="T403" i="14"/>
  <c r="T404" i="14"/>
  <c r="T412" i="14"/>
  <c r="T413" i="14"/>
  <c r="T414" i="14"/>
  <c r="T415" i="14"/>
  <c r="T416" i="14"/>
  <c r="T422" i="14"/>
  <c r="T423" i="14"/>
  <c r="T241" i="17"/>
  <c r="T248" i="17"/>
  <c r="T249" i="17"/>
  <c r="T250" i="17"/>
  <c r="T251" i="17"/>
  <c r="T261" i="16"/>
  <c r="T262" i="16"/>
  <c r="T263" i="16"/>
  <c r="T264" i="16"/>
  <c r="T265" i="16"/>
  <c r="T276" i="16"/>
  <c r="T277" i="16"/>
  <c r="T278" i="16"/>
  <c r="T279" i="16"/>
  <c r="T280" i="16"/>
  <c r="T281" i="16"/>
  <c r="T190" i="15"/>
  <c r="T191" i="15"/>
  <c r="T192" i="15"/>
  <c r="T193" i="15"/>
  <c r="T194" i="15"/>
  <c r="T195" i="15"/>
  <c r="T370" i="14"/>
  <c r="T371" i="14"/>
  <c r="T372" i="14"/>
  <c r="T373" i="14"/>
  <c r="T374" i="14"/>
  <c r="T375" i="14"/>
  <c r="T376" i="14"/>
  <c r="T377" i="14"/>
  <c r="T378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15" i="17"/>
  <c r="T216" i="17"/>
  <c r="T217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166" i="15"/>
  <c r="T167" i="15"/>
  <c r="T168" i="15"/>
  <c r="T169" i="15"/>
  <c r="T179" i="15"/>
  <c r="T180" i="15"/>
  <c r="T181" i="15"/>
  <c r="T182" i="15"/>
  <c r="T183" i="15"/>
  <c r="T184" i="15"/>
  <c r="T338" i="14"/>
  <c r="T339" i="14"/>
  <c r="T340" i="14"/>
  <c r="T341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98" i="18"/>
  <c r="T99" i="18"/>
  <c r="T100" i="18"/>
  <c r="T104" i="18"/>
  <c r="T237" i="16"/>
  <c r="T238" i="16"/>
  <c r="T239" i="16"/>
  <c r="T240" i="16"/>
  <c r="T244" i="16"/>
  <c r="T245" i="16"/>
  <c r="T246" i="16"/>
  <c r="T247" i="16"/>
  <c r="T248" i="16"/>
  <c r="T249" i="16"/>
  <c r="T250" i="16"/>
  <c r="T251" i="16"/>
  <c r="T252" i="16"/>
  <c r="T253" i="16"/>
  <c r="T200" i="17"/>
  <c r="T201" i="17"/>
  <c r="T202" i="17"/>
  <c r="T203" i="17"/>
  <c r="T204" i="17"/>
  <c r="T205" i="17"/>
  <c r="T206" i="17"/>
  <c r="T207" i="17"/>
  <c r="T208" i="17"/>
  <c r="T209" i="17"/>
  <c r="T150" i="15"/>
  <c r="T151" i="15"/>
  <c r="T152" i="15"/>
  <c r="T153" i="15"/>
  <c r="T154" i="15"/>
  <c r="T155" i="15"/>
  <c r="T156" i="15"/>
  <c r="T157" i="15"/>
  <c r="T158" i="15"/>
  <c r="T159" i="15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362" i="14"/>
  <c r="T363" i="14"/>
  <c r="T364" i="14"/>
  <c r="T365" i="14"/>
  <c r="T366" i="14"/>
  <c r="T367" i="14"/>
  <c r="T368" i="14"/>
  <c r="T369" i="14"/>
  <c r="T379" i="14"/>
  <c r="T380" i="14"/>
  <c r="T424" i="14"/>
  <c r="T425" i="14"/>
  <c r="T426" i="14"/>
  <c r="T445" i="14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237" i="17"/>
  <c r="T238" i="17"/>
  <c r="T239" i="17"/>
  <c r="T240" i="17"/>
  <c r="T252" i="17"/>
  <c r="T253" i="17"/>
  <c r="T296" i="17"/>
  <c r="T300" i="17"/>
  <c r="T301" i="17"/>
  <c r="T302" i="17"/>
  <c r="T303" i="17"/>
  <c r="T304" i="17"/>
  <c r="T312" i="17"/>
  <c r="T231" i="15"/>
  <c r="T232" i="15"/>
  <c r="T233" i="15"/>
  <c r="T236" i="15"/>
  <c r="T237" i="15"/>
  <c r="T238" i="15"/>
  <c r="T242" i="15"/>
  <c r="T243" i="15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26" i="14"/>
  <c r="T327" i="14"/>
  <c r="T328" i="14"/>
  <c r="T329" i="14"/>
  <c r="T144" i="15"/>
  <c r="T145" i="15"/>
  <c r="T146" i="15"/>
  <c r="T147" i="15"/>
  <c r="T148" i="15"/>
  <c r="T149" i="15"/>
  <c r="T160" i="15"/>
  <c r="T161" i="15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34" i="16"/>
  <c r="T235" i="16"/>
  <c r="T236" i="16"/>
  <c r="T254" i="16"/>
  <c r="T255" i="16"/>
  <c r="T256" i="16"/>
  <c r="T257" i="16"/>
  <c r="T258" i="16"/>
  <c r="T259" i="16"/>
  <c r="T260" i="16"/>
  <c r="T282" i="16"/>
  <c r="T283" i="16"/>
  <c r="T284" i="16"/>
  <c r="T326" i="16"/>
  <c r="T327" i="16"/>
  <c r="T328" i="16"/>
  <c r="T329" i="16"/>
  <c r="T88" i="18"/>
  <c r="T89" i="18"/>
  <c r="T90" i="18"/>
  <c r="T91" i="18"/>
  <c r="T92" i="18"/>
  <c r="T93" i="18"/>
  <c r="T94" i="18"/>
  <c r="T95" i="18"/>
  <c r="T96" i="18"/>
  <c r="T97" i="18"/>
  <c r="T105" i="18"/>
  <c r="T106" i="18"/>
  <c r="T107" i="18"/>
  <c r="T108" i="18"/>
  <c r="T109" i="18"/>
  <c r="T110" i="18"/>
  <c r="T112" i="18"/>
  <c r="T113" i="18"/>
  <c r="T114" i="18"/>
  <c r="T121" i="18"/>
  <c r="T130" i="18"/>
  <c r="T131" i="18"/>
  <c r="T136" i="18"/>
  <c r="T137" i="18"/>
  <c r="T140" i="15"/>
  <c r="T141" i="15"/>
  <c r="T142" i="15"/>
  <c r="T143" i="15"/>
  <c r="T162" i="15"/>
  <c r="T163" i="15"/>
  <c r="T164" i="15"/>
  <c r="T177" i="17"/>
  <c r="T178" i="17"/>
  <c r="T179" i="17"/>
  <c r="T180" i="17"/>
  <c r="T181" i="17"/>
  <c r="T194" i="17"/>
  <c r="T195" i="17"/>
  <c r="T196" i="17"/>
  <c r="T197" i="17"/>
  <c r="T198" i="17"/>
  <c r="T199" i="17"/>
  <c r="T171" i="16"/>
  <c r="T172" i="16"/>
  <c r="T173" i="16"/>
  <c r="T174" i="16"/>
  <c r="T175" i="16"/>
  <c r="T176" i="16"/>
  <c r="T177" i="16"/>
  <c r="T178" i="16"/>
  <c r="T179" i="16"/>
  <c r="T180" i="16"/>
  <c r="T186" i="16"/>
  <c r="T187" i="16"/>
  <c r="T188" i="16"/>
  <c r="T189" i="16"/>
  <c r="T190" i="16"/>
  <c r="T196" i="16"/>
  <c r="T197" i="16"/>
  <c r="T198" i="16"/>
  <c r="T199" i="16"/>
  <c r="T200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51" i="17"/>
  <c r="T152" i="17"/>
  <c r="T153" i="17"/>
  <c r="T154" i="17"/>
  <c r="T155" i="17"/>
  <c r="T156" i="17"/>
  <c r="T157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58" i="17"/>
  <c r="T159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8" i="15"/>
  <c r="T129" i="15"/>
  <c r="T220" i="14"/>
  <c r="T221" i="14"/>
  <c r="T222" i="14"/>
  <c r="T223" i="14"/>
  <c r="T224" i="14"/>
  <c r="T225" i="14"/>
  <c r="T226" i="14"/>
  <c r="T227" i="14"/>
  <c r="T228" i="14"/>
  <c r="T229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60" i="14"/>
  <c r="T261" i="14"/>
  <c r="T262" i="14"/>
  <c r="T263" i="14"/>
  <c r="T264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168" i="17"/>
  <c r="T169" i="17"/>
  <c r="T170" i="17"/>
  <c r="T175" i="17"/>
  <c r="T176" i="17"/>
  <c r="T210" i="17"/>
  <c r="T211" i="17"/>
  <c r="T212" i="17"/>
  <c r="T213" i="17"/>
  <c r="T214" i="17"/>
  <c r="T236" i="17"/>
  <c r="T206" i="16"/>
  <c r="T207" i="16"/>
  <c r="T208" i="16"/>
  <c r="T330" i="16"/>
  <c r="T336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1" i="18"/>
  <c r="T73" i="18"/>
  <c r="T74" i="18"/>
  <c r="T75" i="18"/>
  <c r="T77" i="18"/>
  <c r="T78" i="18"/>
  <c r="T82" i="18"/>
  <c r="T83" i="18"/>
  <c r="T84" i="18"/>
  <c r="T85" i="18"/>
  <c r="T86" i="18"/>
  <c r="T87" i="18"/>
  <c r="T141" i="18"/>
  <c r="T143" i="18"/>
  <c r="T144" i="18"/>
  <c r="T14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0" i="17"/>
  <c r="T16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65" i="16"/>
  <c r="T170" i="16"/>
  <c r="T201" i="16"/>
  <c r="T202" i="16"/>
  <c r="T203" i="16"/>
  <c r="T204" i="16"/>
  <c r="T205" i="16"/>
  <c r="T2" i="15"/>
  <c r="T138" i="15"/>
  <c r="T139" i="15"/>
  <c r="T165" i="15"/>
  <c r="T185" i="15"/>
  <c r="T186" i="15"/>
  <c r="T187" i="15"/>
  <c r="T188" i="15"/>
  <c r="T189" i="15"/>
  <c r="T196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0" i="15"/>
  <c r="T131" i="15"/>
  <c r="T132" i="15"/>
  <c r="T133" i="15"/>
  <c r="T136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291" i="14"/>
  <c r="T292" i="14"/>
  <c r="T293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30" i="14"/>
  <c r="T331" i="14"/>
  <c r="T332" i="14"/>
  <c r="T333" i="14"/>
  <c r="T334" i="14"/>
  <c r="T335" i="14"/>
  <c r="T336" i="14"/>
  <c r="T337" i="14"/>
  <c r="T361" i="14"/>
  <c r="T446" i="14"/>
  <c r="T447" i="14"/>
  <c r="T448" i="14"/>
  <c r="T473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0" i="2"/>
  <c r="X42" i="2"/>
  <c r="X43" i="2"/>
  <c r="X44" i="2"/>
  <c r="X46" i="2"/>
  <c r="X48" i="2"/>
  <c r="X49" i="2"/>
  <c r="X50" i="2"/>
  <c r="X51" i="2"/>
  <c r="X52" i="2"/>
  <c r="X53" i="2"/>
  <c r="X54" i="2"/>
  <c r="X55" i="2"/>
  <c r="X56" i="2"/>
  <c r="X57" i="2"/>
  <c r="X58" i="2"/>
  <c r="X60" i="2"/>
  <c r="X61" i="2"/>
  <c r="X62" i="2"/>
  <c r="X63" i="2"/>
  <c r="X64" i="2"/>
  <c r="X65" i="2"/>
  <c r="X68" i="2"/>
  <c r="X69" i="2"/>
  <c r="X71" i="2"/>
  <c r="X73" i="2"/>
  <c r="X74" i="2"/>
  <c r="X76" i="2"/>
  <c r="X77" i="2"/>
  <c r="X79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7" i="2"/>
  <c r="X98" i="2"/>
  <c r="X99" i="2"/>
  <c r="X100" i="2"/>
  <c r="X101" i="2"/>
  <c r="X102" i="2"/>
  <c r="X104" i="2"/>
  <c r="X105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4" i="2"/>
  <c r="X125" i="2"/>
  <c r="X127" i="2"/>
  <c r="X129" i="2"/>
  <c r="X131" i="2"/>
  <c r="X132" i="2"/>
  <c r="X133" i="2"/>
  <c r="X135" i="2"/>
  <c r="X136" i="2"/>
  <c r="X138" i="2"/>
  <c r="X139" i="2"/>
  <c r="X140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H44" i="51" s="1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269" i="17" l="1"/>
  <c r="A295" i="16"/>
  <c r="A265" i="17"/>
  <c r="A421" i="14"/>
  <c r="A296" i="16"/>
  <c r="A222" i="15"/>
  <c r="A417" i="14"/>
  <c r="A129" i="18"/>
  <c r="A270" i="17"/>
  <c r="A267" i="17"/>
  <c r="A266" i="17"/>
  <c r="A223" i="15"/>
  <c r="A82" i="11"/>
  <c r="A419" i="14"/>
  <c r="A297" i="16"/>
  <c r="A268" i="17"/>
  <c r="A418" i="14"/>
  <c r="A420" i="14"/>
  <c r="A298" i="16"/>
  <c r="A382" i="15"/>
  <c r="A506" i="17"/>
  <c r="A760" i="14"/>
  <c r="A216" i="18"/>
  <c r="A217" i="18"/>
  <c r="A519" i="16"/>
  <c r="A505" i="17"/>
  <c r="A383" i="15"/>
  <c r="A384" i="15"/>
  <c r="A762" i="14"/>
  <c r="A759" i="14"/>
  <c r="A379" i="15"/>
  <c r="A504" i="17"/>
  <c r="A761" i="14"/>
  <c r="A758" i="14"/>
  <c r="A148" i="11"/>
  <c r="A380" i="15"/>
  <c r="A149" i="11"/>
  <c r="A381" i="15"/>
  <c r="A520" i="16"/>
  <c r="A21" i="18"/>
  <c r="A50" i="15"/>
  <c r="A70" i="14"/>
  <c r="A51" i="15"/>
  <c r="A65" i="14"/>
  <c r="A57" i="17"/>
  <c r="A56" i="16"/>
  <c r="A19" i="18"/>
  <c r="A55" i="17"/>
  <c r="A68" i="14"/>
  <c r="A17" i="11"/>
  <c r="A52" i="15"/>
  <c r="A66" i="14"/>
  <c r="A54" i="16"/>
  <c r="A57" i="16"/>
  <c r="A20" i="18"/>
  <c r="A56" i="17"/>
  <c r="A69" i="14"/>
  <c r="A18" i="11"/>
  <c r="A64" i="14"/>
  <c r="A67" i="14"/>
  <c r="A55" i="16"/>
  <c r="A230" i="18"/>
  <c r="A284" i="15"/>
  <c r="A812" i="14"/>
  <c r="A550" i="16"/>
  <c r="A813" i="14"/>
  <c r="A160" i="11"/>
  <c r="A552" i="16"/>
  <c r="A814" i="14"/>
  <c r="A539" i="17"/>
  <c r="A537" i="17"/>
  <c r="A407" i="15"/>
  <c r="A815" i="14"/>
  <c r="A540" i="17"/>
  <c r="A551" i="16"/>
  <c r="A408" i="15"/>
  <c r="A817" i="14"/>
  <c r="A549" i="16"/>
  <c r="A538" i="17"/>
  <c r="A548" i="16"/>
  <c r="A816" i="14"/>
  <c r="A360" i="17"/>
  <c r="A118" i="11"/>
  <c r="A280" i="15"/>
  <c r="J3" i="49"/>
  <c r="A556" i="14"/>
  <c r="P3" i="49"/>
  <c r="A281" i="15"/>
  <c r="Q3" i="49"/>
  <c r="A303" i="15"/>
  <c r="A398" i="17"/>
  <c r="A385" i="16"/>
  <c r="H3" i="49"/>
  <c r="A129" i="11"/>
  <c r="A553" i="14"/>
  <c r="A283" i="15"/>
  <c r="I3" i="49"/>
  <c r="A358" i="17"/>
  <c r="A557" i="14"/>
  <c r="K3" i="49"/>
  <c r="A554" i="14"/>
  <c r="A162" i="18"/>
  <c r="L3" i="49"/>
  <c r="A359" i="17"/>
  <c r="A282" i="15"/>
  <c r="M3" i="49"/>
  <c r="A386" i="16"/>
  <c r="A552" i="14"/>
  <c r="A555" i="14"/>
  <c r="A161" i="18"/>
  <c r="N3" i="49"/>
  <c r="A106" i="11"/>
  <c r="A163" i="18"/>
  <c r="O3" i="49"/>
  <c r="A612" i="14"/>
  <c r="A144" i="11"/>
  <c r="A396" i="17"/>
  <c r="A133" i="11"/>
  <c r="A423" i="16"/>
  <c r="A420" i="16"/>
  <c r="A424" i="16"/>
  <c r="A608" i="14"/>
  <c r="A418" i="16"/>
  <c r="A613" i="14"/>
  <c r="A176" i="18"/>
  <c r="A397" i="17"/>
  <c r="A611" i="14"/>
  <c r="A421" i="16"/>
  <c r="A302" i="15"/>
  <c r="A609" i="14"/>
  <c r="A172" i="11"/>
  <c r="A111" i="18"/>
  <c r="A83" i="11"/>
  <c r="A177" i="18"/>
  <c r="A610" i="14"/>
  <c r="A419" i="16"/>
  <c r="A422" i="16"/>
  <c r="A287" i="16"/>
  <c r="A258" i="17"/>
  <c r="A105" i="11"/>
  <c r="A103" i="11"/>
  <c r="A90" i="11"/>
  <c r="A74" i="11"/>
  <c r="A170" i="11"/>
  <c r="A188" i="11"/>
  <c r="A162" i="11"/>
  <c r="A134" i="11"/>
  <c r="A108" i="11"/>
  <c r="A125" i="11"/>
  <c r="A126" i="18"/>
  <c r="A259" i="17"/>
  <c r="A93" i="11"/>
  <c r="A91" i="11"/>
  <c r="A75" i="11"/>
  <c r="A142" i="11"/>
  <c r="A189" i="11"/>
  <c r="A176" i="11"/>
  <c r="A147" i="11"/>
  <c r="A122" i="11"/>
  <c r="A95" i="11"/>
  <c r="A405" i="14"/>
  <c r="A657" i="16"/>
  <c r="A288" i="16"/>
  <c r="A407" i="14"/>
  <c r="A78" i="11"/>
  <c r="A76" i="11"/>
  <c r="A130" i="11"/>
  <c r="A190" i="11"/>
  <c r="A177" i="11"/>
  <c r="A163" i="11"/>
  <c r="A135" i="11"/>
  <c r="A109" i="11"/>
  <c r="A183" i="11"/>
  <c r="A658" i="16"/>
  <c r="A256" i="17"/>
  <c r="A218" i="15"/>
  <c r="A77" i="11"/>
  <c r="B78" i="11" s="1"/>
  <c r="A104" i="11"/>
  <c r="A191" i="11"/>
  <c r="A178" i="11"/>
  <c r="A164" i="11"/>
  <c r="A150" i="11"/>
  <c r="A123" i="11"/>
  <c r="A96" i="11"/>
  <c r="A184" i="11"/>
  <c r="A289" i="16"/>
  <c r="A182" i="11"/>
  <c r="A92" i="11"/>
  <c r="B93" i="11" s="1"/>
  <c r="A192" i="11"/>
  <c r="A179" i="11"/>
  <c r="A165" i="11"/>
  <c r="A151" i="11"/>
  <c r="B152" i="11" s="1"/>
  <c r="A136" i="11"/>
  <c r="A110" i="11"/>
  <c r="A84" i="11"/>
  <c r="A80" i="11"/>
  <c r="A195" i="11"/>
  <c r="A193" i="11"/>
  <c r="A180" i="11"/>
  <c r="A166" i="11"/>
  <c r="A152" i="11"/>
  <c r="A137" i="11"/>
  <c r="A124" i="11"/>
  <c r="B125" i="11" s="1"/>
  <c r="A97" i="11"/>
  <c r="A156" i="11"/>
  <c r="A158" i="11"/>
  <c r="A138" i="11"/>
  <c r="A85" i="11"/>
  <c r="A408" i="14"/>
  <c r="A410" i="14"/>
  <c r="A171" i="11"/>
  <c r="A169" i="11"/>
  <c r="A154" i="11"/>
  <c r="A139" i="11"/>
  <c r="A126" i="11"/>
  <c r="A112" i="11"/>
  <c r="A98" i="11"/>
  <c r="A194" i="11"/>
  <c r="A173" i="11"/>
  <c r="A132" i="11"/>
  <c r="B133" i="11" s="1"/>
  <c r="A167" i="11"/>
  <c r="B168" i="11" s="1"/>
  <c r="A111" i="11"/>
  <c r="A125" i="18"/>
  <c r="A290" i="16"/>
  <c r="A157" i="11"/>
  <c r="A155" i="11"/>
  <c r="A140" i="11"/>
  <c r="A127" i="11"/>
  <c r="A113" i="11"/>
  <c r="A99" i="11"/>
  <c r="A86" i="11"/>
  <c r="A186" i="11"/>
  <c r="A159" i="11"/>
  <c r="B160" i="11" s="1"/>
  <c r="A120" i="11"/>
  <c r="A181" i="11"/>
  <c r="A185" i="11"/>
  <c r="A79" i="11"/>
  <c r="A257" i="17"/>
  <c r="A143" i="11"/>
  <c r="B144" i="11" s="1"/>
  <c r="A141" i="11"/>
  <c r="B142" i="11" s="1"/>
  <c r="A128" i="11"/>
  <c r="B129" i="11" s="1"/>
  <c r="A114" i="11"/>
  <c r="A100" i="11"/>
  <c r="A87" i="11"/>
  <c r="A71" i="11"/>
  <c r="A174" i="11"/>
  <c r="A145" i="11"/>
  <c r="A107" i="11"/>
  <c r="B108" i="11" s="1"/>
  <c r="A460" i="15"/>
  <c r="A219" i="15"/>
  <c r="A131" i="11"/>
  <c r="A115" i="11"/>
  <c r="A88" i="11"/>
  <c r="A187" i="11"/>
  <c r="A161" i="11"/>
  <c r="B162" i="11" s="1"/>
  <c r="A94" i="11"/>
  <c r="B95" i="11" s="1"/>
  <c r="A153" i="11"/>
  <c r="A406" i="14"/>
  <c r="A101" i="11"/>
  <c r="A72" i="11"/>
  <c r="A409" i="14"/>
  <c r="A411" i="14"/>
  <c r="A119" i="11"/>
  <c r="B120" i="11" s="1"/>
  <c r="A116" i="11"/>
  <c r="A102" i="11"/>
  <c r="A89" i="11"/>
  <c r="B90" i="11" s="1"/>
  <c r="A73" i="11"/>
  <c r="A117" i="11"/>
  <c r="A175" i="11"/>
  <c r="A146" i="11"/>
  <c r="A121" i="11"/>
  <c r="B122" i="11" s="1"/>
  <c r="A81" i="11"/>
  <c r="B82" i="11" s="1"/>
  <c r="A391" i="14"/>
  <c r="A392" i="14"/>
  <c r="A247" i="17"/>
  <c r="A208" i="15"/>
  <c r="A271" i="16"/>
  <c r="A245" i="17"/>
  <c r="A270" i="16"/>
  <c r="A390" i="14"/>
  <c r="A213" i="15"/>
  <c r="A275" i="16"/>
  <c r="A118" i="18"/>
  <c r="A120" i="18"/>
  <c r="A212" i="15"/>
  <c r="A393" i="14"/>
  <c r="A389" i="14"/>
  <c r="A209" i="15"/>
  <c r="A274" i="16"/>
  <c r="A394" i="14"/>
  <c r="A119" i="18"/>
  <c r="A211" i="15"/>
  <c r="A273" i="16"/>
  <c r="A246" i="17"/>
  <c r="A272" i="16"/>
  <c r="A210" i="15"/>
  <c r="A953" i="14"/>
  <c r="A625" i="17"/>
  <c r="A702" i="14"/>
  <c r="A479" i="16"/>
  <c r="A268" i="18"/>
  <c r="A949" i="14"/>
  <c r="A623" i="17"/>
  <c r="A656" i="16"/>
  <c r="A654" i="16"/>
  <c r="A462" i="15"/>
  <c r="A659" i="16"/>
  <c r="A952" i="14"/>
  <c r="A950" i="14"/>
  <c r="A624" i="17"/>
  <c r="A660" i="16"/>
  <c r="A461" i="15"/>
  <c r="A951" i="14"/>
  <c r="A948" i="14"/>
  <c r="A655" i="16"/>
  <c r="A347" i="15"/>
  <c r="A457" i="17"/>
  <c r="A199" i="18"/>
  <c r="A703" i="14"/>
  <c r="A348" i="15"/>
  <c r="A480" i="16"/>
  <c r="A483" i="16"/>
  <c r="A704" i="14"/>
  <c r="A705" i="14"/>
  <c r="A200" i="18"/>
  <c r="A481" i="16"/>
  <c r="A478" i="16"/>
  <c r="A706" i="14"/>
  <c r="A455" i="17"/>
  <c r="A456" i="17"/>
  <c r="A484" i="16"/>
  <c r="A482" i="16"/>
  <c r="A61" i="15"/>
  <c r="A30" i="18"/>
  <c r="A181" i="16"/>
  <c r="A81" i="18"/>
  <c r="A184" i="16"/>
  <c r="A254" i="14"/>
  <c r="A185" i="16"/>
  <c r="A259" i="14"/>
  <c r="A106" i="14"/>
  <c r="A76" i="18"/>
  <c r="A163" i="17"/>
  <c r="A24" i="11"/>
  <c r="A165" i="17"/>
  <c r="A182" i="16"/>
  <c r="A134" i="15"/>
  <c r="A255" i="14"/>
  <c r="A257" i="14"/>
  <c r="A53" i="11"/>
  <c r="A161" i="17"/>
  <c r="A164" i="17"/>
  <c r="A166" i="17"/>
  <c r="A183" i="16"/>
  <c r="A135" i="15"/>
  <c r="A256" i="14"/>
  <c r="A258" i="14"/>
  <c r="A162" i="17"/>
  <c r="A269" i="14"/>
  <c r="A72" i="16"/>
  <c r="A137" i="15"/>
  <c r="A110" i="14"/>
  <c r="A174" i="17"/>
  <c r="A55" i="11"/>
  <c r="A107" i="14"/>
  <c r="A265" i="14"/>
  <c r="B3" i="15"/>
  <c r="A270" i="14"/>
  <c r="A191" i="16"/>
  <c r="A171" i="17"/>
  <c r="A73" i="16"/>
  <c r="A74" i="16"/>
  <c r="A65" i="17"/>
  <c r="A172" i="17"/>
  <c r="A192" i="16"/>
  <c r="A193" i="16"/>
  <c r="A66" i="17"/>
  <c r="A271" i="14"/>
  <c r="A60" i="15"/>
  <c r="A195" i="16"/>
  <c r="A266" i="14"/>
  <c r="A267" i="14"/>
  <c r="A29" i="18"/>
  <c r="A268" i="14"/>
  <c r="A173" i="17"/>
  <c r="A108" i="14"/>
  <c r="A70" i="16"/>
  <c r="A109" i="14"/>
  <c r="A69" i="16"/>
  <c r="A71" i="16"/>
  <c r="A194" i="16"/>
  <c r="A79" i="18"/>
  <c r="A80" i="18"/>
  <c r="A403" i="15"/>
  <c r="A94" i="14"/>
  <c r="A227" i="18"/>
  <c r="A541" i="16"/>
  <c r="A33" i="14"/>
  <c r="A90" i="14"/>
  <c r="A542" i="16"/>
  <c r="A228" i="18"/>
  <c r="A530" i="17"/>
  <c r="A803" i="14"/>
  <c r="A531" i="17"/>
  <c r="A532" i="17"/>
  <c r="A804" i="14"/>
  <c r="A800" i="14"/>
  <c r="A529" i="17"/>
  <c r="A540" i="16"/>
  <c r="A805" i="14"/>
  <c r="A806" i="14"/>
  <c r="A802" i="14"/>
  <c r="A801" i="14"/>
  <c r="A404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80" i="16"/>
  <c r="A418" i="15"/>
  <c r="A639" i="16"/>
  <c r="A586" i="16"/>
  <c r="B587" i="16" s="1"/>
  <c r="B588" i="16" s="1"/>
  <c r="B589" i="16" s="1"/>
  <c r="B590" i="16" s="1"/>
  <c r="B591" i="16" s="1"/>
  <c r="B592" i="16" s="1"/>
  <c r="B593" i="16" s="1"/>
  <c r="B594" i="16" s="1"/>
  <c r="B595" i="16" s="1"/>
  <c r="A850" i="14"/>
  <c r="A560" i="17"/>
  <c r="A583" i="16"/>
  <c r="A240" i="18"/>
  <c r="A925" i="14"/>
  <c r="A578" i="16"/>
  <c r="A581" i="16"/>
  <c r="A584" i="16"/>
  <c r="A561" i="17"/>
  <c r="A848" i="14"/>
  <c r="A851" i="14"/>
  <c r="B852" i="14" s="1"/>
  <c r="B853" i="14" s="1"/>
  <c r="B854" i="14" s="1"/>
  <c r="B855" i="14" s="1"/>
  <c r="A241" i="18"/>
  <c r="B242" i="18" s="1"/>
  <c r="A419" i="15"/>
  <c r="B420" i="15" s="1"/>
  <c r="B421" i="15" s="1"/>
  <c r="A579" i="16"/>
  <c r="A582" i="16"/>
  <c r="A559" i="17"/>
  <c r="A847" i="14"/>
  <c r="A849" i="14"/>
  <c r="A585" i="16"/>
  <c r="A613" i="17"/>
  <c r="A923" i="14"/>
  <c r="A611" i="17"/>
  <c r="A638" i="16"/>
  <c r="A926" i="14"/>
  <c r="A924" i="14"/>
  <c r="A927" i="14"/>
  <c r="A612" i="17"/>
  <c r="A928" i="14"/>
  <c r="A260" i="18"/>
  <c r="A615" i="17"/>
  <c r="A205" i="15"/>
  <c r="A614" i="17"/>
  <c r="A261" i="18"/>
  <c r="A610" i="17"/>
  <c r="A453" i="15"/>
  <c r="A637" i="16"/>
  <c r="A452" i="15"/>
  <c r="A200" i="15"/>
  <c r="A203" i="15"/>
  <c r="A384" i="14"/>
  <c r="A387" i="14"/>
  <c r="A116" i="18"/>
  <c r="A244" i="17"/>
  <c r="B245" i="17" s="1"/>
  <c r="A268" i="16"/>
  <c r="A201" i="15"/>
  <c r="A117" i="18"/>
  <c r="A207" i="15"/>
  <c r="A385" i="14"/>
  <c r="A388" i="14"/>
  <c r="B389" i="14" s="1"/>
  <c r="A204" i="15"/>
  <c r="A266" i="16"/>
  <c r="A269" i="16"/>
  <c r="A115" i="18"/>
  <c r="A242" i="17"/>
  <c r="A383" i="14"/>
  <c r="A243" i="17"/>
  <c r="A202" i="15"/>
  <c r="A386" i="14"/>
  <c r="A206" i="15"/>
  <c r="A267" i="16"/>
  <c r="A142" i="18"/>
  <c r="A468" i="14"/>
  <c r="A297" i="17"/>
  <c r="A465" i="14"/>
  <c r="A334" i="16"/>
  <c r="A331" i="16"/>
  <c r="A463" i="14"/>
  <c r="A466" i="14"/>
  <c r="A469" i="14"/>
  <c r="A240" i="15"/>
  <c r="A298" i="17"/>
  <c r="A332" i="16"/>
  <c r="A335" i="16"/>
  <c r="A241" i="15"/>
  <c r="A464" i="14"/>
  <c r="A467" i="14"/>
  <c r="A493" i="16"/>
  <c r="A462" i="14"/>
  <c r="A299" i="17"/>
  <c r="A333" i="16"/>
  <c r="A239" i="15"/>
  <c r="A290" i="17"/>
  <c r="A325" i="16"/>
  <c r="A454" i="14"/>
  <c r="A235" i="15"/>
  <c r="A453" i="14"/>
  <c r="A288" i="17"/>
  <c r="A291" i="17"/>
  <c r="A451" i="14"/>
  <c r="A140" i="18"/>
  <c r="A455" i="14"/>
  <c r="A292" i="17"/>
  <c r="A323" i="16"/>
  <c r="A234" i="15"/>
  <c r="A289" i="17"/>
  <c r="A293" i="17"/>
  <c r="A471" i="17"/>
  <c r="A138" i="18"/>
  <c r="A287" i="17"/>
  <c r="A452" i="14"/>
  <c r="A139" i="18"/>
  <c r="A324" i="16"/>
  <c r="A204" i="18"/>
  <c r="A472" i="17"/>
  <c r="A354" i="15"/>
  <c r="A630" i="16"/>
  <c r="A719" i="14"/>
  <c r="A633" i="16"/>
  <c r="A721" i="14"/>
  <c r="A492" i="16"/>
  <c r="A475" i="17"/>
  <c r="A448" i="15"/>
  <c r="A470" i="17"/>
  <c r="A632" i="16"/>
  <c r="A353" i="15"/>
  <c r="A718" i="14"/>
  <c r="A476" i="17"/>
  <c r="A717" i="14"/>
  <c r="A917" i="14"/>
  <c r="A473" i="17"/>
  <c r="A720" i="14"/>
  <c r="A205" i="18"/>
  <c r="A474" i="17"/>
  <c r="A477" i="17"/>
  <c r="A628" i="16"/>
  <c r="A914" i="14"/>
  <c r="A257" i="18"/>
  <c r="A915" i="14"/>
  <c r="A602" i="17"/>
  <c r="A629" i="16"/>
  <c r="A258" i="18"/>
  <c r="A631" i="16"/>
  <c r="A449" i="15"/>
  <c r="A916" i="14"/>
  <c r="A912" i="14"/>
  <c r="A918" i="14"/>
  <c r="A39" i="15"/>
  <c r="A603" i="17"/>
  <c r="A27" i="15"/>
  <c r="A627" i="16"/>
  <c r="A911" i="14"/>
  <c r="A913" i="14"/>
  <c r="A601" i="17"/>
  <c r="A67" i="15"/>
  <c r="A524" i="16"/>
  <c r="A27" i="11"/>
  <c r="A42" i="18"/>
  <c r="A393" i="15"/>
  <c r="A127" i="14"/>
  <c r="A81" i="16"/>
  <c r="A71" i="17"/>
  <c r="A778" i="14"/>
  <c r="A392" i="15"/>
  <c r="A82" i="16"/>
  <c r="A781" i="14"/>
  <c r="A129" i="14"/>
  <c r="A782" i="14"/>
  <c r="A132" i="14"/>
  <c r="A394" i="15"/>
  <c r="A395" i="15"/>
  <c r="A783" i="14"/>
  <c r="A130" i="14"/>
  <c r="A72" i="17"/>
  <c r="A128" i="14"/>
  <c r="A220" i="18"/>
  <c r="A133" i="14"/>
  <c r="A83" i="16"/>
  <c r="A511" i="17"/>
  <c r="A512" i="17"/>
  <c r="A84" i="16"/>
  <c r="A525" i="16"/>
  <c r="A85" i="16"/>
  <c r="A66" i="15"/>
  <c r="A40" i="18"/>
  <c r="A41" i="18"/>
  <c r="A396" i="15"/>
  <c r="A777" i="14"/>
  <c r="A221" i="18"/>
  <c r="A131" i="14"/>
  <c r="A779" i="14"/>
  <c r="A780" i="14"/>
  <c r="A513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A42" i="15"/>
  <c r="A13" i="15"/>
  <c r="A62" i="15"/>
  <c r="A22" i="15"/>
  <c r="A71" i="15"/>
  <c r="A29" i="15"/>
  <c r="A78" i="15"/>
  <c r="A44" i="15"/>
  <c r="A8" i="15"/>
  <c r="A54" i="15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2" i="15"/>
  <c r="A147" i="15"/>
  <c r="A159" i="15"/>
  <c r="A171" i="15"/>
  <c r="A183" i="15"/>
  <c r="A195" i="15"/>
  <c r="A225" i="15"/>
  <c r="A242" i="15"/>
  <c r="A254" i="15"/>
  <c r="A266" i="15"/>
  <c r="A278" i="15"/>
  <c r="A295" i="15"/>
  <c r="A309" i="15"/>
  <c r="A321" i="15"/>
  <c r="A333" i="15"/>
  <c r="A345" i="15"/>
  <c r="A361" i="15"/>
  <c r="A373" i="15"/>
  <c r="A391" i="15"/>
  <c r="A412" i="15"/>
  <c r="A428" i="15"/>
  <c r="A440" i="15"/>
  <c r="A85" i="15"/>
  <c r="A97" i="15"/>
  <c r="A109" i="15"/>
  <c r="A121" i="15"/>
  <c r="A133" i="15"/>
  <c r="A148" i="15"/>
  <c r="A160" i="15"/>
  <c r="A172" i="15"/>
  <c r="A184" i="15"/>
  <c r="A196" i="15"/>
  <c r="A226" i="15"/>
  <c r="A243" i="15"/>
  <c r="A255" i="15"/>
  <c r="A267" i="15"/>
  <c r="A279" i="15"/>
  <c r="A296" i="15"/>
  <c r="A310" i="15"/>
  <c r="A322" i="15"/>
  <c r="A334" i="15"/>
  <c r="A346" i="15"/>
  <c r="B347" i="15" s="1"/>
  <c r="A362" i="15"/>
  <c r="A374" i="15"/>
  <c r="A397" i="15"/>
  <c r="A413" i="15"/>
  <c r="A429" i="15"/>
  <c r="A441" i="15"/>
  <c r="A457" i="15"/>
  <c r="A472" i="15"/>
  <c r="A146" i="15"/>
  <c r="A427" i="15"/>
  <c r="A86" i="15"/>
  <c r="A98" i="15"/>
  <c r="A110" i="15"/>
  <c r="A122" i="15"/>
  <c r="A136" i="15"/>
  <c r="A149" i="15"/>
  <c r="A161" i="15"/>
  <c r="A173" i="15"/>
  <c r="A185" i="15"/>
  <c r="A197" i="15"/>
  <c r="A227" i="15"/>
  <c r="A244" i="15"/>
  <c r="A256" i="15"/>
  <c r="A268" i="15"/>
  <c r="A285" i="15"/>
  <c r="A297" i="15"/>
  <c r="A311" i="15"/>
  <c r="A323" i="15"/>
  <c r="A335" i="15"/>
  <c r="A349" i="15"/>
  <c r="A363" i="15"/>
  <c r="A375" i="15"/>
  <c r="A398" i="15"/>
  <c r="A414" i="15"/>
  <c r="A430" i="15"/>
  <c r="A442" i="15"/>
  <c r="A458" i="15"/>
  <c r="A473" i="15"/>
  <c r="A320" i="15"/>
  <c r="A87" i="15"/>
  <c r="A99" i="15"/>
  <c r="A111" i="15"/>
  <c r="A123" i="15"/>
  <c r="A138" i="15"/>
  <c r="A150" i="15"/>
  <c r="A162" i="15"/>
  <c r="A174" i="15"/>
  <c r="A186" i="15"/>
  <c r="A198" i="15"/>
  <c r="A228" i="15"/>
  <c r="A245" i="15"/>
  <c r="A257" i="15"/>
  <c r="A269" i="15"/>
  <c r="A286" i="15"/>
  <c r="A298" i="15"/>
  <c r="A312" i="15"/>
  <c r="A324" i="15"/>
  <c r="A336" i="15"/>
  <c r="A350" i="15"/>
  <c r="A364" i="15"/>
  <c r="A376" i="15"/>
  <c r="A399" i="15"/>
  <c r="A415" i="15"/>
  <c r="A431" i="15"/>
  <c r="A443" i="15"/>
  <c r="A459" i="15"/>
  <c r="A474" i="15"/>
  <c r="A308" i="15"/>
  <c r="A88" i="15"/>
  <c r="A100" i="15"/>
  <c r="A112" i="15"/>
  <c r="A124" i="15"/>
  <c r="A139" i="15"/>
  <c r="A151" i="15"/>
  <c r="A163" i="15"/>
  <c r="A175" i="15"/>
  <c r="A187" i="15"/>
  <c r="A199" i="15"/>
  <c r="A229" i="15"/>
  <c r="A246" i="15"/>
  <c r="A258" i="15"/>
  <c r="A270" i="15"/>
  <c r="A287" i="15"/>
  <c r="A299" i="15"/>
  <c r="A313" i="15"/>
  <c r="A325" i="15"/>
  <c r="A337" i="15"/>
  <c r="A351" i="15"/>
  <c r="A365" i="15"/>
  <c r="A377" i="15"/>
  <c r="A400" i="15"/>
  <c r="A416" i="15"/>
  <c r="A432" i="15"/>
  <c r="A444" i="15"/>
  <c r="A463" i="15"/>
  <c r="A475" i="15"/>
  <c r="A464" i="15"/>
  <c r="A131" i="15"/>
  <c r="A238" i="15"/>
  <c r="B239" i="15" s="1"/>
  <c r="A332" i="15"/>
  <c r="A372" i="15"/>
  <c r="A439" i="15"/>
  <c r="A456" i="15"/>
  <c r="A89" i="15"/>
  <c r="A101" i="15"/>
  <c r="A113" i="15"/>
  <c r="A125" i="15"/>
  <c r="A140" i="15"/>
  <c r="A152" i="15"/>
  <c r="A164" i="15"/>
  <c r="A176" i="15"/>
  <c r="A188" i="15"/>
  <c r="A214" i="15"/>
  <c r="A230" i="15"/>
  <c r="A247" i="15"/>
  <c r="A259" i="15"/>
  <c r="A271" i="15"/>
  <c r="A288" i="15"/>
  <c r="A300" i="15"/>
  <c r="A314" i="15"/>
  <c r="A326" i="15"/>
  <c r="A338" i="15"/>
  <c r="A352" i="15"/>
  <c r="B353" i="15" s="1"/>
  <c r="B354" i="15" s="1"/>
  <c r="A366" i="15"/>
  <c r="A378" i="15"/>
  <c r="B379" i="15" s="1"/>
  <c r="A401" i="15"/>
  <c r="A417" i="15"/>
  <c r="B418" i="15" s="1"/>
  <c r="B419" i="15" s="1"/>
  <c r="A433" i="15"/>
  <c r="A445" i="15"/>
  <c r="A476" i="15"/>
  <c r="A182" i="15"/>
  <c r="B183" i="15" s="1"/>
  <c r="A344" i="15"/>
  <c r="A455" i="15"/>
  <c r="A90" i="15"/>
  <c r="A102" i="15"/>
  <c r="A114" i="15"/>
  <c r="A126" i="15"/>
  <c r="A141" i="15"/>
  <c r="A153" i="15"/>
  <c r="A165" i="15"/>
  <c r="A177" i="15"/>
  <c r="A189" i="15"/>
  <c r="A215" i="15"/>
  <c r="A231" i="15"/>
  <c r="A248" i="15"/>
  <c r="A260" i="15"/>
  <c r="A272" i="15"/>
  <c r="A289" i="15"/>
  <c r="A301" i="15"/>
  <c r="B302" i="15" s="1"/>
  <c r="A315" i="15"/>
  <c r="A327" i="15"/>
  <c r="A339" i="15"/>
  <c r="A355" i="15"/>
  <c r="A367" i="15"/>
  <c r="A385" i="15"/>
  <c r="A402" i="15"/>
  <c r="B403" i="15" s="1"/>
  <c r="B404" i="15" s="1"/>
  <c r="A422" i="15"/>
  <c r="A434" i="15"/>
  <c r="A446" i="15"/>
  <c r="A465" i="15"/>
  <c r="A477" i="15"/>
  <c r="A170" i="15"/>
  <c r="A390" i="15"/>
  <c r="A91" i="15"/>
  <c r="A103" i="15"/>
  <c r="A115" i="15"/>
  <c r="A127" i="15"/>
  <c r="A142" i="15"/>
  <c r="A154" i="15"/>
  <c r="A166" i="15"/>
  <c r="A178" i="15"/>
  <c r="A190" i="15"/>
  <c r="A216" i="15"/>
  <c r="A232" i="15"/>
  <c r="A249" i="15"/>
  <c r="A261" i="15"/>
  <c r="A273" i="15"/>
  <c r="A290" i="15"/>
  <c r="A304" i="15"/>
  <c r="A316" i="15"/>
  <c r="A328" i="15"/>
  <c r="A340" i="15"/>
  <c r="A356" i="15"/>
  <c r="A368" i="15"/>
  <c r="A386" i="15"/>
  <c r="A405" i="15"/>
  <c r="A423" i="15"/>
  <c r="A435" i="15"/>
  <c r="A447" i="15"/>
  <c r="A466" i="15"/>
  <c r="A478" i="15"/>
  <c r="A253" i="15"/>
  <c r="A80" i="15"/>
  <c r="A92" i="15"/>
  <c r="A104" i="15"/>
  <c r="A116" i="15"/>
  <c r="A128" i="15"/>
  <c r="A143" i="15"/>
  <c r="A155" i="15"/>
  <c r="A167" i="15"/>
  <c r="A179" i="15"/>
  <c r="A191" i="15"/>
  <c r="A217" i="15"/>
  <c r="A233" i="15"/>
  <c r="A250" i="15"/>
  <c r="A262" i="15"/>
  <c r="A274" i="15"/>
  <c r="A291" i="15"/>
  <c r="A305" i="15"/>
  <c r="A317" i="15"/>
  <c r="A329" i="15"/>
  <c r="A341" i="15"/>
  <c r="A357" i="15"/>
  <c r="A369" i="15"/>
  <c r="A387" i="15"/>
  <c r="A406" i="15"/>
  <c r="A424" i="15"/>
  <c r="A436" i="15"/>
  <c r="A450" i="15"/>
  <c r="A467" i="15"/>
  <c r="A277" i="15"/>
  <c r="A81" i="15"/>
  <c r="A93" i="15"/>
  <c r="A105" i="15"/>
  <c r="A117" i="15"/>
  <c r="A129" i="15"/>
  <c r="A144" i="15"/>
  <c r="A156" i="15"/>
  <c r="A168" i="15"/>
  <c r="A180" i="15"/>
  <c r="A192" i="15"/>
  <c r="A220" i="15"/>
  <c r="A236" i="15"/>
  <c r="A251" i="15"/>
  <c r="A263" i="15"/>
  <c r="A275" i="15"/>
  <c r="A292" i="15"/>
  <c r="A306" i="15"/>
  <c r="A318" i="15"/>
  <c r="A330" i="15"/>
  <c r="A342" i="15"/>
  <c r="A358" i="15"/>
  <c r="A370" i="15"/>
  <c r="A388" i="15"/>
  <c r="A409" i="15"/>
  <c r="A425" i="15"/>
  <c r="A437" i="15"/>
  <c r="A451" i="15"/>
  <c r="A468" i="15"/>
  <c r="A265" i="15"/>
  <c r="A82" i="15"/>
  <c r="A94" i="15"/>
  <c r="A106" i="15"/>
  <c r="A118" i="15"/>
  <c r="A130" i="15"/>
  <c r="A145" i="15"/>
  <c r="A157" i="15"/>
  <c r="A169" i="15"/>
  <c r="B170" i="15" s="1"/>
  <c r="A181" i="15"/>
  <c r="A193" i="15"/>
  <c r="A221" i="15"/>
  <c r="B222" i="15" s="1"/>
  <c r="A237" i="15"/>
  <c r="A252" i="15"/>
  <c r="A264" i="15"/>
  <c r="A276" i="15"/>
  <c r="A293" i="15"/>
  <c r="A307" i="15"/>
  <c r="A319" i="15"/>
  <c r="A331" i="15"/>
  <c r="A343" i="15"/>
  <c r="A359" i="15"/>
  <c r="A371" i="15"/>
  <c r="B372" i="15" s="1"/>
  <c r="A389" i="15"/>
  <c r="A410" i="15"/>
  <c r="A426" i="15"/>
  <c r="A438" i="15"/>
  <c r="A454" i="15"/>
  <c r="A469" i="15"/>
  <c r="A83" i="15"/>
  <c r="A95" i="15"/>
  <c r="B96" i="15" s="1"/>
  <c r="A107" i="15"/>
  <c r="A119" i="15"/>
  <c r="B120" i="15" s="1"/>
  <c r="A158" i="15"/>
  <c r="A194" i="15"/>
  <c r="A224" i="15"/>
  <c r="A294" i="15"/>
  <c r="A360" i="15"/>
  <c r="A411" i="15"/>
  <c r="B412" i="15" s="1"/>
  <c r="A470" i="15"/>
  <c r="A471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72" i="14"/>
  <c r="A271" i="18"/>
  <c r="A668" i="16"/>
  <c r="A272" i="18"/>
  <c r="A989" i="14"/>
  <c r="A679" i="16"/>
  <c r="A959" i="14"/>
  <c r="A639" i="17"/>
  <c r="A631" i="17"/>
  <c r="A275" i="18"/>
  <c r="A669" i="16"/>
  <c r="A646" i="17"/>
  <c r="A634" i="17"/>
  <c r="A677" i="16"/>
  <c r="A277" i="18"/>
  <c r="A643" i="17"/>
  <c r="A641" i="17"/>
  <c r="A642" i="17"/>
  <c r="A978" i="14"/>
  <c r="A273" i="18"/>
  <c r="A969" i="14"/>
  <c r="A278" i="18"/>
  <c r="A986" i="14"/>
  <c r="A966" i="14"/>
  <c r="A979" i="14"/>
  <c r="A973" i="14"/>
  <c r="A988" i="14"/>
  <c r="A279" i="18"/>
  <c r="A663" i="16"/>
  <c r="A276" i="18"/>
  <c r="A664" i="16"/>
  <c r="A974" i="14"/>
  <c r="A675" i="16"/>
  <c r="A962" i="14"/>
  <c r="A967" i="14"/>
  <c r="A981" i="14"/>
  <c r="A674" i="16"/>
  <c r="A680" i="16"/>
  <c r="A975" i="14"/>
  <c r="A671" i="16"/>
  <c r="A632" i="17"/>
  <c r="A963" i="14"/>
  <c r="A647" i="17"/>
  <c r="A971" i="14"/>
  <c r="A983" i="14"/>
  <c r="A991" i="14"/>
  <c r="A976" i="14"/>
  <c r="A672" i="16"/>
  <c r="A678" i="16"/>
  <c r="A964" i="14"/>
  <c r="A987" i="14"/>
  <c r="A630" i="17"/>
  <c r="A640" i="17"/>
  <c r="A990" i="14"/>
  <c r="A637" i="17"/>
  <c r="A673" i="16"/>
  <c r="A649" i="17"/>
  <c r="A965" i="14"/>
  <c r="A274" i="18"/>
  <c r="A636" i="17"/>
  <c r="A635" i="17"/>
  <c r="A644" i="17"/>
  <c r="A985" i="14"/>
  <c r="A984" i="14"/>
  <c r="A665" i="16"/>
  <c r="A670" i="16"/>
  <c r="A982" i="14"/>
  <c r="A960" i="14"/>
  <c r="A992" i="14"/>
  <c r="A645" i="17"/>
  <c r="A676" i="16"/>
  <c r="A666" i="16"/>
  <c r="A968" i="14"/>
  <c r="A980" i="14"/>
  <c r="A977" i="14"/>
  <c r="A633" i="17"/>
  <c r="A667" i="16"/>
  <c r="A648" i="17"/>
  <c r="A970" i="14"/>
  <c r="A961" i="14"/>
  <c r="A638" i="17"/>
  <c r="A13" i="18"/>
  <c r="A237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0" i="17"/>
  <c r="A45" i="17"/>
  <c r="A218" i="17"/>
  <c r="A241" i="16"/>
  <c r="A43" i="16"/>
  <c r="A48" i="14"/>
  <c r="A47" i="17"/>
  <c r="A347" i="14"/>
  <c r="A103" i="18"/>
  <c r="A345" i="14"/>
  <c r="A101" i="18"/>
  <c r="A346" i="14"/>
  <c r="A242" i="16"/>
  <c r="A67" i="11"/>
  <c r="A221" i="17"/>
  <c r="A342" i="14"/>
  <c r="A343" i="14"/>
  <c r="A243" i="16"/>
  <c r="A102" i="18"/>
  <c r="A219" i="17"/>
  <c r="A344" i="14"/>
  <c r="A317" i="16"/>
  <c r="A435" i="14"/>
  <c r="A133" i="18"/>
  <c r="A279" i="17"/>
  <c r="A436" i="14"/>
  <c r="A314" i="16"/>
  <c r="A318" i="16"/>
  <c r="A433" i="14"/>
  <c r="A312" i="16"/>
  <c r="A315" i="16"/>
  <c r="A277" i="17"/>
  <c r="A310" i="16"/>
  <c r="A313" i="16"/>
  <c r="A388" i="17"/>
  <c r="A434" i="14"/>
  <c r="A437" i="14"/>
  <c r="A316" i="16"/>
  <c r="A278" i="17"/>
  <c r="A311" i="16"/>
  <c r="A438" i="14"/>
  <c r="A387" i="17"/>
  <c r="A591" i="14"/>
  <c r="A594" i="14"/>
  <c r="A389" i="17"/>
  <c r="A385" i="17"/>
  <c r="A386" i="17"/>
  <c r="A407" i="16"/>
  <c r="A172" i="18"/>
  <c r="A592" i="14"/>
  <c r="A408" i="16"/>
  <c r="A593" i="14"/>
  <c r="A409" i="16"/>
  <c r="A590" i="14"/>
  <c r="A941" i="14"/>
  <c r="A505" i="16"/>
  <c r="A483" i="17"/>
  <c r="A729" i="14"/>
  <c r="A208" i="18"/>
  <c r="A500" i="16"/>
  <c r="A482" i="17"/>
  <c r="A506" i="16"/>
  <c r="A727" i="14"/>
  <c r="A730" i="14"/>
  <c r="A502" i="16"/>
  <c r="A209" i="18"/>
  <c r="A503" i="16"/>
  <c r="A728" i="14"/>
  <c r="A501" i="16"/>
  <c r="A504" i="16"/>
  <c r="A481" i="17"/>
  <c r="A499" i="16"/>
  <c r="A731" i="14"/>
  <c r="A571" i="16"/>
  <c r="A921" i="14"/>
  <c r="A575" i="16"/>
  <c r="A898" i="14"/>
  <c r="A641" i="16"/>
  <c r="A259" i="18"/>
  <c r="A880" i="14"/>
  <c r="A618" i="16"/>
  <c r="A956" i="14"/>
  <c r="A263" i="18"/>
  <c r="A620" i="16"/>
  <c r="A653" i="16"/>
  <c r="A574" i="16"/>
  <c r="A936" i="14"/>
  <c r="A622" i="17"/>
  <c r="A597" i="17"/>
  <c r="A942" i="14"/>
  <c r="A846" i="14"/>
  <c r="B847" i="14" s="1"/>
  <c r="A621" i="16"/>
  <c r="A879" i="14"/>
  <c r="A882" i="14"/>
  <c r="A626" i="17"/>
  <c r="A605" i="17"/>
  <c r="A887" i="14"/>
  <c r="A650" i="16"/>
  <c r="A583" i="17"/>
  <c r="A859" i="14"/>
  <c r="A624" i="16"/>
  <c r="A76" i="14"/>
  <c r="A661" i="16"/>
  <c r="A588" i="17"/>
  <c r="A628" i="17"/>
  <c r="A643" i="16"/>
  <c r="A635" i="16"/>
  <c r="A617" i="17"/>
  <c r="A570" i="16"/>
  <c r="A585" i="17"/>
  <c r="A566" i="17"/>
  <c r="A957" i="14"/>
  <c r="A617" i="16"/>
  <c r="A889" i="14"/>
  <c r="A568" i="17"/>
  <c r="A599" i="17"/>
  <c r="A622" i="16"/>
  <c r="A604" i="17"/>
  <c r="A584" i="17"/>
  <c r="A574" i="17"/>
  <c r="A919" i="14"/>
  <c r="A875" i="14"/>
  <c r="A573" i="17"/>
  <c r="A600" i="17"/>
  <c r="A958" i="14"/>
  <c r="A623" i="16"/>
  <c r="A907" i="14"/>
  <c r="A876" i="14"/>
  <c r="A909" i="14"/>
  <c r="A886" i="14"/>
  <c r="A557" i="17"/>
  <c r="A910" i="14"/>
  <c r="A903" i="14"/>
  <c r="A255" i="18"/>
  <c r="A616" i="17"/>
  <c r="A944" i="14"/>
  <c r="A558" i="17"/>
  <c r="B559" i="17" s="1"/>
  <c r="B560" i="17" s="1"/>
  <c r="B561" i="17" s="1"/>
  <c r="A893" i="14"/>
  <c r="A946" i="14"/>
  <c r="A587" i="17"/>
  <c r="A931" i="14"/>
  <c r="A589" i="17"/>
  <c r="A629" i="17"/>
  <c r="A598" i="16"/>
  <c r="A256" i="18"/>
  <c r="A270" i="18"/>
  <c r="A565" i="17"/>
  <c r="A881" i="14"/>
  <c r="A595" i="17"/>
  <c r="A877" i="14"/>
  <c r="A865" i="14"/>
  <c r="A619" i="16"/>
  <c r="A922" i="14"/>
  <c r="A606" i="16"/>
  <c r="A900" i="14"/>
  <c r="A867" i="14"/>
  <c r="A605" i="16"/>
  <c r="A920" i="14"/>
  <c r="A267" i="18"/>
  <c r="A902" i="14"/>
  <c r="A266" i="18"/>
  <c r="A575" i="17"/>
  <c r="A868" i="14"/>
  <c r="A580" i="17"/>
  <c r="A648" i="16"/>
  <c r="A576" i="17"/>
  <c r="A613" i="16"/>
  <c r="A262" i="18"/>
  <c r="A608" i="16"/>
  <c r="A607" i="17"/>
  <c r="A869" i="14"/>
  <c r="A932" i="14"/>
  <c r="A905" i="14"/>
  <c r="A577" i="16"/>
  <c r="B578" i="16" s="1"/>
  <c r="A609" i="17"/>
  <c r="A943" i="14"/>
  <c r="A895" i="14"/>
  <c r="A608" i="17"/>
  <c r="A582" i="17"/>
  <c r="A612" i="16"/>
  <c r="A947" i="14"/>
  <c r="A861" i="14"/>
  <c r="A845" i="14"/>
  <c r="A579" i="17"/>
  <c r="A627" i="17"/>
  <c r="A870" i="14"/>
  <c r="A616" i="16"/>
  <c r="A642" i="16"/>
  <c r="A567" i="17"/>
  <c r="A897" i="14"/>
  <c r="A872" i="14"/>
  <c r="A640" i="16"/>
  <c r="A871" i="14"/>
  <c r="A899" i="14"/>
  <c r="A955" i="14"/>
  <c r="A239" i="18"/>
  <c r="B240" i="18" s="1"/>
  <c r="A646" i="16"/>
  <c r="A607" i="16"/>
  <c r="A576" i="16"/>
  <c r="A908" i="14"/>
  <c r="A597" i="16"/>
  <c r="A883" i="14"/>
  <c r="A553" i="17"/>
  <c r="A647" i="16"/>
  <c r="A874" i="14"/>
  <c r="A935" i="14"/>
  <c r="A878" i="14"/>
  <c r="A581" i="17"/>
  <c r="A945" i="14"/>
  <c r="A857" i="14"/>
  <c r="A933" i="14"/>
  <c r="A904" i="14"/>
  <c r="A625" i="16"/>
  <c r="A934" i="14"/>
  <c r="A884" i="14"/>
  <c r="A556" i="17"/>
  <c r="A652" i="16"/>
  <c r="A896" i="14"/>
  <c r="A554" i="17"/>
  <c r="A937" i="14"/>
  <c r="A626" i="16"/>
  <c r="A873" i="14"/>
  <c r="A860" i="14"/>
  <c r="A618" i="17"/>
  <c r="A84" i="14"/>
  <c r="A590" i="17"/>
  <c r="A599" i="16"/>
  <c r="A634" i="16"/>
  <c r="A864" i="14"/>
  <c r="A569" i="16"/>
  <c r="A644" i="16"/>
  <c r="A863" i="14"/>
  <c r="A636" i="16"/>
  <c r="A621" i="17"/>
  <c r="A929" i="14"/>
  <c r="A645" i="16"/>
  <c r="A888" i="14"/>
  <c r="A573" i="16"/>
  <c r="A572" i="16"/>
  <c r="A938" i="14"/>
  <c r="A866" i="14"/>
  <c r="A596" i="17"/>
  <c r="A885" i="14"/>
  <c r="A555" i="17"/>
  <c r="A606" i="17"/>
  <c r="A598" i="17"/>
  <c r="A906" i="14"/>
  <c r="A577" i="17"/>
  <c r="A939" i="14"/>
  <c r="A940" i="14"/>
  <c r="A594" i="17"/>
  <c r="A858" i="14"/>
  <c r="A901" i="14"/>
  <c r="A651" i="16"/>
  <c r="A578" i="17"/>
  <c r="A954" i="14"/>
  <c r="A930" i="14"/>
  <c r="A269" i="18"/>
  <c r="A596" i="16"/>
  <c r="A894" i="14"/>
  <c r="A862" i="14"/>
  <c r="A586" i="17"/>
  <c r="A662" i="16"/>
  <c r="A254" i="18"/>
  <c r="A43" i="14"/>
  <c r="A471" i="14"/>
  <c r="A302" i="14"/>
  <c r="A60" i="14"/>
  <c r="A224" i="18"/>
  <c r="A792" i="14"/>
  <c r="A7" i="14"/>
  <c r="B7" i="14" s="1"/>
  <c r="A424" i="14"/>
  <c r="A9" i="14"/>
  <c r="A818" i="14"/>
  <c r="A237" i="14"/>
  <c r="A472" i="14"/>
  <c r="A628" i="14"/>
  <c r="A363" i="14"/>
  <c r="A458" i="14"/>
  <c r="A352" i="14"/>
  <c r="A756" i="14"/>
  <c r="A202" i="14"/>
  <c r="A376" i="14"/>
  <c r="A574" i="14"/>
  <c r="A219" i="14"/>
  <c r="A829" i="14"/>
  <c r="A278" i="14"/>
  <c r="A80" i="14"/>
  <c r="A165" i="14"/>
  <c r="A11" i="14"/>
  <c r="A172" i="14"/>
  <c r="A222" i="14"/>
  <c r="A297" i="14"/>
  <c r="A171" i="14"/>
  <c r="A10" i="14"/>
  <c r="A534" i="14"/>
  <c r="A748" i="14"/>
  <c r="A136" i="14"/>
  <c r="A476" i="14"/>
  <c r="A710" i="14"/>
  <c r="A245" i="18"/>
  <c r="A692" i="14"/>
  <c r="A330" i="14"/>
  <c r="A764" i="14"/>
  <c r="A708" i="14"/>
  <c r="A119" i="14"/>
  <c r="A291" i="14"/>
  <c r="A621" i="14"/>
  <c r="A580" i="14"/>
  <c r="A791" i="14"/>
  <c r="A767" i="14"/>
  <c r="A246" i="18"/>
  <c r="A533" i="17"/>
  <c r="A757" i="14"/>
  <c r="B758" i="14" s="1"/>
  <c r="B759" i="14" s="1"/>
  <c r="B760" i="14" s="1"/>
  <c r="B761" i="14" s="1"/>
  <c r="B762" i="14" s="1"/>
  <c r="A262" i="14"/>
  <c r="A474" i="14"/>
  <c r="A316" i="14"/>
  <c r="A773" i="14"/>
  <c r="A670" i="14"/>
  <c r="A225" i="14"/>
  <c r="A539" i="14"/>
  <c r="A513" i="14"/>
  <c r="A664" i="14"/>
  <c r="A796" i="14"/>
  <c r="A426" i="14"/>
  <c r="A843" i="14"/>
  <c r="A461" i="14"/>
  <c r="B462" i="14" s="1"/>
  <c r="A826" i="14"/>
  <c r="A71" i="14"/>
  <c r="A541" i="14"/>
  <c r="A205" i="14"/>
  <c r="A173" i="14"/>
  <c r="A321" i="14"/>
  <c r="A191" i="14"/>
  <c r="A223" i="14"/>
  <c r="A116" i="14"/>
  <c r="A830" i="14"/>
  <c r="A399" i="14"/>
  <c r="A322" i="14"/>
  <c r="A525" i="17"/>
  <c r="A797" i="14"/>
  <c r="A716" i="14"/>
  <c r="B717" i="14" s="1"/>
  <c r="B718" i="14" s="1"/>
  <c r="B719" i="14" s="1"/>
  <c r="A736" i="14"/>
  <c r="A656" i="14"/>
  <c r="A657" i="14"/>
  <c r="A696" i="14"/>
  <c r="A624" i="14"/>
  <c r="A227" i="14"/>
  <c r="A651" i="14"/>
  <c r="A620" i="14"/>
  <c r="A593" i="17"/>
  <c r="A567" i="14"/>
  <c r="A484" i="14"/>
  <c r="A537" i="14"/>
  <c r="A592" i="17"/>
  <c r="A587" i="14"/>
  <c r="A543" i="17"/>
  <c r="A640" i="14"/>
  <c r="A523" i="14"/>
  <c r="A789" i="14"/>
  <c r="A75" i="14"/>
  <c r="A547" i="14"/>
  <c r="A572" i="17"/>
  <c r="A614" i="16"/>
  <c r="A635" i="14"/>
  <c r="A301" i="14"/>
  <c r="A310" i="14"/>
  <c r="A514" i="14"/>
  <c r="A62" i="14"/>
  <c r="A212" i="18"/>
  <c r="A25" i="14"/>
  <c r="A536" i="17"/>
  <c r="A20" i="14"/>
  <c r="A807" i="14"/>
  <c r="A737" i="14"/>
  <c r="A699" i="14"/>
  <c r="A712" i="14"/>
  <c r="A195" i="14"/>
  <c r="A652" i="14"/>
  <c r="A622" i="14"/>
  <c r="A218" i="14"/>
  <c r="B219" i="14" s="1"/>
  <c r="A528" i="14"/>
  <c r="A229" i="14"/>
  <c r="A535" i="17"/>
  <c r="A443" i="14"/>
  <c r="A506" i="14"/>
  <c r="A794" i="14"/>
  <c r="A395" i="14"/>
  <c r="A493" i="14"/>
  <c r="A790" i="14"/>
  <c r="A98" i="14"/>
  <c r="A54" i="14"/>
  <c r="A248" i="18"/>
  <c r="A21" i="14"/>
  <c r="A288" i="14"/>
  <c r="A600" i="16"/>
  <c r="A366" i="14"/>
  <c r="A55" i="14"/>
  <c r="A374" i="14"/>
  <c r="A576" i="14"/>
  <c r="A834" i="14"/>
  <c r="A776" i="14"/>
  <c r="B777" i="14" s="1"/>
  <c r="B778" i="14" s="1"/>
  <c r="B779" i="14" s="1"/>
  <c r="A46" i="14"/>
  <c r="A569" i="14"/>
  <c r="A446" i="14"/>
  <c r="A475" i="14"/>
  <c r="A159" i="14"/>
  <c r="A691" i="14"/>
  <c r="A414" i="14"/>
  <c r="A662" i="14"/>
  <c r="A671" i="14"/>
  <c r="A666" i="14"/>
  <c r="A701" i="14"/>
  <c r="B702" i="14" s="1"/>
  <c r="A743" i="14"/>
  <c r="A232" i="18"/>
  <c r="A550" i="14"/>
  <c r="A42" i="14"/>
  <c r="A217" i="14"/>
  <c r="A784" i="14"/>
  <c r="A473" i="14"/>
  <c r="A332" i="14"/>
  <c r="A724" i="14"/>
  <c r="A429" i="14"/>
  <c r="A561" i="14"/>
  <c r="A248" i="14"/>
  <c r="A423" i="14"/>
  <c r="A218" i="18"/>
  <c r="A264" i="14"/>
  <c r="A115" i="14"/>
  <c r="A53" i="14"/>
  <c r="A481" i="14"/>
  <c r="A47" i="14"/>
  <c r="A398" i="14"/>
  <c r="A643" i="14"/>
  <c r="A591" i="17"/>
  <c r="A295" i="14"/>
  <c r="A327" i="14"/>
  <c r="A787" i="14"/>
  <c r="A795" i="14"/>
  <c r="A675" i="14"/>
  <c r="A545" i="17"/>
  <c r="A738" i="14"/>
  <c r="A786" i="14"/>
  <c r="A101" i="14"/>
  <c r="A483" i="14"/>
  <c r="A575" i="14"/>
  <c r="A206" i="14"/>
  <c r="A162" i="14"/>
  <c r="A637" i="14"/>
  <c r="A568" i="14"/>
  <c r="A235" i="18"/>
  <c r="A494" i="14"/>
  <c r="A58" i="14"/>
  <c r="A272" i="14"/>
  <c r="A678" i="14"/>
  <c r="A83" i="14"/>
  <c r="A430" i="14"/>
  <c r="A541" i="17"/>
  <c r="A530" i="14"/>
  <c r="A41" i="14"/>
  <c r="A698" i="14"/>
  <c r="A491" i="14"/>
  <c r="A480" i="14"/>
  <c r="A190" i="14"/>
  <c r="A507" i="17"/>
  <c r="A444" i="14"/>
  <c r="A238" i="14"/>
  <c r="A684" i="14"/>
  <c r="A832" i="14"/>
  <c r="A241" i="14"/>
  <c r="A208" i="14"/>
  <c r="A503" i="14"/>
  <c r="A235" i="14"/>
  <c r="A707" i="14"/>
  <c r="A695" i="14"/>
  <c r="A225" i="18"/>
  <c r="A676" i="14"/>
  <c r="A522" i="17"/>
  <c r="A772" i="14"/>
  <c r="A315" i="14"/>
  <c r="A639" i="14"/>
  <c r="A636" i="14"/>
  <c r="A160" i="14"/>
  <c r="A638" i="14"/>
  <c r="A221" i="14"/>
  <c r="A207" i="14"/>
  <c r="A519" i="14"/>
  <c r="A245" i="14"/>
  <c r="A589" i="14"/>
  <c r="B590" i="14" s="1"/>
  <c r="A231" i="18"/>
  <c r="A519" i="17"/>
  <c r="A673" i="14"/>
  <c r="A663" i="14"/>
  <c r="B664" i="14" s="1"/>
  <c r="A550" i="17"/>
  <c r="A372" i="14"/>
  <c r="A77" i="14"/>
  <c r="A304" i="14"/>
  <c r="A540" i="14"/>
  <c r="B541" i="14" s="1"/>
  <c r="A112" i="14"/>
  <c r="A329" i="14"/>
  <c r="A615" i="14"/>
  <c r="A323" i="14"/>
  <c r="A681" i="14"/>
  <c r="A229" i="18"/>
  <c r="B230" i="18" s="1"/>
  <c r="A810" i="14"/>
  <c r="A402" i="14"/>
  <c r="A210" i="14"/>
  <c r="A603" i="16"/>
  <c r="A215" i="14"/>
  <c r="A674" i="14"/>
  <c r="A601" i="14"/>
  <c r="A596" i="14"/>
  <c r="A516" i="14"/>
  <c r="A306" i="14"/>
  <c r="A56" i="14"/>
  <c r="A583" i="14"/>
  <c r="A137" i="14"/>
  <c r="A625" i="14"/>
  <c r="A523" i="17"/>
  <c r="A265" i="18"/>
  <c r="A331" i="14"/>
  <c r="A607" i="14"/>
  <c r="B608" i="14" s="1"/>
  <c r="B609" i="14" s="1"/>
  <c r="B610" i="14" s="1"/>
  <c r="B611" i="14" s="1"/>
  <c r="B612" i="14" s="1"/>
  <c r="B613" i="14" s="1"/>
  <c r="A577" i="14"/>
  <c r="A735" i="14"/>
  <c r="A723" i="14"/>
  <c r="A449" i="14"/>
  <c r="A582" i="14"/>
  <c r="A427" i="14"/>
  <c r="A598" i="14"/>
  <c r="A645" i="14"/>
  <c r="A236" i="18"/>
  <c r="A353" i="14"/>
  <c r="A618" i="14"/>
  <c r="A584" i="14"/>
  <c r="A566" i="14"/>
  <c r="A510" i="17"/>
  <c r="B511" i="17" s="1"/>
  <c r="A740" i="14"/>
  <c r="A747" i="14"/>
  <c r="B748" i="14" s="1"/>
  <c r="A551" i="17"/>
  <c r="A161" i="14"/>
  <c r="A164" i="14"/>
  <c r="B165" i="14" s="1"/>
  <c r="A212" i="14"/>
  <c r="A348" i="14"/>
  <c r="A298" i="14"/>
  <c r="A486" i="14"/>
  <c r="A546" i="17"/>
  <c r="A448" i="14"/>
  <c r="A86" i="14"/>
  <c r="A72" i="14"/>
  <c r="A63" i="14"/>
  <c r="A602" i="14"/>
  <c r="A314" i="14"/>
  <c r="A508" i="17"/>
  <c r="A57" i="14"/>
  <c r="A478" i="14"/>
  <c r="A616" i="14"/>
  <c r="A247" i="18"/>
  <c r="A825" i="14"/>
  <c r="A711" i="14"/>
  <c r="A606" i="14"/>
  <c r="A246" i="14"/>
  <c r="A328" i="14"/>
  <c r="A508" i="14"/>
  <c r="A61" i="14"/>
  <c r="A525" i="14"/>
  <c r="A243" i="14"/>
  <c r="A40" i="14"/>
  <c r="A216" i="14"/>
  <c r="A185" i="14"/>
  <c r="A240" i="14"/>
  <c r="A586" i="14"/>
  <c r="A617" i="14"/>
  <c r="A600" i="14"/>
  <c r="A839" i="14"/>
  <c r="A139" i="14"/>
  <c r="A373" i="14"/>
  <c r="A441" i="14"/>
  <c r="A157" i="14"/>
  <c r="A479" i="14"/>
  <c r="A168" i="14"/>
  <c r="A531" i="14"/>
  <c r="A400" i="14"/>
  <c r="A222" i="18"/>
  <c r="A726" i="14"/>
  <c r="B727" i="14" s="1"/>
  <c r="B728" i="14" s="1"/>
  <c r="B729" i="14" s="1"/>
  <c r="A844" i="14"/>
  <c r="A44" i="14"/>
  <c r="A13" i="14"/>
  <c r="A200" i="14"/>
  <c r="A572" i="14"/>
  <c r="A286" i="14"/>
  <c r="A520" i="17"/>
  <c r="A534" i="17"/>
  <c r="A836" i="14"/>
  <c r="A694" i="14"/>
  <c r="A425" i="14"/>
  <c r="A549" i="14"/>
  <c r="A514" i="17"/>
  <c r="A294" i="14"/>
  <c r="A439" i="14"/>
  <c r="A124" i="14"/>
  <c r="A236" i="14"/>
  <c r="A39" i="14"/>
  <c r="A30" i="14"/>
  <c r="A324" i="14"/>
  <c r="A126" i="14"/>
  <c r="A601" i="16"/>
  <c r="A228" i="14"/>
  <c r="A251" i="14"/>
  <c r="A250" i="14"/>
  <c r="A211" i="14"/>
  <c r="A831" i="14"/>
  <c r="A155" i="14"/>
  <c r="A169" i="14"/>
  <c r="A99" i="14"/>
  <c r="A571" i="14"/>
  <c r="A828" i="14"/>
  <c r="A833" i="14"/>
  <c r="A186" i="14"/>
  <c r="A445" i="14"/>
  <c r="A432" i="14"/>
  <c r="A615" i="16"/>
  <c r="A605" i="14"/>
  <c r="A252" i="18"/>
  <c r="A16" i="14"/>
  <c r="A521" i="17"/>
  <c r="A661" i="14"/>
  <c r="A739" i="14"/>
  <c r="A521" i="14"/>
  <c r="A249" i="14"/>
  <c r="A350" i="14"/>
  <c r="A182" i="14"/>
  <c r="A213" i="14"/>
  <c r="A125" i="14"/>
  <c r="A192" i="14"/>
  <c r="A626" i="14"/>
  <c r="A230" i="14"/>
  <c r="A141" i="14"/>
  <c r="A649" i="14"/>
  <c r="A644" i="14"/>
  <c r="A683" i="14"/>
  <c r="A440" i="14"/>
  <c r="A174" i="14"/>
  <c r="A339" i="14"/>
  <c r="A492" i="14"/>
  <c r="A595" i="14"/>
  <c r="A224" i="14"/>
  <c r="A274" i="14"/>
  <c r="A634" i="14"/>
  <c r="A714" i="14"/>
  <c r="A198" i="18"/>
  <c r="B199" i="18" s="1"/>
  <c r="B200" i="18" s="1"/>
  <c r="A527" i="17"/>
  <c r="A823" i="14"/>
  <c r="A238" i="18"/>
  <c r="A669" i="14"/>
  <c r="A745" i="14"/>
  <c r="A518" i="17"/>
  <c r="A750" i="14"/>
  <c r="A207" i="18"/>
  <c r="B208" i="18" s="1"/>
  <c r="A18" i="14"/>
  <c r="A763" i="14"/>
  <c r="A517" i="17"/>
  <c r="A742" i="14"/>
  <c r="A677" i="14"/>
  <c r="A544" i="17"/>
  <c r="A509" i="17"/>
  <c r="A891" i="14"/>
  <c r="A365" i="14"/>
  <c r="A558" i="14"/>
  <c r="A578" i="14"/>
  <c r="A499" i="14"/>
  <c r="A482" i="14"/>
  <c r="A460" i="14"/>
  <c r="A114" i="14"/>
  <c r="A500" i="14"/>
  <c r="A337" i="14"/>
  <c r="A496" i="14"/>
  <c r="A280" i="14"/>
  <c r="A422" i="14"/>
  <c r="A320" i="14"/>
  <c r="A97" i="14"/>
  <c r="A685" i="14"/>
  <c r="A543" i="14"/>
  <c r="A527" i="14"/>
  <c r="A620" i="17"/>
  <c r="A226" i="14"/>
  <c r="A231" i="14"/>
  <c r="A370" i="14"/>
  <c r="A544" i="14"/>
  <c r="A359" i="14"/>
  <c r="A305" i="14"/>
  <c r="A59" i="14"/>
  <c r="A74" i="14"/>
  <c r="A111" i="14"/>
  <c r="A599" i="14"/>
  <c r="A415" i="14"/>
  <c r="A532" i="14"/>
  <c r="A198" i="14"/>
  <c r="A585" i="14"/>
  <c r="A529" i="14"/>
  <c r="A325" i="14"/>
  <c r="A289" i="14"/>
  <c r="A311" i="14"/>
  <c r="A785" i="14"/>
  <c r="A308" i="14"/>
  <c r="A150" i="14"/>
  <c r="A403" i="14"/>
  <c r="A686" i="14"/>
  <c r="A648" i="14"/>
  <c r="A497" i="14"/>
  <c r="A260" i="14"/>
  <c r="A511" i="14"/>
  <c r="A375" i="14"/>
  <c r="A650" i="14"/>
  <c r="A498" i="14"/>
  <c r="A381" i="14"/>
  <c r="A143" i="14"/>
  <c r="A619" i="14"/>
  <c r="A459" i="14"/>
  <c r="A629" i="14"/>
  <c r="A282" i="14"/>
  <c r="A81" i="14"/>
  <c r="A457" i="14"/>
  <c r="A412" i="14"/>
  <c r="A113" i="14"/>
  <c r="A827" i="14"/>
  <c r="A602" i="16"/>
  <c r="A837" i="14"/>
  <c r="A631" i="14"/>
  <c r="A573" i="14"/>
  <c r="A688" i="14"/>
  <c r="A509" i="14"/>
  <c r="A397" i="14"/>
  <c r="A197" i="14"/>
  <c r="A442" i="14"/>
  <c r="A251" i="18"/>
  <c r="A892" i="14"/>
  <c r="A487" i="14"/>
  <c r="A569" i="17"/>
  <c r="A87" i="14"/>
  <c r="B88" i="14" s="1"/>
  <c r="A588" i="14"/>
  <c r="A428" i="14"/>
  <c r="A287" i="14"/>
  <c r="A682" i="14"/>
  <c r="A120" i="14"/>
  <c r="A360" i="14"/>
  <c r="A647" i="14"/>
  <c r="A630" i="14"/>
  <c r="A263" i="14"/>
  <c r="A396" i="14"/>
  <c r="A546" i="14"/>
  <c r="A45" i="14"/>
  <c r="A303" i="14"/>
  <c r="A242" i="14"/>
  <c r="A313" i="14"/>
  <c r="A838" i="14"/>
  <c r="A277" i="14"/>
  <c r="A351" i="14"/>
  <c r="A85" i="14"/>
  <c r="A456" i="14"/>
  <c r="A518" i="14"/>
  <c r="A290" i="14"/>
  <c r="A73" i="14"/>
  <c r="A78" i="14"/>
  <c r="A380" i="14"/>
  <c r="A209" i="14"/>
  <c r="A275" i="14"/>
  <c r="A364" i="14"/>
  <c r="A581" i="14"/>
  <c r="A170" i="14"/>
  <c r="A151" i="14"/>
  <c r="A563" i="14"/>
  <c r="A273" i="14"/>
  <c r="A264" i="18"/>
  <c r="A431" i="14"/>
  <c r="A495" i="14"/>
  <c r="A367" i="14"/>
  <c r="A234" i="14"/>
  <c r="A890" i="14"/>
  <c r="A96" i="14"/>
  <c r="A187" i="14"/>
  <c r="A633" i="14"/>
  <c r="A358" i="14"/>
  <c r="A570" i="14"/>
  <c r="A538" i="14"/>
  <c r="A181" i="14"/>
  <c r="A515" i="17"/>
  <c r="A751" i="14"/>
  <c r="A524" i="17"/>
  <c r="A654" i="14"/>
  <c r="A744" i="14"/>
  <c r="A659" i="14"/>
  <c r="A753" i="14"/>
  <c r="A29" i="14"/>
  <c r="A768" i="14"/>
  <c r="A715" i="14"/>
  <c r="A14" i="14"/>
  <c r="A658" i="14"/>
  <c r="B659" i="14" s="1"/>
  <c r="A766" i="14"/>
  <c r="A808" i="14"/>
  <c r="A249" i="18"/>
  <c r="A700" i="14"/>
  <c r="A416" i="14"/>
  <c r="B417" i="14" s="1"/>
  <c r="B418" i="14" s="1"/>
  <c r="B419" i="14" s="1"/>
  <c r="B420" i="14" s="1"/>
  <c r="B421" i="14" s="1"/>
  <c r="A627" i="14"/>
  <c r="A299" i="14"/>
  <c r="A189" i="14"/>
  <c r="A336" i="14"/>
  <c r="A152" i="14"/>
  <c r="A307" i="14"/>
  <c r="A512" i="14"/>
  <c r="B513" i="14" s="1"/>
  <c r="B514" i="14" s="1"/>
  <c r="B515" i="14" s="1"/>
  <c r="B516" i="14" s="1"/>
  <c r="A552" i="17"/>
  <c r="A261" i="14"/>
  <c r="A368" i="14"/>
  <c r="A163" i="14"/>
  <c r="A369" i="14"/>
  <c r="A505" i="14"/>
  <c r="A447" i="14"/>
  <c r="A536" i="14"/>
  <c r="A477" i="14"/>
  <c r="A276" i="14"/>
  <c r="A138" i="14"/>
  <c r="A510" i="14"/>
  <c r="A296" i="14"/>
  <c r="A371" i="14"/>
  <c r="A559" i="14"/>
  <c r="A579" i="14"/>
  <c r="B580" i="14" s="1"/>
  <c r="A693" i="14"/>
  <c r="A154" i="14"/>
  <c r="A117" i="14"/>
  <c r="A562" i="14"/>
  <c r="A194" i="14"/>
  <c r="A166" i="14"/>
  <c r="A183" i="14"/>
  <c r="A535" i="14"/>
  <c r="A619" i="17"/>
  <c r="A188" i="14"/>
  <c r="A232" i="14"/>
  <c r="A820" i="14"/>
  <c r="A12" i="14"/>
  <c r="A824" i="14"/>
  <c r="A697" i="14"/>
  <c r="A547" i="17"/>
  <c r="A28" i="14"/>
  <c r="A655" i="14"/>
  <c r="A709" i="14"/>
  <c r="A516" i="17"/>
  <c r="B517" i="17" s="1"/>
  <c r="A821" i="14"/>
  <c r="A22" i="14"/>
  <c r="A526" i="17"/>
  <c r="A755" i="14"/>
  <c r="A549" i="17"/>
  <c r="A713" i="14"/>
  <c r="A341" i="14"/>
  <c r="A153" i="14"/>
  <c r="A489" i="14"/>
  <c r="A158" i="14"/>
  <c r="A680" i="14"/>
  <c r="B681" i="14" s="1"/>
  <c r="B682" i="14" s="1"/>
  <c r="B683" i="14" s="1"/>
  <c r="B684" i="14" s="1"/>
  <c r="A378" i="14"/>
  <c r="A504" i="14"/>
  <c r="A689" i="14"/>
  <c r="A632" i="14"/>
  <c r="A413" i="14"/>
  <c r="A515" i="14"/>
  <c r="A842" i="14"/>
  <c r="A135" i="14"/>
  <c r="A571" i="17"/>
  <c r="A253" i="14"/>
  <c r="A121" i="14"/>
  <c r="A317" i="14"/>
  <c r="A279" i="14"/>
  <c r="B280" i="14" s="1"/>
  <c r="A105" i="14"/>
  <c r="B106" i="14" s="1"/>
  <c r="B107" i="14" s="1"/>
  <c r="A102" i="14"/>
  <c r="A485" i="14"/>
  <c r="A178" i="14"/>
  <c r="A123" i="14"/>
  <c r="A340" i="14"/>
  <c r="A614" i="14"/>
  <c r="A326" i="14"/>
  <c r="A167" i="14"/>
  <c r="A312" i="14"/>
  <c r="A24" i="14"/>
  <c r="A26" i="14"/>
  <c r="A32" i="14"/>
  <c r="A722" i="14"/>
  <c r="A226" i="18"/>
  <c r="A746" i="14"/>
  <c r="A672" i="14"/>
  <c r="A223" i="18"/>
  <c r="A765" i="14"/>
  <c r="A819" i="14"/>
  <c r="A725" i="14"/>
  <c r="A653" i="14"/>
  <c r="A667" i="14"/>
  <c r="A733" i="14"/>
  <c r="A679" i="14"/>
  <c r="A771" i="14"/>
  <c r="A528" i="17"/>
  <c r="A379" i="14"/>
  <c r="A175" i="14"/>
  <c r="A603" i="14"/>
  <c r="A180" i="14"/>
  <c r="A490" i="14"/>
  <c r="A840" i="14"/>
  <c r="A565" i="14"/>
  <c r="A300" i="14"/>
  <c r="A220" i="14"/>
  <c r="A649" i="16"/>
  <c r="A244" i="14"/>
  <c r="A377" i="14"/>
  <c r="A292" i="14"/>
  <c r="A570" i="17"/>
  <c r="A122" i="14"/>
  <c r="A281" i="14"/>
  <c r="A284" i="14"/>
  <c r="A196" i="14"/>
  <c r="A526" i="14"/>
  <c r="A382" i="14"/>
  <c r="B383" i="14" s="1"/>
  <c r="A560" i="14"/>
  <c r="A775" i="14"/>
  <c r="A404" i="14"/>
  <c r="B405" i="14" s="1"/>
  <c r="A349" i="14"/>
  <c r="A362" i="14"/>
  <c r="A144" i="14"/>
  <c r="A204" i="14"/>
  <c r="A356" i="14"/>
  <c r="A551" i="14"/>
  <c r="A140" i="14"/>
  <c r="A176" i="14"/>
  <c r="A201" i="14"/>
  <c r="A118" i="14"/>
  <c r="A501" i="14"/>
  <c r="A179" i="14"/>
  <c r="A203" i="14"/>
  <c r="A769" i="14"/>
  <c r="A548" i="17"/>
  <c r="B549" i="17" s="1"/>
  <c r="A752" i="14"/>
  <c r="A38" i="14"/>
  <c r="A202" i="18"/>
  <c r="A809" i="14"/>
  <c r="A732" i="14"/>
  <c r="A660" i="14"/>
  <c r="A668" i="14"/>
  <c r="B669" i="14" s="1"/>
  <c r="A799" i="14"/>
  <c r="A822" i="14"/>
  <c r="A233" i="18"/>
  <c r="A15" i="14"/>
  <c r="A542" i="17"/>
  <c r="A234" i="18"/>
  <c r="A734" i="14"/>
  <c r="A811" i="14"/>
  <c r="B812" i="14" s="1"/>
  <c r="B813" i="14" s="1"/>
  <c r="B814" i="14" s="1"/>
  <c r="B815" i="14" s="1"/>
  <c r="B816" i="14" s="1"/>
  <c r="B817" i="14" s="1"/>
  <c r="A318" i="14"/>
  <c r="A841" i="14"/>
  <c r="A193" i="14"/>
  <c r="A142" i="14"/>
  <c r="A488" i="14"/>
  <c r="A690" i="14"/>
  <c r="A103" i="14"/>
  <c r="A502" i="14"/>
  <c r="A470" i="14"/>
  <c r="A156" i="14"/>
  <c r="A545" i="14"/>
  <c r="A623" i="14"/>
  <c r="A214" i="14"/>
  <c r="A233" i="14"/>
  <c r="A835" i="14"/>
  <c r="A283" i="14"/>
  <c r="A355" i="14"/>
  <c r="A564" i="14"/>
  <c r="A253" i="18"/>
  <c r="A252" i="14"/>
  <c r="A293" i="14"/>
  <c r="A100" i="14"/>
  <c r="A177" i="14"/>
  <c r="A533" i="14"/>
  <c r="A285" i="14"/>
  <c r="B286" i="14" s="1"/>
  <c r="A450" i="14"/>
  <c r="B451" i="14" s="1"/>
  <c r="B452" i="14" s="1"/>
  <c r="A401" i="14"/>
  <c r="A646" i="14"/>
  <c r="A247" i="14"/>
  <c r="A104" i="14"/>
  <c r="A199" i="14"/>
  <c r="A542" i="14"/>
  <c r="A524" i="14"/>
  <c r="A642" i="14"/>
  <c r="A520" i="14"/>
  <c r="A82" i="14"/>
  <c r="A522" i="14"/>
  <c r="B523" i="14" s="1"/>
  <c r="A239" i="14"/>
  <c r="A333" i="14"/>
  <c r="A604" i="16"/>
  <c r="A309" i="14"/>
  <c r="A338" i="14"/>
  <c r="A641" i="14"/>
  <c r="A334" i="14"/>
  <c r="A184" i="14"/>
  <c r="A770" i="14"/>
  <c r="A31" i="14"/>
  <c r="A788" i="14"/>
  <c r="B789" i="14" s="1"/>
  <c r="B790" i="14" s="1"/>
  <c r="B791" i="14" s="1"/>
  <c r="B792" i="14" s="1"/>
  <c r="A741" i="14"/>
  <c r="B742" i="14" s="1"/>
  <c r="B743" i="14" s="1"/>
  <c r="A17" i="14"/>
  <c r="A27" i="14"/>
  <c r="A8" i="14"/>
  <c r="A219" i="18"/>
  <c r="B220" i="18" s="1"/>
  <c r="A23" i="14"/>
  <c r="A665" i="14"/>
  <c r="A749" i="14"/>
  <c r="A774" i="14"/>
  <c r="A754" i="14"/>
  <c r="A793" i="14"/>
  <c r="B794" i="14" s="1"/>
  <c r="A798" i="14"/>
  <c r="A19" i="14"/>
  <c r="A319" i="14"/>
  <c r="A250" i="18"/>
  <c r="A507" i="14"/>
  <c r="B508" i="14" s="1"/>
  <c r="A335" i="14"/>
  <c r="A361" i="14"/>
  <c r="A597" i="14"/>
  <c r="A357" i="14"/>
  <c r="A604" i="14"/>
  <c r="A548" i="14"/>
  <c r="A79" i="14"/>
  <c r="A354" i="14"/>
  <c r="A687" i="14"/>
  <c r="A517" i="14"/>
  <c r="A466" i="16"/>
  <c r="A460" i="16"/>
  <c r="B461" i="16" s="1"/>
  <c r="A10" i="16"/>
  <c r="A458" i="16"/>
  <c r="A467" i="16"/>
  <c r="A436" i="17"/>
  <c r="A203" i="18"/>
  <c r="B204" i="18" s="1"/>
  <c r="A448" i="17"/>
  <c r="A468" i="16"/>
  <c r="A215" i="18"/>
  <c r="B216" i="18" s="1"/>
  <c r="A461" i="16"/>
  <c r="A429" i="17"/>
  <c r="A452" i="16"/>
  <c r="A448" i="16"/>
  <c r="A211" i="18"/>
  <c r="A463" i="16"/>
  <c r="A446" i="17"/>
  <c r="A455" i="16"/>
  <c r="A453" i="16"/>
  <c r="A197" i="18"/>
  <c r="A206" i="18"/>
  <c r="A427" i="17"/>
  <c r="A442" i="17"/>
  <c r="A454" i="16"/>
  <c r="A213" i="18"/>
  <c r="A430" i="17"/>
  <c r="A445" i="17"/>
  <c r="A437" i="17"/>
  <c r="A439" i="17"/>
  <c r="A438" i="17"/>
  <c r="A426" i="17"/>
  <c r="A443" i="17"/>
  <c r="A451" i="16"/>
  <c r="A444" i="17"/>
  <c r="A488" i="17"/>
  <c r="A435" i="17"/>
  <c r="A456" i="16"/>
  <c r="A201" i="18"/>
  <c r="A210" i="18"/>
  <c r="B211" i="18" s="1"/>
  <c r="B212" i="18" s="1"/>
  <c r="A447" i="17"/>
  <c r="A424" i="17"/>
  <c r="A432" i="17"/>
  <c r="A447" i="16"/>
  <c r="A457" i="16"/>
  <c r="A428" i="17"/>
  <c r="A214" i="18"/>
  <c r="B215" i="18" s="1"/>
  <c r="A459" i="16"/>
  <c r="A440" i="17"/>
  <c r="A464" i="16"/>
  <c r="A446" i="16"/>
  <c r="A425" i="17"/>
  <c r="A465" i="16"/>
  <c r="A493" i="17"/>
  <c r="A449" i="16"/>
  <c r="A434" i="17"/>
  <c r="A450" i="16"/>
  <c r="A462" i="16"/>
  <c r="A441" i="17"/>
  <c r="A431" i="17"/>
  <c r="A433" i="17"/>
  <c r="A451" i="17"/>
  <c r="A460" i="17"/>
  <c r="A461" i="17"/>
  <c r="A462" i="17"/>
  <c r="A466" i="17"/>
  <c r="A476" i="16"/>
  <c r="A474" i="16"/>
  <c r="A490" i="16"/>
  <c r="A523" i="16"/>
  <c r="A518" i="16"/>
  <c r="B519" i="16" s="1"/>
  <c r="B520" i="16" s="1"/>
  <c r="A488" i="16"/>
  <c r="A459" i="17"/>
  <c r="A471" i="16"/>
  <c r="A509" i="16"/>
  <c r="A498" i="16"/>
  <c r="B499" i="16" s="1"/>
  <c r="A522" i="16"/>
  <c r="A453" i="17"/>
  <c r="A487" i="16"/>
  <c r="A477" i="16"/>
  <c r="B478" i="16" s="1"/>
  <c r="A473" i="16"/>
  <c r="A465" i="17"/>
  <c r="A510" i="16"/>
  <c r="A450" i="17"/>
  <c r="A516" i="16"/>
  <c r="A491" i="16"/>
  <c r="A494" i="16"/>
  <c r="A469" i="16"/>
  <c r="A464" i="17"/>
  <c r="A496" i="16"/>
  <c r="A472" i="16"/>
  <c r="A458" i="17"/>
  <c r="A486" i="16"/>
  <c r="A449" i="17"/>
  <c r="A475" i="16"/>
  <c r="A454" i="17"/>
  <c r="B455" i="17" s="1"/>
  <c r="A521" i="16"/>
  <c r="A508" i="16"/>
  <c r="A514" i="16"/>
  <c r="B515" i="16" s="1"/>
  <c r="B516" i="16" s="1"/>
  <c r="A511" i="16"/>
  <c r="A507" i="16"/>
  <c r="A513" i="16"/>
  <c r="A489" i="16"/>
  <c r="A485" i="16"/>
  <c r="A517" i="16"/>
  <c r="A515" i="16"/>
  <c r="A470" i="16"/>
  <c r="A463" i="17"/>
  <c r="A497" i="16"/>
  <c r="A495" i="16"/>
  <c r="A512" i="16"/>
  <c r="A452" i="17"/>
  <c r="A495" i="17"/>
  <c r="A190" i="18"/>
  <c r="A193" i="18"/>
  <c r="A529" i="16"/>
  <c r="A533" i="16"/>
  <c r="A557" i="16"/>
  <c r="A563" i="16"/>
  <c r="A478" i="17"/>
  <c r="A566" i="16"/>
  <c r="A498" i="17"/>
  <c r="A530" i="16"/>
  <c r="A560" i="16"/>
  <c r="A565" i="16"/>
  <c r="A544" i="16"/>
  <c r="A188" i="18"/>
  <c r="A489" i="17"/>
  <c r="A534" i="16"/>
  <c r="A484" i="17"/>
  <c r="A539" i="16"/>
  <c r="B540" i="16" s="1"/>
  <c r="A500" i="17"/>
  <c r="A486" i="17"/>
  <c r="A491" i="17"/>
  <c r="A184" i="18"/>
  <c r="A469" i="17"/>
  <c r="B470" i="17" s="1"/>
  <c r="A501" i="17"/>
  <c r="A562" i="16"/>
  <c r="A553" i="16"/>
  <c r="A496" i="17"/>
  <c r="A545" i="16"/>
  <c r="A485" i="17"/>
  <c r="A546" i="16"/>
  <c r="A547" i="16"/>
  <c r="B548" i="16" s="1"/>
  <c r="B549" i="16" s="1"/>
  <c r="B550" i="16" s="1"/>
  <c r="B551" i="16" s="1"/>
  <c r="B552" i="16" s="1"/>
  <c r="A467" i="17"/>
  <c r="A559" i="16"/>
  <c r="A535" i="16"/>
  <c r="A528" i="16"/>
  <c r="A536" i="16"/>
  <c r="A480" i="17"/>
  <c r="B481" i="17" s="1"/>
  <c r="A503" i="17"/>
  <c r="B504" i="17" s="1"/>
  <c r="B505" i="17" s="1"/>
  <c r="B506" i="17" s="1"/>
  <c r="A195" i="18"/>
  <c r="A561" i="16"/>
  <c r="A567" i="16"/>
  <c r="A196" i="18"/>
  <c r="B197" i="18" s="1"/>
  <c r="A497" i="17"/>
  <c r="A423" i="17"/>
  <c r="A568" i="16"/>
  <c r="B569" i="16" s="1"/>
  <c r="A490" i="17"/>
  <c r="A191" i="18"/>
  <c r="A538" i="16"/>
  <c r="A555" i="16"/>
  <c r="A419" i="17"/>
  <c r="A492" i="17"/>
  <c r="A187" i="18"/>
  <c r="A532" i="16"/>
  <c r="A487" i="17"/>
  <c r="A494" i="17"/>
  <c r="A479" i="17"/>
  <c r="A537" i="16"/>
  <c r="A194" i="18"/>
  <c r="A564" i="16"/>
  <c r="A543" i="16"/>
  <c r="A556" i="16"/>
  <c r="A189" i="18"/>
  <c r="A422" i="17"/>
  <c r="A558" i="16"/>
  <c r="A499" i="17"/>
  <c r="A192" i="18"/>
  <c r="A182" i="18"/>
  <c r="A421" i="17"/>
  <c r="A554" i="16"/>
  <c r="A502" i="17"/>
  <c r="A183" i="18"/>
  <c r="A468" i="17"/>
  <c r="A531" i="16"/>
  <c r="A427" i="16"/>
  <c r="A412" i="17"/>
  <c r="A408" i="17"/>
  <c r="A441" i="16"/>
  <c r="A430" i="16"/>
  <c r="A431" i="16"/>
  <c r="A412" i="16"/>
  <c r="A392" i="17"/>
  <c r="A440" i="16"/>
  <c r="A178" i="18"/>
  <c r="A407" i="17"/>
  <c r="A438" i="16"/>
  <c r="A415" i="17"/>
  <c r="A426" i="16"/>
  <c r="A425" i="16"/>
  <c r="A403" i="17"/>
  <c r="A402" i="17"/>
  <c r="A179" i="18"/>
  <c r="A443" i="16"/>
  <c r="A433" i="16"/>
  <c r="A439" i="16"/>
  <c r="B440" i="16" s="1"/>
  <c r="B441" i="16" s="1"/>
  <c r="A414" i="17"/>
  <c r="A437" i="16"/>
  <c r="A609" i="16"/>
  <c r="A416" i="17"/>
  <c r="A401" i="17"/>
  <c r="A611" i="16"/>
  <c r="A175" i="18"/>
  <c r="B176" i="18" s="1"/>
  <c r="A428" i="16"/>
  <c r="A420" i="17"/>
  <c r="A610" i="16"/>
  <c r="A435" i="16"/>
  <c r="A417" i="16"/>
  <c r="B418" i="16" s="1"/>
  <c r="A442" i="16"/>
  <c r="A406" i="17"/>
  <c r="A527" i="16"/>
  <c r="A415" i="16"/>
  <c r="A416" i="16"/>
  <c r="A413" i="17"/>
  <c r="A429" i="16"/>
  <c r="A418" i="17"/>
  <c r="A434" i="16"/>
  <c r="A410" i="17"/>
  <c r="A411" i="17"/>
  <c r="A399" i="17"/>
  <c r="A400" i="17"/>
  <c r="A405" i="17"/>
  <c r="A185" i="18"/>
  <c r="A526" i="16"/>
  <c r="A414" i="16"/>
  <c r="A394" i="17"/>
  <c r="A395" i="17"/>
  <c r="B396" i="17" s="1"/>
  <c r="B397" i="17" s="1"/>
  <c r="B398" i="17" s="1"/>
  <c r="A417" i="17"/>
  <c r="A181" i="18"/>
  <c r="A409" i="17"/>
  <c r="A404" i="17"/>
  <c r="A445" i="16"/>
  <c r="A413" i="16"/>
  <c r="A393" i="17"/>
  <c r="A180" i="18"/>
  <c r="A432" i="16"/>
  <c r="A444" i="16"/>
  <c r="A186" i="18"/>
  <c r="A436" i="16"/>
  <c r="A367" i="17"/>
  <c r="A165" i="18"/>
  <c r="A365" i="17"/>
  <c r="A164" i="18"/>
  <c r="A363" i="17"/>
  <c r="A394" i="16"/>
  <c r="A390" i="16"/>
  <c r="A368" i="17"/>
  <c r="A361" i="17"/>
  <c r="A371" i="17"/>
  <c r="A395" i="16"/>
  <c r="A389" i="16"/>
  <c r="A392" i="16"/>
  <c r="A370" i="17"/>
  <c r="A384" i="16"/>
  <c r="B385" i="16" s="1"/>
  <c r="A387" i="16"/>
  <c r="A357" i="17"/>
  <c r="B358" i="17" s="1"/>
  <c r="A366" i="17"/>
  <c r="A356" i="17"/>
  <c r="A388" i="16"/>
  <c r="A369" i="17"/>
  <c r="A393" i="16"/>
  <c r="A364" i="17"/>
  <c r="A160" i="18"/>
  <c r="B161" i="18" s="1"/>
  <c r="B162" i="18" s="1"/>
  <c r="B163" i="18" s="1"/>
  <c r="A362" i="17"/>
  <c r="A391" i="16"/>
  <c r="A374" i="17"/>
  <c r="A377" i="17"/>
  <c r="A373" i="17"/>
  <c r="A372" i="17"/>
  <c r="A396" i="16"/>
  <c r="A397" i="16"/>
  <c r="A376" i="17"/>
  <c r="A375" i="17"/>
  <c r="B376" i="17" s="1"/>
  <c r="A398" i="16"/>
  <c r="A343" i="17"/>
  <c r="A342" i="17"/>
  <c r="A379" i="16"/>
  <c r="A340" i="17"/>
  <c r="A383" i="16"/>
  <c r="A168" i="18"/>
  <c r="A174" i="18"/>
  <c r="B175" i="18" s="1"/>
  <c r="A170" i="18"/>
  <c r="A405" i="16"/>
  <c r="A354" i="17"/>
  <c r="A403" i="16"/>
  <c r="A381" i="16"/>
  <c r="A401" i="16"/>
  <c r="A345" i="17"/>
  <c r="A341" i="17"/>
  <c r="A373" i="16"/>
  <c r="A348" i="17"/>
  <c r="A169" i="18"/>
  <c r="A171" i="18"/>
  <c r="A166" i="18"/>
  <c r="A327" i="17"/>
  <c r="A399" i="16"/>
  <c r="A350" i="17"/>
  <c r="A378" i="16"/>
  <c r="A353" i="17"/>
  <c r="A344" i="17"/>
  <c r="B345" i="17" s="1"/>
  <c r="A352" i="17"/>
  <c r="A376" i="16"/>
  <c r="A380" i="16"/>
  <c r="A374" i="16"/>
  <c r="A404" i="16"/>
  <c r="A173" i="18"/>
  <c r="A382" i="16"/>
  <c r="A349" i="17"/>
  <c r="A347" i="17"/>
  <c r="A400" i="16"/>
  <c r="A402" i="16"/>
  <c r="A346" i="17"/>
  <c r="A167" i="18"/>
  <c r="A375" i="16"/>
  <c r="A377" i="16"/>
  <c r="A351" i="17"/>
  <c r="B352" i="17" s="1"/>
  <c r="A329" i="17"/>
  <c r="A153" i="18"/>
  <c r="A311" i="17"/>
  <c r="A365" i="16"/>
  <c r="A381" i="17"/>
  <c r="A379" i="17"/>
  <c r="A325" i="17"/>
  <c r="A356" i="16"/>
  <c r="A335" i="17"/>
  <c r="A380" i="17"/>
  <c r="A151" i="18"/>
  <c r="A406" i="16"/>
  <c r="B407" i="16" s="1"/>
  <c r="B408" i="16" s="1"/>
  <c r="B409" i="16" s="1"/>
  <c r="A359" i="16"/>
  <c r="A315" i="17"/>
  <c r="A154" i="18"/>
  <c r="A314" i="17"/>
  <c r="A345" i="16"/>
  <c r="A158" i="18"/>
  <c r="A156" i="18"/>
  <c r="A346" i="16"/>
  <c r="A410" i="16"/>
  <c r="A382" i="17"/>
  <c r="A343" i="16"/>
  <c r="A371" i="16"/>
  <c r="A355" i="16"/>
  <c r="A155" i="18"/>
  <c r="A317" i="17"/>
  <c r="A361" i="16"/>
  <c r="A148" i="18"/>
  <c r="A334" i="17"/>
  <c r="A390" i="17"/>
  <c r="A330" i="17"/>
  <c r="A307" i="17"/>
  <c r="A378" i="17"/>
  <c r="A328" i="17"/>
  <c r="A157" i="18"/>
  <c r="A332" i="17"/>
  <c r="A367" i="16"/>
  <c r="A342" i="16"/>
  <c r="A360" i="16"/>
  <c r="A331" i="17"/>
  <c r="A358" i="16"/>
  <c r="A340" i="16"/>
  <c r="A338" i="17"/>
  <c r="A354" i="16"/>
  <c r="A348" i="16"/>
  <c r="A336" i="17"/>
  <c r="A310" i="17"/>
  <c r="A324" i="17"/>
  <c r="A383" i="17"/>
  <c r="A319" i="17"/>
  <c r="A339" i="17"/>
  <c r="A349" i="16"/>
  <c r="A391" i="17"/>
  <c r="A308" i="17"/>
  <c r="A372" i="16"/>
  <c r="A337" i="17"/>
  <c r="A306" i="17"/>
  <c r="A338" i="16"/>
  <c r="A309" i="17"/>
  <c r="A366" i="16"/>
  <c r="A362" i="16"/>
  <c r="A368" i="16"/>
  <c r="A152" i="18"/>
  <c r="A305" i="17"/>
  <c r="A363" i="16"/>
  <c r="A326" i="17"/>
  <c r="A384" i="17"/>
  <c r="B385" i="17" s="1"/>
  <c r="A347" i="16"/>
  <c r="A364" i="16"/>
  <c r="A159" i="18"/>
  <c r="A337" i="16"/>
  <c r="A318" i="17"/>
  <c r="A370" i="16"/>
  <c r="A333" i="17"/>
  <c r="A339" i="16"/>
  <c r="A369" i="16"/>
  <c r="A355" i="17"/>
  <c r="A316" i="17"/>
  <c r="A344" i="16"/>
  <c r="A357" i="16"/>
  <c r="A341" i="16"/>
  <c r="A167" i="16"/>
  <c r="A322" i="17"/>
  <c r="A260" i="17"/>
  <c r="A275" i="17"/>
  <c r="A307" i="16"/>
  <c r="A283" i="17"/>
  <c r="A72" i="18"/>
  <c r="A255" i="17"/>
  <c r="B256" i="17" s="1"/>
  <c r="A306" i="16"/>
  <c r="A282" i="17"/>
  <c r="A254" i="17"/>
  <c r="A305" i="16"/>
  <c r="A281" i="17"/>
  <c r="A322" i="16"/>
  <c r="B323" i="16" s="1"/>
  <c r="B324" i="16" s="1"/>
  <c r="B325" i="16" s="1"/>
  <c r="A274" i="17"/>
  <c r="A150" i="17"/>
  <c r="A295" i="17"/>
  <c r="A294" i="16"/>
  <c r="B295" i="16" s="1"/>
  <c r="B296" i="16" s="1"/>
  <c r="A134" i="18"/>
  <c r="A294" i="17"/>
  <c r="A276" i="17"/>
  <c r="B277" i="17" s="1"/>
  <c r="B278" i="17" s="1"/>
  <c r="B279" i="17" s="1"/>
  <c r="A323" i="17"/>
  <c r="A280" i="17"/>
  <c r="A350" i="16"/>
  <c r="A132" i="18"/>
  <c r="B133" i="18" s="1"/>
  <c r="A145" i="17"/>
  <c r="A147" i="17"/>
  <c r="A285" i="17"/>
  <c r="A166" i="16"/>
  <c r="A148" i="17"/>
  <c r="A262" i="17"/>
  <c r="A150" i="18"/>
  <c r="A49" i="11"/>
  <c r="A149" i="17"/>
  <c r="A263" i="17"/>
  <c r="A293" i="16"/>
  <c r="A303" i="16"/>
  <c r="A273" i="17"/>
  <c r="A304" i="16"/>
  <c r="A149" i="18"/>
  <c r="A302" i="16"/>
  <c r="A272" i="17"/>
  <c r="A147" i="18"/>
  <c r="A146" i="17"/>
  <c r="A301" i="16"/>
  <c r="A271" i="17"/>
  <c r="A321" i="16"/>
  <c r="A146" i="18"/>
  <c r="A261" i="17"/>
  <c r="A300" i="16"/>
  <c r="A320" i="16"/>
  <c r="A411" i="16"/>
  <c r="A321" i="17"/>
  <c r="A299" i="16"/>
  <c r="A264" i="17"/>
  <c r="B265" i="17" s="1"/>
  <c r="A291" i="16"/>
  <c r="A319" i="16"/>
  <c r="A353" i="16"/>
  <c r="A320" i="17"/>
  <c r="A169" i="16"/>
  <c r="A135" i="18"/>
  <c r="A286" i="16"/>
  <c r="A309" i="16"/>
  <c r="B310" i="16" s="1"/>
  <c r="A352" i="16"/>
  <c r="A313" i="17"/>
  <c r="A168" i="16"/>
  <c r="A286" i="17"/>
  <c r="B287" i="17" s="1"/>
  <c r="B288" i="17" s="1"/>
  <c r="B289" i="17" s="1"/>
  <c r="B290" i="17" s="1"/>
  <c r="B291" i="17" s="1"/>
  <c r="B292" i="17" s="1"/>
  <c r="B293" i="17" s="1"/>
  <c r="A285" i="16"/>
  <c r="A308" i="16"/>
  <c r="A284" i="17"/>
  <c r="A351" i="16"/>
  <c r="A292" i="16"/>
  <c r="A279" i="16"/>
  <c r="A248" i="17"/>
  <c r="A124" i="16"/>
  <c r="A127" i="18"/>
  <c r="A262" i="16"/>
  <c r="A251" i="17"/>
  <c r="A100" i="17"/>
  <c r="A122" i="16"/>
  <c r="A128" i="18"/>
  <c r="B129" i="18" s="1"/>
  <c r="A249" i="17"/>
  <c r="A37" i="11"/>
  <c r="A280" i="16"/>
  <c r="A265" i="16"/>
  <c r="A278" i="16"/>
  <c r="A281" i="16"/>
  <c r="A56" i="18"/>
  <c r="A123" i="16"/>
  <c r="A121" i="16"/>
  <c r="A122" i="18"/>
  <c r="A263" i="16"/>
  <c r="A99" i="17"/>
  <c r="A261" i="16"/>
  <c r="A38" i="11"/>
  <c r="A250" i="17"/>
  <c r="A21" i="16"/>
  <c r="A276" i="16"/>
  <c r="A264" i="16"/>
  <c r="A277" i="16"/>
  <c r="A58" i="18"/>
  <c r="A241" i="17"/>
  <c r="B242" i="17" s="1"/>
  <c r="A57" i="18"/>
  <c r="A123" i="18"/>
  <c r="A124" i="18"/>
  <c r="B125" i="18" s="1"/>
  <c r="A98" i="17"/>
  <c r="A101" i="17"/>
  <c r="A42" i="17"/>
  <c r="A227" i="17"/>
  <c r="A17" i="16"/>
  <c r="A223" i="17"/>
  <c r="A226" i="17"/>
  <c r="A22" i="16"/>
  <c r="A216" i="17"/>
  <c r="A234" i="17"/>
  <c r="A233" i="17"/>
  <c r="A231" i="17"/>
  <c r="A230" i="17"/>
  <c r="A229" i="17"/>
  <c r="A224" i="17"/>
  <c r="A217" i="17"/>
  <c r="B218" i="17" s="1"/>
  <c r="A235" i="17"/>
  <c r="A228" i="17"/>
  <c r="A232" i="17"/>
  <c r="A225" i="17"/>
  <c r="A222" i="17"/>
  <c r="A15" i="16"/>
  <c r="A215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5" i="16"/>
  <c r="A205" i="17"/>
  <c r="A41" i="17"/>
  <c r="A29" i="16"/>
  <c r="A88" i="17"/>
  <c r="A17" i="18"/>
  <c r="A28" i="16"/>
  <c r="A302" i="17"/>
  <c r="A327" i="16"/>
  <c r="A251" i="16"/>
  <c r="A62" i="11"/>
  <c r="A217" i="16"/>
  <c r="A227" i="16"/>
  <c r="A107" i="18"/>
  <c r="A198" i="17"/>
  <c r="A71" i="18"/>
  <c r="A64" i="18"/>
  <c r="A26" i="11"/>
  <c r="A253" i="16"/>
  <c r="A228" i="16"/>
  <c r="A89" i="18"/>
  <c r="A196" i="17"/>
  <c r="A216" i="16"/>
  <c r="A284" i="16"/>
  <c r="A113" i="18"/>
  <c r="A197" i="17"/>
  <c r="A231" i="16"/>
  <c r="A114" i="18"/>
  <c r="A193" i="17"/>
  <c r="A70" i="18"/>
  <c r="A48" i="18"/>
  <c r="A8" i="11"/>
  <c r="A179" i="17"/>
  <c r="A97" i="18"/>
  <c r="A191" i="17"/>
  <c r="A64" i="11"/>
  <c r="A209" i="17"/>
  <c r="A106" i="18"/>
  <c r="B107" i="18" s="1"/>
  <c r="A224" i="16"/>
  <c r="A98" i="18"/>
  <c r="A192" i="17"/>
  <c r="A130" i="18"/>
  <c r="A70" i="11"/>
  <c r="B71" i="11" s="1"/>
  <c r="A99" i="18"/>
  <c r="A259" i="16"/>
  <c r="A186" i="17"/>
  <c r="A37" i="16"/>
  <c r="A117" i="16"/>
  <c r="A35" i="11"/>
  <c r="A49" i="18"/>
  <c r="A22" i="18"/>
  <c r="A36" i="17"/>
  <c r="A108" i="18"/>
  <c r="A177" i="17"/>
  <c r="A257" i="16"/>
  <c r="A95" i="18"/>
  <c r="A69" i="11"/>
  <c r="A230" i="16"/>
  <c r="A258" i="16"/>
  <c r="A183" i="17"/>
  <c r="A249" i="16"/>
  <c r="A253" i="17"/>
  <c r="A211" i="16"/>
  <c r="A7" i="11"/>
  <c r="A50" i="16"/>
  <c r="A39" i="18"/>
  <c r="B40" i="18" s="1"/>
  <c r="B41" i="18" s="1"/>
  <c r="A23" i="18"/>
  <c r="B24" i="18" s="1"/>
  <c r="A232" i="16"/>
  <c r="A184" i="17"/>
  <c r="A226" i="16"/>
  <c r="A137" i="18"/>
  <c r="A239" i="16"/>
  <c r="A220" i="16"/>
  <c r="A240" i="16"/>
  <c r="A204" i="17"/>
  <c r="A170" i="16"/>
  <c r="A26" i="18"/>
  <c r="A89" i="17"/>
  <c r="A103" i="16"/>
  <c r="A205" i="16"/>
  <c r="A246" i="16"/>
  <c r="A209" i="16"/>
  <c r="A121" i="18"/>
  <c r="A248" i="16"/>
  <c r="A303" i="17"/>
  <c r="A178" i="17"/>
  <c r="A245" i="16"/>
  <c r="A214" i="16"/>
  <c r="A201" i="17"/>
  <c r="A304" i="17"/>
  <c r="A252" i="17"/>
  <c r="A195" i="17"/>
  <c r="A208" i="17"/>
  <c r="A34" i="17"/>
  <c r="A143" i="18"/>
  <c r="A11" i="11"/>
  <c r="A125" i="16"/>
  <c r="A39" i="16"/>
  <c r="A239" i="17"/>
  <c r="A250" i="16"/>
  <c r="A202" i="17"/>
  <c r="A181" i="17"/>
  <c r="A199" i="17"/>
  <c r="A213" i="16"/>
  <c r="A90" i="18"/>
  <c r="A185" i="17"/>
  <c r="A194" i="17"/>
  <c r="A238" i="17"/>
  <c r="A207" i="17"/>
  <c r="A60" i="11"/>
  <c r="A91" i="18"/>
  <c r="A235" i="16"/>
  <c r="A190" i="17"/>
  <c r="A283" i="16"/>
  <c r="A68" i="11"/>
  <c r="A58" i="16"/>
  <c r="A50" i="18"/>
  <c r="A33" i="11"/>
  <c r="A32" i="11"/>
  <c r="A118" i="16"/>
  <c r="A102" i="16"/>
  <c r="A221" i="16"/>
  <c r="A312" i="17"/>
  <c r="A188" i="17"/>
  <c r="A182" i="17"/>
  <c r="A206" i="17"/>
  <c r="A200" i="17"/>
  <c r="A212" i="16"/>
  <c r="A210" i="16"/>
  <c r="A189" i="17"/>
  <c r="A282" i="16"/>
  <c r="A66" i="11"/>
  <c r="A110" i="18"/>
  <c r="A222" i="16"/>
  <c r="A256" i="16"/>
  <c r="A136" i="18"/>
  <c r="A126" i="16"/>
  <c r="A37" i="17"/>
  <c r="A105" i="18"/>
  <c r="A92" i="18"/>
  <c r="A244" i="16"/>
  <c r="A254" i="16"/>
  <c r="A219" i="16"/>
  <c r="A59" i="11"/>
  <c r="A247" i="16"/>
  <c r="A203" i="17"/>
  <c r="A255" i="16"/>
  <c r="A100" i="18"/>
  <c r="B101" i="18" s="1"/>
  <c r="A63" i="11"/>
  <c r="A27" i="17"/>
  <c r="A31" i="16"/>
  <c r="A128" i="16"/>
  <c r="A20" i="16"/>
  <c r="A40" i="17"/>
  <c r="A10" i="17"/>
  <c r="A61" i="11"/>
  <c r="A229" i="16"/>
  <c r="A223" i="16"/>
  <c r="A237" i="17"/>
  <c r="A109" i="18"/>
  <c r="A240" i="17"/>
  <c r="A104" i="18"/>
  <c r="A296" i="17"/>
  <c r="B297" i="17" s="1"/>
  <c r="A237" i="16"/>
  <c r="A94" i="18"/>
  <c r="A59" i="18"/>
  <c r="A127" i="16"/>
  <c r="A38" i="17"/>
  <c r="A84" i="18"/>
  <c r="A112" i="18"/>
  <c r="A260" i="16"/>
  <c r="A236" i="16"/>
  <c r="A233" i="16"/>
  <c r="A234" i="16"/>
  <c r="A300" i="17"/>
  <c r="A93" i="18"/>
  <c r="A65" i="11"/>
  <c r="A252" i="16"/>
  <c r="A326" i="16"/>
  <c r="A301" i="17"/>
  <c r="A225" i="16"/>
  <c r="A180" i="17"/>
  <c r="A328" i="16"/>
  <c r="A238" i="16"/>
  <c r="A329" i="16"/>
  <c r="A96" i="18"/>
  <c r="A88" i="18"/>
  <c r="A187" i="17"/>
  <c r="A218" i="16"/>
  <c r="A131" i="18"/>
  <c r="B132" i="18" s="1"/>
  <c r="A38" i="18"/>
  <c r="A104" i="17"/>
  <c r="A25" i="17"/>
  <c r="A67" i="16"/>
  <c r="A14" i="18"/>
  <c r="A59" i="17"/>
  <c r="B60" i="17" s="1"/>
  <c r="A103" i="17"/>
  <c r="A35" i="18"/>
  <c r="A80" i="16"/>
  <c r="B81" i="16" s="1"/>
  <c r="B82" i="16" s="1"/>
  <c r="B83" i="16" s="1"/>
  <c r="A23" i="11"/>
  <c r="B24" i="11" s="1"/>
  <c r="A36" i="18"/>
  <c r="A7" i="18"/>
  <c r="A37" i="18"/>
  <c r="A20" i="11"/>
  <c r="B21" i="11" s="1"/>
  <c r="A157" i="16"/>
  <c r="A22" i="11"/>
  <c r="A137" i="17"/>
  <c r="A31" i="18"/>
  <c r="A91" i="17"/>
  <c r="A85" i="18"/>
  <c r="A41" i="16"/>
  <c r="A101" i="16"/>
  <c r="A46" i="11"/>
  <c r="A80" i="17"/>
  <c r="A40" i="16"/>
  <c r="A27" i="18"/>
  <c r="A61" i="17"/>
  <c r="A100" i="16"/>
  <c r="A158" i="16"/>
  <c r="A138" i="17"/>
  <c r="A25" i="11"/>
  <c r="A102" i="17"/>
  <c r="A39" i="11"/>
  <c r="A98" i="16"/>
  <c r="A52" i="18"/>
  <c r="A114" i="16"/>
  <c r="A160" i="16"/>
  <c r="A161" i="16"/>
  <c r="A9" i="16"/>
  <c r="A6" i="18"/>
  <c r="A59" i="16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B69" i="16" s="1"/>
  <c r="A159" i="16"/>
  <c r="A18" i="16"/>
  <c r="A14" i="16"/>
  <c r="A82" i="18"/>
  <c r="A99" i="16"/>
  <c r="A53" i="18"/>
  <c r="A73" i="18"/>
  <c r="A75" i="16"/>
  <c r="A77" i="16"/>
  <c r="A135" i="17"/>
  <c r="A51" i="18"/>
  <c r="A79" i="16"/>
  <c r="A32" i="18"/>
  <c r="A162" i="16"/>
  <c r="A69" i="18"/>
  <c r="A58" i="17"/>
  <c r="A61" i="16"/>
  <c r="A5" i="18"/>
  <c r="A28" i="18"/>
  <c r="A111" i="16"/>
  <c r="A113" i="16"/>
  <c r="A93" i="17"/>
  <c r="A134" i="17"/>
  <c r="A7" i="17"/>
  <c r="B7" i="17" s="1"/>
  <c r="A19" i="11"/>
  <c r="A27" i="16"/>
  <c r="A76" i="16"/>
  <c r="A67" i="17"/>
  <c r="A44" i="11"/>
  <c r="A47" i="11"/>
  <c r="A77" i="18"/>
  <c r="A8" i="16"/>
  <c r="B8" i="16" s="1"/>
  <c r="B9" i="16" s="1"/>
  <c r="A136" i="17"/>
  <c r="A22" i="17"/>
  <c r="A66" i="16"/>
  <c r="A109" i="16"/>
  <c r="A78" i="16"/>
  <c r="A69" i="17"/>
  <c r="A196" i="16"/>
  <c r="A32" i="17"/>
  <c r="A6" i="16"/>
  <c r="A49" i="16"/>
  <c r="A50" i="17"/>
  <c r="A45" i="18"/>
  <c r="B46" i="18" s="1"/>
  <c r="A107" i="17"/>
  <c r="A43" i="18"/>
  <c r="A54" i="18"/>
  <c r="A77" i="17"/>
  <c r="A43" i="11"/>
  <c r="A95" i="17"/>
  <c r="A93" i="16"/>
  <c r="A208" i="16"/>
  <c r="A150" i="16"/>
  <c r="A18" i="18"/>
  <c r="B19" i="18" s="1"/>
  <c r="A15" i="18"/>
  <c r="A54" i="17"/>
  <c r="A130" i="16"/>
  <c r="A36" i="11"/>
  <c r="A144" i="18"/>
  <c r="A42" i="11"/>
  <c r="A107" i="16"/>
  <c r="A207" i="16"/>
  <c r="A155" i="16"/>
  <c r="A110" i="17"/>
  <c r="A203" i="16"/>
  <c r="A83" i="18"/>
  <c r="A10" i="18"/>
  <c r="A16" i="11"/>
  <c r="B17" i="11" s="1"/>
  <c r="B18" i="11" s="1"/>
  <c r="A86" i="16"/>
  <c r="A90" i="16"/>
  <c r="A213" i="17"/>
  <c r="A13" i="11"/>
  <c r="A87" i="18"/>
  <c r="A28" i="11"/>
  <c r="A60" i="18"/>
  <c r="A134" i="16"/>
  <c r="A2" i="17"/>
  <c r="A34" i="18"/>
  <c r="A88" i="16"/>
  <c r="A92" i="17"/>
  <c r="A105" i="16"/>
  <c r="A64" i="16"/>
  <c r="A211" i="17"/>
  <c r="A3" i="17"/>
  <c r="A52" i="16"/>
  <c r="A15" i="11"/>
  <c r="A49" i="17"/>
  <c r="A47" i="16"/>
  <c r="A10" i="11"/>
  <c r="A75" i="18"/>
  <c r="A94" i="17"/>
  <c r="A75" i="17"/>
  <c r="A336" i="16"/>
  <c r="A135" i="16"/>
  <c r="A62" i="18"/>
  <c r="A35" i="17"/>
  <c r="A36" i="16"/>
  <c r="A97" i="17"/>
  <c r="A89" i="16"/>
  <c r="A78" i="17"/>
  <c r="A48" i="11"/>
  <c r="A175" i="17"/>
  <c r="A4" i="16"/>
  <c r="A38" i="16"/>
  <c r="A14" i="11"/>
  <c r="A141" i="18"/>
  <c r="A108" i="17"/>
  <c r="A44" i="18"/>
  <c r="A106" i="17"/>
  <c r="A202" i="16"/>
  <c r="A2" i="16"/>
  <c r="A52" i="17"/>
  <c r="A129" i="16"/>
  <c r="A87" i="16"/>
  <c r="A92" i="16"/>
  <c r="A62" i="16"/>
  <c r="A40" i="11"/>
  <c r="A147" i="16"/>
  <c r="A16" i="18"/>
  <c r="A3" i="16"/>
  <c r="A160" i="17"/>
  <c r="A204" i="16"/>
  <c r="A55" i="18"/>
  <c r="A131" i="16"/>
  <c r="A145" i="18"/>
  <c r="B146" i="18" s="1"/>
  <c r="A5" i="11"/>
  <c r="A52" i="11"/>
  <c r="B53" i="11" s="1"/>
  <c r="A76" i="17"/>
  <c r="A4" i="17"/>
  <c r="A51" i="16"/>
  <c r="A48" i="16"/>
  <c r="A29" i="11"/>
  <c r="B30" i="11" s="1"/>
  <c r="B31" i="11" s="1"/>
  <c r="A2" i="14"/>
  <c r="B3" i="14" s="1"/>
  <c r="B4" i="14" s="1"/>
  <c r="B5" i="14" s="1"/>
  <c r="B6" i="14" s="1"/>
  <c r="A31" i="17"/>
  <c r="A74" i="18"/>
  <c r="A167" i="17"/>
  <c r="A90" i="17"/>
  <c r="A70" i="17"/>
  <c r="B71" i="17" s="1"/>
  <c r="A51" i="11"/>
  <c r="A50" i="11"/>
  <c r="A33" i="17"/>
  <c r="A53" i="17"/>
  <c r="A78" i="18"/>
  <c r="B79" i="18" s="1"/>
  <c r="A133" i="16"/>
  <c r="A86" i="18"/>
  <c r="B87" i="18" s="1"/>
  <c r="A46" i="16"/>
  <c r="A105" i="17"/>
  <c r="A11" i="18"/>
  <c r="A96" i="17"/>
  <c r="A91" i="16"/>
  <c r="A41" i="11"/>
  <c r="A177" i="16"/>
  <c r="A120" i="16"/>
  <c r="B121" i="16" s="1"/>
  <c r="A119" i="16"/>
  <c r="A5" i="16"/>
  <c r="A132" i="16"/>
  <c r="B133" i="16" s="1"/>
  <c r="A109" i="17"/>
  <c r="A63" i="18"/>
  <c r="A61" i="18"/>
  <c r="A201" i="16"/>
  <c r="A51" i="17"/>
  <c r="A123" i="17"/>
  <c r="A198" i="16"/>
  <c r="A124" i="17"/>
  <c r="A180" i="16"/>
  <c r="A144" i="16"/>
  <c r="A156" i="17"/>
  <c r="A144" i="17"/>
  <c r="A152" i="16"/>
  <c r="A65" i="18"/>
  <c r="A149" i="16"/>
  <c r="A163" i="16"/>
  <c r="A156" i="16"/>
  <c r="A151" i="17"/>
  <c r="A126" i="17"/>
  <c r="A168" i="17"/>
  <c r="A131" i="17"/>
  <c r="A58" i="11"/>
  <c r="A141" i="16"/>
  <c r="A212" i="17"/>
  <c r="A158" i="17"/>
  <c r="A188" i="16"/>
  <c r="A143" i="17"/>
  <c r="A159" i="17"/>
  <c r="A178" i="16"/>
  <c r="A164" i="16"/>
  <c r="A111" i="17"/>
  <c r="A174" i="16"/>
  <c r="A141" i="17"/>
  <c r="A146" i="16"/>
  <c r="A152" i="17"/>
  <c r="A148" i="16"/>
  <c r="A118" i="17"/>
  <c r="A206" i="16"/>
  <c r="A115" i="17"/>
  <c r="A186" i="16"/>
  <c r="A113" i="17"/>
  <c r="A57" i="11"/>
  <c r="A116" i="16"/>
  <c r="A210" i="17"/>
  <c r="A128" i="17"/>
  <c r="A155" i="17"/>
  <c r="A114" i="17"/>
  <c r="A66" i="18"/>
  <c r="A153" i="17"/>
  <c r="A145" i="16"/>
  <c r="A74" i="17"/>
  <c r="A56" i="11"/>
  <c r="A63" i="17"/>
  <c r="A176" i="17"/>
  <c r="A119" i="17"/>
  <c r="A116" i="17"/>
  <c r="A129" i="17"/>
  <c r="A175" i="16"/>
  <c r="A142" i="17"/>
  <c r="A173" i="16"/>
  <c r="A153" i="16"/>
  <c r="A137" i="16"/>
  <c r="A139" i="17"/>
  <c r="A197" i="16"/>
  <c r="A139" i="16"/>
  <c r="A67" i="18"/>
  <c r="A140" i="17"/>
  <c r="A200" i="16"/>
  <c r="A151" i="16"/>
  <c r="A187" i="16"/>
  <c r="A132" i="17"/>
  <c r="A143" i="16"/>
  <c r="A73" i="17"/>
  <c r="A54" i="11"/>
  <c r="B55" i="11" s="1"/>
  <c r="A236" i="17"/>
  <c r="A330" i="16"/>
  <c r="B331" i="16" s="1"/>
  <c r="A138" i="16"/>
  <c r="A179" i="16"/>
  <c r="A127" i="17"/>
  <c r="A142" i="16"/>
  <c r="A68" i="18"/>
  <c r="A190" i="16"/>
  <c r="B191" i="16" s="1"/>
  <c r="A120" i="17"/>
  <c r="A79" i="17"/>
  <c r="A65" i="16"/>
  <c r="A169" i="17"/>
  <c r="A170" i="17"/>
  <c r="B171" i="17" s="1"/>
  <c r="B172" i="17" s="1"/>
  <c r="A140" i="16"/>
  <c r="A121" i="17"/>
  <c r="A157" i="17"/>
  <c r="A125" i="17"/>
  <c r="A154" i="16"/>
  <c r="A122" i="17"/>
  <c r="A112" i="17"/>
  <c r="A199" i="16"/>
  <c r="A106" i="16"/>
  <c r="A214" i="17"/>
  <c r="A171" i="16"/>
  <c r="A154" i="17"/>
  <c r="A176" i="16"/>
  <c r="A136" i="16"/>
  <c r="A189" i="16"/>
  <c r="A130" i="17"/>
  <c r="A172" i="16"/>
  <c r="A117" i="17"/>
  <c r="B80" i="18" l="1"/>
  <c r="B142" i="18"/>
  <c r="B144" i="18"/>
  <c r="B172" i="18"/>
  <c r="B266" i="17"/>
  <c r="B267" i="17" s="1"/>
  <c r="B268" i="17" s="1"/>
  <c r="B269" i="17" s="1"/>
  <c r="B553" i="17"/>
  <c r="B60" i="16"/>
  <c r="B67" i="11"/>
  <c r="B381" i="16"/>
  <c r="B685" i="14"/>
  <c r="B250" i="15"/>
  <c r="B364" i="15"/>
  <c r="B132" i="11"/>
  <c r="B348" i="16"/>
  <c r="B744" i="14"/>
  <c r="B745" i="14" s="1"/>
  <c r="B746" i="14" s="1"/>
  <c r="B747" i="14" s="1"/>
  <c r="B193" i="18"/>
  <c r="B640" i="14"/>
  <c r="B97" i="15"/>
  <c r="B320" i="15"/>
  <c r="B106" i="11"/>
  <c r="B528" i="14"/>
  <c r="B87" i="11"/>
  <c r="B85" i="11"/>
  <c r="B446" i="14"/>
  <c r="B447" i="14" s="1"/>
  <c r="B448" i="14" s="1"/>
  <c r="B449" i="14" s="1"/>
  <c r="B450" i="14" s="1"/>
  <c r="B414" i="16"/>
  <c r="B415" i="16" s="1"/>
  <c r="B416" i="16" s="1"/>
  <c r="B386" i="16"/>
  <c r="B455" i="16"/>
  <c r="B518" i="14"/>
  <c r="B842" i="14"/>
  <c r="B843" i="14" s="1"/>
  <c r="B844" i="14" s="1"/>
  <c r="B845" i="14" s="1"/>
  <c r="B645" i="14"/>
  <c r="B524" i="16"/>
  <c r="B525" i="16" s="1"/>
  <c r="B537" i="17"/>
  <c r="B538" i="17" s="1"/>
  <c r="B539" i="17" s="1"/>
  <c r="B540" i="17" s="1"/>
  <c r="B240" i="15"/>
  <c r="B401" i="16"/>
  <c r="B487" i="16"/>
  <c r="B753" i="14"/>
  <c r="B55" i="15"/>
  <c r="B550" i="17"/>
  <c r="B551" i="17" s="1"/>
  <c r="B552" i="17" s="1"/>
  <c r="B64" i="14"/>
  <c r="B154" i="11"/>
  <c r="B181" i="16"/>
  <c r="B182" i="16" s="1"/>
  <c r="B241" i="16"/>
  <c r="B242" i="16" s="1"/>
  <c r="B503" i="14"/>
  <c r="B504" i="14" s="1"/>
  <c r="B505" i="14" s="1"/>
  <c r="B506" i="14" s="1"/>
  <c r="B507" i="14" s="1"/>
  <c r="B620" i="14"/>
  <c r="B621" i="14" s="1"/>
  <c r="B234" i="15"/>
  <c r="B348" i="15"/>
  <c r="B118" i="11"/>
  <c r="B314" i="17"/>
  <c r="B532" i="16"/>
  <c r="B533" i="16" s="1"/>
  <c r="B534" i="16" s="1"/>
  <c r="B535" i="16" s="1"/>
  <c r="B557" i="16"/>
  <c r="B525" i="17"/>
  <c r="B730" i="14"/>
  <c r="B731" i="14" s="1"/>
  <c r="B218" i="15"/>
  <c r="B219" i="15" s="1"/>
  <c r="B186" i="17"/>
  <c r="B281" i="17"/>
  <c r="B282" i="17" s="1"/>
  <c r="B283" i="17" s="1"/>
  <c r="B284" i="17" s="1"/>
  <c r="B285" i="17" s="1"/>
  <c r="B286" i="17" s="1"/>
  <c r="B29" i="18"/>
  <c r="B30" i="18" s="1"/>
  <c r="B150" i="18"/>
  <c r="B156" i="18"/>
  <c r="B408" i="17"/>
  <c r="B409" i="17" s="1"/>
  <c r="B410" i="17" s="1"/>
  <c r="B464" i="16"/>
  <c r="B737" i="14"/>
  <c r="B848" i="14"/>
  <c r="B849" i="14" s="1"/>
  <c r="B850" i="14" s="1"/>
  <c r="B851" i="14" s="1"/>
  <c r="B148" i="11"/>
  <c r="B149" i="11" s="1"/>
  <c r="B192" i="18"/>
  <c r="B471" i="17"/>
  <c r="B472" i="17" s="1"/>
  <c r="B473" i="17" s="1"/>
  <c r="B474" i="17" s="1"/>
  <c r="B475" i="17" s="1"/>
  <c r="B476" i="17" s="1"/>
  <c r="B477" i="17" s="1"/>
  <c r="B800" i="14"/>
  <c r="B801" i="14" s="1"/>
  <c r="B802" i="14" s="1"/>
  <c r="B803" i="14" s="1"/>
  <c r="B804" i="14" s="1"/>
  <c r="B805" i="14" s="1"/>
  <c r="B806" i="14" s="1"/>
  <c r="B826" i="14"/>
  <c r="B780" i="14"/>
  <c r="B781" i="14" s="1"/>
  <c r="B782" i="14" s="1"/>
  <c r="B783" i="14" s="1"/>
  <c r="B720" i="14"/>
  <c r="B721" i="14" s="1"/>
  <c r="B103" i="11"/>
  <c r="B157" i="11"/>
  <c r="B158" i="11" s="1"/>
  <c r="B165" i="11"/>
  <c r="B126" i="17"/>
  <c r="B274" i="17"/>
  <c r="B323" i="17"/>
  <c r="B372" i="16"/>
  <c r="B442" i="16"/>
  <c r="B443" i="16" s="1"/>
  <c r="B444" i="16" s="1"/>
  <c r="B185" i="18"/>
  <c r="B517" i="14"/>
  <c r="B485" i="14"/>
  <c r="B225" i="18"/>
  <c r="B226" i="18" s="1"/>
  <c r="B410" i="16"/>
  <c r="B439" i="14"/>
  <c r="B247" i="15"/>
  <c r="B248" i="15" s="1"/>
  <c r="B313" i="15"/>
  <c r="B314" i="15" s="1"/>
  <c r="B315" i="15" s="1"/>
  <c r="B316" i="15" s="1"/>
  <c r="B317" i="15" s="1"/>
  <c r="B318" i="15" s="1"/>
  <c r="B319" i="15" s="1"/>
  <c r="B322" i="15"/>
  <c r="B323" i="15" s="1"/>
  <c r="B514" i="17"/>
  <c r="B515" i="17" s="1"/>
  <c r="B516" i="17" s="1"/>
  <c r="B206" i="18"/>
  <c r="B207" i="18" s="1"/>
  <c r="B242" i="15"/>
  <c r="B128" i="11"/>
  <c r="B113" i="11"/>
  <c r="B98" i="11"/>
  <c r="B153" i="11"/>
  <c r="B224" i="15"/>
  <c r="B225" i="15" s="1"/>
  <c r="B556" i="17"/>
  <c r="B377" i="16"/>
  <c r="B411" i="17"/>
  <c r="B412" i="17" s="1"/>
  <c r="B413" i="17" s="1"/>
  <c r="B105" i="11"/>
  <c r="B380" i="16"/>
  <c r="B392" i="16"/>
  <c r="B432" i="16"/>
  <c r="B196" i="18"/>
  <c r="B427" i="17"/>
  <c r="B428" i="17" s="1"/>
  <c r="B345" i="15"/>
  <c r="B171" i="18"/>
  <c r="B223" i="18"/>
  <c r="B219" i="18"/>
  <c r="B233" i="18"/>
  <c r="B234" i="18" s="1"/>
  <c r="B653" i="14"/>
  <c r="B152" i="18"/>
  <c r="B382" i="16"/>
  <c r="B457" i="16"/>
  <c r="B458" i="16" s="1"/>
  <c r="B459" i="16" s="1"/>
  <c r="B214" i="18"/>
  <c r="B475" i="14"/>
  <c r="B476" i="14" s="1"/>
  <c r="B477" i="14" s="1"/>
  <c r="B478" i="14" s="1"/>
  <c r="B479" i="14" s="1"/>
  <c r="B303" i="17"/>
  <c r="B304" i="17" s="1"/>
  <c r="B305" i="17" s="1"/>
  <c r="B306" i="17" s="1"/>
  <c r="B147" i="18"/>
  <c r="B148" i="18" s="1"/>
  <c r="B349" i="16"/>
  <c r="B424" i="17"/>
  <c r="B487" i="17"/>
  <c r="B517" i="16"/>
  <c r="B518" i="16" s="1"/>
  <c r="B287" i="15"/>
  <c r="B180" i="18"/>
  <c r="B183" i="18"/>
  <c r="B524" i="14"/>
  <c r="B525" i="14" s="1"/>
  <c r="B526" i="14" s="1"/>
  <c r="B527" i="14" s="1"/>
  <c r="B155" i="11"/>
  <c r="B317" i="17"/>
  <c r="B327" i="17"/>
  <c r="B430" i="16"/>
  <c r="B338" i="15"/>
  <c r="B313" i="17"/>
  <c r="B493" i="17"/>
  <c r="B190" i="18"/>
  <c r="B622" i="14"/>
  <c r="B154" i="18"/>
  <c r="B465" i="16"/>
  <c r="B466" i="16" s="1"/>
  <c r="B467" i="16" s="1"/>
  <c r="B468" i="16" s="1"/>
  <c r="B224" i="18"/>
  <c r="B712" i="14"/>
  <c r="B713" i="14" s="1"/>
  <c r="B714" i="14" s="1"/>
  <c r="B715" i="14" s="1"/>
  <c r="B716" i="14" s="1"/>
  <c r="B370" i="15"/>
  <c r="B371" i="15" s="1"/>
  <c r="B245" i="15"/>
  <c r="B246" i="15" s="1"/>
  <c r="B100" i="11"/>
  <c r="B446" i="17"/>
  <c r="B492" i="14"/>
  <c r="B399" i="15"/>
  <c r="B400" i="15" s="1"/>
  <c r="B228" i="15"/>
  <c r="B229" i="15" s="1"/>
  <c r="B137" i="11"/>
  <c r="B670" i="14"/>
  <c r="B671" i="14" s="1"/>
  <c r="B672" i="14" s="1"/>
  <c r="B673" i="14" s="1"/>
  <c r="B304" i="16"/>
  <c r="B305" i="16" s="1"/>
  <c r="B306" i="16" s="1"/>
  <c r="B307" i="16" s="1"/>
  <c r="B308" i="16" s="1"/>
  <c r="B309" i="16" s="1"/>
  <c r="B337" i="17"/>
  <c r="B338" i="17" s="1"/>
  <c r="B339" i="17" s="1"/>
  <c r="B340" i="17" s="1"/>
  <c r="B378" i="16"/>
  <c r="B379" i="16" s="1"/>
  <c r="B405" i="17"/>
  <c r="B406" i="17" s="1"/>
  <c r="B407" i="17" s="1"/>
  <c r="B393" i="17"/>
  <c r="B394" i="17" s="1"/>
  <c r="B395" i="17" s="1"/>
  <c r="B560" i="16"/>
  <c r="B561" i="16" s="1"/>
  <c r="B562" i="16" s="1"/>
  <c r="B563" i="16" s="1"/>
  <c r="B564" i="16" s="1"/>
  <c r="B565" i="16" s="1"/>
  <c r="B566" i="16" s="1"/>
  <c r="B567" i="16" s="1"/>
  <c r="B568" i="16" s="1"/>
  <c r="B509" i="16"/>
  <c r="B510" i="16" s="1"/>
  <c r="B492" i="16"/>
  <c r="B452" i="17"/>
  <c r="B319" i="16"/>
  <c r="B251" i="15"/>
  <c r="B252" i="15" s="1"/>
  <c r="B253" i="15" s="1"/>
  <c r="B254" i="15" s="1"/>
  <c r="B401" i="15"/>
  <c r="B402" i="15" s="1"/>
  <c r="B230" i="15"/>
  <c r="B231" i="15" s="1"/>
  <c r="B280" i="15"/>
  <c r="B281" i="15" s="1"/>
  <c r="B282" i="15" s="1"/>
  <c r="B283" i="15" s="1"/>
  <c r="B284" i="15" s="1"/>
  <c r="B722" i="14"/>
  <c r="B723" i="14" s="1"/>
  <c r="B724" i="14" s="1"/>
  <c r="B725" i="14" s="1"/>
  <c r="B726" i="14" s="1"/>
  <c r="B236" i="15"/>
  <c r="B237" i="15" s="1"/>
  <c r="B238" i="15" s="1"/>
  <c r="B336" i="16"/>
  <c r="B143" i="18"/>
  <c r="B703" i="14"/>
  <c r="B704" i="14" s="1"/>
  <c r="B705" i="14" s="1"/>
  <c r="B706" i="14" s="1"/>
  <c r="B141" i="11"/>
  <c r="B127" i="11"/>
  <c r="B166" i="11"/>
  <c r="B131" i="11"/>
  <c r="B143" i="11"/>
  <c r="B387" i="16"/>
  <c r="B388" i="16" s="1"/>
  <c r="B389" i="16" s="1"/>
  <c r="B390" i="16" s="1"/>
  <c r="B391" i="16" s="1"/>
  <c r="B119" i="11"/>
  <c r="B217" i="18"/>
  <c r="B275" i="17"/>
  <c r="B276" i="17" s="1"/>
  <c r="B307" i="17"/>
  <c r="B308" i="17" s="1"/>
  <c r="B351" i="16"/>
  <c r="B352" i="16" s="1"/>
  <c r="B353" i="16" s="1"/>
  <c r="B350" i="16"/>
  <c r="B341" i="17"/>
  <c r="B342" i="17" s="1"/>
  <c r="B343" i="17" s="1"/>
  <c r="B344" i="17" s="1"/>
  <c r="B366" i="17"/>
  <c r="B367" i="17" s="1"/>
  <c r="B368" i="17" s="1"/>
  <c r="B369" i="17" s="1"/>
  <c r="B370" i="17" s="1"/>
  <c r="B371" i="17" s="1"/>
  <c r="B522" i="16"/>
  <c r="B523" i="16" s="1"/>
  <c r="B456" i="16"/>
  <c r="B430" i="17"/>
  <c r="B431" i="17" s="1"/>
  <c r="B432" i="17" s="1"/>
  <c r="B519" i="14"/>
  <c r="B520" i="14" s="1"/>
  <c r="B521" i="14" s="1"/>
  <c r="B522" i="14" s="1"/>
  <c r="B453" i="14"/>
  <c r="B454" i="14" s="1"/>
  <c r="B455" i="14" s="1"/>
  <c r="B846" i="14"/>
  <c r="B654" i="14"/>
  <c r="B655" i="14" s="1"/>
  <c r="B656" i="14" s="1"/>
  <c r="B657" i="14" s="1"/>
  <c r="B658" i="14" s="1"/>
  <c r="B646" i="14"/>
  <c r="B647" i="14" s="1"/>
  <c r="B648" i="14" s="1"/>
  <c r="B649" i="14" s="1"/>
  <c r="B650" i="14" s="1"/>
  <c r="B651" i="14" s="1"/>
  <c r="B652" i="14" s="1"/>
  <c r="B480" i="14"/>
  <c r="B481" i="14" s="1"/>
  <c r="B482" i="14" s="1"/>
  <c r="B483" i="14" s="1"/>
  <c r="B484" i="14" s="1"/>
  <c r="B738" i="14"/>
  <c r="B739" i="14" s="1"/>
  <c r="B740" i="14" s="1"/>
  <c r="B741" i="14" s="1"/>
  <c r="B121" i="15"/>
  <c r="B200" i="15"/>
  <c r="B296" i="15"/>
  <c r="B297" i="15" s="1"/>
  <c r="B512" i="17"/>
  <c r="B513" i="17" s="1"/>
  <c r="B294" i="17"/>
  <c r="B295" i="17" s="1"/>
  <c r="B296" i="17" s="1"/>
  <c r="B156" i="11"/>
  <c r="B140" i="11"/>
  <c r="B138" i="11"/>
  <c r="B91" i="11"/>
  <c r="B134" i="11"/>
  <c r="B135" i="11" s="1"/>
  <c r="B130" i="11"/>
  <c r="B361" i="17"/>
  <c r="B362" i="17" s="1"/>
  <c r="B363" i="17" s="1"/>
  <c r="B364" i="17" s="1"/>
  <c r="B493" i="16"/>
  <c r="B501" i="17"/>
  <c r="B502" i="17" s="1"/>
  <c r="B503" i="17" s="1"/>
  <c r="B464" i="17"/>
  <c r="B465" i="17" s="1"/>
  <c r="B466" i="17" s="1"/>
  <c r="B467" i="17" s="1"/>
  <c r="B468" i="17" s="1"/>
  <c r="B469" i="17" s="1"/>
  <c r="B460" i="16"/>
  <c r="B462" i="16"/>
  <c r="B463" i="16" s="1"/>
  <c r="B542" i="17"/>
  <c r="B543" i="17" s="1"/>
  <c r="B544" i="17" s="1"/>
  <c r="B545" i="17" s="1"/>
  <c r="B546" i="17" s="1"/>
  <c r="B547" i="17" s="1"/>
  <c r="B548" i="17" s="1"/>
  <c r="B570" i="16"/>
  <c r="B507" i="16"/>
  <c r="B508" i="16" s="1"/>
  <c r="B410" i="15"/>
  <c r="B411" i="15" s="1"/>
  <c r="B306" i="15"/>
  <c r="B380" i="15"/>
  <c r="B381" i="15" s="1"/>
  <c r="B382" i="15" s="1"/>
  <c r="B383" i="15" s="1"/>
  <c r="B384" i="15" s="1"/>
  <c r="B373" i="15"/>
  <c r="B270" i="15"/>
  <c r="B271" i="15" s="1"/>
  <c r="B272" i="15" s="1"/>
  <c r="B273" i="15" s="1"/>
  <c r="B274" i="15" s="1"/>
  <c r="B336" i="15"/>
  <c r="B326" i="16"/>
  <c r="B327" i="16" s="1"/>
  <c r="B328" i="16" s="1"/>
  <c r="B329" i="16" s="1"/>
  <c r="B330" i="16" s="1"/>
  <c r="B208" i="15"/>
  <c r="B533" i="17"/>
  <c r="B534" i="17" s="1"/>
  <c r="B535" i="17" s="1"/>
  <c r="B536" i="17" s="1"/>
  <c r="B92" i="11"/>
  <c r="B104" i="11"/>
  <c r="B303" i="15"/>
  <c r="B507" i="17"/>
  <c r="B271" i="17"/>
  <c r="B272" i="17" s="1"/>
  <c r="B273" i="17" s="1"/>
  <c r="B170" i="18"/>
  <c r="B411" i="16"/>
  <c r="B412" i="16" s="1"/>
  <c r="B413" i="16" s="1"/>
  <c r="B116" i="11"/>
  <c r="B117" i="11" s="1"/>
  <c r="B168" i="18"/>
  <c r="B354" i="16"/>
  <c r="B355" i="16" s="1"/>
  <c r="B356" i="16" s="1"/>
  <c r="B357" i="16" s="1"/>
  <c r="B358" i="16" s="1"/>
  <c r="B324" i="17"/>
  <c r="B325" i="17" s="1"/>
  <c r="B326" i="17" s="1"/>
  <c r="B373" i="16"/>
  <c r="B374" i="16" s="1"/>
  <c r="B375" i="16" s="1"/>
  <c r="B376" i="16" s="1"/>
  <c r="B331" i="17"/>
  <c r="B332" i="17" s="1"/>
  <c r="B333" i="17" s="1"/>
  <c r="B334" i="17" s="1"/>
  <c r="B335" i="17" s="1"/>
  <c r="B336" i="17" s="1"/>
  <c r="B346" i="17"/>
  <c r="B347" i="17" s="1"/>
  <c r="B348" i="17" s="1"/>
  <c r="B349" i="17" s="1"/>
  <c r="B350" i="17" s="1"/>
  <c r="B393" i="16"/>
  <c r="B394" i="16" s="1"/>
  <c r="B395" i="16" s="1"/>
  <c r="B431" i="16"/>
  <c r="B488" i="17"/>
  <c r="B489" i="17" s="1"/>
  <c r="B511" i="16"/>
  <c r="B512" i="16" s="1"/>
  <c r="B513" i="16" s="1"/>
  <c r="B514" i="16" s="1"/>
  <c r="B793" i="14"/>
  <c r="B203" i="18"/>
  <c r="B552" i="14"/>
  <c r="B553" i="14" s="1"/>
  <c r="B554" i="14" s="1"/>
  <c r="B555" i="14" s="1"/>
  <c r="B556" i="14" s="1"/>
  <c r="B557" i="14" s="1"/>
  <c r="B563" i="14"/>
  <c r="B564" i="14" s="1"/>
  <c r="B565" i="14" s="1"/>
  <c r="B566" i="14" s="1"/>
  <c r="B567" i="14" s="1"/>
  <c r="B568" i="14" s="1"/>
  <c r="B569" i="14" s="1"/>
  <c r="B498" i="14"/>
  <c r="B518" i="17"/>
  <c r="B519" i="17" s="1"/>
  <c r="B520" i="17" s="1"/>
  <c r="B521" i="17" s="1"/>
  <c r="B522" i="17" s="1"/>
  <c r="B523" i="17" s="1"/>
  <c r="B524" i="17" s="1"/>
  <c r="B831" i="14"/>
  <c r="B832" i="14" s="1"/>
  <c r="B833" i="14" s="1"/>
  <c r="B834" i="14" s="1"/>
  <c r="B835" i="14" s="1"/>
  <c r="B836" i="14" s="1"/>
  <c r="B427" i="14"/>
  <c r="B428" i="14" s="1"/>
  <c r="B429" i="14" s="1"/>
  <c r="B430" i="14" s="1"/>
  <c r="B431" i="14" s="1"/>
  <c r="B432" i="14" s="1"/>
  <c r="B571" i="16"/>
  <c r="B572" i="16" s="1"/>
  <c r="B573" i="16" s="1"/>
  <c r="B574" i="16" s="1"/>
  <c r="B575" i="16" s="1"/>
  <c r="B576" i="16" s="1"/>
  <c r="B577" i="16" s="1"/>
  <c r="B732" i="14"/>
  <c r="B733" i="14" s="1"/>
  <c r="B734" i="14" s="1"/>
  <c r="B735" i="14" s="1"/>
  <c r="B736" i="14" s="1"/>
  <c r="B173" i="18"/>
  <c r="B174" i="18" s="1"/>
  <c r="B280" i="17"/>
  <c r="B321" i="15"/>
  <c r="B292" i="15"/>
  <c r="B293" i="15" s="1"/>
  <c r="B290" i="15"/>
  <c r="B291" i="15" s="1"/>
  <c r="B324" i="15"/>
  <c r="B414" i="15"/>
  <c r="B415" i="15" s="1"/>
  <c r="B267" i="15"/>
  <c r="B268" i="15" s="1"/>
  <c r="B222" i="18"/>
  <c r="B235" i="15"/>
  <c r="B349" i="15"/>
  <c r="B350" i="15" s="1"/>
  <c r="B167" i="11"/>
  <c r="B94" i="11"/>
  <c r="B145" i="11"/>
  <c r="B553" i="16"/>
  <c r="B130" i="18"/>
  <c r="B131" i="18" s="1"/>
  <c r="B320" i="16"/>
  <c r="B321" i="16" s="1"/>
  <c r="B322" i="16" s="1"/>
  <c r="B318" i="17"/>
  <c r="B319" i="17" s="1"/>
  <c r="B320" i="17" s="1"/>
  <c r="B321" i="17" s="1"/>
  <c r="B322" i="17" s="1"/>
  <c r="B328" i="17"/>
  <c r="B329" i="17" s="1"/>
  <c r="B330" i="17" s="1"/>
  <c r="B309" i="17"/>
  <c r="B310" i="17" s="1"/>
  <c r="B311" i="17" s="1"/>
  <c r="B312" i="17" s="1"/>
  <c r="B341" i="16"/>
  <c r="B342" i="16" s="1"/>
  <c r="B157" i="18"/>
  <c r="B158" i="18" s="1"/>
  <c r="B402" i="16"/>
  <c r="B403" i="16" s="1"/>
  <c r="B437" i="16"/>
  <c r="B438" i="16" s="1"/>
  <c r="B439" i="16" s="1"/>
  <c r="B558" i="16"/>
  <c r="B559" i="16" s="1"/>
  <c r="B469" i="16"/>
  <c r="B470" i="16" s="1"/>
  <c r="B471" i="16" s="1"/>
  <c r="B472" i="16" s="1"/>
  <c r="B473" i="16" s="1"/>
  <c r="B795" i="14"/>
  <c r="B796" i="14" s="1"/>
  <c r="B797" i="14" s="1"/>
  <c r="B798" i="14" s="1"/>
  <c r="B799" i="14" s="1"/>
  <c r="B546" i="14"/>
  <c r="B533" i="14"/>
  <c r="B534" i="14" s="1"/>
  <c r="B535" i="14" s="1"/>
  <c r="B536" i="14" s="1"/>
  <c r="B537" i="14" s="1"/>
  <c r="B538" i="14" s="1"/>
  <c r="B539" i="14" s="1"/>
  <c r="B540" i="14" s="1"/>
  <c r="B635" i="14"/>
  <c r="B636" i="14" s="1"/>
  <c r="B637" i="14" s="1"/>
  <c r="B638" i="14" s="1"/>
  <c r="B639" i="14" s="1"/>
  <c r="B674" i="14"/>
  <c r="B675" i="14" s="1"/>
  <c r="B676" i="14" s="1"/>
  <c r="B677" i="14" s="1"/>
  <c r="B678" i="14" s="1"/>
  <c r="B679" i="14" s="1"/>
  <c r="B680" i="14" s="1"/>
  <c r="B692" i="14"/>
  <c r="B693" i="14" s="1"/>
  <c r="B694" i="14" s="1"/>
  <c r="B695" i="14" s="1"/>
  <c r="B696" i="14" s="1"/>
  <c r="B557" i="17"/>
  <c r="B558" i="17" s="1"/>
  <c r="B500" i="16"/>
  <c r="B501" i="16" s="1"/>
  <c r="B502" i="16" s="1"/>
  <c r="B503" i="16" s="1"/>
  <c r="B504" i="16" s="1"/>
  <c r="B505" i="16" s="1"/>
  <c r="B506" i="16" s="1"/>
  <c r="B134" i="18"/>
  <c r="B275" i="15"/>
  <c r="B276" i="15" s="1"/>
  <c r="B277" i="15" s="1"/>
  <c r="B278" i="15" s="1"/>
  <c r="B279" i="15" s="1"/>
  <c r="B357" i="15"/>
  <c r="B241" i="15"/>
  <c r="B416" i="15"/>
  <c r="B417" i="15" s="1"/>
  <c r="B255" i="15"/>
  <c r="B256" i="15" s="1"/>
  <c r="B221" i="18"/>
  <c r="B355" i="15"/>
  <c r="B356" i="15" s="1"/>
  <c r="B470" i="14"/>
  <c r="B471" i="14" s="1"/>
  <c r="B472" i="14" s="1"/>
  <c r="B473" i="14" s="1"/>
  <c r="B474" i="14" s="1"/>
  <c r="B485" i="16"/>
  <c r="B486" i="16" s="1"/>
  <c r="B102" i="11"/>
  <c r="B146" i="11"/>
  <c r="B147" i="11" s="1"/>
  <c r="B399" i="17"/>
  <c r="B400" i="17" s="1"/>
  <c r="B401" i="17" s="1"/>
  <c r="B402" i="17" s="1"/>
  <c r="B403" i="17" s="1"/>
  <c r="B404" i="17" s="1"/>
  <c r="B161" i="11"/>
  <c r="B299" i="16"/>
  <c r="B300" i="16" s="1"/>
  <c r="B301" i="16" s="1"/>
  <c r="B302" i="16" s="1"/>
  <c r="B303" i="16" s="1"/>
  <c r="B446" i="16"/>
  <c r="B447" i="16" s="1"/>
  <c r="B448" i="16" s="1"/>
  <c r="B449" i="16" s="1"/>
  <c r="B94" i="16"/>
  <c r="B95" i="16" s="1"/>
  <c r="B96" i="16" s="1"/>
  <c r="B97" i="16" s="1"/>
  <c r="B84" i="16"/>
  <c r="B85" i="16" s="1"/>
  <c r="B166" i="18"/>
  <c r="B167" i="18" s="1"/>
  <c r="B81" i="18"/>
  <c r="B145" i="18"/>
  <c r="B151" i="18"/>
  <c r="B364" i="16"/>
  <c r="B365" i="16" s="1"/>
  <c r="B366" i="16" s="1"/>
  <c r="B359" i="16"/>
  <c r="B360" i="16" s="1"/>
  <c r="B361" i="16" s="1"/>
  <c r="B362" i="16" s="1"/>
  <c r="B363" i="16" s="1"/>
  <c r="B159" i="18"/>
  <c r="B160" i="18" s="1"/>
  <c r="B365" i="17"/>
  <c r="B396" i="16"/>
  <c r="B397" i="16" s="1"/>
  <c r="B398" i="16" s="1"/>
  <c r="B399" i="16" s="1"/>
  <c r="B400" i="16" s="1"/>
  <c r="B414" i="17"/>
  <c r="B415" i="17" s="1"/>
  <c r="B416" i="17" s="1"/>
  <c r="B417" i="17" s="1"/>
  <c r="B418" i="17" s="1"/>
  <c r="B419" i="17" s="1"/>
  <c r="B474" i="16"/>
  <c r="B475" i="16" s="1"/>
  <c r="B476" i="16" s="1"/>
  <c r="B477" i="16" s="1"/>
  <c r="B198" i="18"/>
  <c r="B449" i="17"/>
  <c r="B450" i="17" s="1"/>
  <c r="B451" i="17" s="1"/>
  <c r="B771" i="14"/>
  <c r="B772" i="14" s="1"/>
  <c r="B773" i="14" s="1"/>
  <c r="B774" i="14" s="1"/>
  <c r="B775" i="14" s="1"/>
  <c r="B776" i="14" s="1"/>
  <c r="B235" i="18"/>
  <c r="B236" i="18" s="1"/>
  <c r="B237" i="18" s="1"/>
  <c r="B754" i="14"/>
  <c r="B755" i="14" s="1"/>
  <c r="B756" i="14" s="1"/>
  <c r="B757" i="14" s="1"/>
  <c r="B660" i="14"/>
  <c r="B661" i="14" s="1"/>
  <c r="B662" i="14" s="1"/>
  <c r="B663" i="14" s="1"/>
  <c r="B630" i="14"/>
  <c r="B631" i="14" s="1"/>
  <c r="B632" i="14" s="1"/>
  <c r="B633" i="14" s="1"/>
  <c r="B634" i="14" s="1"/>
  <c r="B529" i="14"/>
  <c r="B530" i="14" s="1"/>
  <c r="B531" i="14" s="1"/>
  <c r="B532" i="14" s="1"/>
  <c r="B509" i="14"/>
  <c r="B510" i="14" s="1"/>
  <c r="B511" i="14" s="1"/>
  <c r="B512" i="14" s="1"/>
  <c r="B625" i="14"/>
  <c r="B626" i="14" s="1"/>
  <c r="B627" i="14" s="1"/>
  <c r="B628" i="14" s="1"/>
  <c r="B629" i="14" s="1"/>
  <c r="B665" i="14"/>
  <c r="B666" i="14" s="1"/>
  <c r="B667" i="14" s="1"/>
  <c r="B668" i="14" s="1"/>
  <c r="B554" i="17"/>
  <c r="B555" i="17" s="1"/>
  <c r="B482" i="17"/>
  <c r="B483" i="17" s="1"/>
  <c r="B209" i="18"/>
  <c r="B238" i="18"/>
  <c r="B239" i="18" s="1"/>
  <c r="B294" i="15"/>
  <c r="B359" i="15"/>
  <c r="B360" i="15" s="1"/>
  <c r="B361" i="15" s="1"/>
  <c r="B362" i="15" s="1"/>
  <c r="B363" i="15" s="1"/>
  <c r="B263" i="15"/>
  <c r="B264" i="15" s="1"/>
  <c r="B341" i="15"/>
  <c r="B342" i="15" s="1"/>
  <c r="B261" i="15"/>
  <c r="B262" i="15" s="1"/>
  <c r="B339" i="15"/>
  <c r="B340" i="15" s="1"/>
  <c r="B326" i="15"/>
  <c r="B298" i="15"/>
  <c r="B299" i="15" s="1"/>
  <c r="B413" i="15"/>
  <c r="B243" i="15"/>
  <c r="B244" i="15" s="1"/>
  <c r="B397" i="15"/>
  <c r="B398" i="15" s="1"/>
  <c r="B405" i="15"/>
  <c r="B406" i="15" s="1"/>
  <c r="B121" i="11"/>
  <c r="B112" i="11"/>
  <c r="B304" i="15"/>
  <c r="B305" i="15" s="1"/>
  <c r="B536" i="16"/>
  <c r="B537" i="16" s="1"/>
  <c r="B538" i="16" s="1"/>
  <c r="B539" i="16" s="1"/>
  <c r="B218" i="18"/>
  <c r="B135" i="18"/>
  <c r="B136" i="18" s="1"/>
  <c r="B137" i="18" s="1"/>
  <c r="B149" i="18"/>
  <c r="B382" i="17"/>
  <c r="B383" i="17" s="1"/>
  <c r="B384" i="17" s="1"/>
  <c r="B351" i="17"/>
  <c r="B404" i="16"/>
  <c r="B405" i="16" s="1"/>
  <c r="B406" i="16" s="1"/>
  <c r="B372" i="17"/>
  <c r="B373" i="17" s="1"/>
  <c r="B374" i="17" s="1"/>
  <c r="B375" i="17" s="1"/>
  <c r="B445" i="16"/>
  <c r="B423" i="17"/>
  <c r="B490" i="17"/>
  <c r="B491" i="17" s="1"/>
  <c r="B492" i="17" s="1"/>
  <c r="B429" i="17"/>
  <c r="B232" i="18"/>
  <c r="B213" i="18"/>
  <c r="B641" i="14"/>
  <c r="B642" i="14" s="1"/>
  <c r="B643" i="14" s="1"/>
  <c r="B644" i="14" s="1"/>
  <c r="B697" i="14"/>
  <c r="B698" i="14" s="1"/>
  <c r="B699" i="14" s="1"/>
  <c r="B700" i="14" s="1"/>
  <c r="B701" i="14" s="1"/>
  <c r="B386" i="17"/>
  <c r="B387" i="17" s="1"/>
  <c r="B388" i="17" s="1"/>
  <c r="B389" i="17" s="1"/>
  <c r="B343" i="15"/>
  <c r="B344" i="15" s="1"/>
  <c r="B329" i="15"/>
  <c r="B330" i="15" s="1"/>
  <c r="B249" i="15"/>
  <c r="B327" i="15"/>
  <c r="B328" i="15" s="1"/>
  <c r="B392" i="15"/>
  <c r="B393" i="15" s="1"/>
  <c r="B394" i="15" s="1"/>
  <c r="B395" i="15" s="1"/>
  <c r="B396" i="15" s="1"/>
  <c r="B226" i="15"/>
  <c r="B227" i="15" s="1"/>
  <c r="B205" i="18"/>
  <c r="B456" i="14"/>
  <c r="B457" i="14" s="1"/>
  <c r="B458" i="14" s="1"/>
  <c r="B459" i="14" s="1"/>
  <c r="B460" i="14" s="1"/>
  <c r="B461" i="14" s="1"/>
  <c r="B300" i="17"/>
  <c r="B301" i="17" s="1"/>
  <c r="B302" i="17" s="1"/>
  <c r="B229" i="18"/>
  <c r="B456" i="17"/>
  <c r="B457" i="17" s="1"/>
  <c r="B458" i="17"/>
  <c r="B459" i="17" s="1"/>
  <c r="B460" i="17" s="1"/>
  <c r="B461" i="17" s="1"/>
  <c r="B462" i="17" s="1"/>
  <c r="B463" i="17" s="1"/>
  <c r="B126" i="11"/>
  <c r="B177" i="18"/>
  <c r="B164" i="18"/>
  <c r="B165" i="18" s="1"/>
  <c r="B818" i="14"/>
  <c r="B819" i="14" s="1"/>
  <c r="B820" i="14" s="1"/>
  <c r="B821" i="14" s="1"/>
  <c r="B822" i="14" s="1"/>
  <c r="B823" i="14" s="1"/>
  <c r="B824" i="14" s="1"/>
  <c r="B825" i="14" s="1"/>
  <c r="B763" i="14"/>
  <c r="B764" i="14" s="1"/>
  <c r="B765" i="14" s="1"/>
  <c r="B766" i="14" s="1"/>
  <c r="B767" i="14" s="1"/>
  <c r="B768" i="14" s="1"/>
  <c r="B769" i="14" s="1"/>
  <c r="B770" i="14" s="1"/>
  <c r="B297" i="16"/>
  <c r="B298" i="16" s="1"/>
  <c r="B837" i="14"/>
  <c r="B838" i="14" s="1"/>
  <c r="B839" i="14" s="1"/>
  <c r="B840" i="14" s="1"/>
  <c r="B841" i="14" s="1"/>
  <c r="B440" i="14"/>
  <c r="B441" i="14" s="1"/>
  <c r="B442" i="14" s="1"/>
  <c r="B443" i="14" s="1"/>
  <c r="B444" i="14" s="1"/>
  <c r="B445" i="14" s="1"/>
  <c r="B337" i="16"/>
  <c r="B338" i="16" s="1"/>
  <c r="B339" i="16" s="1"/>
  <c r="B340" i="16" s="1"/>
  <c r="B153" i="18"/>
  <c r="B355" i="17"/>
  <c r="B356" i="17" s="1"/>
  <c r="B357" i="17" s="1"/>
  <c r="B377" i="17"/>
  <c r="B378" i="17" s="1"/>
  <c r="B379" i="17" s="1"/>
  <c r="B380" i="17" s="1"/>
  <c r="B381" i="17" s="1"/>
  <c r="B433" i="16"/>
  <c r="B434" i="16" s="1"/>
  <c r="B435" i="16" s="1"/>
  <c r="B436" i="16" s="1"/>
  <c r="B428" i="16"/>
  <c r="B429" i="16" s="1"/>
  <c r="B420" i="17"/>
  <c r="B421" i="17" s="1"/>
  <c r="B422" i="17" s="1"/>
  <c r="B554" i="16"/>
  <c r="B555" i="16" s="1"/>
  <c r="B556" i="16" s="1"/>
  <c r="B189" i="18"/>
  <c r="B194" i="18"/>
  <c r="B195" i="18" s="1"/>
  <c r="B488" i="16"/>
  <c r="B489" i="16" s="1"/>
  <c r="B490" i="16" s="1"/>
  <c r="B491" i="16" s="1"/>
  <c r="B450" i="16"/>
  <c r="B451" i="16" s="1"/>
  <c r="B452" i="16" s="1"/>
  <c r="B453" i="16" s="1"/>
  <c r="B454" i="16" s="1"/>
  <c r="B433" i="17"/>
  <c r="B434" i="17" s="1"/>
  <c r="B435" i="17" s="1"/>
  <c r="B436" i="17" s="1"/>
  <c r="B437" i="17" s="1"/>
  <c r="B438" i="17" s="1"/>
  <c r="B439" i="17"/>
  <c r="B235" i="14"/>
  <c r="B623" i="14"/>
  <c r="B624" i="14" s="1"/>
  <c r="B686" i="14"/>
  <c r="B687" i="14" s="1"/>
  <c r="B688" i="14" s="1"/>
  <c r="B689" i="14" s="1"/>
  <c r="B690" i="14" s="1"/>
  <c r="B691" i="14" s="1"/>
  <c r="B601" i="14"/>
  <c r="B602" i="14" s="1"/>
  <c r="B603" i="14" s="1"/>
  <c r="B604" i="14" s="1"/>
  <c r="B605" i="14" s="1"/>
  <c r="B606" i="14" s="1"/>
  <c r="B607" i="14" s="1"/>
  <c r="B591" i="14"/>
  <c r="B592" i="14" s="1"/>
  <c r="B593" i="14" s="1"/>
  <c r="B594" i="14" s="1"/>
  <c r="B508" i="17"/>
  <c r="B509" i="17" s="1"/>
  <c r="B510" i="17" s="1"/>
  <c r="B581" i="14"/>
  <c r="B582" i="14" s="1"/>
  <c r="B583" i="14" s="1"/>
  <c r="B584" i="14" s="1"/>
  <c r="B749" i="14"/>
  <c r="B750" i="14" s="1"/>
  <c r="B751" i="14" s="1"/>
  <c r="B752" i="14" s="1"/>
  <c r="B484" i="17"/>
  <c r="B485" i="17" s="1"/>
  <c r="B486" i="17" s="1"/>
  <c r="B390" i="17"/>
  <c r="B391" i="17" s="1"/>
  <c r="B392" i="17" s="1"/>
  <c r="B311" i="16"/>
  <c r="B312" i="16" s="1"/>
  <c r="B313" i="16" s="1"/>
  <c r="B314" i="16" s="1"/>
  <c r="B315" i="16" s="1"/>
  <c r="B316" i="16" s="1"/>
  <c r="B317" i="16" s="1"/>
  <c r="B318" i="16" s="1"/>
  <c r="B265" i="15"/>
  <c r="B266" i="15" s="1"/>
  <c r="B331" i="15"/>
  <c r="B332" i="15" s="1"/>
  <c r="B333" i="15" s="1"/>
  <c r="B334" i="15" s="1"/>
  <c r="B335" i="15" s="1"/>
  <c r="B407" i="15"/>
  <c r="B408" i="15" s="1"/>
  <c r="B232" i="15"/>
  <c r="B233" i="15" s="1"/>
  <c r="B300" i="15"/>
  <c r="B301" i="15" s="1"/>
  <c r="B365" i="15"/>
  <c r="B366" i="15" s="1"/>
  <c r="B367" i="15" s="1"/>
  <c r="B368" i="15" s="1"/>
  <c r="B369" i="15" s="1"/>
  <c r="B269" i="15"/>
  <c r="B374" i="15"/>
  <c r="B375" i="15" s="1"/>
  <c r="B376" i="15" s="1"/>
  <c r="B377" i="15" s="1"/>
  <c r="B378" i="15" s="1"/>
  <c r="B141" i="18"/>
  <c r="B463" i="14"/>
  <c r="B464" i="14" s="1"/>
  <c r="B465" i="14" s="1"/>
  <c r="B466" i="14" s="1"/>
  <c r="B467" i="14" s="1"/>
  <c r="B468" i="14" s="1"/>
  <c r="B469" i="14" s="1"/>
  <c r="B332" i="16"/>
  <c r="B333" i="16" s="1"/>
  <c r="B334" i="16" s="1"/>
  <c r="B335" i="16" s="1"/>
  <c r="B543" i="16"/>
  <c r="B544" i="16" s="1"/>
  <c r="B545" i="16" s="1"/>
  <c r="B546" i="16" s="1"/>
  <c r="B547" i="16" s="1"/>
  <c r="B707" i="14"/>
  <c r="B708" i="14" s="1"/>
  <c r="B709" i="14" s="1"/>
  <c r="B710" i="14" s="1"/>
  <c r="B711" i="14" s="1"/>
  <c r="B88" i="11"/>
  <c r="B86" i="11"/>
  <c r="B97" i="11"/>
  <c r="B110" i="11"/>
  <c r="B96" i="11"/>
  <c r="B109" i="11"/>
  <c r="B614" i="14"/>
  <c r="B615" i="14" s="1"/>
  <c r="B616" i="14" s="1"/>
  <c r="B617" i="14" s="1"/>
  <c r="B618" i="14" s="1"/>
  <c r="B619" i="14" s="1"/>
  <c r="B107" i="11"/>
  <c r="B409" i="15"/>
  <c r="B385" i="15"/>
  <c r="B422" i="14"/>
  <c r="B423" i="14" s="1"/>
  <c r="B424" i="14" s="1"/>
  <c r="B425" i="14" s="1"/>
  <c r="B426" i="14" s="1"/>
  <c r="B307" i="15"/>
  <c r="B308" i="15" s="1"/>
  <c r="B309" i="15" s="1"/>
  <c r="B310" i="15" s="1"/>
  <c r="B311" i="15" s="1"/>
  <c r="B312" i="15" s="1"/>
  <c r="B169" i="18"/>
  <c r="B353" i="17"/>
  <c r="B354" i="17" s="1"/>
  <c r="B55" i="17"/>
  <c r="B56" i="17" s="1"/>
  <c r="B57" i="17" s="1"/>
  <c r="B315" i="17"/>
  <c r="B316" i="17" s="1"/>
  <c r="B343" i="16"/>
  <c r="B344" i="16" s="1"/>
  <c r="B345" i="16" s="1"/>
  <c r="B346" i="16" s="1"/>
  <c r="B347" i="16" s="1"/>
  <c r="B155" i="18"/>
  <c r="B383" i="16"/>
  <c r="B384" i="16" s="1"/>
  <c r="B181" i="18"/>
  <c r="B182" i="18" s="1"/>
  <c r="B186" i="18"/>
  <c r="B187" i="18" s="1"/>
  <c r="B188" i="18" s="1"/>
  <c r="B191" i="18"/>
  <c r="B494" i="17"/>
  <c r="B495" i="17" s="1"/>
  <c r="B496" i="17" s="1"/>
  <c r="B497" i="17" s="1"/>
  <c r="B498" i="17" s="1"/>
  <c r="B499" i="17" s="1"/>
  <c r="B500" i="17" s="1"/>
  <c r="B425" i="17"/>
  <c r="B426" i="17" s="1"/>
  <c r="B440" i="17"/>
  <c r="B441" i="17" s="1"/>
  <c r="B442" i="17" s="1"/>
  <c r="B443" i="17" s="1"/>
  <c r="B444" i="17" s="1"/>
  <c r="B445" i="17" s="1"/>
  <c r="B529" i="17"/>
  <c r="B530" i="17" s="1"/>
  <c r="B531" i="17" s="1"/>
  <c r="B532" i="17" s="1"/>
  <c r="B227" i="18"/>
  <c r="B228" i="18" s="1"/>
  <c r="B486" i="14"/>
  <c r="B487" i="14" s="1"/>
  <c r="B488" i="14" s="1"/>
  <c r="B489" i="14" s="1"/>
  <c r="B490" i="14" s="1"/>
  <c r="B491" i="14" s="1"/>
  <c r="B526" i="17"/>
  <c r="B527" i="17" s="1"/>
  <c r="B528" i="17" s="1"/>
  <c r="B304" i="14"/>
  <c r="B305" i="14" s="1"/>
  <c r="B306" i="14" s="1"/>
  <c r="B307" i="14" s="1"/>
  <c r="B308" i="14" s="1"/>
  <c r="B309" i="14" s="1"/>
  <c r="B433" i="14"/>
  <c r="B434" i="14" s="1"/>
  <c r="B435" i="14" s="1"/>
  <c r="B436" i="14" s="1"/>
  <c r="B437" i="14" s="1"/>
  <c r="B438" i="14" s="1"/>
  <c r="B570" i="14"/>
  <c r="B571" i="14" s="1"/>
  <c r="B572" i="14" s="1"/>
  <c r="B573" i="14" s="1"/>
  <c r="B574" i="14" s="1"/>
  <c r="B575" i="14"/>
  <c r="B576" i="14" s="1"/>
  <c r="B577" i="14" s="1"/>
  <c r="B578" i="14" s="1"/>
  <c r="B579" i="14" s="1"/>
  <c r="B595" i="14"/>
  <c r="B596" i="14" s="1"/>
  <c r="B597" i="14" s="1"/>
  <c r="B598" i="14" s="1"/>
  <c r="B599" i="14" s="1"/>
  <c r="B600" i="14" s="1"/>
  <c r="B386" i="15"/>
  <c r="B387" i="15" s="1"/>
  <c r="B388" i="15" s="1"/>
  <c r="B389" i="15" s="1"/>
  <c r="B390" i="15" s="1"/>
  <c r="B391" i="15" s="1"/>
  <c r="B288" i="15"/>
  <c r="B289" i="15" s="1"/>
  <c r="B351" i="15"/>
  <c r="B352" i="15" s="1"/>
  <c r="B257" i="15"/>
  <c r="B258" i="15" s="1"/>
  <c r="B784" i="14"/>
  <c r="B785" i="14" s="1"/>
  <c r="B786" i="14" s="1"/>
  <c r="B787" i="14" s="1"/>
  <c r="B788" i="14" s="1"/>
  <c r="B494" i="16"/>
  <c r="B495" i="16" s="1"/>
  <c r="B496" i="16" s="1"/>
  <c r="B497" i="16" s="1"/>
  <c r="B498" i="16" s="1"/>
  <c r="B807" i="14"/>
  <c r="B808" i="14" s="1"/>
  <c r="B809" i="14" s="1"/>
  <c r="B810" i="14" s="1"/>
  <c r="B811" i="14" s="1"/>
  <c r="B479" i="16"/>
  <c r="B480" i="16" s="1"/>
  <c r="B481" i="16" s="1"/>
  <c r="B482" i="16" s="1"/>
  <c r="B483" i="16" s="1"/>
  <c r="B484" i="16" s="1"/>
  <c r="B101" i="11"/>
  <c r="B139" i="11"/>
  <c r="B124" i="11"/>
  <c r="B136" i="11"/>
  <c r="B123" i="11"/>
  <c r="B419" i="16"/>
  <c r="B420" i="16" s="1"/>
  <c r="B421" i="16" s="1"/>
  <c r="B422" i="16" s="1"/>
  <c r="B423" i="16" s="1"/>
  <c r="B424" i="16" s="1"/>
  <c r="B558" i="14"/>
  <c r="B559" i="14" s="1"/>
  <c r="B560" i="14" s="1"/>
  <c r="B561" i="14" s="1"/>
  <c r="B562" i="14" s="1"/>
  <c r="B285" i="15"/>
  <c r="B286" i="15" s="1"/>
  <c r="B521" i="16"/>
  <c r="B346" i="15"/>
  <c r="B478" i="17"/>
  <c r="B479" i="17" s="1"/>
  <c r="B480" i="17" s="1"/>
  <c r="B241" i="18"/>
  <c r="B159" i="11"/>
  <c r="B111" i="11"/>
  <c r="B151" i="11"/>
  <c r="B163" i="11"/>
  <c r="B164" i="11" s="1"/>
  <c r="B178" i="18"/>
  <c r="B359" i="17"/>
  <c r="B360" i="17" s="1"/>
  <c r="B541" i="17"/>
  <c r="B231" i="18"/>
  <c r="B295" i="15"/>
  <c r="B337" i="15"/>
  <c r="B138" i="18"/>
  <c r="B139" i="18" s="1"/>
  <c r="B140" i="18" s="1"/>
  <c r="B367" i="16"/>
  <c r="B368" i="16" s="1"/>
  <c r="B369" i="16" s="1"/>
  <c r="B370" i="16" s="1"/>
  <c r="B371" i="16" s="1"/>
  <c r="B417" i="16"/>
  <c r="B179" i="18"/>
  <c r="B184" i="18"/>
  <c r="B453" i="17"/>
  <c r="B454" i="17" s="1"/>
  <c r="B447" i="17"/>
  <c r="B448" i="17" s="1"/>
  <c r="B248" i="14"/>
  <c r="B249" i="14" s="1"/>
  <c r="B250" i="14" s="1"/>
  <c r="B251" i="14" s="1"/>
  <c r="B252" i="14" s="1"/>
  <c r="B253" i="14" s="1"/>
  <c r="B547" i="14"/>
  <c r="B548" i="14" s="1"/>
  <c r="B549" i="14" s="1"/>
  <c r="B550" i="14" s="1"/>
  <c r="B551" i="14" s="1"/>
  <c r="B499" i="14"/>
  <c r="B500" i="14" s="1"/>
  <c r="B501" i="14" s="1"/>
  <c r="B502" i="14" s="1"/>
  <c r="B827" i="14"/>
  <c r="B828" i="14" s="1"/>
  <c r="B829" i="14" s="1"/>
  <c r="B830" i="14" s="1"/>
  <c r="B585" i="14"/>
  <c r="B586" i="14" s="1"/>
  <c r="B587" i="14" s="1"/>
  <c r="B588" i="14" s="1"/>
  <c r="B589" i="14" s="1"/>
  <c r="B542" i="14"/>
  <c r="B543" i="14" s="1"/>
  <c r="B544" i="14" s="1"/>
  <c r="B545" i="14" s="1"/>
  <c r="B493" i="14"/>
  <c r="B494" i="14" s="1"/>
  <c r="B495" i="14" s="1"/>
  <c r="B496" i="14" s="1"/>
  <c r="B497" i="14" s="1"/>
  <c r="B579" i="16"/>
  <c r="B580" i="16" s="1"/>
  <c r="B581" i="16" s="1"/>
  <c r="B582" i="16" s="1"/>
  <c r="B583" i="16" s="1"/>
  <c r="B584" i="16" s="1"/>
  <c r="B585" i="16" s="1"/>
  <c r="B586" i="16" s="1"/>
  <c r="B210" i="18"/>
  <c r="B223" i="15"/>
  <c r="B358" i="15"/>
  <c r="B259" i="15"/>
  <c r="B260" i="15" s="1"/>
  <c r="B325" i="15"/>
  <c r="B526" i="16"/>
  <c r="B527" i="16" s="1"/>
  <c r="B528" i="16" s="1"/>
  <c r="B529" i="16" s="1"/>
  <c r="B530" i="16" s="1"/>
  <c r="B531" i="16" s="1"/>
  <c r="B298" i="17"/>
  <c r="B299" i="17" s="1"/>
  <c r="B541" i="16"/>
  <c r="B542" i="16" s="1"/>
  <c r="B201" i="18"/>
  <c r="B202" i="18" s="1"/>
  <c r="B89" i="11"/>
  <c r="B114" i="11"/>
  <c r="B115" i="11" s="1"/>
  <c r="B99" i="11"/>
  <c r="B84" i="11"/>
  <c r="B425" i="16"/>
  <c r="B426" i="16" s="1"/>
  <c r="B427" i="16" s="1"/>
  <c r="B150" i="11"/>
  <c r="B83" i="11"/>
  <c r="B270" i="17"/>
  <c r="B20" i="18"/>
  <c r="B21" i="18" s="1"/>
  <c r="B64" i="18"/>
  <c r="B25" i="18"/>
  <c r="B145" i="17"/>
  <c r="B146" i="17" s="1"/>
  <c r="B147" i="17" s="1"/>
  <c r="B148" i="17" s="1"/>
  <c r="B149" i="17" s="1"/>
  <c r="B150" i="17" s="1"/>
  <c r="B54" i="16"/>
  <c r="B55" i="16" s="1"/>
  <c r="B56" i="16" s="1"/>
  <c r="B57" i="16" s="1"/>
  <c r="B147" i="15"/>
  <c r="B148" i="15" s="1"/>
  <c r="B50" i="15"/>
  <c r="B51" i="15" s="1"/>
  <c r="B52" i="15" s="1"/>
  <c r="B155" i="14"/>
  <c r="B101" i="14"/>
  <c r="B102" i="14" s="1"/>
  <c r="B103" i="14" s="1"/>
  <c r="B104" i="14" s="1"/>
  <c r="B105" i="14" s="1"/>
  <c r="B390" i="14"/>
  <c r="B391" i="14" s="1"/>
  <c r="B392" i="14" s="1"/>
  <c r="B393" i="14" s="1"/>
  <c r="B394" i="14" s="1"/>
  <c r="B29" i="11"/>
  <c r="B77" i="17"/>
  <c r="B78" i="17" s="1"/>
  <c r="B79" i="17" s="1"/>
  <c r="B80" i="17" s="1"/>
  <c r="B42" i="11"/>
  <c r="B192" i="17"/>
  <c r="B193" i="17" s="1"/>
  <c r="B63" i="11"/>
  <c r="B336" i="14"/>
  <c r="B337" i="14" s="1"/>
  <c r="B338" i="14" s="1"/>
  <c r="B339" i="14" s="1"/>
  <c r="B340" i="14" s="1"/>
  <c r="B341" i="14" s="1"/>
  <c r="B112" i="16"/>
  <c r="B113" i="16" s="1"/>
  <c r="B114" i="16" s="1"/>
  <c r="B115" i="16" s="1"/>
  <c r="B116" i="16" s="1"/>
  <c r="B117" i="16" s="1"/>
  <c r="B118" i="16" s="1"/>
  <c r="B49" i="11"/>
  <c r="B281" i="14"/>
  <c r="B282" i="14" s="1"/>
  <c r="B201" i="15"/>
  <c r="B202" i="15" s="1"/>
  <c r="B203" i="15" s="1"/>
  <c r="B204" i="15" s="1"/>
  <c r="B205" i="15" s="1"/>
  <c r="B206" i="15" s="1"/>
  <c r="B207" i="15" s="1"/>
  <c r="B60" i="15"/>
  <c r="B61" i="15" s="1"/>
  <c r="B118" i="18"/>
  <c r="B127" i="17"/>
  <c r="B128" i="17" s="1"/>
  <c r="B129" i="17" s="1"/>
  <c r="B130" i="17" s="1"/>
  <c r="B131" i="17" s="1"/>
  <c r="B132" i="17" s="1"/>
  <c r="B72" i="18"/>
  <c r="B342" i="14"/>
  <c r="B63" i="18"/>
  <c r="B132" i="15"/>
  <c r="B133" i="15" s="1"/>
  <c r="B52" i="18"/>
  <c r="B53" i="18" s="1"/>
  <c r="B52" i="11"/>
  <c r="B85" i="18"/>
  <c r="B86" i="18" s="1"/>
  <c r="B208" i="17"/>
  <c r="B209" i="17" s="1"/>
  <c r="B210" i="17" s="1"/>
  <c r="B211" i="17" s="1"/>
  <c r="B212" i="17" s="1"/>
  <c r="B74" i="11"/>
  <c r="B134" i="15"/>
  <c r="B135" i="15" s="1"/>
  <c r="B126" i="18"/>
  <c r="B183" i="16"/>
  <c r="B184" i="16" s="1"/>
  <c r="B185" i="16" s="1"/>
  <c r="B265" i="14"/>
  <c r="B266" i="14" s="1"/>
  <c r="B267" i="14" s="1"/>
  <c r="B268" i="14" s="1"/>
  <c r="B269" i="14" s="1"/>
  <c r="B270" i="14" s="1"/>
  <c r="B271" i="14" s="1"/>
  <c r="B406" i="14"/>
  <c r="B407" i="14" s="1"/>
  <c r="B408" i="14" s="1"/>
  <c r="B409" i="14" s="1"/>
  <c r="B410" i="14" s="1"/>
  <c r="B411" i="14" s="1"/>
  <c r="B189" i="14"/>
  <c r="B190" i="14" s="1"/>
  <c r="B191" i="14" s="1"/>
  <c r="B192" i="14" s="1"/>
  <c r="B193" i="14" s="1"/>
  <c r="B194" i="14" s="1"/>
  <c r="B366" i="14"/>
  <c r="B367" i="14" s="1"/>
  <c r="B368" i="14" s="1"/>
  <c r="B369" i="14" s="1"/>
  <c r="B370" i="14" s="1"/>
  <c r="B76" i="18"/>
  <c r="B45" i="11"/>
  <c r="B287" i="16"/>
  <c r="B288" i="16" s="1"/>
  <c r="B289" i="16" s="1"/>
  <c r="B290" i="16" s="1"/>
  <c r="B94" i="15"/>
  <c r="B97" i="18"/>
  <c r="B98" i="18" s="1"/>
  <c r="B102" i="18"/>
  <c r="B103" i="18" s="1"/>
  <c r="B115" i="18"/>
  <c r="B116" i="18" s="1"/>
  <c r="B117" i="18" s="1"/>
  <c r="B91" i="17"/>
  <c r="B92" i="17" s="1"/>
  <c r="B93" i="17" s="1"/>
  <c r="B81" i="17"/>
  <c r="B82" i="17" s="1"/>
  <c r="B83" i="17" s="1"/>
  <c r="B84" i="17" s="1"/>
  <c r="B197" i="17"/>
  <c r="B198" i="17" s="1"/>
  <c r="B199" i="17" s="1"/>
  <c r="B161" i="17"/>
  <c r="B162" i="17" s="1"/>
  <c r="B163" i="17" s="1"/>
  <c r="B164" i="17" s="1"/>
  <c r="B165" i="17" s="1"/>
  <c r="B166" i="17" s="1"/>
  <c r="B233" i="16"/>
  <c r="B234" i="16" s="1"/>
  <c r="B235" i="16" s="1"/>
  <c r="B236" i="16" s="1"/>
  <c r="B70" i="16"/>
  <c r="B71" i="16" s="1"/>
  <c r="B72" i="16" s="1"/>
  <c r="B73" i="16" s="1"/>
  <c r="B74" i="16" s="1"/>
  <c r="B64" i="15"/>
  <c r="B65" i="15" s="1"/>
  <c r="B124" i="15"/>
  <c r="B125" i="15" s="1"/>
  <c r="B186" i="15"/>
  <c r="B187" i="15" s="1"/>
  <c r="B188" i="15" s="1"/>
  <c r="B189" i="15" s="1"/>
  <c r="B190" i="15" s="1"/>
  <c r="B191" i="15" s="1"/>
  <c r="B74" i="15"/>
  <c r="B105" i="15"/>
  <c r="B106" i="15" s="1"/>
  <c r="B107" i="15" s="1"/>
  <c r="B108" i="15" s="1"/>
  <c r="B109" i="15" s="1"/>
  <c r="B110" i="15" s="1"/>
  <c r="B310" i="14"/>
  <c r="B311" i="14" s="1"/>
  <c r="B312" i="14" s="1"/>
  <c r="B313" i="14" s="1"/>
  <c r="B314" i="14" s="1"/>
  <c r="B315" i="14" s="1"/>
  <c r="B108" i="14"/>
  <c r="B109" i="14" s="1"/>
  <c r="B110" i="14" s="1"/>
  <c r="B127" i="14"/>
  <c r="B128" i="14" s="1"/>
  <c r="B129" i="14" s="1"/>
  <c r="B130" i="14" s="1"/>
  <c r="B131" i="14" s="1"/>
  <c r="B132" i="14" s="1"/>
  <c r="B133" i="14" s="1"/>
  <c r="B134" i="14" s="1"/>
  <c r="B384" i="14"/>
  <c r="B385" i="14" s="1"/>
  <c r="B386" i="14" s="1"/>
  <c r="B387" i="14" s="1"/>
  <c r="B388" i="14" s="1"/>
  <c r="B287" i="14"/>
  <c r="B288" i="14" s="1"/>
  <c r="B289" i="14" s="1"/>
  <c r="B290" i="14" s="1"/>
  <c r="B291" i="14" s="1"/>
  <c r="B254" i="14"/>
  <c r="B255" i="14" s="1"/>
  <c r="B256" i="14" s="1"/>
  <c r="B257" i="14" s="1"/>
  <c r="B258" i="14" s="1"/>
  <c r="B259" i="14" s="1"/>
  <c r="B359" i="14"/>
  <c r="B360" i="14" s="1"/>
  <c r="B361" i="14" s="1"/>
  <c r="B362" i="14" s="1"/>
  <c r="B363" i="14" s="1"/>
  <c r="B364" i="14" s="1"/>
  <c r="B365" i="14" s="1"/>
  <c r="B316" i="14"/>
  <c r="B317" i="14" s="1"/>
  <c r="B318" i="14" s="1"/>
  <c r="B319" i="14" s="1"/>
  <c r="B320" i="14" s="1"/>
  <c r="B321" i="14" s="1"/>
  <c r="B48" i="11"/>
  <c r="B33" i="11"/>
  <c r="B34" i="11" s="1"/>
  <c r="B27" i="11"/>
  <c r="B37" i="11"/>
  <c r="B270" i="16"/>
  <c r="B271" i="16" s="1"/>
  <c r="B272" i="16" s="1"/>
  <c r="B273" i="16" s="1"/>
  <c r="B274" i="16" s="1"/>
  <c r="B275" i="16" s="1"/>
  <c r="B58" i="15"/>
  <c r="B59" i="15" s="1"/>
  <c r="B89" i="18"/>
  <c r="B90" i="18" s="1"/>
  <c r="B69" i="11"/>
  <c r="B110" i="17"/>
  <c r="B111" i="17" s="1"/>
  <c r="B112" i="17" s="1"/>
  <c r="B228" i="16"/>
  <c r="B229" i="16" s="1"/>
  <c r="B230" i="16" s="1"/>
  <c r="B231" i="16" s="1"/>
  <c r="B232" i="16" s="1"/>
  <c r="B229" i="17"/>
  <c r="B137" i="16"/>
  <c r="B138" i="16" s="1"/>
  <c r="B139" i="16" s="1"/>
  <c r="B140" i="16" s="1"/>
  <c r="B141" i="16" s="1"/>
  <c r="B255" i="16"/>
  <c r="B256" i="16" s="1"/>
  <c r="B257" i="16" s="1"/>
  <c r="B58" i="11"/>
  <c r="B70" i="11"/>
  <c r="B98" i="15"/>
  <c r="B99" i="15" s="1"/>
  <c r="B100" i="15" s="1"/>
  <c r="B101" i="15" s="1"/>
  <c r="B102" i="15" s="1"/>
  <c r="B103" i="15" s="1"/>
  <c r="B104" i="15" s="1"/>
  <c r="B88" i="18"/>
  <c r="B46" i="11"/>
  <c r="B47" i="11" s="1"/>
  <c r="B145" i="14"/>
  <c r="B146" i="14" s="1"/>
  <c r="B147" i="14" s="1"/>
  <c r="B148" i="14" s="1"/>
  <c r="B149" i="14" s="1"/>
  <c r="B69" i="18"/>
  <c r="B70" i="18" s="1"/>
  <c r="B204" i="17"/>
  <c r="B205" i="17" s="1"/>
  <c r="B206" i="17" s="1"/>
  <c r="B207" i="17" s="1"/>
  <c r="B243" i="14"/>
  <c r="B244" i="14" s="1"/>
  <c r="B245" i="14" s="1"/>
  <c r="B246" i="14" s="1"/>
  <c r="B247" i="14" s="1"/>
  <c r="B60" i="11"/>
  <c r="B90" i="16"/>
  <c r="B91" i="16" s="1"/>
  <c r="B92" i="16" s="1"/>
  <c r="B93" i="16" s="1"/>
  <c r="B66" i="15"/>
  <c r="B67" i="15" s="1"/>
  <c r="B68" i="15"/>
  <c r="B69" i="15" s="1"/>
  <c r="B70" i="15" s="1"/>
  <c r="B71" i="15" s="1"/>
  <c r="B72" i="15" s="1"/>
  <c r="B73" i="15" s="1"/>
  <c r="B77" i="11"/>
  <c r="B146" i="16"/>
  <c r="B147" i="16" s="1"/>
  <c r="B148" i="16" s="1"/>
  <c r="B149" i="16" s="1"/>
  <c r="B150" i="16" s="1"/>
  <c r="B155" i="17"/>
  <c r="B156" i="17" s="1"/>
  <c r="B157" i="17" s="1"/>
  <c r="B158" i="17" s="1"/>
  <c r="B159" i="17" s="1"/>
  <c r="B160" i="17" s="1"/>
  <c r="B178" i="17"/>
  <c r="B179" i="17" s="1"/>
  <c r="B166" i="16"/>
  <c r="B167" i="16" s="1"/>
  <c r="B168" i="16" s="1"/>
  <c r="B169" i="16" s="1"/>
  <c r="B178" i="14"/>
  <c r="B179" i="14" s="1"/>
  <c r="B180" i="14" s="1"/>
  <c r="B181" i="14" s="1"/>
  <c r="B182" i="14" s="1"/>
  <c r="B183" i="14" s="1"/>
  <c r="B35" i="11"/>
  <c r="B225" i="14"/>
  <c r="B226" i="14" s="1"/>
  <c r="B227" i="14" s="1"/>
  <c r="B228" i="14" s="1"/>
  <c r="B229" i="14" s="1"/>
  <c r="B250" i="16"/>
  <c r="B251" i="16" s="1"/>
  <c r="B252" i="16" s="1"/>
  <c r="B253" i="16" s="1"/>
  <c r="B36" i="11"/>
  <c r="B59" i="18"/>
  <c r="B128" i="15"/>
  <c r="B129" i="15" s="1"/>
  <c r="B216" i="15"/>
  <c r="B217" i="15" s="1"/>
  <c r="B126" i="15"/>
  <c r="B127" i="15" s="1"/>
  <c r="B184" i="15"/>
  <c r="B185" i="15" s="1"/>
  <c r="B74" i="18"/>
  <c r="B105" i="17"/>
  <c r="B106" i="17" s="1"/>
  <c r="B107" i="17" s="1"/>
  <c r="B108" i="17" s="1"/>
  <c r="B109" i="17" s="1"/>
  <c r="B62" i="11"/>
  <c r="B119" i="16"/>
  <c r="B120" i="16" s="1"/>
  <c r="B239" i="17"/>
  <c r="B240" i="17" s="1"/>
  <c r="B241" i="17" s="1"/>
  <c r="B65" i="11"/>
  <c r="B218" i="16"/>
  <c r="B219" i="16" s="1"/>
  <c r="B220" i="16" s="1"/>
  <c r="B221" i="16" s="1"/>
  <c r="B222" i="16" s="1"/>
  <c r="B151" i="17"/>
  <c r="B79" i="14"/>
  <c r="B80" i="14" s="1"/>
  <c r="B81" i="14" s="1"/>
  <c r="B82" i="14" s="1"/>
  <c r="B83" i="14" s="1"/>
  <c r="B84" i="14" s="1"/>
  <c r="B85" i="14" s="1"/>
  <c r="B86" i="14" s="1"/>
  <c r="B87" i="14" s="1"/>
  <c r="B130" i="15"/>
  <c r="B131" i="15" s="1"/>
  <c r="B192" i="15"/>
  <c r="B193" i="15" s="1"/>
  <c r="B194" i="15" s="1"/>
  <c r="B195" i="15" s="1"/>
  <c r="B196" i="15" s="1"/>
  <c r="B197" i="15" s="1"/>
  <c r="B198" i="15" s="1"/>
  <c r="B199" i="15" s="1"/>
  <c r="B149" i="15"/>
  <c r="B150" i="15" s="1"/>
  <c r="B194" i="17"/>
  <c r="B195" i="17" s="1"/>
  <c r="B196" i="17" s="1"/>
  <c r="B125" i="16"/>
  <c r="B126" i="16" s="1"/>
  <c r="B127" i="16" s="1"/>
  <c r="B128" i="16" s="1"/>
  <c r="B172" i="14"/>
  <c r="B173" i="14" s="1"/>
  <c r="B174" i="14" s="1"/>
  <c r="B175" i="14" s="1"/>
  <c r="B176" i="14" s="1"/>
  <c r="B177" i="14" s="1"/>
  <c r="B244" i="16"/>
  <c r="B245" i="16" s="1"/>
  <c r="B246" i="16" s="1"/>
  <c r="B247" i="16" s="1"/>
  <c r="B248" i="16" s="1"/>
  <c r="B249" i="16" s="1"/>
  <c r="B118" i="15"/>
  <c r="B119" i="15" s="1"/>
  <c r="B151" i="15"/>
  <c r="B152" i="15" s="1"/>
  <c r="B135" i="14"/>
  <c r="B136" i="14" s="1"/>
  <c r="B137" i="14" s="1"/>
  <c r="B138" i="14" s="1"/>
  <c r="B139" i="14" s="1"/>
  <c r="B43" i="18"/>
  <c r="B138" i="15"/>
  <c r="B151" i="16"/>
  <c r="B152" i="16" s="1"/>
  <c r="B153" i="16" s="1"/>
  <c r="B154" i="16" s="1"/>
  <c r="B155" i="16" s="1"/>
  <c r="B156" i="16" s="1"/>
  <c r="B54" i="15"/>
  <c r="B62" i="18"/>
  <c r="B197" i="16"/>
  <c r="B198" i="16" s="1"/>
  <c r="B199" i="16" s="1"/>
  <c r="B200" i="16" s="1"/>
  <c r="B201" i="16" s="1"/>
  <c r="B202" i="16" s="1"/>
  <c r="B59" i="16"/>
  <c r="B170" i="16"/>
  <c r="B371" i="14"/>
  <c r="B372" i="14" s="1"/>
  <c r="B373" i="14" s="1"/>
  <c r="B374" i="14" s="1"/>
  <c r="B375" i="14" s="1"/>
  <c r="B376" i="14" s="1"/>
  <c r="B36" i="18"/>
  <c r="B37" i="18" s="1"/>
  <c r="B38" i="18" s="1"/>
  <c r="B39" i="18" s="1"/>
  <c r="B105" i="18"/>
  <c r="B71" i="18"/>
  <c r="B152" i="17"/>
  <c r="B153" i="17" s="1"/>
  <c r="B154" i="17" s="1"/>
  <c r="B54" i="18"/>
  <c r="B55" i="18" s="1"/>
  <c r="B134" i="16"/>
  <c r="B135" i="16" s="1"/>
  <c r="B136" i="16" s="1"/>
  <c r="B23" i="18"/>
  <c r="B122" i="16"/>
  <c r="B123" i="16" s="1"/>
  <c r="B124" i="16" s="1"/>
  <c r="B106" i="16"/>
  <c r="B107" i="16" s="1"/>
  <c r="B108" i="16" s="1"/>
  <c r="B109" i="16" s="1"/>
  <c r="B110" i="16" s="1"/>
  <c r="B111" i="16" s="1"/>
  <c r="B50" i="18"/>
  <c r="B51" i="18" s="1"/>
  <c r="B51" i="11"/>
  <c r="B226" i="17"/>
  <c r="B227" i="17" s="1"/>
  <c r="B228" i="17" s="1"/>
  <c r="B176" i="17"/>
  <c r="B177" i="17" s="1"/>
  <c r="B157" i="16"/>
  <c r="B158" i="16" s="1"/>
  <c r="B159" i="16" s="1"/>
  <c r="B160" i="16" s="1"/>
  <c r="B161" i="16" s="1"/>
  <c r="B162" i="16" s="1"/>
  <c r="B60" i="18"/>
  <c r="B187" i="17"/>
  <c r="B188" i="17" s="1"/>
  <c r="B189" i="17" s="1"/>
  <c r="B190" i="17" s="1"/>
  <c r="B191" i="17" s="1"/>
  <c r="B177" i="16"/>
  <c r="B178" i="16" s="1"/>
  <c r="B179" i="16" s="1"/>
  <c r="B180" i="16" s="1"/>
  <c r="B57" i="11"/>
  <c r="B209" i="16"/>
  <c r="B210" i="16" s="1"/>
  <c r="B211" i="16" s="1"/>
  <c r="B212" i="16" s="1"/>
  <c r="B59" i="17"/>
  <c r="B83" i="18"/>
  <c r="B84" i="18" s="1"/>
  <c r="B66" i="11"/>
  <c r="B95" i="18"/>
  <c r="B96" i="18" s="1"/>
  <c r="B173" i="17"/>
  <c r="B174" i="17" s="1"/>
  <c r="B65" i="18"/>
  <c r="B66" i="18" s="1"/>
  <c r="B203" i="16"/>
  <c r="B204" i="16" s="1"/>
  <c r="B205" i="16" s="1"/>
  <c r="B206" i="16" s="1"/>
  <c r="B207" i="16" s="1"/>
  <c r="B208" i="16" s="1"/>
  <c r="B98" i="17"/>
  <c r="B99" i="17" s="1"/>
  <c r="B100" i="17" s="1"/>
  <c r="B101" i="17" s="1"/>
  <c r="B163" i="16"/>
  <c r="B164" i="16" s="1"/>
  <c r="B165" i="16" s="1"/>
  <c r="B40" i="11"/>
  <c r="B213" i="16"/>
  <c r="B214" i="16" s="1"/>
  <c r="B215" i="16" s="1"/>
  <c r="B216" i="16" s="1"/>
  <c r="B217" i="16" s="1"/>
  <c r="B281" i="16"/>
  <c r="B282" i="16" s="1"/>
  <c r="B283" i="16" s="1"/>
  <c r="B284" i="16" s="1"/>
  <c r="B285" i="16" s="1"/>
  <c r="B286" i="16" s="1"/>
  <c r="B20" i="11"/>
  <c r="B262" i="16"/>
  <c r="B263" i="16" s="1"/>
  <c r="B264" i="16" s="1"/>
  <c r="B265" i="16" s="1"/>
  <c r="B116" i="17"/>
  <c r="B117" i="17" s="1"/>
  <c r="B118" i="17" s="1"/>
  <c r="B75" i="18"/>
  <c r="B61" i="18"/>
  <c r="B93" i="18"/>
  <c r="B94" i="18" s="1"/>
  <c r="B119" i="17"/>
  <c r="B120" i="17" s="1"/>
  <c r="B121" i="17" s="1"/>
  <c r="B122" i="17" s="1"/>
  <c r="B123" i="17" s="1"/>
  <c r="B124" i="17" s="1"/>
  <c r="B125" i="17" s="1"/>
  <c r="B44" i="11"/>
  <c r="B42" i="18"/>
  <c r="B67" i="18"/>
  <c r="B68" i="18" s="1"/>
  <c r="B213" i="17"/>
  <c r="B214" i="17" s="1"/>
  <c r="B215" i="17" s="1"/>
  <c r="B216" i="17" s="1"/>
  <c r="B217" i="17" s="1"/>
  <c r="B43" i="11"/>
  <c r="B26" i="11"/>
  <c r="B142" i="16"/>
  <c r="B143" i="16" s="1"/>
  <c r="B144" i="16" s="1"/>
  <c r="B145" i="16" s="1"/>
  <c r="B56" i="18"/>
  <c r="B57" i="18" s="1"/>
  <c r="B58" i="18" s="1"/>
  <c r="B129" i="16"/>
  <c r="B130" i="16" s="1"/>
  <c r="B131" i="16" s="1"/>
  <c r="B132" i="16" s="1"/>
  <c r="B133" i="17"/>
  <c r="B134" i="17" s="1"/>
  <c r="B135" i="17" s="1"/>
  <c r="B136" i="17" s="1"/>
  <c r="B137" i="17" s="1"/>
  <c r="B138" i="17" s="1"/>
  <c r="B65" i="17"/>
  <c r="B66" i="17" s="1"/>
  <c r="B139" i="17"/>
  <c r="B140" i="17" s="1"/>
  <c r="B141" i="17" s="1"/>
  <c r="B142" i="17" s="1"/>
  <c r="B143" i="17" s="1"/>
  <c r="B144" i="17" s="1"/>
  <c r="B239" i="16"/>
  <c r="B240" i="16" s="1"/>
  <c r="B237" i="16"/>
  <c r="B238" i="16" s="1"/>
  <c r="B113" i="17"/>
  <c r="B114" i="17" s="1"/>
  <c r="B115" i="17" s="1"/>
  <c r="B59" i="11"/>
  <c r="B65" i="16"/>
  <c r="B66" i="16" s="1"/>
  <c r="B67" i="16" s="1"/>
  <c r="B68" i="16" s="1"/>
  <c r="B44" i="18"/>
  <c r="B45" i="18" s="1"/>
  <c r="B94" i="17"/>
  <c r="B95" i="17" s="1"/>
  <c r="B96" i="17" s="1"/>
  <c r="B97" i="17" s="1"/>
  <c r="B69" i="17"/>
  <c r="B70" i="17" s="1"/>
  <c r="B41" i="11"/>
  <c r="B78" i="16"/>
  <c r="B79" i="16" s="1"/>
  <c r="B80" i="16" s="1"/>
  <c r="B63" i="17"/>
  <c r="B64" i="17" s="1"/>
  <c r="B23" i="11"/>
  <c r="B223" i="16"/>
  <c r="B224" i="16" s="1"/>
  <c r="B225" i="16" s="1"/>
  <c r="B226" i="16" s="1"/>
  <c r="B227" i="16" s="1"/>
  <c r="B61" i="11"/>
  <c r="B243" i="16"/>
  <c r="B330" i="14"/>
  <c r="B331" i="14" s="1"/>
  <c r="B332" i="14" s="1"/>
  <c r="B333" i="14" s="1"/>
  <c r="B334" i="14" s="1"/>
  <c r="B335" i="14" s="1"/>
  <c r="B348" i="14"/>
  <c r="B349" i="14" s="1"/>
  <c r="B350" i="14" s="1"/>
  <c r="B351" i="14" s="1"/>
  <c r="B352" i="14" s="1"/>
  <c r="B47" i="18"/>
  <c r="B145" i="15"/>
  <c r="B146" i="15" s="1"/>
  <c r="B175" i="17"/>
  <c r="B186" i="16"/>
  <c r="B187" i="16" s="1"/>
  <c r="B188" i="16" s="1"/>
  <c r="B189" i="16" s="1"/>
  <c r="B190" i="16" s="1"/>
  <c r="B53" i="15"/>
  <c r="B89" i="14"/>
  <c r="B90" i="14" s="1"/>
  <c r="B91" i="14" s="1"/>
  <c r="B92" i="14" s="1"/>
  <c r="B93" i="14" s="1"/>
  <c r="B94" i="14" s="1"/>
  <c r="B95" i="14" s="1"/>
  <c r="B292" i="14"/>
  <c r="B293" i="14" s="1"/>
  <c r="B294" i="14" s="1"/>
  <c r="B295" i="14" s="1"/>
  <c r="B296" i="14" s="1"/>
  <c r="B297" i="14" s="1"/>
  <c r="B377" i="14"/>
  <c r="B378" i="14" s="1"/>
  <c r="B379" i="14" s="1"/>
  <c r="B380" i="14" s="1"/>
  <c r="B381" i="14" s="1"/>
  <c r="B382" i="14" s="1"/>
  <c r="B86" i="16"/>
  <c r="B87" i="16" s="1"/>
  <c r="B88" i="16" s="1"/>
  <c r="B89" i="16" s="1"/>
  <c r="B111" i="14"/>
  <c r="B112" i="14" s="1"/>
  <c r="B113" i="14" s="1"/>
  <c r="B114" i="14" s="1"/>
  <c r="B115" i="14" s="1"/>
  <c r="B116" i="14" s="1"/>
  <c r="B117" i="14" s="1"/>
  <c r="B118" i="14" s="1"/>
  <c r="B54" i="11"/>
  <c r="B395" i="14"/>
  <c r="B396" i="14" s="1"/>
  <c r="B397" i="14" s="1"/>
  <c r="B398" i="14" s="1"/>
  <c r="B399" i="14" s="1"/>
  <c r="B246" i="17"/>
  <c r="B247" i="17" s="1"/>
  <c r="B236" i="17"/>
  <c r="B237" i="17" s="1"/>
  <c r="B238" i="17" s="1"/>
  <c r="B119" i="14"/>
  <c r="B120" i="14" s="1"/>
  <c r="B121" i="14" s="1"/>
  <c r="B122" i="14" s="1"/>
  <c r="B123" i="14" s="1"/>
  <c r="B124" i="14" s="1"/>
  <c r="B125" i="14" s="1"/>
  <c r="B126" i="14" s="1"/>
  <c r="B283" i="14"/>
  <c r="B284" i="14" s="1"/>
  <c r="B285" i="14" s="1"/>
  <c r="B298" i="14"/>
  <c r="B299" i="14" s="1"/>
  <c r="B300" i="14" s="1"/>
  <c r="B301" i="14" s="1"/>
  <c r="B302" i="14" s="1"/>
  <c r="B303" i="14" s="1"/>
  <c r="B48" i="18"/>
  <c r="B49" i="18" s="1"/>
  <c r="B92" i="15"/>
  <c r="B90" i="15"/>
  <c r="B91" i="15" s="1"/>
  <c r="B139" i="15"/>
  <c r="B140" i="15" s="1"/>
  <c r="B122" i="15"/>
  <c r="B123" i="15" s="1"/>
  <c r="B85" i="17"/>
  <c r="B86" i="17" s="1"/>
  <c r="B87" i="17" s="1"/>
  <c r="B75" i="15"/>
  <c r="B76" i="15" s="1"/>
  <c r="B77" i="15" s="1"/>
  <c r="B78" i="15" s="1"/>
  <c r="B79" i="15" s="1"/>
  <c r="B28" i="11"/>
  <c r="B75" i="16"/>
  <c r="B76" i="16" s="1"/>
  <c r="B77" i="16" s="1"/>
  <c r="B82" i="18"/>
  <c r="B209" i="15"/>
  <c r="B210" i="15" s="1"/>
  <c r="B211" i="15" s="1"/>
  <c r="B212" i="15" s="1"/>
  <c r="B213" i="15" s="1"/>
  <c r="B112" i="18"/>
  <c r="B113" i="18" s="1"/>
  <c r="B114" i="18" s="1"/>
  <c r="B91" i="18"/>
  <c r="B92" i="18" s="1"/>
  <c r="B180" i="17"/>
  <c r="B181" i="17" s="1"/>
  <c r="B182" i="17" s="1"/>
  <c r="B183" i="17" s="1"/>
  <c r="B184" i="17" s="1"/>
  <c r="B185" i="17" s="1"/>
  <c r="B266" i="16"/>
  <c r="B267" i="16" s="1"/>
  <c r="B268" i="16" s="1"/>
  <c r="B269" i="16" s="1"/>
  <c r="B184" i="14"/>
  <c r="B185" i="14" s="1"/>
  <c r="B186" i="14" s="1"/>
  <c r="B187" i="14" s="1"/>
  <c r="B188" i="14" s="1"/>
  <c r="B353" i="14"/>
  <c r="B354" i="14" s="1"/>
  <c r="B355" i="14" s="1"/>
  <c r="B356" i="14" s="1"/>
  <c r="B357" i="14" s="1"/>
  <c r="B358" i="14" s="1"/>
  <c r="B343" i="14"/>
  <c r="B344" i="14" s="1"/>
  <c r="B345" i="14" s="1"/>
  <c r="B346" i="14" s="1"/>
  <c r="B347" i="14" s="1"/>
  <c r="B248" i="17"/>
  <c r="B249" i="17" s="1"/>
  <c r="B250" i="17" s="1"/>
  <c r="B251" i="17" s="1"/>
  <c r="B75" i="11"/>
  <c r="B65" i="14"/>
  <c r="B66" i="14" s="1"/>
  <c r="B67" i="14" s="1"/>
  <c r="B68" i="14" s="1"/>
  <c r="B69" i="14" s="1"/>
  <c r="B70" i="14" s="1"/>
  <c r="B207" i="14"/>
  <c r="B208" i="14" s="1"/>
  <c r="B209" i="14" s="1"/>
  <c r="B210" i="14" s="1"/>
  <c r="B211" i="14" s="1"/>
  <c r="B212" i="14" s="1"/>
  <c r="B222" i="17"/>
  <c r="B223" i="17" s="1"/>
  <c r="B224" i="17" s="1"/>
  <c r="B225" i="17" s="1"/>
  <c r="B219" i="17"/>
  <c r="B220" i="17" s="1"/>
  <c r="B221" i="17" s="1"/>
  <c r="B171" i="15"/>
  <c r="B172" i="15" s="1"/>
  <c r="B173" i="15" s="1"/>
  <c r="B174" i="15" s="1"/>
  <c r="B175" i="15" s="1"/>
  <c r="B176" i="15" s="1"/>
  <c r="B177" i="15" s="1"/>
  <c r="B178" i="15" s="1"/>
  <c r="B31" i="18"/>
  <c r="B32" i="18" s="1"/>
  <c r="B33" i="18" s="1"/>
  <c r="B34" i="18" s="1"/>
  <c r="B35" i="18" s="1"/>
  <c r="B412" i="14"/>
  <c r="B413" i="14" s="1"/>
  <c r="B414" i="14" s="1"/>
  <c r="B415" i="14" s="1"/>
  <c r="B416" i="14" s="1"/>
  <c r="B220" i="15"/>
  <c r="B221" i="15" s="1"/>
  <c r="B76" i="11"/>
  <c r="B19" i="11"/>
  <c r="B106" i="18"/>
  <c r="B200" i="17"/>
  <c r="B201" i="17" s="1"/>
  <c r="B202" i="17" s="1"/>
  <c r="B203" i="17" s="1"/>
  <c r="B258" i="16"/>
  <c r="B259" i="16" s="1"/>
  <c r="B260" i="16" s="1"/>
  <c r="B261" i="16" s="1"/>
  <c r="B254" i="16"/>
  <c r="B230" i="17"/>
  <c r="B231" i="17" s="1"/>
  <c r="B232" i="17" s="1"/>
  <c r="B233" i="17" s="1"/>
  <c r="B234" i="17" s="1"/>
  <c r="B235" i="17" s="1"/>
  <c r="B102" i="17"/>
  <c r="B103" i="17" s="1"/>
  <c r="B104" i="17" s="1"/>
  <c r="B38" i="11"/>
  <c r="B39" i="11" s="1"/>
  <c r="B195" i="14"/>
  <c r="B196" i="14" s="1"/>
  <c r="B197" i="14" s="1"/>
  <c r="B198" i="14" s="1"/>
  <c r="B199" i="14" s="1"/>
  <c r="B200" i="14" s="1"/>
  <c r="B213" i="14"/>
  <c r="B214" i="14" s="1"/>
  <c r="B215" i="14" s="1"/>
  <c r="B216" i="14" s="1"/>
  <c r="B217" i="14" s="1"/>
  <c r="B218" i="14" s="1"/>
  <c r="B400" i="14"/>
  <c r="B401" i="14" s="1"/>
  <c r="B402" i="14" s="1"/>
  <c r="B403" i="14" s="1"/>
  <c r="B404" i="14" s="1"/>
  <c r="B68" i="11"/>
  <c r="B162" i="15"/>
  <c r="B163" i="15" s="1"/>
  <c r="B164" i="15" s="1"/>
  <c r="B165" i="15" s="1"/>
  <c r="B166" i="15" s="1"/>
  <c r="B167" i="15" s="1"/>
  <c r="B168" i="15" s="1"/>
  <c r="B169" i="15" s="1"/>
  <c r="B86" i="15"/>
  <c r="B87" i="15" s="1"/>
  <c r="B56" i="15"/>
  <c r="B57" i="15" s="1"/>
  <c r="B192" i="16"/>
  <c r="B193" i="16" s="1"/>
  <c r="B194" i="16" s="1"/>
  <c r="B195" i="16" s="1"/>
  <c r="B62" i="15"/>
  <c r="B63" i="15" s="1"/>
  <c r="B79" i="11"/>
  <c r="B80" i="11" s="1"/>
  <c r="B58" i="17"/>
  <c r="B166" i="14"/>
  <c r="B167" i="14" s="1"/>
  <c r="B168" i="14" s="1"/>
  <c r="B169" i="14" s="1"/>
  <c r="B170" i="14" s="1"/>
  <c r="B171" i="14" s="1"/>
  <c r="B88" i="15"/>
  <c r="B89" i="15" s="1"/>
  <c r="B96" i="14"/>
  <c r="B97" i="14" s="1"/>
  <c r="B98" i="14" s="1"/>
  <c r="B99" i="14" s="1"/>
  <c r="B100" i="14" s="1"/>
  <c r="B61" i="16"/>
  <c r="B62" i="16" s="1"/>
  <c r="B63" i="16" s="1"/>
  <c r="B64" i="16" s="1"/>
  <c r="B196" i="16"/>
  <c r="B25" i="11"/>
  <c r="B121" i="18"/>
  <c r="B122" i="18" s="1"/>
  <c r="B291" i="16"/>
  <c r="B292" i="16" s="1"/>
  <c r="B293" i="16" s="1"/>
  <c r="B294" i="16" s="1"/>
  <c r="B64" i="11"/>
  <c r="B27" i="18"/>
  <c r="B28" i="18" s="1"/>
  <c r="B109" i="18"/>
  <c r="B110" i="18" s="1"/>
  <c r="B111" i="18" s="1"/>
  <c r="B50" i="11"/>
  <c r="B156" i="14"/>
  <c r="B157" i="14" s="1"/>
  <c r="B158" i="14" s="1"/>
  <c r="B159" i="14" s="1"/>
  <c r="B201" i="14"/>
  <c r="B202" i="14" s="1"/>
  <c r="B203" i="14" s="1"/>
  <c r="B204" i="14" s="1"/>
  <c r="B205" i="14" s="1"/>
  <c r="B206" i="14" s="1"/>
  <c r="B98" i="16"/>
  <c r="B99" i="16" s="1"/>
  <c r="B100" i="16" s="1"/>
  <c r="B101" i="16" s="1"/>
  <c r="B102" i="16" s="1"/>
  <c r="B103" i="16" s="1"/>
  <c r="B104" i="16" s="1"/>
  <c r="B105" i="16" s="1"/>
  <c r="B150" i="14"/>
  <c r="B151" i="14" s="1"/>
  <c r="B152" i="14" s="1"/>
  <c r="B153" i="14" s="1"/>
  <c r="B154" i="14" s="1"/>
  <c r="B179" i="15"/>
  <c r="B180" i="15" s="1"/>
  <c r="B137" i="15"/>
  <c r="B22" i="11"/>
  <c r="B61" i="17"/>
  <c r="B62" i="17" s="1"/>
  <c r="B136" i="15"/>
  <c r="B119" i="18"/>
  <c r="B120" i="18" s="1"/>
  <c r="B257" i="17"/>
  <c r="B258" i="17" s="1"/>
  <c r="B259" i="17" s="1"/>
  <c r="B260" i="17"/>
  <c r="B261" i="17" s="1"/>
  <c r="B262" i="17" s="1"/>
  <c r="B263" i="17" s="1"/>
  <c r="B264" i="17" s="1"/>
  <c r="B171" i="16"/>
  <c r="B172" i="16" s="1"/>
  <c r="B173" i="16" s="1"/>
  <c r="B174" i="16" s="1"/>
  <c r="B175" i="16" s="1"/>
  <c r="B176" i="16" s="1"/>
  <c r="B99" i="18"/>
  <c r="B100" i="18" s="1"/>
  <c r="B140" i="14"/>
  <c r="B141" i="14" s="1"/>
  <c r="B142" i="14" s="1"/>
  <c r="B143" i="14" s="1"/>
  <c r="B144" i="14" s="1"/>
  <c r="B160" i="14"/>
  <c r="B161" i="14" s="1"/>
  <c r="B162" i="14" s="1"/>
  <c r="B163" i="14" s="1"/>
  <c r="B164" i="14" s="1"/>
  <c r="B230" i="14"/>
  <c r="B231" i="14" s="1"/>
  <c r="B232" i="14" s="1"/>
  <c r="B233" i="14" s="1"/>
  <c r="B234" i="14" s="1"/>
  <c r="B181" i="15"/>
  <c r="B182" i="15" s="1"/>
  <c r="B93" i="15"/>
  <c r="B272" i="14"/>
  <c r="B273" i="14" s="1"/>
  <c r="B274" i="14" s="1"/>
  <c r="B275" i="14" s="1"/>
  <c r="B276" i="14" s="1"/>
  <c r="B277" i="14" s="1"/>
  <c r="B278" i="14" s="1"/>
  <c r="B279" i="14" s="1"/>
  <c r="B77" i="18"/>
  <c r="B78" i="18" s="1"/>
  <c r="B276" i="16"/>
  <c r="B277" i="16" s="1"/>
  <c r="B278" i="16" s="1"/>
  <c r="B279" i="16" s="1"/>
  <c r="B280" i="16" s="1"/>
  <c r="B127" i="18"/>
  <c r="B128" i="18" s="1"/>
  <c r="B58" i="16"/>
  <c r="B71" i="14"/>
  <c r="B72" i="14" s="1"/>
  <c r="B73" i="14" s="1"/>
  <c r="B74" i="14" s="1"/>
  <c r="B75" i="14" s="1"/>
  <c r="B76" i="14" s="1"/>
  <c r="B77" i="14" s="1"/>
  <c r="B78" i="14" s="1"/>
  <c r="B123" i="18"/>
  <c r="B124" i="18" s="1"/>
  <c r="B73" i="18"/>
  <c r="B32" i="11"/>
  <c r="B155" i="15"/>
  <c r="B156" i="15" s="1"/>
  <c r="B157" i="15" s="1"/>
  <c r="B158" i="15" s="1"/>
  <c r="B159" i="15" s="1"/>
  <c r="B160" i="15" s="1"/>
  <c r="B161" i="15" s="1"/>
  <c r="B153" i="15"/>
  <c r="B154" i="15" s="1"/>
  <c r="B111" i="15"/>
  <c r="B112" i="15" s="1"/>
  <c r="B113" i="15" s="1"/>
  <c r="B114" i="15" s="1"/>
  <c r="B115" i="15" s="1"/>
  <c r="B116" i="15" s="1"/>
  <c r="B117" i="15" s="1"/>
  <c r="B80" i="15"/>
  <c r="B81" i="15" s="1"/>
  <c r="B82" i="15" s="1"/>
  <c r="B83" i="15" s="1"/>
  <c r="B84" i="15" s="1"/>
  <c r="B85" i="15" s="1"/>
  <c r="B73" i="17"/>
  <c r="B74" i="17" s="1"/>
  <c r="B75" i="17" s="1"/>
  <c r="B76" i="17" s="1"/>
  <c r="B72" i="17"/>
  <c r="B26" i="18"/>
  <c r="B67" i="17"/>
  <c r="B68" i="17" s="1"/>
  <c r="B167" i="17"/>
  <c r="B168" i="17" s="1"/>
  <c r="B169" i="17" s="1"/>
  <c r="B170" i="17" s="1"/>
  <c r="B214" i="15"/>
  <c r="B215" i="15" s="1"/>
  <c r="B72" i="11"/>
  <c r="B73" i="11" s="1"/>
  <c r="B108" i="18"/>
  <c r="B252" i="17"/>
  <c r="B253" i="17" s="1"/>
  <c r="B254" i="17" s="1"/>
  <c r="B255" i="17" s="1"/>
  <c r="B236" i="14"/>
  <c r="B237" i="14" s="1"/>
  <c r="B238" i="14" s="1"/>
  <c r="B239" i="14" s="1"/>
  <c r="B240" i="14" s="1"/>
  <c r="B241" i="14" s="1"/>
  <c r="B242" i="14" s="1"/>
  <c r="B322" i="14"/>
  <c r="B323" i="14" s="1"/>
  <c r="B324" i="14" s="1"/>
  <c r="B325" i="14" s="1"/>
  <c r="B326" i="14" s="1"/>
  <c r="B327" i="14" s="1"/>
  <c r="B328" i="14" s="1"/>
  <c r="B329" i="14" s="1"/>
  <c r="B220" i="14"/>
  <c r="B221" i="14" s="1"/>
  <c r="B222" i="14" s="1"/>
  <c r="B223" i="14" s="1"/>
  <c r="B224" i="14" s="1"/>
  <c r="B104" i="18"/>
  <c r="B95" i="15"/>
  <c r="B143" i="15"/>
  <c r="B144" i="15" s="1"/>
  <c r="B141" i="15"/>
  <c r="B142" i="15" s="1"/>
  <c r="B88" i="17"/>
  <c r="B89" i="17" s="1"/>
  <c r="B90" i="17" s="1"/>
  <c r="B243" i="17"/>
  <c r="B244" i="17" s="1"/>
  <c r="B56" i="11"/>
  <c r="B260" i="14"/>
  <c r="B261" i="14" s="1"/>
  <c r="B262" i="14" s="1"/>
  <c r="B263" i="14" s="1"/>
  <c r="B264" i="14" s="1"/>
  <c r="B81" i="11"/>
  <c r="B22" i="18"/>
  <c r="B33" i="14"/>
  <c r="B34" i="14" s="1"/>
  <c r="B35" i="14" s="1"/>
  <c r="B36" i="14" s="1"/>
  <c r="B37" i="14" s="1"/>
  <c r="B42" i="16"/>
  <c r="B43" i="16" s="1"/>
  <c r="B44" i="16" s="1"/>
  <c r="B45" i="16" s="1"/>
  <c r="B12" i="11"/>
  <c r="B48" i="14"/>
  <c r="B49" i="14" s="1"/>
  <c r="B50" i="14" s="1"/>
  <c r="B51" i="14" s="1"/>
  <c r="B52" i="14" s="1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9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<sst xmlns="http://schemas.openxmlformats.org/spreadsheetml/2006/main" count="34052" uniqueCount="1004">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</sst>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2"/>
      <tableStyleElement type="headerRow" dxfId="131"/>
      <tableStyleElement type="lastColumn" dxfId="130"/>
      <tableStyleElement type="secondRowStripe" dxfId="129"/>
    </tableStyle>
    <tableStyle name="Stat" pivot="0" count="3" xr9:uid="{51BAA243-9CAF-4FF1-9D79-B3636DEDEEB7}">
      <tableStyleElement type="wholeTable" dxfId="128"/>
      <tableStyleElement type="headerRow" dxfId="127"/>
      <tableStyleElement type="secondRowStripe" dxfId="12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3" totalsRowShown="0">
  <autoFilter ref="A1:Y173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8" tableType="queryTable" totalsRowShown="0">
  <autoFilter ref="A1:M18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69"/>
    <tableColumn id="24" xr3:uid="{C29C095B-79C6-44A8-B104-192A1FECDA31}" uniqueName="24" name="No用" queryTableFieldId="24" dataDxfId="68"/>
    <tableColumn id="4" xr3:uid="{9116BD98-1C92-45F3-B6D6-3AB40C09ACAD}" uniqueName="4" name="じゃんけん" queryTableFieldId="4" dataDxfId="67"/>
    <tableColumn id="5" xr3:uid="{F7881CC4-422B-4AC0-8AA7-9D41424DD163}" uniqueName="5" name="ポジション" queryTableFieldId="5" dataDxfId="66"/>
    <tableColumn id="6" xr3:uid="{A57CEE12-8706-4C36-9271-4B9E918764A9}" uniqueName="6" name="高校" queryTableFieldId="6" dataDxfId="65"/>
    <tableColumn id="23" xr3:uid="{9E754E97-0179-4D48-8DA8-95FE83CDB76A}" uniqueName="23" name="守備力" queryTableFieldId="23" dataDxfId="64"/>
    <tableColumn id="22" xr3:uid="{CE13C84E-5ABD-42C3-B638-AF24AF6EE881}" uniqueName="22" name="攻撃力" queryTableFieldId="22" dataDxfId="63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2"/>
    <tableColumn id="24" xr3:uid="{B20FC7FB-B75F-4569-A4C8-AC08F70EFA02}" uniqueName="24" name="No用" queryTableFieldId="24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23" xr3:uid="{62326F4F-7EB5-4AF5-A373-6C17A2EA5EAF}" uniqueName="23" name="守備力" queryTableFieldId="23" dataDxfId="57"/>
    <tableColumn id="22" xr3:uid="{AEFE1640-94D9-4E9F-BDCC-6C111595E9BE}" uniqueName="22" name="攻撃力" queryTableFieldId="22" dataDxfId="56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3" tableType="queryTable" totalsRowShown="0">
  <autoFilter ref="A1:M13" xr:uid="{35ABED48-39F9-4CA1-8C04-0A0D33B044D4}"/>
  <tableColumns count="13">
    <tableColumn id="1" xr3:uid="{DCC90C0B-AF25-46B2-B063-A1B149818D2B}" uniqueName="1" name="No." queryTableFieldId="1" dataDxfId="6"/>
    <tableColumn id="24" xr3:uid="{CD7594EA-8C82-4E4A-BC06-715EA0D5260D}" uniqueName="24" name="No用" queryTableFieldId="24" dataDxfId="5"/>
    <tableColumn id="4" xr3:uid="{5804ACFD-3447-45C3-BDBD-96363DCCEF57}" uniqueName="4" name="じゃんけん" queryTableFieldId="4" dataDxfId="4"/>
    <tableColumn id="5" xr3:uid="{9D5A15B5-BE64-49FA-A24D-915171805348}" uniqueName="5" name="ポジション" queryTableFieldId="5" dataDxfId="3"/>
    <tableColumn id="6" xr3:uid="{C5CC4EC3-0F83-4934-B835-AC7CDC1F0491}" uniqueName="6" name="高校" queryTableFieldId="6" dataDxfId="2"/>
    <tableColumn id="23" xr3:uid="{A158F691-75AB-490E-A936-39A793BBB0CF}" uniqueName="23" name="守備力" queryTableFieldId="23" dataDxfId="1"/>
    <tableColumn id="22" xr3:uid="{D637784D-8764-4422-A4A3-51D9D13ED728}" uniqueName="22" name="攻撃力" queryTableFieldId="22" dataDxfId="0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5" totalsRowShown="0">
  <autoFilter ref="A1:T19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92" totalsRowShown="0">
  <autoFilter ref="A1:T99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78" totalsRowShown="0">
  <autoFilter ref="A1:T47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80" totalsRowShown="0">
  <autoFilter ref="A1:T68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49" totalsRowShown="0">
  <autoFilter ref="A1:T64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79" totalsRowShown="0">
  <autoFilter ref="A1:T27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3" tableType="queryTable" totalsRowShown="0">
  <autoFilter ref="A1:AE173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60"/>
  <sheetViews>
    <sheetView tabSelected="1" workbookViewId="0">
      <pane ySplit="1" topLeftCell="A115" activePane="bottomLeft" state="frozen"/>
      <selection pane="bottomLeft" activeCell="A150" sqref="A150:XFD15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7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7" si="1">SUM(L3:O3)</f>
        <v>459</v>
      </c>
      <c r="W3" s="4">
        <f t="shared" ref="W3:W67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>ROW()-1</f>
        <v>13</v>
      </c>
      <c r="B14" s="1" t="s">
        <v>963</v>
      </c>
      <c r="C14" t="s">
        <v>140</v>
      </c>
      <c r="D14" s="1" t="s">
        <v>73</v>
      </c>
      <c r="E14" t="s">
        <v>82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74</v>
      </c>
      <c r="L14">
        <v>113</v>
      </c>
      <c r="M14">
        <v>128</v>
      </c>
      <c r="N14">
        <v>116</v>
      </c>
      <c r="O14">
        <v>125</v>
      </c>
      <c r="P14">
        <v>97</v>
      </c>
      <c r="Q14">
        <v>119</v>
      </c>
      <c r="R14">
        <v>122</v>
      </c>
      <c r="S14">
        <v>115</v>
      </c>
      <c r="T14">
        <v>120</v>
      </c>
      <c r="U14">
        <v>31</v>
      </c>
      <c r="V14" s="6">
        <f>SUM(L14:O14)</f>
        <v>482</v>
      </c>
      <c r="W14" s="4">
        <f>SUM(Q14:T14)</f>
        <v>476</v>
      </c>
      <c r="X14" s="7" t="str">
        <f>Stat[[#This Row],[服装]]&amp;Stat[[#This Row],[名前]]&amp;Stat[[#This Row],[レアリティ]]</f>
        <v>雪遊び山口忠ICONIC</v>
      </c>
      <c r="Y14" s="7" t="s">
        <v>294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141</v>
      </c>
      <c r="D15" t="s">
        <v>77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86</v>
      </c>
      <c r="L15">
        <v>117</v>
      </c>
      <c r="M15">
        <v>110</v>
      </c>
      <c r="N15">
        <v>120</v>
      </c>
      <c r="O15">
        <v>123</v>
      </c>
      <c r="P15">
        <v>101</v>
      </c>
      <c r="Q15">
        <v>110</v>
      </c>
      <c r="R15">
        <v>130</v>
      </c>
      <c r="S15">
        <v>116</v>
      </c>
      <c r="T15">
        <v>123</v>
      </c>
      <c r="U15">
        <v>29</v>
      </c>
      <c r="V15" s="6">
        <f t="shared" si="1"/>
        <v>470</v>
      </c>
      <c r="W15" s="4">
        <f t="shared" si="2"/>
        <v>479</v>
      </c>
      <c r="X15" s="7" t="str">
        <f>Stat[[#This Row],[服装]]&amp;Stat[[#This Row],[名前]]&amp;Stat[[#This Row],[レアリティ]]</f>
        <v>ユニフォーム西谷夕ICONIC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87</v>
      </c>
      <c r="L16">
        <v>118</v>
      </c>
      <c r="M16">
        <v>111</v>
      </c>
      <c r="N16">
        <v>123</v>
      </c>
      <c r="O16">
        <v>124</v>
      </c>
      <c r="P16">
        <v>101</v>
      </c>
      <c r="Q16">
        <v>111</v>
      </c>
      <c r="R16">
        <v>133</v>
      </c>
      <c r="S16">
        <v>117</v>
      </c>
      <c r="T16">
        <v>126</v>
      </c>
      <c r="U16">
        <v>29</v>
      </c>
      <c r="V16" s="6">
        <f t="shared" si="1"/>
        <v>476</v>
      </c>
      <c r="W16" s="4">
        <f t="shared" si="2"/>
        <v>487</v>
      </c>
      <c r="X16" s="7" t="str">
        <f>Stat[[#This Row],[服装]]&amp;Stat[[#This Row],[名前]]&amp;Stat[[#This Row],[レアリティ]]</f>
        <v>制服西谷夕ICONIC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>ROW()-1</f>
        <v>16</v>
      </c>
      <c r="B17" s="1" t="s">
        <v>918</v>
      </c>
      <c r="C17" t="s">
        <v>141</v>
      </c>
      <c r="D17" t="s">
        <v>73</v>
      </c>
      <c r="E17" t="s">
        <v>80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88</v>
      </c>
      <c r="L17">
        <v>119</v>
      </c>
      <c r="M17">
        <v>111</v>
      </c>
      <c r="N17">
        <v>125</v>
      </c>
      <c r="O17">
        <v>125</v>
      </c>
      <c r="P17">
        <v>101</v>
      </c>
      <c r="Q17">
        <v>111</v>
      </c>
      <c r="R17">
        <v>136</v>
      </c>
      <c r="S17">
        <v>118</v>
      </c>
      <c r="T17">
        <v>128</v>
      </c>
      <c r="U17">
        <v>29</v>
      </c>
      <c r="V17" s="6">
        <f t="shared" si="1"/>
        <v>480</v>
      </c>
      <c r="W17" s="4">
        <f t="shared" si="2"/>
        <v>493</v>
      </c>
      <c r="X17" s="7" t="str">
        <f>Stat[[#This Row],[服装]]&amp;Stat[[#This Row],[名前]]&amp;Stat[[#This Row],[レアリティ]]</f>
        <v>Xmas西谷夕ICONIC</v>
      </c>
      <c r="Y17" s="7" t="s">
        <v>295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108</v>
      </c>
      <c r="C18" t="s">
        <v>142</v>
      </c>
      <c r="D18" t="s">
        <v>90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78</v>
      </c>
      <c r="L18">
        <v>125</v>
      </c>
      <c r="M18">
        <v>117</v>
      </c>
      <c r="N18">
        <v>113</v>
      </c>
      <c r="O18">
        <v>114</v>
      </c>
      <c r="P18">
        <v>97</v>
      </c>
      <c r="Q18">
        <v>116</v>
      </c>
      <c r="R18">
        <v>117</v>
      </c>
      <c r="S18">
        <v>115</v>
      </c>
      <c r="T18">
        <v>115</v>
      </c>
      <c r="U18">
        <v>27</v>
      </c>
      <c r="V18" s="6">
        <f t="shared" si="1"/>
        <v>469</v>
      </c>
      <c r="W18" s="4">
        <f t="shared" si="2"/>
        <v>463</v>
      </c>
      <c r="X18" s="7" t="str">
        <f>Stat[[#This Row],[服装]]&amp;Stat[[#This Row],[名前]]&amp;Stat[[#This Row],[レアリティ]]</f>
        <v>ユニフォーム田中龍之介ICONIC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149</v>
      </c>
      <c r="C19" t="s">
        <v>142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128</v>
      </c>
      <c r="M19">
        <v>120</v>
      </c>
      <c r="N19">
        <v>114</v>
      </c>
      <c r="O19">
        <v>115</v>
      </c>
      <c r="P19">
        <v>97</v>
      </c>
      <c r="Q19">
        <v>117</v>
      </c>
      <c r="R19">
        <v>118</v>
      </c>
      <c r="S19">
        <v>118</v>
      </c>
      <c r="T19">
        <v>116</v>
      </c>
      <c r="U19">
        <v>27</v>
      </c>
      <c r="V19" s="6">
        <f t="shared" si="1"/>
        <v>477</v>
      </c>
      <c r="W19" s="4">
        <f t="shared" si="2"/>
        <v>469</v>
      </c>
      <c r="X19" s="7" t="str">
        <f>Stat[[#This Row],[服装]]&amp;Stat[[#This Row],[名前]]&amp;Stat[[#This Row],[レアリティ]]</f>
        <v>制服田中龍之介ICONIC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>ROW()-1</f>
        <v>19</v>
      </c>
      <c r="B20" s="1" t="s">
        <v>939</v>
      </c>
      <c r="C20" s="1" t="s">
        <v>142</v>
      </c>
      <c r="D20" s="1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131</v>
      </c>
      <c r="M20">
        <v>117</v>
      </c>
      <c r="N20">
        <v>114</v>
      </c>
      <c r="O20">
        <v>112</v>
      </c>
      <c r="P20">
        <v>97</v>
      </c>
      <c r="Q20">
        <v>118</v>
      </c>
      <c r="R20">
        <v>118</v>
      </c>
      <c r="S20">
        <v>120</v>
      </c>
      <c r="T20">
        <v>116</v>
      </c>
      <c r="U20">
        <v>27</v>
      </c>
      <c r="V20" s="6">
        <f t="shared" si="1"/>
        <v>474</v>
      </c>
      <c r="W20" s="4">
        <f t="shared" si="2"/>
        <v>472</v>
      </c>
      <c r="X20" s="7" t="str">
        <f>Stat[[#This Row],[服装]]&amp;Stat[[#This Row],[名前]]&amp;Stat[[#This Row],[レアリティ]]</f>
        <v>新年田中龍之介ICONIC</v>
      </c>
      <c r="Y20" s="7" t="s">
        <v>296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108</v>
      </c>
      <c r="C21" t="s">
        <v>143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78</v>
      </c>
      <c r="L21">
        <v>118</v>
      </c>
      <c r="M21">
        <v>116</v>
      </c>
      <c r="N21">
        <v>116</v>
      </c>
      <c r="O21">
        <v>123</v>
      </c>
      <c r="P21">
        <v>101</v>
      </c>
      <c r="Q21">
        <v>116</v>
      </c>
      <c r="R21">
        <v>126</v>
      </c>
      <c r="S21">
        <v>115</v>
      </c>
      <c r="T21">
        <v>120</v>
      </c>
      <c r="U21">
        <v>51</v>
      </c>
      <c r="V21" s="6">
        <f t="shared" si="1"/>
        <v>473</v>
      </c>
      <c r="W21" s="4">
        <f t="shared" si="2"/>
        <v>477</v>
      </c>
      <c r="X21" s="7" t="str">
        <f>Stat[[#This Row],[服装]]&amp;Stat[[#This Row],[名前]]&amp;Stat[[#This Row],[レアリティ]]</f>
        <v>ユニフォーム澤村大地ICONIC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117</v>
      </c>
      <c r="C22" t="s">
        <v>143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121</v>
      </c>
      <c r="M22">
        <v>119</v>
      </c>
      <c r="N22">
        <v>117</v>
      </c>
      <c r="O22">
        <v>124</v>
      </c>
      <c r="P22">
        <v>101</v>
      </c>
      <c r="Q22">
        <v>117</v>
      </c>
      <c r="R22">
        <v>127</v>
      </c>
      <c r="S22">
        <v>118</v>
      </c>
      <c r="T22">
        <v>121</v>
      </c>
      <c r="U22">
        <v>51</v>
      </c>
      <c r="V22" s="6">
        <f t="shared" si="1"/>
        <v>481</v>
      </c>
      <c r="W22" s="4">
        <f t="shared" si="2"/>
        <v>483</v>
      </c>
      <c r="X22" s="7" t="str">
        <f>Stat[[#This Row],[服装]]&amp;Stat[[#This Row],[名前]]&amp;Stat[[#This Row],[レアリティ]]</f>
        <v>プール掃除澤村大地ICONIC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s="1" t="s">
        <v>898</v>
      </c>
      <c r="C23" t="s">
        <v>143</v>
      </c>
      <c r="D23" s="1" t="s">
        <v>90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79</v>
      </c>
      <c r="L23">
        <v>123</v>
      </c>
      <c r="M23">
        <v>117</v>
      </c>
      <c r="N23">
        <v>117</v>
      </c>
      <c r="O23">
        <v>122</v>
      </c>
      <c r="P23">
        <v>101</v>
      </c>
      <c r="Q23">
        <v>118</v>
      </c>
      <c r="R23">
        <v>127</v>
      </c>
      <c r="S23">
        <v>119</v>
      </c>
      <c r="T23">
        <v>121</v>
      </c>
      <c r="U23">
        <v>51</v>
      </c>
      <c r="V23" s="6">
        <f t="shared" si="1"/>
        <v>479</v>
      </c>
      <c r="W23" s="4">
        <f t="shared" si="2"/>
        <v>485</v>
      </c>
      <c r="X23" s="7" t="str">
        <f>Stat[[#This Row],[服装]]&amp;Stat[[#This Row],[名前]]&amp;Stat[[#This Row],[レアリティ]]</f>
        <v>文化祭澤村大地ICONIC</v>
      </c>
      <c r="Y23" s="7" t="s">
        <v>297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108</v>
      </c>
      <c r="C24" t="s">
        <v>144</v>
      </c>
      <c r="D24" t="s">
        <v>90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80</v>
      </c>
      <c r="L24">
        <v>115</v>
      </c>
      <c r="M24">
        <v>115</v>
      </c>
      <c r="N24">
        <v>124</v>
      </c>
      <c r="O24">
        <v>123</v>
      </c>
      <c r="P24">
        <v>101</v>
      </c>
      <c r="Q24">
        <v>116</v>
      </c>
      <c r="R24">
        <v>116</v>
      </c>
      <c r="S24">
        <v>115</v>
      </c>
      <c r="T24">
        <v>115</v>
      </c>
      <c r="U24">
        <v>46</v>
      </c>
      <c r="V24" s="6">
        <f t="shared" si="1"/>
        <v>477</v>
      </c>
      <c r="W24" s="4">
        <f t="shared" si="2"/>
        <v>462</v>
      </c>
      <c r="X24" s="7" t="str">
        <f>Stat[[#This Row],[服装]]&amp;Stat[[#This Row],[名前]]&amp;Stat[[#This Row],[レアリティ]]</f>
        <v>ユニフォーム菅原考支ICONIC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117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116</v>
      </c>
      <c r="M25">
        <v>118</v>
      </c>
      <c r="N25">
        <v>127</v>
      </c>
      <c r="O25">
        <v>126</v>
      </c>
      <c r="P25">
        <v>101</v>
      </c>
      <c r="Q25">
        <v>117</v>
      </c>
      <c r="R25">
        <v>117</v>
      </c>
      <c r="S25">
        <v>116</v>
      </c>
      <c r="T25">
        <v>116</v>
      </c>
      <c r="U25">
        <v>46</v>
      </c>
      <c r="V25" s="6">
        <f t="shared" si="1"/>
        <v>487</v>
      </c>
      <c r="W25" s="4">
        <f t="shared" si="2"/>
        <v>466</v>
      </c>
      <c r="X25" s="7" t="str">
        <f>Stat[[#This Row],[服装]]&amp;Stat[[#This Row],[名前]]&amp;Stat[[#This Row],[レアリティ]]</f>
        <v>プール掃除菅原考支ICONIC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s="1" t="s">
        <v>898</v>
      </c>
      <c r="C26" t="s">
        <v>144</v>
      </c>
      <c r="D26" t="s">
        <v>77</v>
      </c>
      <c r="E26" t="s">
        <v>74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81</v>
      </c>
      <c r="L26">
        <v>115</v>
      </c>
      <c r="M26">
        <v>120</v>
      </c>
      <c r="N26">
        <v>126</v>
      </c>
      <c r="O26">
        <v>128</v>
      </c>
      <c r="P26">
        <v>101</v>
      </c>
      <c r="Q26">
        <v>115</v>
      </c>
      <c r="R26">
        <v>118</v>
      </c>
      <c r="S26">
        <v>114</v>
      </c>
      <c r="T26">
        <v>117</v>
      </c>
      <c r="U26">
        <v>46</v>
      </c>
      <c r="V26" s="6">
        <f t="shared" si="1"/>
        <v>489</v>
      </c>
      <c r="W26" s="4">
        <f t="shared" si="2"/>
        <v>464</v>
      </c>
      <c r="X26" s="7" t="str">
        <f>Stat[[#This Row],[服装]]&amp;Stat[[#This Row],[名前]]&amp;Stat[[#This Row],[レアリティ]]</f>
        <v>文化祭菅原考支ICONIC</v>
      </c>
      <c r="Y26" s="7" t="s">
        <v>313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80</v>
      </c>
      <c r="L27">
        <v>127</v>
      </c>
      <c r="M27">
        <v>125</v>
      </c>
      <c r="N27">
        <v>113</v>
      </c>
      <c r="O27">
        <v>120</v>
      </c>
      <c r="P27">
        <v>97</v>
      </c>
      <c r="Q27">
        <v>121</v>
      </c>
      <c r="R27">
        <v>115</v>
      </c>
      <c r="S27">
        <v>115</v>
      </c>
      <c r="T27">
        <v>114</v>
      </c>
      <c r="U27">
        <v>29</v>
      </c>
      <c r="V27" s="6">
        <f t="shared" si="1"/>
        <v>485</v>
      </c>
      <c r="W27" s="4">
        <f t="shared" si="2"/>
        <v>465</v>
      </c>
      <c r="X27" s="7" t="str">
        <f>Stat[[#This Row],[服装]]&amp;Stat[[#This Row],[名前]]&amp;Stat[[#This Row],[レアリティ]]</f>
        <v>ユニフォーム東峰旭ICONIC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117</v>
      </c>
      <c r="C28" t="s">
        <v>145</v>
      </c>
      <c r="D28" t="s">
        <v>73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124</v>
      </c>
      <c r="M28">
        <v>124</v>
      </c>
      <c r="N28">
        <v>110</v>
      </c>
      <c r="O28">
        <v>119</v>
      </c>
      <c r="P28">
        <v>97</v>
      </c>
      <c r="Q28">
        <v>118</v>
      </c>
      <c r="R28">
        <v>112</v>
      </c>
      <c r="S28">
        <v>112</v>
      </c>
      <c r="T28">
        <v>111</v>
      </c>
      <c r="U28">
        <v>29</v>
      </c>
      <c r="V28" s="6">
        <f t="shared" si="1"/>
        <v>477</v>
      </c>
      <c r="W28" s="4">
        <f t="shared" si="2"/>
        <v>453</v>
      </c>
      <c r="X28" s="7" t="str">
        <f>Stat[[#This Row],[服装]]&amp;Stat[[#This Row],[名前]]&amp;Stat[[#This Row],[レアリティ]]</f>
        <v>プール掃除東峰旭ICONIC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145</v>
      </c>
      <c r="D29" t="s">
        <v>77</v>
      </c>
      <c r="E29" t="s">
        <v>78</v>
      </c>
      <c r="F29" t="s">
        <v>136</v>
      </c>
      <c r="G29" t="s">
        <v>151</v>
      </c>
      <c r="H29">
        <v>99</v>
      </c>
      <c r="I29" s="5" t="s">
        <v>22</v>
      </c>
      <c r="J29">
        <v>5</v>
      </c>
      <c r="K29">
        <v>80</v>
      </c>
      <c r="L29">
        <v>128</v>
      </c>
      <c r="M29">
        <v>128</v>
      </c>
      <c r="N29">
        <v>112</v>
      </c>
      <c r="O29">
        <v>123</v>
      </c>
      <c r="P29">
        <v>97</v>
      </c>
      <c r="Q29">
        <v>120</v>
      </c>
      <c r="R29">
        <v>114</v>
      </c>
      <c r="S29">
        <v>114</v>
      </c>
      <c r="T29">
        <v>113</v>
      </c>
      <c r="U29">
        <v>29</v>
      </c>
      <c r="V29" s="6">
        <f t="shared" si="1"/>
        <v>491</v>
      </c>
      <c r="W29" s="4">
        <f t="shared" si="2"/>
        <v>461</v>
      </c>
      <c r="X29" s="7" t="str">
        <f>Stat[[#This Row],[服装]]&amp;Stat[[#This Row],[名前]]&amp;Stat[[#This Row],[レアリティ]]</f>
        <v>ユニフォーム東峰旭YELL</v>
      </c>
      <c r="Y29" s="7" t="s">
        <v>298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146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113</v>
      </c>
      <c r="M30">
        <v>115</v>
      </c>
      <c r="N30">
        <v>111</v>
      </c>
      <c r="O30">
        <v>120</v>
      </c>
      <c r="P30">
        <v>99</v>
      </c>
      <c r="Q30">
        <v>113</v>
      </c>
      <c r="R30">
        <v>120</v>
      </c>
      <c r="S30">
        <v>114</v>
      </c>
      <c r="T30">
        <v>114</v>
      </c>
      <c r="U30">
        <v>41</v>
      </c>
      <c r="V30" s="6">
        <f t="shared" si="1"/>
        <v>459</v>
      </c>
      <c r="W30" s="4">
        <f t="shared" si="2"/>
        <v>461</v>
      </c>
      <c r="X30" s="7" t="str">
        <f>Stat[[#This Row],[服装]]&amp;Stat[[#This Row],[名前]]&amp;Stat[[#This Row],[レアリティ]]</f>
        <v>ユニフォーム縁下力ICONIC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s="1" t="s">
        <v>387</v>
      </c>
      <c r="C31" t="s">
        <v>146</v>
      </c>
      <c r="D31" s="1" t="s">
        <v>77</v>
      </c>
      <c r="E31" s="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79</v>
      </c>
      <c r="L31">
        <v>116</v>
      </c>
      <c r="M31">
        <v>118</v>
      </c>
      <c r="N31">
        <v>113</v>
      </c>
      <c r="O31">
        <v>121</v>
      </c>
      <c r="P31">
        <v>99</v>
      </c>
      <c r="Q31">
        <v>114</v>
      </c>
      <c r="R31">
        <v>121</v>
      </c>
      <c r="S31">
        <v>117</v>
      </c>
      <c r="T31">
        <v>115</v>
      </c>
      <c r="U31">
        <v>41</v>
      </c>
      <c r="V31" s="6">
        <f t="shared" si="1"/>
        <v>468</v>
      </c>
      <c r="W31" s="4">
        <f t="shared" si="2"/>
        <v>467</v>
      </c>
      <c r="X31" s="7" t="str">
        <f>Stat[[#This Row],[服装]]&amp;Stat[[#This Row],[名前]]&amp;Stat[[#This Row],[レアリティ]]</f>
        <v>探偵縁下力ICONIC</v>
      </c>
      <c r="Y31" s="7" t="s">
        <v>299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147</v>
      </c>
      <c r="D32" t="s">
        <v>90</v>
      </c>
      <c r="E32" t="s">
        <v>78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117</v>
      </c>
      <c r="M32">
        <v>122</v>
      </c>
      <c r="N32">
        <v>113</v>
      </c>
      <c r="O32">
        <v>117</v>
      </c>
      <c r="P32">
        <v>101</v>
      </c>
      <c r="Q32">
        <v>115</v>
      </c>
      <c r="R32">
        <v>115</v>
      </c>
      <c r="S32">
        <v>115</v>
      </c>
      <c r="T32">
        <v>115</v>
      </c>
      <c r="U32">
        <v>31</v>
      </c>
      <c r="V32" s="6">
        <f t="shared" si="1"/>
        <v>469</v>
      </c>
      <c r="W32" s="4">
        <f t="shared" si="2"/>
        <v>460</v>
      </c>
      <c r="X32" s="7" t="str">
        <f>Stat[[#This Row],[服装]]&amp;Stat[[#This Row],[名前]]&amp;Stat[[#This Row],[レアリティ]]</f>
        <v>ユニフォーム木下久志ICONIC</v>
      </c>
      <c r="Y32" s="7" t="s">
        <v>300</v>
      </c>
      <c r="Z32" s="1"/>
      <c r="AA32" s="1"/>
      <c r="AB32" s="1"/>
    </row>
    <row r="33" spans="1:28" ht="15.85" customHeight="1" x14ac:dyDescent="0.3">
      <c r="A33">
        <f t="shared" si="0"/>
        <v>32</v>
      </c>
      <c r="B33" t="s">
        <v>108</v>
      </c>
      <c r="C33" t="s">
        <v>148</v>
      </c>
      <c r="D33" t="s">
        <v>90</v>
      </c>
      <c r="E33" t="s">
        <v>82</v>
      </c>
      <c r="F33" t="s">
        <v>136</v>
      </c>
      <c r="G33" t="s">
        <v>71</v>
      </c>
      <c r="H33">
        <v>99</v>
      </c>
      <c r="I33" s="5" t="s">
        <v>22</v>
      </c>
      <c r="J33">
        <v>5</v>
      </c>
      <c r="K33">
        <v>78</v>
      </c>
      <c r="L33">
        <v>113</v>
      </c>
      <c r="M33">
        <v>116</v>
      </c>
      <c r="N33">
        <v>112</v>
      </c>
      <c r="O33">
        <v>123</v>
      </c>
      <c r="P33">
        <v>101</v>
      </c>
      <c r="Q33">
        <v>119</v>
      </c>
      <c r="R33">
        <v>113</v>
      </c>
      <c r="S33">
        <v>114</v>
      </c>
      <c r="T33">
        <v>114</v>
      </c>
      <c r="U33">
        <v>31</v>
      </c>
      <c r="V33" s="6">
        <f t="shared" si="1"/>
        <v>464</v>
      </c>
      <c r="W33" s="4">
        <f t="shared" si="2"/>
        <v>460</v>
      </c>
      <c r="X33" s="7" t="str">
        <f>Stat[[#This Row],[服装]]&amp;Stat[[#This Row],[名前]]&amp;Stat[[#This Row],[レアリティ]]</f>
        <v>ユニフォーム成田一仁ICONIC</v>
      </c>
      <c r="Y33" s="7" t="s">
        <v>301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108</v>
      </c>
      <c r="C34" t="s">
        <v>39</v>
      </c>
      <c r="D34" t="s">
        <v>24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79</v>
      </c>
      <c r="L34">
        <v>113</v>
      </c>
      <c r="M34">
        <v>115</v>
      </c>
      <c r="N34">
        <v>127</v>
      </c>
      <c r="O34">
        <v>129</v>
      </c>
      <c r="P34">
        <v>101</v>
      </c>
      <c r="Q34">
        <v>113</v>
      </c>
      <c r="R34">
        <v>117</v>
      </c>
      <c r="S34">
        <v>113</v>
      </c>
      <c r="T34">
        <v>115</v>
      </c>
      <c r="U34">
        <v>41</v>
      </c>
      <c r="V34" s="6">
        <f t="shared" si="1"/>
        <v>484</v>
      </c>
      <c r="W34" s="4">
        <f t="shared" si="2"/>
        <v>458</v>
      </c>
      <c r="X34" s="7" t="str">
        <f>Stat[[#This Row],[服装]]&amp;Stat[[#This Row],[名前]]&amp;Stat[[#This Row],[レアリティ]]</f>
        <v>ユニフォーム孤爪研磨ICONIC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149</v>
      </c>
      <c r="C35" t="s">
        <v>39</v>
      </c>
      <c r="D35" t="s">
        <v>90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114</v>
      </c>
      <c r="M35">
        <v>118</v>
      </c>
      <c r="N35">
        <v>130</v>
      </c>
      <c r="O35">
        <v>132</v>
      </c>
      <c r="P35">
        <v>101</v>
      </c>
      <c r="Q35">
        <v>114</v>
      </c>
      <c r="R35">
        <v>118</v>
      </c>
      <c r="S35">
        <v>114</v>
      </c>
      <c r="T35">
        <v>116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制服孤爪研磨ICONIC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150</v>
      </c>
      <c r="C36" t="s">
        <v>39</v>
      </c>
      <c r="D36" t="s">
        <v>77</v>
      </c>
      <c r="E36" t="s">
        <v>31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112</v>
      </c>
      <c r="M36">
        <v>118</v>
      </c>
      <c r="N36">
        <v>132</v>
      </c>
      <c r="O36">
        <v>132</v>
      </c>
      <c r="P36">
        <v>101</v>
      </c>
      <c r="Q36">
        <v>112</v>
      </c>
      <c r="R36">
        <v>120</v>
      </c>
      <c r="S36">
        <v>112</v>
      </c>
      <c r="T36">
        <v>118</v>
      </c>
      <c r="U36">
        <v>41</v>
      </c>
      <c r="V36" s="6">
        <f t="shared" si="1"/>
        <v>494</v>
      </c>
      <c r="W36" s="4">
        <f t="shared" si="2"/>
        <v>462</v>
      </c>
      <c r="X36" s="7" t="str">
        <f>Stat[[#This Row],[服装]]&amp;Stat[[#This Row],[名前]]&amp;Stat[[#This Row],[レアリティ]]</f>
        <v>夏祭り孤爪研磨ICONIC</v>
      </c>
      <c r="Y36" s="7" t="s">
        <v>302</v>
      </c>
      <c r="Z36" s="1"/>
      <c r="AA36" s="1"/>
      <c r="AB36" s="1"/>
    </row>
    <row r="37" spans="1:28" ht="14.4" x14ac:dyDescent="0.3">
      <c r="A37">
        <f t="shared" si="0"/>
        <v>36</v>
      </c>
      <c r="B37" t="s">
        <v>108</v>
      </c>
      <c r="C37" t="s">
        <v>40</v>
      </c>
      <c r="D37" t="s">
        <v>23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80</v>
      </c>
      <c r="L37">
        <v>126</v>
      </c>
      <c r="M37">
        <v>121</v>
      </c>
      <c r="N37">
        <v>114</v>
      </c>
      <c r="O37">
        <v>119</v>
      </c>
      <c r="P37">
        <v>101</v>
      </c>
      <c r="Q37">
        <v>129</v>
      </c>
      <c r="R37">
        <v>117</v>
      </c>
      <c r="S37">
        <v>116</v>
      </c>
      <c r="T37">
        <v>115</v>
      </c>
      <c r="U37">
        <v>36</v>
      </c>
      <c r="V37" s="6">
        <f t="shared" si="1"/>
        <v>480</v>
      </c>
      <c r="W37" s="4">
        <f t="shared" si="2"/>
        <v>477</v>
      </c>
      <c r="X37" s="7" t="str">
        <f>Stat[[#This Row],[服装]]&amp;Stat[[#This Row],[名前]]&amp;Stat[[#This Row],[レアリティ]]</f>
        <v>ユニフォーム黒尾鉄朗ICONIC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ref="A38:A75" si="3">ROW()-1</f>
        <v>37</v>
      </c>
      <c r="B38" t="s">
        <v>149</v>
      </c>
      <c r="C38" t="s">
        <v>40</v>
      </c>
      <c r="D38" t="s">
        <v>73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129</v>
      </c>
      <c r="M38">
        <v>122</v>
      </c>
      <c r="N38">
        <v>115</v>
      </c>
      <c r="O38">
        <v>120</v>
      </c>
      <c r="P38">
        <v>101</v>
      </c>
      <c r="Q38">
        <v>132</v>
      </c>
      <c r="R38">
        <v>118</v>
      </c>
      <c r="S38">
        <v>119</v>
      </c>
      <c r="T38">
        <v>116</v>
      </c>
      <c r="U38">
        <v>36</v>
      </c>
      <c r="V38" s="6">
        <f t="shared" si="1"/>
        <v>486</v>
      </c>
      <c r="W38" s="4">
        <f t="shared" si="2"/>
        <v>485</v>
      </c>
      <c r="X38" s="7" t="str">
        <f>Stat[[#This Row],[服装]]&amp;Stat[[#This Row],[名前]]&amp;Stat[[#This Row],[レアリティ]]</f>
        <v>制服黒尾鉄朗ICONIC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150</v>
      </c>
      <c r="C39" t="s">
        <v>40</v>
      </c>
      <c r="D39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82</v>
      </c>
      <c r="L39">
        <v>131</v>
      </c>
      <c r="M39">
        <v>125</v>
      </c>
      <c r="N39">
        <v>115</v>
      </c>
      <c r="O39">
        <v>123</v>
      </c>
      <c r="P39">
        <v>101</v>
      </c>
      <c r="Q39">
        <v>129</v>
      </c>
      <c r="R39">
        <v>118</v>
      </c>
      <c r="S39">
        <v>116</v>
      </c>
      <c r="T39">
        <v>114</v>
      </c>
      <c r="U39">
        <v>36</v>
      </c>
      <c r="V39" s="6">
        <f t="shared" si="1"/>
        <v>494</v>
      </c>
      <c r="W39" s="4">
        <f t="shared" si="2"/>
        <v>477</v>
      </c>
      <c r="X39" s="7" t="str">
        <f>Stat[[#This Row],[服装]]&amp;Stat[[#This Row],[名前]]&amp;Stat[[#This Row],[レアリティ]]</f>
        <v>夏祭り黒尾鉄朗ICONIC</v>
      </c>
      <c r="Y39" s="7" t="s">
        <v>303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41</v>
      </c>
      <c r="D40" t="s">
        <v>23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73</v>
      </c>
      <c r="L40">
        <v>117</v>
      </c>
      <c r="M40">
        <v>114</v>
      </c>
      <c r="N40">
        <v>113</v>
      </c>
      <c r="O40">
        <v>118</v>
      </c>
      <c r="P40">
        <v>97</v>
      </c>
      <c r="Q40">
        <v>123</v>
      </c>
      <c r="R40">
        <v>115</v>
      </c>
      <c r="S40">
        <v>115</v>
      </c>
      <c r="T40">
        <v>115</v>
      </c>
      <c r="U40">
        <v>27</v>
      </c>
      <c r="V40" s="6">
        <f t="shared" si="1"/>
        <v>462</v>
      </c>
      <c r="W40" s="4">
        <f t="shared" si="2"/>
        <v>468</v>
      </c>
      <c r="X40" s="7" t="str">
        <f>Stat[[#This Row],[服装]]&amp;Stat[[#This Row],[名前]]&amp;Stat[[#This Row],[レアリティ]]</f>
        <v>ユニフォーム灰羽リエーフICONIC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s="1" t="s">
        <v>387</v>
      </c>
      <c r="C41" t="s">
        <v>41</v>
      </c>
      <c r="D41" s="1" t="s">
        <v>90</v>
      </c>
      <c r="E41" t="s">
        <v>26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120</v>
      </c>
      <c r="M41">
        <v>115</v>
      </c>
      <c r="N41">
        <v>114</v>
      </c>
      <c r="O41">
        <v>119</v>
      </c>
      <c r="P41">
        <v>97</v>
      </c>
      <c r="Q41">
        <v>126</v>
      </c>
      <c r="R41">
        <v>116</v>
      </c>
      <c r="S41">
        <v>118</v>
      </c>
      <c r="T41">
        <v>116</v>
      </c>
      <c r="U41">
        <v>27</v>
      </c>
      <c r="V41" s="6">
        <f t="shared" si="1"/>
        <v>468</v>
      </c>
      <c r="W41" s="4">
        <f t="shared" si="2"/>
        <v>476</v>
      </c>
      <c r="X41" s="7" t="str">
        <f>Stat[[#This Row],[服装]]&amp;Stat[[#This Row],[名前]]&amp;Stat[[#This Row],[レアリティ]]</f>
        <v>探偵灰羽リエーフICONIC</v>
      </c>
      <c r="Y41" s="7" t="s">
        <v>304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42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118</v>
      </c>
      <c r="M42">
        <v>111</v>
      </c>
      <c r="N42">
        <v>116</v>
      </c>
      <c r="O42">
        <v>124</v>
      </c>
      <c r="P42">
        <v>101</v>
      </c>
      <c r="Q42">
        <v>110</v>
      </c>
      <c r="R42">
        <v>130</v>
      </c>
      <c r="S42">
        <v>116</v>
      </c>
      <c r="T42">
        <v>122</v>
      </c>
      <c r="U42">
        <v>36</v>
      </c>
      <c r="V42" s="6">
        <f t="shared" si="1"/>
        <v>469</v>
      </c>
      <c r="W42" s="4">
        <f t="shared" si="2"/>
        <v>478</v>
      </c>
      <c r="X42" s="7" t="str">
        <f>Stat[[#This Row],[服装]]&amp;Stat[[#This Row],[名前]]&amp;Stat[[#This Row],[レアリティ]]</f>
        <v>ユニフォーム夜久衛輔ICONIC</v>
      </c>
      <c r="Y42" s="7" t="s">
        <v>314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43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117</v>
      </c>
      <c r="M43">
        <v>113</v>
      </c>
      <c r="N43">
        <v>114</v>
      </c>
      <c r="O43">
        <v>115</v>
      </c>
      <c r="P43">
        <v>97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1"/>
        <v>459</v>
      </c>
      <c r="W43" s="4">
        <f t="shared" si="2"/>
        <v>461</v>
      </c>
      <c r="X43" s="7" t="str">
        <f>Stat[[#This Row],[服装]]&amp;Stat[[#This Row],[名前]]&amp;Stat[[#This Row],[レアリティ]]</f>
        <v>ユニフォーム福永招平ICONIC</v>
      </c>
      <c r="Y43" s="7" t="s">
        <v>305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44</v>
      </c>
      <c r="D44" t="s">
        <v>24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75</v>
      </c>
      <c r="L44">
        <v>115</v>
      </c>
      <c r="M44">
        <v>114</v>
      </c>
      <c r="N44">
        <v>113</v>
      </c>
      <c r="O44">
        <v>118</v>
      </c>
      <c r="P44">
        <v>97</v>
      </c>
      <c r="Q44">
        <v>121</v>
      </c>
      <c r="R44">
        <v>115</v>
      </c>
      <c r="S44">
        <v>116</v>
      </c>
      <c r="T44">
        <v>115</v>
      </c>
      <c r="U44">
        <v>36</v>
      </c>
      <c r="V44" s="6">
        <f t="shared" si="1"/>
        <v>460</v>
      </c>
      <c r="W44" s="4">
        <f t="shared" si="2"/>
        <v>467</v>
      </c>
      <c r="X44" s="7" t="str">
        <f>Stat[[#This Row],[服装]]&amp;Stat[[#This Row],[名前]]&amp;Stat[[#This Row],[レアリティ]]</f>
        <v>ユニフォーム犬岡走ICONIC</v>
      </c>
      <c r="Y44" s="7" t="s">
        <v>306</v>
      </c>
      <c r="Z44" s="1"/>
      <c r="AA44" s="1"/>
      <c r="AB44" s="1"/>
    </row>
    <row r="45" spans="1:28" ht="14.4" x14ac:dyDescent="0.3">
      <c r="A45">
        <f>ROW()-1</f>
        <v>44</v>
      </c>
      <c r="B45" s="1" t="s">
        <v>939</v>
      </c>
      <c r="C45" t="s">
        <v>44</v>
      </c>
      <c r="D45" s="1" t="s">
        <v>77</v>
      </c>
      <c r="E45" t="s">
        <v>26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118</v>
      </c>
      <c r="M45">
        <v>115</v>
      </c>
      <c r="N45">
        <v>114</v>
      </c>
      <c r="O45">
        <v>119</v>
      </c>
      <c r="P45">
        <v>97</v>
      </c>
      <c r="Q45">
        <v>124</v>
      </c>
      <c r="R45">
        <v>116</v>
      </c>
      <c r="S45">
        <v>119</v>
      </c>
      <c r="T45">
        <v>116</v>
      </c>
      <c r="U45">
        <v>36</v>
      </c>
      <c r="V45" s="6">
        <f t="shared" si="1"/>
        <v>466</v>
      </c>
      <c r="W45" s="4">
        <f t="shared" si="2"/>
        <v>475</v>
      </c>
      <c r="X45" s="7" t="str">
        <f>Stat[[#This Row],[服装]]&amp;Stat[[#This Row],[名前]]&amp;Stat[[#This Row],[レアリティ]]</f>
        <v>新年犬岡走ICONIC</v>
      </c>
      <c r="Y45" s="7" t="s">
        <v>306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45</v>
      </c>
      <c r="D46" t="s">
        <v>24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123</v>
      </c>
      <c r="M46">
        <v>120</v>
      </c>
      <c r="N46">
        <v>114</v>
      </c>
      <c r="O46">
        <v>122</v>
      </c>
      <c r="P46">
        <v>101</v>
      </c>
      <c r="Q46">
        <v>115</v>
      </c>
      <c r="R46">
        <v>116</v>
      </c>
      <c r="S46">
        <v>115</v>
      </c>
      <c r="T46">
        <v>115</v>
      </c>
      <c r="U46">
        <v>29</v>
      </c>
      <c r="V46" s="6">
        <f t="shared" si="1"/>
        <v>479</v>
      </c>
      <c r="W46" s="4">
        <f t="shared" si="2"/>
        <v>461</v>
      </c>
      <c r="X46" s="7" t="str">
        <f>Stat[[#This Row],[服装]]&amp;Stat[[#This Row],[名前]]&amp;Stat[[#This Row],[レアリティ]]</f>
        <v>ユニフォーム山本猛虎ICONIC</v>
      </c>
      <c r="Y46" s="7" t="s">
        <v>315</v>
      </c>
      <c r="Z46" s="1"/>
      <c r="AA46" s="1"/>
      <c r="AB46" s="1"/>
    </row>
    <row r="47" spans="1:28" ht="14.4" x14ac:dyDescent="0.3">
      <c r="A47">
        <f>ROW()-1</f>
        <v>46</v>
      </c>
      <c r="B47" s="1" t="s">
        <v>939</v>
      </c>
      <c r="C47" t="s">
        <v>45</v>
      </c>
      <c r="D47" s="1" t="s">
        <v>77</v>
      </c>
      <c r="E47" t="s">
        <v>25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79</v>
      </c>
      <c r="L47">
        <v>126</v>
      </c>
      <c r="M47">
        <v>122</v>
      </c>
      <c r="N47">
        <v>115</v>
      </c>
      <c r="O47">
        <v>123</v>
      </c>
      <c r="P47">
        <v>101</v>
      </c>
      <c r="Q47">
        <v>116</v>
      </c>
      <c r="R47">
        <v>117</v>
      </c>
      <c r="S47">
        <v>118</v>
      </c>
      <c r="T47">
        <v>116</v>
      </c>
      <c r="U47">
        <v>29</v>
      </c>
      <c r="V47" s="6">
        <f t="shared" si="1"/>
        <v>486</v>
      </c>
      <c r="W47" s="4">
        <f t="shared" si="2"/>
        <v>467</v>
      </c>
      <c r="X47" s="7" t="str">
        <f>Stat[[#This Row],[服装]]&amp;Stat[[#This Row],[名前]]&amp;Stat[[#This Row],[レアリティ]]</f>
        <v>新年山本猛虎ICONIC</v>
      </c>
      <c r="Y47" s="7" t="s">
        <v>315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46</v>
      </c>
      <c r="D48" t="s">
        <v>24</v>
      </c>
      <c r="E48" t="s">
        <v>21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84</v>
      </c>
      <c r="L48">
        <v>115</v>
      </c>
      <c r="M48">
        <v>110</v>
      </c>
      <c r="N48">
        <v>113</v>
      </c>
      <c r="O48">
        <v>120</v>
      </c>
      <c r="P48">
        <v>97</v>
      </c>
      <c r="Q48">
        <v>110</v>
      </c>
      <c r="R48">
        <v>123</v>
      </c>
      <c r="S48">
        <v>119</v>
      </c>
      <c r="T48">
        <v>120</v>
      </c>
      <c r="U48">
        <v>33</v>
      </c>
      <c r="V48" s="6">
        <f t="shared" si="1"/>
        <v>458</v>
      </c>
      <c r="W48" s="4">
        <f t="shared" si="2"/>
        <v>472</v>
      </c>
      <c r="X48" s="7" t="str">
        <f>Stat[[#This Row],[服装]]&amp;Stat[[#This Row],[名前]]&amp;Stat[[#This Row],[レアリティ]]</f>
        <v>ユニフォーム芝山優生ICONIC</v>
      </c>
      <c r="Y48" s="7" t="s">
        <v>307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24</v>
      </c>
      <c r="E49" t="s">
        <v>25</v>
      </c>
      <c r="F49" t="s">
        <v>27</v>
      </c>
      <c r="G49" t="s">
        <v>71</v>
      </c>
      <c r="H49">
        <v>99</v>
      </c>
      <c r="I49" s="5" t="s">
        <v>22</v>
      </c>
      <c r="J49">
        <v>5</v>
      </c>
      <c r="K49">
        <v>76</v>
      </c>
      <c r="L49">
        <v>124</v>
      </c>
      <c r="M49">
        <v>121</v>
      </c>
      <c r="N49">
        <v>114</v>
      </c>
      <c r="O49">
        <v>122</v>
      </c>
      <c r="P49">
        <v>101</v>
      </c>
      <c r="Q49">
        <v>116</v>
      </c>
      <c r="R49">
        <v>118</v>
      </c>
      <c r="S49">
        <v>116</v>
      </c>
      <c r="T49">
        <v>116</v>
      </c>
      <c r="U49">
        <v>51</v>
      </c>
      <c r="V49" s="6">
        <f t="shared" si="1"/>
        <v>481</v>
      </c>
      <c r="W49" s="4">
        <f t="shared" si="2"/>
        <v>466</v>
      </c>
      <c r="X49" s="7" t="str">
        <f>Stat[[#This Row],[服装]]&amp;Stat[[#This Row],[名前]]&amp;Stat[[#This Row],[レアリティ]]</f>
        <v>ユニフォーム海信之ICONIC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47</v>
      </c>
      <c r="D50" t="s">
        <v>90</v>
      </c>
      <c r="E50" t="s">
        <v>78</v>
      </c>
      <c r="F50" t="s">
        <v>27</v>
      </c>
      <c r="G50" t="s">
        <v>151</v>
      </c>
      <c r="H50">
        <v>99</v>
      </c>
      <c r="I50" s="5" t="s">
        <v>22</v>
      </c>
      <c r="J50">
        <v>5</v>
      </c>
      <c r="K50">
        <v>74</v>
      </c>
      <c r="L50">
        <v>120</v>
      </c>
      <c r="M50">
        <v>117</v>
      </c>
      <c r="N50">
        <v>110</v>
      </c>
      <c r="O50">
        <v>118</v>
      </c>
      <c r="P50">
        <v>99</v>
      </c>
      <c r="Q50">
        <v>112</v>
      </c>
      <c r="R50">
        <v>114</v>
      </c>
      <c r="S50">
        <v>112</v>
      </c>
      <c r="T50">
        <v>112</v>
      </c>
      <c r="U50">
        <v>49</v>
      </c>
      <c r="V50" s="6">
        <f t="shared" si="1"/>
        <v>465</v>
      </c>
      <c r="W50" s="4">
        <f t="shared" si="2"/>
        <v>450</v>
      </c>
      <c r="X50" s="7" t="str">
        <f>Stat[[#This Row],[服装]]&amp;Stat[[#This Row],[名前]]&amp;Stat[[#This Row],[レアリティ]]</f>
        <v>ユニフォーム海信之YELL</v>
      </c>
      <c r="Y50" s="7" t="s">
        <v>308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48</v>
      </c>
      <c r="D51" t="s">
        <v>23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125</v>
      </c>
      <c r="M51">
        <v>113</v>
      </c>
      <c r="N51">
        <v>112</v>
      </c>
      <c r="O51">
        <v>122</v>
      </c>
      <c r="P51">
        <v>97</v>
      </c>
      <c r="Q51">
        <v>130</v>
      </c>
      <c r="R51">
        <v>115</v>
      </c>
      <c r="S51">
        <v>116</v>
      </c>
      <c r="T51">
        <v>115</v>
      </c>
      <c r="U51">
        <v>31</v>
      </c>
      <c r="V51" s="6">
        <f t="shared" si="1"/>
        <v>472</v>
      </c>
      <c r="W51" s="4">
        <f t="shared" si="2"/>
        <v>476</v>
      </c>
      <c r="X51" s="7" t="str">
        <f>Stat[[#This Row],[服装]]&amp;Stat[[#This Row],[名前]]&amp;Stat[[#This Row],[レアリティ]]</f>
        <v>ユニフォーム青根高伸ICONIC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48</v>
      </c>
      <c r="D52" t="s">
        <v>73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128</v>
      </c>
      <c r="M52">
        <v>114</v>
      </c>
      <c r="N52">
        <v>113</v>
      </c>
      <c r="O52">
        <v>123</v>
      </c>
      <c r="P52">
        <v>97</v>
      </c>
      <c r="Q52">
        <v>133</v>
      </c>
      <c r="R52">
        <v>116</v>
      </c>
      <c r="S52">
        <v>119</v>
      </c>
      <c r="T52">
        <v>116</v>
      </c>
      <c r="U52">
        <v>31</v>
      </c>
      <c r="V52" s="6">
        <f t="shared" si="1"/>
        <v>478</v>
      </c>
      <c r="W52" s="4">
        <f t="shared" si="2"/>
        <v>484</v>
      </c>
      <c r="X52" s="7" t="str">
        <f>Stat[[#This Row],[服装]]&amp;Stat[[#This Row],[名前]]&amp;Stat[[#This Row],[レアリティ]]</f>
        <v>制服青根高伸ICONIC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117</v>
      </c>
      <c r="C53" t="s">
        <v>48</v>
      </c>
      <c r="D53" t="s">
        <v>90</v>
      </c>
      <c r="E53" t="s">
        <v>26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130</v>
      </c>
      <c r="M53">
        <v>114</v>
      </c>
      <c r="N53">
        <v>113</v>
      </c>
      <c r="O53">
        <v>123</v>
      </c>
      <c r="P53">
        <v>97</v>
      </c>
      <c r="Q53">
        <v>131</v>
      </c>
      <c r="R53">
        <v>116</v>
      </c>
      <c r="S53">
        <v>119</v>
      </c>
      <c r="T53">
        <v>116</v>
      </c>
      <c r="U53">
        <v>31</v>
      </c>
      <c r="V53" s="6">
        <f t="shared" si="1"/>
        <v>480</v>
      </c>
      <c r="W53" s="4">
        <f t="shared" si="2"/>
        <v>482</v>
      </c>
      <c r="X53" s="7" t="str">
        <f>Stat[[#This Row],[服装]]&amp;Stat[[#This Row],[名前]]&amp;Stat[[#This Row],[レアリティ]]</f>
        <v>プール掃除青根高伸ICONIC</v>
      </c>
      <c r="Y53" s="7" t="s">
        <v>309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50</v>
      </c>
      <c r="D54" t="s">
        <v>28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75</v>
      </c>
      <c r="L54">
        <v>124</v>
      </c>
      <c r="M54">
        <v>119</v>
      </c>
      <c r="N54">
        <v>114</v>
      </c>
      <c r="O54">
        <v>127</v>
      </c>
      <c r="P54">
        <v>101</v>
      </c>
      <c r="Q54">
        <v>127</v>
      </c>
      <c r="R54">
        <v>116</v>
      </c>
      <c r="S54">
        <v>116</v>
      </c>
      <c r="T54">
        <v>119</v>
      </c>
      <c r="U54">
        <v>36</v>
      </c>
      <c r="V54" s="6">
        <f t="shared" si="1"/>
        <v>484</v>
      </c>
      <c r="W54" s="4">
        <f t="shared" si="2"/>
        <v>478</v>
      </c>
      <c r="X54" s="7" t="str">
        <f>Stat[[#This Row],[服装]]&amp;Stat[[#This Row],[名前]]&amp;Stat[[#This Row],[レアリティ]]</f>
        <v>ユニフォーム二口堅治ICONIC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149</v>
      </c>
      <c r="C55" t="s">
        <v>50</v>
      </c>
      <c r="D55" t="s">
        <v>77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127</v>
      </c>
      <c r="M55">
        <v>122</v>
      </c>
      <c r="N55">
        <v>115</v>
      </c>
      <c r="O55">
        <v>128</v>
      </c>
      <c r="P55">
        <v>101</v>
      </c>
      <c r="Q55">
        <v>128</v>
      </c>
      <c r="R55">
        <v>117</v>
      </c>
      <c r="S55">
        <v>119</v>
      </c>
      <c r="T55">
        <v>120</v>
      </c>
      <c r="U55">
        <v>36</v>
      </c>
      <c r="V55" s="6">
        <f t="shared" si="1"/>
        <v>492</v>
      </c>
      <c r="W55" s="4">
        <f t="shared" si="2"/>
        <v>484</v>
      </c>
      <c r="X55" s="7" t="str">
        <f>Stat[[#This Row],[服装]]&amp;Stat[[#This Row],[名前]]&amp;Stat[[#This Row],[レアリティ]]</f>
        <v>制服二口堅治ICONIC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117</v>
      </c>
      <c r="C56" t="s">
        <v>50</v>
      </c>
      <c r="D56" t="s">
        <v>73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77</v>
      </c>
      <c r="L56">
        <v>124</v>
      </c>
      <c r="M56">
        <v>119</v>
      </c>
      <c r="N56">
        <v>115</v>
      </c>
      <c r="O56">
        <v>126</v>
      </c>
      <c r="P56">
        <v>101</v>
      </c>
      <c r="Q56">
        <v>131</v>
      </c>
      <c r="R56">
        <v>120</v>
      </c>
      <c r="S56">
        <v>119</v>
      </c>
      <c r="T56">
        <v>122</v>
      </c>
      <c r="U56">
        <v>36</v>
      </c>
      <c r="V56" s="6">
        <f t="shared" si="1"/>
        <v>484</v>
      </c>
      <c r="W56" s="4">
        <f t="shared" si="2"/>
        <v>492</v>
      </c>
      <c r="X56" s="7" t="str">
        <f>Stat[[#This Row],[服装]]&amp;Stat[[#This Row],[名前]]&amp;Stat[[#This Row],[レアリティ]]</f>
        <v>プール掃除二口堅治ICONIC</v>
      </c>
      <c r="Y56" s="7" t="s">
        <v>310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385</v>
      </c>
      <c r="D57" t="s">
        <v>23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119</v>
      </c>
      <c r="M57">
        <v>118</v>
      </c>
      <c r="N57">
        <v>123</v>
      </c>
      <c r="O57">
        <v>121</v>
      </c>
      <c r="P57">
        <v>97</v>
      </c>
      <c r="Q57">
        <v>127</v>
      </c>
      <c r="R57">
        <v>116</v>
      </c>
      <c r="S57">
        <v>116</v>
      </c>
      <c r="T57">
        <v>116</v>
      </c>
      <c r="U57">
        <v>29</v>
      </c>
      <c r="V57" s="6">
        <f t="shared" si="1"/>
        <v>481</v>
      </c>
      <c r="W57" s="4">
        <f t="shared" si="2"/>
        <v>475</v>
      </c>
      <c r="X57" s="7" t="str">
        <f>Stat[[#This Row],[服装]]&amp;Stat[[#This Row],[名前]]&amp;Stat[[#This Row],[レアリティ]]</f>
        <v>ユニフォーム黄金川貫至ICONIC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149</v>
      </c>
      <c r="C58" t="s">
        <v>385</v>
      </c>
      <c r="D58" t="s">
        <v>73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120</v>
      </c>
      <c r="M58">
        <v>121</v>
      </c>
      <c r="N58">
        <v>126</v>
      </c>
      <c r="O58">
        <v>124</v>
      </c>
      <c r="P58">
        <v>97</v>
      </c>
      <c r="Q58">
        <v>128</v>
      </c>
      <c r="R58">
        <v>117</v>
      </c>
      <c r="S58">
        <v>117</v>
      </c>
      <c r="T58">
        <v>117</v>
      </c>
      <c r="U58">
        <v>29</v>
      </c>
      <c r="V58" s="6">
        <f t="shared" si="1"/>
        <v>491</v>
      </c>
      <c r="W58" s="4">
        <f t="shared" si="2"/>
        <v>479</v>
      </c>
      <c r="X58" s="7" t="str">
        <f>Stat[[#This Row],[服装]]&amp;Stat[[#This Row],[名前]]&amp;Stat[[#This Row],[レアリティ]]</f>
        <v>制服黄金川貫至ICONIC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s="1" t="s">
        <v>705</v>
      </c>
      <c r="C59" t="s">
        <v>385</v>
      </c>
      <c r="D59" s="1" t="s">
        <v>90</v>
      </c>
      <c r="E59" t="s">
        <v>31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122</v>
      </c>
      <c r="M59">
        <v>123</v>
      </c>
      <c r="N59">
        <v>126</v>
      </c>
      <c r="O59">
        <v>126</v>
      </c>
      <c r="P59">
        <v>97</v>
      </c>
      <c r="Q59">
        <v>126</v>
      </c>
      <c r="R59">
        <v>115</v>
      </c>
      <c r="S59">
        <v>116</v>
      </c>
      <c r="T59">
        <v>116</v>
      </c>
      <c r="U59">
        <v>29</v>
      </c>
      <c r="V59" s="6">
        <f t="shared" si="1"/>
        <v>497</v>
      </c>
      <c r="W59" s="4">
        <f t="shared" si="2"/>
        <v>473</v>
      </c>
      <c r="X59" s="7" t="str">
        <f>Stat[[#This Row],[服装]]&amp;Stat[[#This Row],[名前]]&amp;Stat[[#This Row],[レアリティ]]</f>
        <v>職業体験黄金川貫至ICONIC</v>
      </c>
      <c r="Y59" s="7" t="s">
        <v>311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51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78</v>
      </c>
      <c r="L60">
        <v>121</v>
      </c>
      <c r="M60">
        <v>117</v>
      </c>
      <c r="N60">
        <v>112</v>
      </c>
      <c r="O60">
        <v>119</v>
      </c>
      <c r="P60">
        <v>97</v>
      </c>
      <c r="Q60">
        <v>116</v>
      </c>
      <c r="R60">
        <v>114</v>
      </c>
      <c r="S60">
        <v>116</v>
      </c>
      <c r="T60">
        <v>119</v>
      </c>
      <c r="U60">
        <v>31</v>
      </c>
      <c r="V60" s="6">
        <f t="shared" si="1"/>
        <v>469</v>
      </c>
      <c r="W60" s="4">
        <f t="shared" si="2"/>
        <v>465</v>
      </c>
      <c r="X60" s="7" t="str">
        <f>Stat[[#This Row],[服装]]&amp;Stat[[#This Row],[名前]]&amp;Stat[[#This Row],[レアリティ]]</f>
        <v>ユニフォーム小原豊ICONIC</v>
      </c>
      <c r="Y60" s="7" t="s">
        <v>312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52</v>
      </c>
      <c r="D61" t="s">
        <v>23</v>
      </c>
      <c r="E61" t="s">
        <v>25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76</v>
      </c>
      <c r="L61">
        <v>122</v>
      </c>
      <c r="M61">
        <v>118</v>
      </c>
      <c r="N61">
        <v>113</v>
      </c>
      <c r="O61">
        <v>120</v>
      </c>
      <c r="P61">
        <v>97</v>
      </c>
      <c r="Q61">
        <v>121</v>
      </c>
      <c r="R61">
        <v>115</v>
      </c>
      <c r="S61">
        <v>117</v>
      </c>
      <c r="T61">
        <v>120</v>
      </c>
      <c r="U61">
        <v>31</v>
      </c>
      <c r="V61" s="6">
        <f t="shared" si="1"/>
        <v>473</v>
      </c>
      <c r="W61" s="4">
        <f t="shared" si="2"/>
        <v>473</v>
      </c>
      <c r="X61" s="7" t="str">
        <f>Stat[[#This Row],[服装]]&amp;Stat[[#This Row],[名前]]&amp;Stat[[#This Row],[レアリティ]]</f>
        <v>ユニフォーム女川太郎ICONIC</v>
      </c>
      <c r="Y61" s="7" t="s">
        <v>317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53</v>
      </c>
      <c r="D62" t="s">
        <v>23</v>
      </c>
      <c r="E62" t="s">
        <v>21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84</v>
      </c>
      <c r="L62">
        <v>113</v>
      </c>
      <c r="M62">
        <v>110</v>
      </c>
      <c r="N62">
        <v>112</v>
      </c>
      <c r="O62">
        <v>121</v>
      </c>
      <c r="P62">
        <v>101</v>
      </c>
      <c r="Q62">
        <v>110</v>
      </c>
      <c r="R62">
        <v>124</v>
      </c>
      <c r="S62">
        <v>119</v>
      </c>
      <c r="T62">
        <v>120</v>
      </c>
      <c r="U62">
        <v>36</v>
      </c>
      <c r="V62" s="6">
        <f t="shared" si="1"/>
        <v>456</v>
      </c>
      <c r="W62" s="4">
        <f t="shared" si="2"/>
        <v>473</v>
      </c>
      <c r="X62" s="7" t="str">
        <f>Stat[[#This Row],[服装]]&amp;Stat[[#This Row],[名前]]&amp;Stat[[#This Row],[レアリティ]]</f>
        <v>ユニフォーム作並浩輔ICONIC</v>
      </c>
      <c r="Y62" s="7" t="s">
        <v>316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54</v>
      </c>
      <c r="D63" t="s">
        <v>23</v>
      </c>
      <c r="E63" t="s">
        <v>26</v>
      </c>
      <c r="F63" t="s">
        <v>49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125</v>
      </c>
      <c r="R63">
        <v>115</v>
      </c>
      <c r="S63">
        <v>116</v>
      </c>
      <c r="T63">
        <v>115</v>
      </c>
      <c r="U63">
        <v>31</v>
      </c>
      <c r="V63" s="6">
        <f t="shared" si="1"/>
        <v>472</v>
      </c>
      <c r="W63" s="4">
        <f t="shared" si="2"/>
        <v>471</v>
      </c>
      <c r="X63" s="7" t="str">
        <f>Stat[[#This Row],[服装]]&amp;Stat[[#This Row],[名前]]&amp;Stat[[#This Row],[レアリティ]]</f>
        <v>ユニフォーム吹上仁悟ICONIC</v>
      </c>
      <c r="Y63" s="7" t="s">
        <v>318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30</v>
      </c>
      <c r="D64" t="s">
        <v>23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80</v>
      </c>
      <c r="L64">
        <v>127</v>
      </c>
      <c r="M64">
        <v>127</v>
      </c>
      <c r="N64">
        <v>129</v>
      </c>
      <c r="O64">
        <v>127</v>
      </c>
      <c r="P64">
        <v>101</v>
      </c>
      <c r="Q64">
        <v>114</v>
      </c>
      <c r="R64">
        <v>115</v>
      </c>
      <c r="S64">
        <v>115</v>
      </c>
      <c r="T64">
        <v>115</v>
      </c>
      <c r="U64">
        <v>36</v>
      </c>
      <c r="V64" s="6">
        <f t="shared" si="1"/>
        <v>510</v>
      </c>
      <c r="W64" s="4">
        <f t="shared" si="2"/>
        <v>459</v>
      </c>
      <c r="X64" s="7" t="str">
        <f>Stat[[#This Row],[服装]]&amp;Stat[[#This Row],[名前]]&amp;Stat[[#This Row],[レアリティ]]</f>
        <v>ユニフォーム及川徹ICONIC</v>
      </c>
      <c r="Y64" s="7" t="s">
        <v>319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117</v>
      </c>
      <c r="C65" t="s">
        <v>30</v>
      </c>
      <c r="D65" t="s">
        <v>90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128</v>
      </c>
      <c r="M65">
        <v>130</v>
      </c>
      <c r="N65">
        <v>132</v>
      </c>
      <c r="O65">
        <v>130</v>
      </c>
      <c r="P65">
        <v>101</v>
      </c>
      <c r="Q65">
        <v>115</v>
      </c>
      <c r="R65">
        <v>116</v>
      </c>
      <c r="S65">
        <v>116</v>
      </c>
      <c r="T65">
        <v>116</v>
      </c>
      <c r="U65">
        <v>36</v>
      </c>
      <c r="V65" s="6">
        <f t="shared" si="1"/>
        <v>520</v>
      </c>
      <c r="W65" s="4">
        <f t="shared" si="2"/>
        <v>463</v>
      </c>
      <c r="X65" s="7" t="str">
        <f>Stat[[#This Row],[服装]]&amp;Stat[[#This Row],[名前]]&amp;Stat[[#This Row],[レアリティ]]</f>
        <v>プール掃除及川徹ICONIC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918</v>
      </c>
      <c r="C66" t="s">
        <v>30</v>
      </c>
      <c r="D66" s="1" t="s">
        <v>77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130</v>
      </c>
      <c r="M66">
        <v>127</v>
      </c>
      <c r="N66">
        <v>135</v>
      </c>
      <c r="O66">
        <v>127</v>
      </c>
      <c r="P66">
        <v>101</v>
      </c>
      <c r="Q66">
        <v>118</v>
      </c>
      <c r="R66">
        <v>114</v>
      </c>
      <c r="S66">
        <v>119</v>
      </c>
      <c r="T66">
        <v>114</v>
      </c>
      <c r="U66">
        <v>36</v>
      </c>
      <c r="V66" s="6">
        <f t="shared" si="1"/>
        <v>519</v>
      </c>
      <c r="W66" s="4">
        <f t="shared" si="2"/>
        <v>465</v>
      </c>
      <c r="X66" s="7" t="str">
        <f>Stat[[#This Row],[服装]]&amp;Stat[[#This Row],[名前]]&amp;Stat[[#This Row],[レアリティ]]</f>
        <v>Xmas及川徹ICONIC</v>
      </c>
      <c r="Y66" s="7" t="s">
        <v>319</v>
      </c>
      <c r="Z66" s="1"/>
      <c r="AA66" s="1"/>
      <c r="AB66" s="1"/>
    </row>
    <row r="67" spans="1:28" ht="14.4" x14ac:dyDescent="0.3">
      <c r="A67">
        <f>ROW()-1</f>
        <v>66</v>
      </c>
      <c r="B67" s="1" t="s">
        <v>149</v>
      </c>
      <c r="C67" t="s">
        <v>30</v>
      </c>
      <c r="D67" s="1" t="s">
        <v>73</v>
      </c>
      <c r="E67" t="s">
        <v>31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82</v>
      </c>
      <c r="L67">
        <v>131</v>
      </c>
      <c r="M67">
        <v>127</v>
      </c>
      <c r="N67">
        <v>131</v>
      </c>
      <c r="O67">
        <v>127</v>
      </c>
      <c r="P67">
        <v>101</v>
      </c>
      <c r="Q67">
        <v>117</v>
      </c>
      <c r="R67">
        <v>116</v>
      </c>
      <c r="S67">
        <v>118</v>
      </c>
      <c r="T67">
        <v>116</v>
      </c>
      <c r="U67">
        <v>36</v>
      </c>
      <c r="V67" s="6">
        <f t="shared" si="1"/>
        <v>516</v>
      </c>
      <c r="W67" s="4">
        <f t="shared" si="2"/>
        <v>467</v>
      </c>
      <c r="X67" s="7" t="str">
        <f>Stat[[#This Row],[服装]]&amp;Stat[[#This Row],[名前]]&amp;Stat[[#This Row],[レアリティ]]</f>
        <v>制服及川徹ICONIC</v>
      </c>
      <c r="Y67" s="7" t="s">
        <v>319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32</v>
      </c>
      <c r="D68" t="s">
        <v>28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125</v>
      </c>
      <c r="M68">
        <v>121</v>
      </c>
      <c r="N68">
        <v>114</v>
      </c>
      <c r="O68">
        <v>122</v>
      </c>
      <c r="P68">
        <v>101</v>
      </c>
      <c r="Q68">
        <v>117</v>
      </c>
      <c r="R68">
        <v>115</v>
      </c>
      <c r="S68">
        <v>116</v>
      </c>
      <c r="T68">
        <v>116</v>
      </c>
      <c r="U68">
        <v>36</v>
      </c>
      <c r="V68" s="6">
        <f t="shared" ref="V68:V136" si="4">SUM(L68:O68)</f>
        <v>482</v>
      </c>
      <c r="W68" s="4">
        <f t="shared" ref="W68:W136" si="5">SUM(Q68:T68)</f>
        <v>464</v>
      </c>
      <c r="X68" s="7" t="str">
        <f>Stat[[#This Row],[服装]]&amp;Stat[[#This Row],[名前]]&amp;Stat[[#This Row],[レアリティ]]</f>
        <v>ユニフォーム岩泉一ICONIC</v>
      </c>
      <c r="Y68" s="7" t="s">
        <v>320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117</v>
      </c>
      <c r="C69" t="s">
        <v>32</v>
      </c>
      <c r="D69" t="s">
        <v>73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128</v>
      </c>
      <c r="M69">
        <v>124</v>
      </c>
      <c r="N69">
        <v>115</v>
      </c>
      <c r="O69">
        <v>123</v>
      </c>
      <c r="P69">
        <v>101</v>
      </c>
      <c r="Q69">
        <v>118</v>
      </c>
      <c r="R69">
        <v>116</v>
      </c>
      <c r="S69">
        <v>119</v>
      </c>
      <c r="T69">
        <v>117</v>
      </c>
      <c r="U69">
        <v>36</v>
      </c>
      <c r="V69" s="6">
        <f t="shared" si="4"/>
        <v>490</v>
      </c>
      <c r="W69" s="4">
        <f t="shared" si="5"/>
        <v>470</v>
      </c>
      <c r="X69" s="7" t="str">
        <f>Stat[[#This Row],[服装]]&amp;Stat[[#This Row],[名前]]&amp;Stat[[#This Row],[レアリティ]]</f>
        <v>プール掃除岩泉一ICONIC</v>
      </c>
      <c r="Y69" s="7" t="s">
        <v>320</v>
      </c>
      <c r="Z69" s="1"/>
      <c r="AA69" s="1"/>
      <c r="AB69" s="1"/>
    </row>
    <row r="70" spans="1:28" ht="14.4" x14ac:dyDescent="0.3">
      <c r="A70">
        <f>ROW()-1</f>
        <v>69</v>
      </c>
      <c r="B70" s="1" t="s">
        <v>149</v>
      </c>
      <c r="C70" t="s">
        <v>32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79</v>
      </c>
      <c r="L70">
        <v>127</v>
      </c>
      <c r="M70">
        <v>126</v>
      </c>
      <c r="N70">
        <v>114</v>
      </c>
      <c r="O70">
        <v>125</v>
      </c>
      <c r="P70">
        <v>101</v>
      </c>
      <c r="Q70">
        <v>116</v>
      </c>
      <c r="R70">
        <v>117</v>
      </c>
      <c r="S70">
        <v>117</v>
      </c>
      <c r="T70">
        <v>118</v>
      </c>
      <c r="U70">
        <v>36</v>
      </c>
      <c r="V70" s="6">
        <f>SUM(L70:O70)</f>
        <v>492</v>
      </c>
      <c r="W70" s="4">
        <f>SUM(Q70:T70)</f>
        <v>468</v>
      </c>
      <c r="X70" s="7" t="str">
        <f>Stat[[#This Row],[服装]]&amp;Stat[[#This Row],[名前]]&amp;Stat[[#This Row],[レアリティ]]</f>
        <v>制服岩泉一ICONIC</v>
      </c>
      <c r="Y70" s="7" t="s">
        <v>320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33</v>
      </c>
      <c r="D71" t="s">
        <v>24</v>
      </c>
      <c r="E71" t="s">
        <v>26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71</v>
      </c>
      <c r="L71">
        <v>118</v>
      </c>
      <c r="M71">
        <v>113</v>
      </c>
      <c r="N71">
        <v>112</v>
      </c>
      <c r="O71">
        <v>116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6">
        <f t="shared" si="4"/>
        <v>459</v>
      </c>
      <c r="W71" s="4">
        <f t="shared" si="5"/>
        <v>465</v>
      </c>
      <c r="X71" s="7" t="str">
        <f>Stat[[#This Row],[服装]]&amp;Stat[[#This Row],[名前]]&amp;Stat[[#This Row],[レアリティ]]</f>
        <v>ユニフォーム金田一勇太郎ICONIC</v>
      </c>
      <c r="Y71" s="7" t="s">
        <v>321</v>
      </c>
      <c r="Z71" s="1"/>
      <c r="AA71" s="1"/>
      <c r="AB71" s="1"/>
    </row>
    <row r="72" spans="1:28" ht="14.4" x14ac:dyDescent="0.3">
      <c r="A72">
        <f>ROW()-1</f>
        <v>71</v>
      </c>
      <c r="B72" s="1" t="s">
        <v>963</v>
      </c>
      <c r="C72" t="s">
        <v>33</v>
      </c>
      <c r="D72" s="1" t="s">
        <v>77</v>
      </c>
      <c r="E72" t="s">
        <v>26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73</v>
      </c>
      <c r="L72">
        <v>121</v>
      </c>
      <c r="M72">
        <v>114</v>
      </c>
      <c r="N72">
        <v>113</v>
      </c>
      <c r="O72">
        <v>117</v>
      </c>
      <c r="P72">
        <v>97</v>
      </c>
      <c r="Q72">
        <v>123</v>
      </c>
      <c r="R72">
        <v>116</v>
      </c>
      <c r="S72">
        <v>118</v>
      </c>
      <c r="T72">
        <v>116</v>
      </c>
      <c r="U72">
        <v>31</v>
      </c>
      <c r="V72" s="6">
        <f>SUM(L72:O72)</f>
        <v>465</v>
      </c>
      <c r="W72" s="4">
        <f>SUM(Q72:T72)</f>
        <v>473</v>
      </c>
      <c r="X72" s="7" t="str">
        <f>Stat[[#This Row],[服装]]&amp;Stat[[#This Row],[名前]]&amp;Stat[[#This Row],[レアリティ]]</f>
        <v>雪遊び金田一勇太郎ICONIC</v>
      </c>
      <c r="Y72" s="7" t="s">
        <v>321</v>
      </c>
      <c r="Z72" s="1"/>
      <c r="AA72" s="1"/>
      <c r="AB72" s="1"/>
    </row>
    <row r="73" spans="1:28" ht="14.4" x14ac:dyDescent="0.3">
      <c r="A73">
        <f t="shared" si="3"/>
        <v>72</v>
      </c>
      <c r="B73" t="s">
        <v>108</v>
      </c>
      <c r="C73" t="s">
        <v>34</v>
      </c>
      <c r="D73" t="s">
        <v>28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75</v>
      </c>
      <c r="L73">
        <v>128</v>
      </c>
      <c r="M73">
        <v>125</v>
      </c>
      <c r="N73">
        <v>112</v>
      </c>
      <c r="O73">
        <v>119</v>
      </c>
      <c r="P73">
        <v>97</v>
      </c>
      <c r="Q73">
        <v>114</v>
      </c>
      <c r="R73">
        <v>110</v>
      </c>
      <c r="S73">
        <v>116</v>
      </c>
      <c r="T73">
        <v>121</v>
      </c>
      <c r="U73">
        <v>27</v>
      </c>
      <c r="V73" s="6">
        <f t="shared" si="4"/>
        <v>484</v>
      </c>
      <c r="W73" s="4">
        <f t="shared" si="5"/>
        <v>461</v>
      </c>
      <c r="X73" s="7" t="str">
        <f>Stat[[#This Row],[服装]]&amp;Stat[[#This Row],[名前]]&amp;Stat[[#This Row],[レアリティ]]</f>
        <v>ユニフォーム京谷賢太郎ICONIC</v>
      </c>
      <c r="Y73" s="7" t="s">
        <v>322</v>
      </c>
      <c r="Z73" s="1"/>
      <c r="AA73" s="1"/>
      <c r="AB73" s="1"/>
    </row>
    <row r="74" spans="1:28" ht="14.4" x14ac:dyDescent="0.3">
      <c r="A74">
        <f t="shared" si="3"/>
        <v>73</v>
      </c>
      <c r="B74" t="s">
        <v>108</v>
      </c>
      <c r="C74" t="s">
        <v>35</v>
      </c>
      <c r="D74" t="s">
        <v>23</v>
      </c>
      <c r="E74" t="s">
        <v>25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70</v>
      </c>
      <c r="L74">
        <v>119</v>
      </c>
      <c r="M74">
        <v>115</v>
      </c>
      <c r="N74">
        <v>114</v>
      </c>
      <c r="O74">
        <v>119</v>
      </c>
      <c r="P74">
        <v>97</v>
      </c>
      <c r="Q74">
        <v>114</v>
      </c>
      <c r="R74">
        <v>116</v>
      </c>
      <c r="S74">
        <v>116</v>
      </c>
      <c r="T74">
        <v>116</v>
      </c>
      <c r="U74">
        <v>31</v>
      </c>
      <c r="V74" s="6">
        <f t="shared" si="4"/>
        <v>467</v>
      </c>
      <c r="W74" s="4">
        <f t="shared" si="5"/>
        <v>462</v>
      </c>
      <c r="X74" s="7" t="str">
        <f>Stat[[#This Row],[服装]]&amp;Stat[[#This Row],[名前]]&amp;Stat[[#This Row],[レアリティ]]</f>
        <v>ユニフォーム国見英ICONIC</v>
      </c>
      <c r="Y74" s="7" t="s">
        <v>323</v>
      </c>
      <c r="Z74" s="1"/>
      <c r="AA74" s="1"/>
      <c r="AB74" s="1"/>
    </row>
    <row r="75" spans="1:28" ht="14.4" x14ac:dyDescent="0.3">
      <c r="A75">
        <f t="shared" si="3"/>
        <v>74</v>
      </c>
      <c r="B75" s="1" t="s">
        <v>705</v>
      </c>
      <c r="C75" t="s">
        <v>35</v>
      </c>
      <c r="D75" s="1" t="s">
        <v>90</v>
      </c>
      <c r="E75" t="s">
        <v>25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72</v>
      </c>
      <c r="L75">
        <v>122</v>
      </c>
      <c r="M75">
        <v>118</v>
      </c>
      <c r="N75">
        <v>115</v>
      </c>
      <c r="O75">
        <v>120</v>
      </c>
      <c r="P75">
        <v>97</v>
      </c>
      <c r="Q75">
        <v>115</v>
      </c>
      <c r="R75">
        <v>117</v>
      </c>
      <c r="S75">
        <v>119</v>
      </c>
      <c r="T75">
        <v>117</v>
      </c>
      <c r="U75">
        <v>31</v>
      </c>
      <c r="V75" s="6">
        <f t="shared" si="4"/>
        <v>475</v>
      </c>
      <c r="W75" s="4">
        <f t="shared" si="5"/>
        <v>468</v>
      </c>
      <c r="X75" s="7" t="str">
        <f>Stat[[#This Row],[服装]]&amp;Stat[[#This Row],[名前]]&amp;Stat[[#This Row],[レアリティ]]</f>
        <v>職業体験国見英ICONIC</v>
      </c>
      <c r="Y75" s="7" t="s">
        <v>323</v>
      </c>
      <c r="Z75" s="1"/>
      <c r="AA75" s="1"/>
      <c r="AB75" s="1"/>
    </row>
    <row r="76" spans="1:28" ht="14.4" x14ac:dyDescent="0.3">
      <c r="A76">
        <f t="shared" ref="A76:A110" si="6">ROW()-1</f>
        <v>75</v>
      </c>
      <c r="B76" t="s">
        <v>108</v>
      </c>
      <c r="C76" t="s">
        <v>36</v>
      </c>
      <c r="D76" t="s">
        <v>23</v>
      </c>
      <c r="E76" t="s">
        <v>21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84</v>
      </c>
      <c r="L76">
        <v>113</v>
      </c>
      <c r="M76">
        <v>110</v>
      </c>
      <c r="N76">
        <v>119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122</v>
      </c>
      <c r="U76">
        <v>41</v>
      </c>
      <c r="V76" s="6">
        <f t="shared" si="4"/>
        <v>463</v>
      </c>
      <c r="W76" s="4">
        <f t="shared" si="5"/>
        <v>475</v>
      </c>
      <c r="X76" s="7" t="str">
        <f>Stat[[#This Row],[服装]]&amp;Stat[[#This Row],[名前]]&amp;Stat[[#This Row],[レアリティ]]</f>
        <v>ユニフォーム渡親治ICONIC</v>
      </c>
      <c r="Y76" s="7" t="s">
        <v>324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37</v>
      </c>
      <c r="D77" t="s">
        <v>23</v>
      </c>
      <c r="E77" t="s">
        <v>82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116</v>
      </c>
      <c r="M77">
        <v>113</v>
      </c>
      <c r="N77">
        <v>112</v>
      </c>
      <c r="O77">
        <v>117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4"/>
        <v>458</v>
      </c>
      <c r="W77" s="4">
        <f t="shared" si="5"/>
        <v>465</v>
      </c>
      <c r="X77" s="7" t="str">
        <f>Stat[[#This Row],[服装]]&amp;Stat[[#This Row],[名前]]&amp;Stat[[#This Row],[レアリティ]]</f>
        <v>ユニフォーム松川一静ICONIC</v>
      </c>
      <c r="Y77" s="7" t="s">
        <v>325</v>
      </c>
      <c r="Z77" s="1"/>
      <c r="AA77" s="1"/>
      <c r="AB77" s="1"/>
    </row>
    <row r="78" spans="1:28" ht="14.4" x14ac:dyDescent="0.3">
      <c r="A78">
        <f t="shared" si="6"/>
        <v>77</v>
      </c>
      <c r="B78" s="1" t="s">
        <v>911</v>
      </c>
      <c r="C78" t="s">
        <v>37</v>
      </c>
      <c r="D78" s="1" t="s">
        <v>90</v>
      </c>
      <c r="E78" t="s">
        <v>82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119</v>
      </c>
      <c r="M78">
        <v>114</v>
      </c>
      <c r="N78">
        <v>113</v>
      </c>
      <c r="O78">
        <v>118</v>
      </c>
      <c r="P78">
        <v>97</v>
      </c>
      <c r="Q78">
        <v>123</v>
      </c>
      <c r="R78">
        <v>116</v>
      </c>
      <c r="S78">
        <v>118</v>
      </c>
      <c r="T78">
        <v>116</v>
      </c>
      <c r="U78">
        <v>31</v>
      </c>
      <c r="V78" s="6">
        <f t="shared" si="4"/>
        <v>464</v>
      </c>
      <c r="W78" s="4">
        <f t="shared" si="5"/>
        <v>473</v>
      </c>
      <c r="X78" s="7" t="str">
        <f>Stat[[#This Row],[服装]]&amp;Stat[[#This Row],[名前]]&amp;Stat[[#This Row],[レアリティ]]</f>
        <v>アート松川一静ICONIC</v>
      </c>
      <c r="Y78" s="7" t="s">
        <v>325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38</v>
      </c>
      <c r="D79" t="s">
        <v>23</v>
      </c>
      <c r="E79" t="s">
        <v>25</v>
      </c>
      <c r="F79" t="s">
        <v>20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118</v>
      </c>
      <c r="M79">
        <v>116</v>
      </c>
      <c r="N79">
        <v>116</v>
      </c>
      <c r="O79">
        <v>119</v>
      </c>
      <c r="P79">
        <v>97</v>
      </c>
      <c r="Q79">
        <v>117</v>
      </c>
      <c r="R79">
        <v>116</v>
      </c>
      <c r="S79">
        <v>116</v>
      </c>
      <c r="T79">
        <v>118</v>
      </c>
      <c r="U79">
        <v>31</v>
      </c>
      <c r="V79" s="6">
        <f t="shared" si="4"/>
        <v>469</v>
      </c>
      <c r="W79" s="4">
        <f t="shared" si="5"/>
        <v>467</v>
      </c>
      <c r="X79" s="7" t="str">
        <f>Stat[[#This Row],[服装]]&amp;Stat[[#This Row],[名前]]&amp;Stat[[#This Row],[レアリティ]]</f>
        <v>ユニフォーム花巻貴大ICONIC</v>
      </c>
      <c r="Y79" s="7" t="s">
        <v>326</v>
      </c>
      <c r="Z79" s="1"/>
      <c r="AA79" s="1"/>
      <c r="AB79" s="1"/>
    </row>
    <row r="80" spans="1:28" ht="14.4" x14ac:dyDescent="0.3">
      <c r="A80">
        <f>ROW()-1</f>
        <v>79</v>
      </c>
      <c r="B80" s="1" t="s">
        <v>911</v>
      </c>
      <c r="C80" t="s">
        <v>38</v>
      </c>
      <c r="D80" s="1" t="s">
        <v>90</v>
      </c>
      <c r="E80" t="s">
        <v>25</v>
      </c>
      <c r="F80" t="s">
        <v>20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121</v>
      </c>
      <c r="M80">
        <v>119</v>
      </c>
      <c r="N80">
        <v>117</v>
      </c>
      <c r="O80">
        <v>120</v>
      </c>
      <c r="P80">
        <v>97</v>
      </c>
      <c r="Q80">
        <v>118</v>
      </c>
      <c r="R80">
        <v>117</v>
      </c>
      <c r="S80">
        <v>119</v>
      </c>
      <c r="T80">
        <v>119</v>
      </c>
      <c r="U80">
        <v>31</v>
      </c>
      <c r="V80" s="6">
        <f t="shared" si="4"/>
        <v>477</v>
      </c>
      <c r="W80" s="4">
        <f t="shared" si="5"/>
        <v>473</v>
      </c>
      <c r="X80" s="7" t="str">
        <f>Stat[[#This Row],[服装]]&amp;Stat[[#This Row],[名前]]&amp;Stat[[#This Row],[レアリティ]]</f>
        <v>アート花巻貴大ICONIC</v>
      </c>
      <c r="Y80" s="7" t="s">
        <v>326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55</v>
      </c>
      <c r="D81" t="s">
        <v>23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78</v>
      </c>
      <c r="L81">
        <v>121</v>
      </c>
      <c r="M81">
        <v>115</v>
      </c>
      <c r="N81">
        <v>114</v>
      </c>
      <c r="O81">
        <v>118</v>
      </c>
      <c r="P81">
        <v>101</v>
      </c>
      <c r="Q81">
        <v>116</v>
      </c>
      <c r="R81">
        <v>114</v>
      </c>
      <c r="S81">
        <v>116</v>
      </c>
      <c r="T81">
        <v>117</v>
      </c>
      <c r="U81">
        <v>41</v>
      </c>
      <c r="V81" s="6">
        <f t="shared" si="4"/>
        <v>468</v>
      </c>
      <c r="W81" s="4">
        <f t="shared" si="5"/>
        <v>463</v>
      </c>
      <c r="X81" s="7" t="str">
        <f>Stat[[#This Row],[服装]]&amp;Stat[[#This Row],[名前]]&amp;Stat[[#This Row],[レアリティ]]</f>
        <v>ユニフォーム駒木輝ICONIC</v>
      </c>
      <c r="Y81" s="7" t="s">
        <v>327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57</v>
      </c>
      <c r="D82" t="s">
        <v>24</v>
      </c>
      <c r="E82" t="s">
        <v>26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77</v>
      </c>
      <c r="L82">
        <v>116</v>
      </c>
      <c r="M82">
        <v>115</v>
      </c>
      <c r="N82">
        <v>113</v>
      </c>
      <c r="O82">
        <v>118</v>
      </c>
      <c r="P82">
        <v>97</v>
      </c>
      <c r="Q82">
        <v>120</v>
      </c>
      <c r="R82">
        <v>116</v>
      </c>
      <c r="S82">
        <v>115</v>
      </c>
      <c r="T82">
        <v>115</v>
      </c>
      <c r="U82">
        <v>31</v>
      </c>
      <c r="V82" s="6">
        <f t="shared" si="4"/>
        <v>462</v>
      </c>
      <c r="W82" s="4">
        <f t="shared" si="5"/>
        <v>466</v>
      </c>
      <c r="X82" s="7" t="str">
        <f>Stat[[#This Row],[服装]]&amp;Stat[[#This Row],[名前]]&amp;Stat[[#This Row],[レアリティ]]</f>
        <v>ユニフォーム茶屋和馬ICONIC</v>
      </c>
      <c r="Y82" s="7" t="s">
        <v>328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58</v>
      </c>
      <c r="D83" t="s">
        <v>24</v>
      </c>
      <c r="E83" t="s">
        <v>25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77</v>
      </c>
      <c r="L83">
        <v>117</v>
      </c>
      <c r="M83">
        <v>114</v>
      </c>
      <c r="N83">
        <v>114</v>
      </c>
      <c r="O83">
        <v>119</v>
      </c>
      <c r="P83">
        <v>97</v>
      </c>
      <c r="Q83">
        <v>116</v>
      </c>
      <c r="R83">
        <v>116</v>
      </c>
      <c r="S83">
        <v>117</v>
      </c>
      <c r="T83">
        <v>117</v>
      </c>
      <c r="U83">
        <v>31</v>
      </c>
      <c r="V83" s="6">
        <f t="shared" si="4"/>
        <v>464</v>
      </c>
      <c r="W83" s="4">
        <f t="shared" si="5"/>
        <v>466</v>
      </c>
      <c r="X83" s="7" t="str">
        <f>Stat[[#This Row],[服装]]&amp;Stat[[#This Row],[名前]]&amp;Stat[[#This Row],[レアリティ]]</f>
        <v>ユニフォーム玉川弘樹ICONIC</v>
      </c>
      <c r="Y83" s="7" t="s">
        <v>329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59</v>
      </c>
      <c r="D84" t="s">
        <v>24</v>
      </c>
      <c r="E84" t="s">
        <v>21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84</v>
      </c>
      <c r="L84">
        <v>113</v>
      </c>
      <c r="M84">
        <v>110</v>
      </c>
      <c r="N84">
        <v>113</v>
      </c>
      <c r="O84">
        <v>122</v>
      </c>
      <c r="P84">
        <v>101</v>
      </c>
      <c r="Q84">
        <v>110</v>
      </c>
      <c r="R84">
        <v>124</v>
      </c>
      <c r="S84">
        <v>118</v>
      </c>
      <c r="T84">
        <v>121</v>
      </c>
      <c r="U84">
        <v>41</v>
      </c>
      <c r="V84" s="6">
        <f t="shared" si="4"/>
        <v>458</v>
      </c>
      <c r="W84" s="4">
        <f t="shared" si="5"/>
        <v>473</v>
      </c>
      <c r="X84" s="7" t="str">
        <f>Stat[[#This Row],[服装]]&amp;Stat[[#This Row],[名前]]&amp;Stat[[#This Row],[レアリティ]]</f>
        <v>ユニフォーム桜井大河ICONIC</v>
      </c>
      <c r="Y84" s="7" t="s">
        <v>330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60</v>
      </c>
      <c r="D85" t="s">
        <v>24</v>
      </c>
      <c r="E85" t="s">
        <v>31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120</v>
      </c>
      <c r="M85">
        <v>116</v>
      </c>
      <c r="N85">
        <v>121</v>
      </c>
      <c r="O85">
        <v>120</v>
      </c>
      <c r="P85">
        <v>97</v>
      </c>
      <c r="Q85">
        <v>114</v>
      </c>
      <c r="R85">
        <v>114</v>
      </c>
      <c r="S85">
        <v>115</v>
      </c>
      <c r="T85">
        <v>115</v>
      </c>
      <c r="U85">
        <v>31</v>
      </c>
      <c r="V85" s="6">
        <f t="shared" si="4"/>
        <v>477</v>
      </c>
      <c r="W85" s="4">
        <f t="shared" si="5"/>
        <v>458</v>
      </c>
      <c r="X85" s="7" t="str">
        <f>Stat[[#This Row],[服装]]&amp;Stat[[#This Row],[名前]]&amp;Stat[[#This Row],[レアリティ]]</f>
        <v>ユニフォーム芳賀良治ICONIC</v>
      </c>
      <c r="Y85" s="7" t="s">
        <v>331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61</v>
      </c>
      <c r="D86" t="s">
        <v>24</v>
      </c>
      <c r="E86" t="s">
        <v>26</v>
      </c>
      <c r="F86" t="s">
        <v>56</v>
      </c>
      <c r="G86" t="s">
        <v>71</v>
      </c>
      <c r="H86">
        <v>99</v>
      </c>
      <c r="I86" s="5" t="s">
        <v>22</v>
      </c>
      <c r="J86">
        <v>5</v>
      </c>
      <c r="K86">
        <v>74</v>
      </c>
      <c r="L86">
        <v>115</v>
      </c>
      <c r="M86">
        <v>114</v>
      </c>
      <c r="N86">
        <v>112</v>
      </c>
      <c r="O86">
        <v>119</v>
      </c>
      <c r="P86">
        <v>97</v>
      </c>
      <c r="Q86">
        <v>120</v>
      </c>
      <c r="R86">
        <v>115</v>
      </c>
      <c r="S86">
        <v>115</v>
      </c>
      <c r="T86">
        <v>115</v>
      </c>
      <c r="U86">
        <v>31</v>
      </c>
      <c r="V86" s="6">
        <f t="shared" si="4"/>
        <v>460</v>
      </c>
      <c r="W86" s="4">
        <f t="shared" si="5"/>
        <v>465</v>
      </c>
      <c r="X86" s="7" t="str">
        <f>Stat[[#This Row],[服装]]&amp;Stat[[#This Row],[名前]]&amp;Stat[[#This Row],[レアリティ]]</f>
        <v>ユニフォーム渋谷陸斗ICONIC</v>
      </c>
      <c r="Y86" s="7" t="s">
        <v>332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62</v>
      </c>
      <c r="D87" t="s">
        <v>24</v>
      </c>
      <c r="E87" t="s">
        <v>25</v>
      </c>
      <c r="F87" t="s">
        <v>56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117</v>
      </c>
      <c r="M87">
        <v>116</v>
      </c>
      <c r="N87">
        <v>114</v>
      </c>
      <c r="O87">
        <v>120</v>
      </c>
      <c r="P87">
        <v>97</v>
      </c>
      <c r="Q87">
        <v>116</v>
      </c>
      <c r="R87">
        <v>116</v>
      </c>
      <c r="S87">
        <v>117</v>
      </c>
      <c r="T87">
        <v>116</v>
      </c>
      <c r="U87">
        <v>31</v>
      </c>
      <c r="V87" s="6">
        <f t="shared" si="4"/>
        <v>467</v>
      </c>
      <c r="W87" s="4">
        <f t="shared" si="5"/>
        <v>465</v>
      </c>
      <c r="X87" s="7" t="str">
        <f>Stat[[#This Row],[服装]]&amp;Stat[[#This Row],[名前]]&amp;Stat[[#This Row],[レアリティ]]</f>
        <v>ユニフォーム池尻隼人ICONIC</v>
      </c>
      <c r="Y87" s="7" t="s">
        <v>333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63</v>
      </c>
      <c r="D88" t="s">
        <v>28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121</v>
      </c>
      <c r="M88">
        <v>116</v>
      </c>
      <c r="N88">
        <v>114</v>
      </c>
      <c r="O88">
        <v>121</v>
      </c>
      <c r="P88">
        <v>97</v>
      </c>
      <c r="Q88">
        <v>116</v>
      </c>
      <c r="R88">
        <v>116</v>
      </c>
      <c r="S88">
        <v>117</v>
      </c>
      <c r="T88">
        <v>116</v>
      </c>
      <c r="U88">
        <v>41</v>
      </c>
      <c r="V88" s="6">
        <f t="shared" si="4"/>
        <v>472</v>
      </c>
      <c r="W88" s="4">
        <f t="shared" si="5"/>
        <v>465</v>
      </c>
      <c r="X88" s="7" t="str">
        <f>Stat[[#This Row],[服装]]&amp;Stat[[#This Row],[名前]]&amp;Stat[[#This Row],[レアリティ]]</f>
        <v>ユニフォーム十和田良樹ICONIC</v>
      </c>
      <c r="Y88" s="7" t="s">
        <v>334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65</v>
      </c>
      <c r="D89" t="s">
        <v>28</v>
      </c>
      <c r="E89" t="s">
        <v>26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116</v>
      </c>
      <c r="M89">
        <v>114</v>
      </c>
      <c r="N89">
        <v>112</v>
      </c>
      <c r="O89">
        <v>118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 s="6">
        <f t="shared" si="4"/>
        <v>460</v>
      </c>
      <c r="W89" s="4">
        <f t="shared" si="5"/>
        <v>465</v>
      </c>
      <c r="X89" s="7" t="str">
        <f>Stat[[#This Row],[服装]]&amp;Stat[[#This Row],[名前]]&amp;Stat[[#This Row],[レアリティ]]</f>
        <v>ユニフォーム森岳歩ICONIC</v>
      </c>
      <c r="Y89" s="7" t="s">
        <v>335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66</v>
      </c>
      <c r="D90" t="s">
        <v>24</v>
      </c>
      <c r="E90" t="s">
        <v>25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121</v>
      </c>
      <c r="M90">
        <v>117</v>
      </c>
      <c r="N90">
        <v>114</v>
      </c>
      <c r="O90">
        <v>121</v>
      </c>
      <c r="P90">
        <v>97</v>
      </c>
      <c r="Q90">
        <v>117</v>
      </c>
      <c r="R90">
        <v>117</v>
      </c>
      <c r="S90">
        <v>117</v>
      </c>
      <c r="T90">
        <v>117</v>
      </c>
      <c r="U90">
        <v>31</v>
      </c>
      <c r="V90" s="6">
        <f t="shared" si="4"/>
        <v>473</v>
      </c>
      <c r="W90" s="4">
        <f t="shared" si="5"/>
        <v>468</v>
      </c>
      <c r="X90" s="7" t="str">
        <f>Stat[[#This Row],[服装]]&amp;Stat[[#This Row],[名前]]&amp;Stat[[#This Row],[レアリティ]]</f>
        <v>ユニフォーム唐松拓巳ICONIC</v>
      </c>
      <c r="Y90" s="7" t="s">
        <v>336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67</v>
      </c>
      <c r="D91" t="s">
        <v>28</v>
      </c>
      <c r="E91" t="s">
        <v>25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118</v>
      </c>
      <c r="M91">
        <v>116</v>
      </c>
      <c r="N91">
        <v>114</v>
      </c>
      <c r="O91">
        <v>119</v>
      </c>
      <c r="P91">
        <v>97</v>
      </c>
      <c r="Q91">
        <v>117</v>
      </c>
      <c r="R91">
        <v>116</v>
      </c>
      <c r="S91">
        <v>117</v>
      </c>
      <c r="T91">
        <v>116</v>
      </c>
      <c r="U91">
        <v>31</v>
      </c>
      <c r="V91" s="6">
        <f t="shared" si="4"/>
        <v>467</v>
      </c>
      <c r="W91" s="4">
        <f t="shared" si="5"/>
        <v>466</v>
      </c>
      <c r="X91" s="7" t="str">
        <f>Stat[[#This Row],[服装]]&amp;Stat[[#This Row],[名前]]&amp;Stat[[#This Row],[レアリティ]]</f>
        <v>ユニフォーム田沢裕樹ICONIC</v>
      </c>
      <c r="Y91" s="7" t="s">
        <v>337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68</v>
      </c>
      <c r="D92" t="s">
        <v>28</v>
      </c>
      <c r="E92" t="s">
        <v>26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75</v>
      </c>
      <c r="L92">
        <v>118</v>
      </c>
      <c r="M92">
        <v>118</v>
      </c>
      <c r="N92">
        <v>112</v>
      </c>
      <c r="O92">
        <v>120</v>
      </c>
      <c r="P92">
        <v>97</v>
      </c>
      <c r="Q92">
        <v>120</v>
      </c>
      <c r="R92">
        <v>115</v>
      </c>
      <c r="S92">
        <v>115</v>
      </c>
      <c r="T92">
        <v>115</v>
      </c>
      <c r="U92">
        <v>31</v>
      </c>
      <c r="V92" s="6">
        <f t="shared" si="4"/>
        <v>468</v>
      </c>
      <c r="W92" s="4">
        <f t="shared" si="5"/>
        <v>465</v>
      </c>
      <c r="X92" s="7" t="str">
        <f>Stat[[#This Row],[服装]]&amp;Stat[[#This Row],[名前]]&amp;Stat[[#This Row],[レアリティ]]</f>
        <v>ユニフォーム子安颯真ICONIC</v>
      </c>
      <c r="Y92" s="7" t="s">
        <v>338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69</v>
      </c>
      <c r="D93" t="s">
        <v>28</v>
      </c>
      <c r="E93" t="s">
        <v>21</v>
      </c>
      <c r="F93" t="s">
        <v>64</v>
      </c>
      <c r="G93" t="s">
        <v>71</v>
      </c>
      <c r="H93">
        <v>99</v>
      </c>
      <c r="I93" s="5" t="s">
        <v>22</v>
      </c>
      <c r="J93">
        <v>5</v>
      </c>
      <c r="K93">
        <v>85</v>
      </c>
      <c r="L93">
        <v>113</v>
      </c>
      <c r="M93">
        <v>110</v>
      </c>
      <c r="N93">
        <v>113</v>
      </c>
      <c r="O93">
        <v>122</v>
      </c>
      <c r="P93">
        <v>101</v>
      </c>
      <c r="Q93">
        <v>110</v>
      </c>
      <c r="R93">
        <v>122</v>
      </c>
      <c r="S93">
        <v>118</v>
      </c>
      <c r="T93">
        <v>120</v>
      </c>
      <c r="U93">
        <v>41</v>
      </c>
      <c r="V93" s="6">
        <f t="shared" si="4"/>
        <v>458</v>
      </c>
      <c r="W93" s="4">
        <f t="shared" si="5"/>
        <v>470</v>
      </c>
      <c r="X93" s="7" t="str">
        <f>Stat[[#This Row],[服装]]&amp;Stat[[#This Row],[名前]]&amp;Stat[[#This Row],[レアリティ]]</f>
        <v>ユニフォーム横手駿ICONIC</v>
      </c>
      <c r="Y93" s="7" t="s">
        <v>339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70</v>
      </c>
      <c r="D94" t="s">
        <v>28</v>
      </c>
      <c r="E94" t="s">
        <v>31</v>
      </c>
      <c r="F94" t="s">
        <v>64</v>
      </c>
      <c r="G94" t="s">
        <v>71</v>
      </c>
      <c r="H94">
        <v>99</v>
      </c>
      <c r="I94" s="5" t="s">
        <v>22</v>
      </c>
      <c r="J94">
        <v>5</v>
      </c>
      <c r="K94">
        <v>73</v>
      </c>
      <c r="L94">
        <v>117</v>
      </c>
      <c r="M94">
        <v>115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116</v>
      </c>
      <c r="U94">
        <v>31</v>
      </c>
      <c r="V94" s="6">
        <f t="shared" si="4"/>
        <v>472</v>
      </c>
      <c r="W94" s="4">
        <f t="shared" si="5"/>
        <v>463</v>
      </c>
      <c r="X94" s="7" t="str">
        <f>Stat[[#This Row],[服装]]&amp;Stat[[#This Row],[名前]]&amp;Stat[[#This Row],[レアリティ]]</f>
        <v>ユニフォーム夏瀬伊吹ICONIC</v>
      </c>
      <c r="Y94" s="7" t="s">
        <v>340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72</v>
      </c>
      <c r="D95" t="s">
        <v>73</v>
      </c>
      <c r="E95" t="s">
        <v>74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121</v>
      </c>
      <c r="M95">
        <v>119</v>
      </c>
      <c r="N95">
        <v>122</v>
      </c>
      <c r="O95">
        <v>122</v>
      </c>
      <c r="P95">
        <v>101</v>
      </c>
      <c r="Q95">
        <v>116</v>
      </c>
      <c r="R95">
        <v>116</v>
      </c>
      <c r="S95">
        <v>120</v>
      </c>
      <c r="T95">
        <v>120</v>
      </c>
      <c r="U95">
        <v>41</v>
      </c>
      <c r="V95" s="6">
        <f t="shared" si="4"/>
        <v>484</v>
      </c>
      <c r="W95" s="4">
        <f t="shared" si="5"/>
        <v>472</v>
      </c>
      <c r="X95" s="7" t="str">
        <f>Stat[[#This Row],[服装]]&amp;Stat[[#This Row],[名前]]&amp;Stat[[#This Row],[レアリティ]]</f>
        <v>ユニフォーム古牧譲ICONIC</v>
      </c>
      <c r="Y95" s="7" t="s">
        <v>341</v>
      </c>
      <c r="Z95" s="1"/>
      <c r="AA95" s="1"/>
      <c r="AB95" s="1"/>
    </row>
    <row r="96" spans="1:28" ht="14.4" x14ac:dyDescent="0.3">
      <c r="A96">
        <f>ROW()-1</f>
        <v>95</v>
      </c>
      <c r="B96" s="1" t="s">
        <v>963</v>
      </c>
      <c r="C96" t="s">
        <v>72</v>
      </c>
      <c r="D96" s="1" t="s">
        <v>90</v>
      </c>
      <c r="E96" t="s">
        <v>74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77</v>
      </c>
      <c r="L96">
        <v>122</v>
      </c>
      <c r="M96">
        <v>122</v>
      </c>
      <c r="N96">
        <v>125</v>
      </c>
      <c r="O96">
        <v>125</v>
      </c>
      <c r="P96">
        <v>101</v>
      </c>
      <c r="Q96">
        <v>117</v>
      </c>
      <c r="R96">
        <v>117</v>
      </c>
      <c r="S96">
        <v>121</v>
      </c>
      <c r="T96">
        <v>121</v>
      </c>
      <c r="U96">
        <v>41</v>
      </c>
      <c r="V96" s="6">
        <f>SUM(L96:O96)</f>
        <v>494</v>
      </c>
      <c r="W96" s="4">
        <f>SUM(Q96:T96)</f>
        <v>476</v>
      </c>
      <c r="X96" s="7" t="str">
        <f>Stat[[#This Row],[服装]]&amp;Stat[[#This Row],[名前]]&amp;Stat[[#This Row],[レアリティ]]</f>
        <v>雪遊び古牧譲ICONIC</v>
      </c>
      <c r="Y96" s="7" t="s">
        <v>341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76</v>
      </c>
      <c r="D97" t="s">
        <v>77</v>
      </c>
      <c r="E97" t="s">
        <v>78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76</v>
      </c>
      <c r="L97">
        <v>118</v>
      </c>
      <c r="M97">
        <v>116</v>
      </c>
      <c r="N97">
        <v>114</v>
      </c>
      <c r="O97">
        <v>117</v>
      </c>
      <c r="P97">
        <v>97</v>
      </c>
      <c r="Q97">
        <v>117</v>
      </c>
      <c r="R97">
        <v>115</v>
      </c>
      <c r="S97">
        <v>117</v>
      </c>
      <c r="T97">
        <v>117</v>
      </c>
      <c r="U97">
        <v>36</v>
      </c>
      <c r="V97" s="6">
        <f t="shared" si="4"/>
        <v>465</v>
      </c>
      <c r="W97" s="4">
        <f t="shared" si="5"/>
        <v>466</v>
      </c>
      <c r="X97" s="7" t="str">
        <f>Stat[[#This Row],[服装]]&amp;Stat[[#This Row],[名前]]&amp;Stat[[#This Row],[レアリティ]]</f>
        <v>ユニフォーム浅虫快人ICONIC</v>
      </c>
      <c r="Y97" s="7" t="s">
        <v>342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79</v>
      </c>
      <c r="D98" t="s">
        <v>73</v>
      </c>
      <c r="E98" t="s">
        <v>80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121</v>
      </c>
      <c r="P98">
        <v>101</v>
      </c>
      <c r="Q98">
        <v>110</v>
      </c>
      <c r="R98">
        <v>122</v>
      </c>
      <c r="S98">
        <v>118</v>
      </c>
      <c r="T98">
        <v>120</v>
      </c>
      <c r="U98">
        <v>41</v>
      </c>
      <c r="V98" s="6">
        <f t="shared" si="4"/>
        <v>457</v>
      </c>
      <c r="W98" s="4">
        <f t="shared" si="5"/>
        <v>470</v>
      </c>
      <c r="X98" s="7" t="str">
        <f>Stat[[#This Row],[服装]]&amp;Stat[[#This Row],[名前]]&amp;Stat[[#This Row],[レアリティ]]</f>
        <v>ユニフォーム南田大志ICONIC</v>
      </c>
      <c r="Y98" s="7" t="s">
        <v>343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81</v>
      </c>
      <c r="D99" t="s">
        <v>73</v>
      </c>
      <c r="E99" t="s">
        <v>82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116</v>
      </c>
      <c r="M99">
        <v>116</v>
      </c>
      <c r="N99">
        <v>112</v>
      </c>
      <c r="O99">
        <v>120</v>
      </c>
      <c r="P99">
        <v>97</v>
      </c>
      <c r="Q99">
        <v>120</v>
      </c>
      <c r="R99">
        <v>115</v>
      </c>
      <c r="S99">
        <v>116</v>
      </c>
      <c r="T99">
        <v>116</v>
      </c>
      <c r="U99">
        <v>31</v>
      </c>
      <c r="V99" s="6">
        <f t="shared" si="4"/>
        <v>464</v>
      </c>
      <c r="W99" s="4">
        <f t="shared" si="5"/>
        <v>467</v>
      </c>
      <c r="X99" s="7" t="str">
        <f>Stat[[#This Row],[服装]]&amp;Stat[[#This Row],[名前]]&amp;Stat[[#This Row],[レアリティ]]</f>
        <v>ユニフォーム湯川良明ICONIC</v>
      </c>
      <c r="Y99" s="7" t="s">
        <v>344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83</v>
      </c>
      <c r="D100" t="s">
        <v>84</v>
      </c>
      <c r="E100" t="s">
        <v>85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120</v>
      </c>
      <c r="M100">
        <v>117</v>
      </c>
      <c r="N100">
        <v>114</v>
      </c>
      <c r="O100">
        <v>117</v>
      </c>
      <c r="P100">
        <v>97</v>
      </c>
      <c r="Q100">
        <v>115</v>
      </c>
      <c r="R100">
        <v>114</v>
      </c>
      <c r="S100">
        <v>116</v>
      </c>
      <c r="T100">
        <v>116</v>
      </c>
      <c r="U100">
        <v>31</v>
      </c>
      <c r="V100" s="6">
        <f t="shared" si="4"/>
        <v>468</v>
      </c>
      <c r="W100" s="4">
        <f t="shared" si="5"/>
        <v>461</v>
      </c>
      <c r="X100" s="7" t="str">
        <f>Stat[[#This Row],[服装]]&amp;Stat[[#This Row],[名前]]&amp;Stat[[#This Row],[レアリティ]]</f>
        <v>ユニフォーム稲垣功ICONIC</v>
      </c>
      <c r="Y100" s="7" t="s">
        <v>345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86</v>
      </c>
      <c r="D101" t="s">
        <v>84</v>
      </c>
      <c r="E101" t="s">
        <v>87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75</v>
      </c>
      <c r="L101">
        <v>115</v>
      </c>
      <c r="M101">
        <v>115</v>
      </c>
      <c r="N101">
        <v>112</v>
      </c>
      <c r="O101">
        <v>120</v>
      </c>
      <c r="P101">
        <v>97</v>
      </c>
      <c r="Q101">
        <v>120</v>
      </c>
      <c r="R101">
        <v>115</v>
      </c>
      <c r="S101">
        <v>117</v>
      </c>
      <c r="T101">
        <v>116</v>
      </c>
      <c r="U101">
        <v>31</v>
      </c>
      <c r="V101" s="6">
        <f t="shared" si="4"/>
        <v>462</v>
      </c>
      <c r="W101" s="4">
        <f t="shared" si="5"/>
        <v>468</v>
      </c>
      <c r="X101" s="7" t="str">
        <f>Stat[[#This Row],[服装]]&amp;Stat[[#This Row],[名前]]&amp;Stat[[#This Row],[レアリティ]]</f>
        <v>ユニフォーム馬門英治ICONIC</v>
      </c>
      <c r="Y101" s="7" t="s">
        <v>346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108</v>
      </c>
      <c r="C102" t="s">
        <v>88</v>
      </c>
      <c r="D102" t="s">
        <v>84</v>
      </c>
      <c r="E102" t="s">
        <v>85</v>
      </c>
      <c r="F102" t="s">
        <v>75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119</v>
      </c>
      <c r="M102">
        <v>118</v>
      </c>
      <c r="N102">
        <v>115</v>
      </c>
      <c r="O102">
        <v>117</v>
      </c>
      <c r="P102">
        <v>97</v>
      </c>
      <c r="Q102">
        <v>116</v>
      </c>
      <c r="R102">
        <v>115</v>
      </c>
      <c r="S102">
        <v>116</v>
      </c>
      <c r="T102">
        <v>116</v>
      </c>
      <c r="U102">
        <v>31</v>
      </c>
      <c r="V102" s="6">
        <f t="shared" si="4"/>
        <v>469</v>
      </c>
      <c r="W102" s="4">
        <f t="shared" si="5"/>
        <v>463</v>
      </c>
      <c r="X102" s="7" t="str">
        <f>Stat[[#This Row],[服装]]&amp;Stat[[#This Row],[名前]]&amp;Stat[[#This Row],[レアリティ]]</f>
        <v>ユニフォーム百沢雄大ICONIC</v>
      </c>
      <c r="Y102" s="7" t="s">
        <v>347</v>
      </c>
      <c r="Z102" s="1"/>
      <c r="AA102" s="1"/>
      <c r="AB102" s="1"/>
    </row>
    <row r="103" spans="1:28" ht="14.4" x14ac:dyDescent="0.3">
      <c r="A103">
        <f t="shared" si="6"/>
        <v>102</v>
      </c>
      <c r="B103" s="1" t="s">
        <v>705</v>
      </c>
      <c r="C103" t="s">
        <v>88</v>
      </c>
      <c r="D103" s="1" t="s">
        <v>90</v>
      </c>
      <c r="E103" t="s">
        <v>78</v>
      </c>
      <c r="F103" t="s">
        <v>75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122</v>
      </c>
      <c r="M103">
        <v>121</v>
      </c>
      <c r="N103">
        <v>116</v>
      </c>
      <c r="O103">
        <v>118</v>
      </c>
      <c r="P103">
        <v>97</v>
      </c>
      <c r="Q103">
        <v>117</v>
      </c>
      <c r="R103">
        <v>116</v>
      </c>
      <c r="S103">
        <v>119</v>
      </c>
      <c r="T103">
        <v>117</v>
      </c>
      <c r="U103">
        <v>31</v>
      </c>
      <c r="V103" s="6">
        <f t="shared" si="4"/>
        <v>477</v>
      </c>
      <c r="W103" s="4">
        <f t="shared" si="5"/>
        <v>469</v>
      </c>
      <c r="X103" s="7" t="str">
        <f>Stat[[#This Row],[服装]]&amp;Stat[[#This Row],[名前]]&amp;Stat[[#This Row],[レアリティ]]</f>
        <v>職業体験百沢雄大ICONIC</v>
      </c>
      <c r="Y103" s="7" t="s">
        <v>347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89</v>
      </c>
      <c r="D104" t="s">
        <v>90</v>
      </c>
      <c r="E104" t="s">
        <v>85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122</v>
      </c>
      <c r="M104">
        <v>121</v>
      </c>
      <c r="N104">
        <v>114</v>
      </c>
      <c r="O104">
        <v>122</v>
      </c>
      <c r="P104">
        <v>101</v>
      </c>
      <c r="Q104">
        <v>114</v>
      </c>
      <c r="R104">
        <v>115</v>
      </c>
      <c r="S104">
        <v>118</v>
      </c>
      <c r="T104">
        <v>120</v>
      </c>
      <c r="U104">
        <v>41</v>
      </c>
      <c r="V104" s="6">
        <f t="shared" si="4"/>
        <v>479</v>
      </c>
      <c r="W104" s="4">
        <f t="shared" si="5"/>
        <v>467</v>
      </c>
      <c r="X104" s="7" t="str">
        <f>Stat[[#This Row],[服装]]&amp;Stat[[#This Row],[名前]]&amp;Stat[[#This Row],[レアリティ]]</f>
        <v>ユニフォーム照島游児ICONIC</v>
      </c>
      <c r="Y104" s="7" t="s">
        <v>348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149</v>
      </c>
      <c r="C105" t="s">
        <v>89</v>
      </c>
      <c r="D105" t="s">
        <v>77</v>
      </c>
      <c r="E105" t="s">
        <v>78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77</v>
      </c>
      <c r="L105">
        <v>125</v>
      </c>
      <c r="M105">
        <v>124</v>
      </c>
      <c r="N105">
        <v>115</v>
      </c>
      <c r="O105">
        <v>123</v>
      </c>
      <c r="P105">
        <v>101</v>
      </c>
      <c r="Q105">
        <v>115</v>
      </c>
      <c r="R105">
        <v>116</v>
      </c>
      <c r="S105">
        <v>121</v>
      </c>
      <c r="T105">
        <v>121</v>
      </c>
      <c r="U105">
        <v>41</v>
      </c>
      <c r="V105" s="6">
        <f t="shared" si="4"/>
        <v>487</v>
      </c>
      <c r="W105" s="4">
        <f t="shared" si="5"/>
        <v>473</v>
      </c>
      <c r="X105" s="7" t="str">
        <f>Stat[[#This Row],[服装]]&amp;Stat[[#This Row],[名前]]&amp;Stat[[#This Row],[レアリティ]]</f>
        <v>制服照島游児ICONIC</v>
      </c>
      <c r="Y105" s="7" t="s">
        <v>348</v>
      </c>
      <c r="Z105" s="1"/>
      <c r="AA105" s="1"/>
      <c r="AB105" s="1"/>
    </row>
    <row r="106" spans="1:28" ht="14.4" x14ac:dyDescent="0.3">
      <c r="A106">
        <f>ROW()-1</f>
        <v>105</v>
      </c>
      <c r="B106" s="1" t="s">
        <v>963</v>
      </c>
      <c r="C106" t="s">
        <v>89</v>
      </c>
      <c r="D106" s="1" t="s">
        <v>964</v>
      </c>
      <c r="E106" t="s">
        <v>78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77</v>
      </c>
      <c r="L106">
        <v>128</v>
      </c>
      <c r="M106">
        <v>121</v>
      </c>
      <c r="N106">
        <v>115</v>
      </c>
      <c r="O106">
        <v>120</v>
      </c>
      <c r="P106">
        <v>101</v>
      </c>
      <c r="Q106">
        <v>116</v>
      </c>
      <c r="R106">
        <v>116</v>
      </c>
      <c r="S106">
        <v>123</v>
      </c>
      <c r="T106">
        <v>121</v>
      </c>
      <c r="U106">
        <v>41</v>
      </c>
      <c r="V106" s="6">
        <f>SUM(L106:O106)</f>
        <v>484</v>
      </c>
      <c r="W106" s="4">
        <f>SUM(Q106:T106)</f>
        <v>476</v>
      </c>
      <c r="X106" s="7" t="str">
        <f>Stat[[#This Row],[服装]]&amp;Stat[[#This Row],[名前]]&amp;Stat[[#This Row],[レアリティ]]</f>
        <v>雪遊び照島游児ICONIC</v>
      </c>
      <c r="Y106" s="7" t="s">
        <v>348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108</v>
      </c>
      <c r="C107" t="s">
        <v>92</v>
      </c>
      <c r="D107" t="s">
        <v>90</v>
      </c>
      <c r="E107" t="s">
        <v>87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76</v>
      </c>
      <c r="L107">
        <v>117</v>
      </c>
      <c r="M107">
        <v>115</v>
      </c>
      <c r="N107">
        <v>112</v>
      </c>
      <c r="O107">
        <v>120</v>
      </c>
      <c r="P107">
        <v>97</v>
      </c>
      <c r="Q107">
        <v>121</v>
      </c>
      <c r="R107">
        <v>115</v>
      </c>
      <c r="S107">
        <v>117</v>
      </c>
      <c r="T107">
        <v>117</v>
      </c>
      <c r="U107">
        <v>41</v>
      </c>
      <c r="V107" s="6">
        <f t="shared" si="4"/>
        <v>464</v>
      </c>
      <c r="W107" s="4">
        <f t="shared" si="5"/>
        <v>470</v>
      </c>
      <c r="X107" s="7" t="str">
        <f>Stat[[#This Row],[服装]]&amp;Stat[[#This Row],[名前]]&amp;Stat[[#This Row],[レアリティ]]</f>
        <v>ユニフォーム母畑和馬ICONIC</v>
      </c>
      <c r="Y107" s="7" t="s">
        <v>349</v>
      </c>
      <c r="Z107" s="1"/>
      <c r="AA107" s="1"/>
      <c r="AB107" s="1"/>
    </row>
    <row r="108" spans="1:28" ht="13.8" customHeight="1" x14ac:dyDescent="0.3">
      <c r="A108">
        <f t="shared" si="6"/>
        <v>107</v>
      </c>
      <c r="B108" t="s">
        <v>108</v>
      </c>
      <c r="C108" t="s">
        <v>93</v>
      </c>
      <c r="D108" t="s">
        <v>84</v>
      </c>
      <c r="E108" t="s">
        <v>97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115</v>
      </c>
      <c r="M108">
        <v>114</v>
      </c>
      <c r="N108">
        <v>120</v>
      </c>
      <c r="O108">
        <v>120</v>
      </c>
      <c r="P108">
        <v>97</v>
      </c>
      <c r="Q108">
        <v>117</v>
      </c>
      <c r="R108">
        <v>114</v>
      </c>
      <c r="S108">
        <v>116</v>
      </c>
      <c r="T108">
        <v>117</v>
      </c>
      <c r="U108">
        <v>41</v>
      </c>
      <c r="V108" s="6">
        <f t="shared" si="4"/>
        <v>469</v>
      </c>
      <c r="W108" s="4">
        <f t="shared" si="5"/>
        <v>464</v>
      </c>
      <c r="X108" s="7" t="str">
        <f>Stat[[#This Row],[服装]]&amp;Stat[[#This Row],[名前]]&amp;Stat[[#This Row],[レアリティ]]</f>
        <v>ユニフォーム二岐丈晴ICONIC</v>
      </c>
      <c r="Y108" s="7" t="s">
        <v>350</v>
      </c>
      <c r="Z108" s="1"/>
      <c r="AA108" s="1"/>
      <c r="AB108" s="1"/>
    </row>
    <row r="109" spans="1:28" ht="14.4" x14ac:dyDescent="0.3">
      <c r="A109">
        <f t="shared" si="6"/>
        <v>108</v>
      </c>
      <c r="B109" t="s">
        <v>149</v>
      </c>
      <c r="C109" t="s">
        <v>93</v>
      </c>
      <c r="D109" t="s">
        <v>90</v>
      </c>
      <c r="E109" t="s">
        <v>74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75</v>
      </c>
      <c r="L109">
        <v>116</v>
      </c>
      <c r="M109">
        <v>117</v>
      </c>
      <c r="N109">
        <v>123</v>
      </c>
      <c r="O109">
        <v>123</v>
      </c>
      <c r="P109">
        <v>97</v>
      </c>
      <c r="Q109">
        <v>118</v>
      </c>
      <c r="R109">
        <v>115</v>
      </c>
      <c r="S109">
        <v>117</v>
      </c>
      <c r="T109">
        <v>118</v>
      </c>
      <c r="U109">
        <v>41</v>
      </c>
      <c r="V109" s="6">
        <f t="shared" si="4"/>
        <v>479</v>
      </c>
      <c r="W109" s="4">
        <f t="shared" si="5"/>
        <v>468</v>
      </c>
      <c r="X109" s="7" t="str">
        <f>Stat[[#This Row],[服装]]&amp;Stat[[#This Row],[名前]]&amp;Stat[[#This Row],[レアリティ]]</f>
        <v>制服二岐丈晴ICONIC</v>
      </c>
      <c r="Y109" s="7" t="s">
        <v>350</v>
      </c>
      <c r="Z109" s="1"/>
      <c r="AA109" s="1"/>
      <c r="AB109" s="1"/>
    </row>
    <row r="110" spans="1:28" ht="14.4" x14ac:dyDescent="0.3">
      <c r="A110">
        <f t="shared" si="6"/>
        <v>109</v>
      </c>
      <c r="B110" t="s">
        <v>108</v>
      </c>
      <c r="C110" t="s">
        <v>99</v>
      </c>
      <c r="D110" t="s">
        <v>84</v>
      </c>
      <c r="E110" t="s">
        <v>85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120</v>
      </c>
      <c r="M110">
        <v>119</v>
      </c>
      <c r="N110">
        <v>113</v>
      </c>
      <c r="O110">
        <v>118</v>
      </c>
      <c r="P110">
        <v>97</v>
      </c>
      <c r="Q110">
        <v>115</v>
      </c>
      <c r="R110">
        <v>115</v>
      </c>
      <c r="S110">
        <v>116</v>
      </c>
      <c r="T110">
        <v>116</v>
      </c>
      <c r="U110">
        <v>41</v>
      </c>
      <c r="V110" s="6">
        <f t="shared" si="4"/>
        <v>470</v>
      </c>
      <c r="W110" s="4">
        <f t="shared" si="5"/>
        <v>462</v>
      </c>
      <c r="X110" s="7" t="str">
        <f>Stat[[#This Row],[服装]]&amp;Stat[[#This Row],[名前]]&amp;Stat[[#This Row],[レアリティ]]</f>
        <v>ユニフォーム沼尻凛太郎ICONIC</v>
      </c>
      <c r="Y110" s="7" t="s">
        <v>351</v>
      </c>
      <c r="Z110" s="1"/>
      <c r="AA110" s="1"/>
      <c r="AB110" s="1"/>
    </row>
    <row r="111" spans="1:28" ht="14.4" x14ac:dyDescent="0.3">
      <c r="A111">
        <f t="shared" ref="A111:A146" si="7">ROW()-1</f>
        <v>110</v>
      </c>
      <c r="B111" t="s">
        <v>108</v>
      </c>
      <c r="C111" t="s">
        <v>94</v>
      </c>
      <c r="D111" t="s">
        <v>90</v>
      </c>
      <c r="E111" t="s">
        <v>87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116</v>
      </c>
      <c r="M111">
        <v>115</v>
      </c>
      <c r="N111">
        <v>113</v>
      </c>
      <c r="O111">
        <v>117</v>
      </c>
      <c r="P111">
        <v>97</v>
      </c>
      <c r="Q111">
        <v>121</v>
      </c>
      <c r="R111">
        <v>115</v>
      </c>
      <c r="S111">
        <v>116</v>
      </c>
      <c r="T111">
        <v>117</v>
      </c>
      <c r="U111">
        <v>41</v>
      </c>
      <c r="V111" s="6">
        <f t="shared" si="4"/>
        <v>461</v>
      </c>
      <c r="W111" s="4">
        <f t="shared" si="5"/>
        <v>469</v>
      </c>
      <c r="X111" s="7" t="str">
        <f>Stat[[#This Row],[服装]]&amp;Stat[[#This Row],[名前]]&amp;Stat[[#This Row],[レアリティ]]</f>
        <v>ユニフォーム飯坂信義ICONIC</v>
      </c>
      <c r="Y111" s="7" t="s">
        <v>352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95</v>
      </c>
      <c r="D112" t="s">
        <v>90</v>
      </c>
      <c r="E112" t="s">
        <v>85</v>
      </c>
      <c r="F112" t="s">
        <v>91</v>
      </c>
      <c r="G112" t="s">
        <v>71</v>
      </c>
      <c r="H112">
        <v>99</v>
      </c>
      <c r="I112" s="5" t="s">
        <v>22</v>
      </c>
      <c r="J112">
        <v>5</v>
      </c>
      <c r="K112">
        <v>74</v>
      </c>
      <c r="L112">
        <v>118</v>
      </c>
      <c r="M112">
        <v>118</v>
      </c>
      <c r="N112">
        <v>113</v>
      </c>
      <c r="O112">
        <v>120</v>
      </c>
      <c r="P112">
        <v>97</v>
      </c>
      <c r="Q112">
        <v>115</v>
      </c>
      <c r="R112">
        <v>115</v>
      </c>
      <c r="S112">
        <v>120</v>
      </c>
      <c r="T112">
        <v>120</v>
      </c>
      <c r="U112">
        <v>41</v>
      </c>
      <c r="V112" s="6">
        <f t="shared" si="4"/>
        <v>469</v>
      </c>
      <c r="W112" s="4">
        <f t="shared" si="5"/>
        <v>470</v>
      </c>
      <c r="X112" s="7" t="str">
        <f>Stat[[#This Row],[服装]]&amp;Stat[[#This Row],[名前]]&amp;Stat[[#This Row],[レアリティ]]</f>
        <v>ユニフォーム東山勝道ICONIC</v>
      </c>
      <c r="Y112" s="7" t="s">
        <v>353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96</v>
      </c>
      <c r="D113" t="s">
        <v>90</v>
      </c>
      <c r="E113" t="s">
        <v>98</v>
      </c>
      <c r="F113" t="s">
        <v>91</v>
      </c>
      <c r="G113" t="s">
        <v>71</v>
      </c>
      <c r="H113">
        <v>99</v>
      </c>
      <c r="I113" s="5" t="s">
        <v>22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120</v>
      </c>
      <c r="S113">
        <v>119</v>
      </c>
      <c r="T113">
        <v>120</v>
      </c>
      <c r="U113">
        <v>41</v>
      </c>
      <c r="V113" s="6">
        <f t="shared" si="4"/>
        <v>456</v>
      </c>
      <c r="W113" s="4">
        <f t="shared" si="5"/>
        <v>469</v>
      </c>
      <c r="X113" s="7" t="str">
        <f>Stat[[#This Row],[服装]]&amp;Stat[[#This Row],[名前]]&amp;Stat[[#This Row],[レアリティ]]</f>
        <v>ユニフォーム土湯新ICONIC</v>
      </c>
      <c r="Y113" s="7" t="s">
        <v>354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100</v>
      </c>
      <c r="D114" t="s">
        <v>77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76</v>
      </c>
      <c r="L114">
        <v>123</v>
      </c>
      <c r="M114">
        <v>121</v>
      </c>
      <c r="N114">
        <v>113</v>
      </c>
      <c r="O114">
        <v>121</v>
      </c>
      <c r="P114">
        <v>97</v>
      </c>
      <c r="Q114">
        <v>115</v>
      </c>
      <c r="R114">
        <v>115</v>
      </c>
      <c r="S114">
        <v>120</v>
      </c>
      <c r="T114">
        <v>121</v>
      </c>
      <c r="U114">
        <v>41</v>
      </c>
      <c r="V114" s="6">
        <f t="shared" si="4"/>
        <v>478</v>
      </c>
      <c r="W114" s="4">
        <f t="shared" si="5"/>
        <v>471</v>
      </c>
      <c r="X114" s="7" t="str">
        <f>Stat[[#This Row],[服装]]&amp;Stat[[#This Row],[名前]]&amp;Stat[[#This Row],[レアリティ]]</f>
        <v>ユニフォーム中島猛ICONIC</v>
      </c>
      <c r="Y114" s="7" t="s">
        <v>355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101</v>
      </c>
      <c r="D115" t="s">
        <v>90</v>
      </c>
      <c r="E115" t="s">
        <v>78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80</v>
      </c>
      <c r="L115">
        <v>119</v>
      </c>
      <c r="M115">
        <v>116</v>
      </c>
      <c r="N115">
        <v>113</v>
      </c>
      <c r="O115">
        <v>117</v>
      </c>
      <c r="P115">
        <v>97</v>
      </c>
      <c r="Q115">
        <v>113</v>
      </c>
      <c r="R115">
        <v>115</v>
      </c>
      <c r="S115">
        <v>115</v>
      </c>
      <c r="T115">
        <v>116</v>
      </c>
      <c r="U115">
        <v>31</v>
      </c>
      <c r="V115" s="6">
        <f t="shared" si="4"/>
        <v>465</v>
      </c>
      <c r="W115" s="4">
        <f t="shared" si="5"/>
        <v>459</v>
      </c>
      <c r="X115" s="7" t="str">
        <f>Stat[[#This Row],[服装]]&amp;Stat[[#This Row],[名前]]&amp;Stat[[#This Row],[レアリティ]]</f>
        <v>ユニフォーム白石優希ICONIC</v>
      </c>
      <c r="Y115" s="7" t="s">
        <v>356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102</v>
      </c>
      <c r="D116" t="s">
        <v>77</v>
      </c>
      <c r="E116" t="s">
        <v>74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76</v>
      </c>
      <c r="L116">
        <v>119</v>
      </c>
      <c r="M116">
        <v>121</v>
      </c>
      <c r="N116">
        <v>122</v>
      </c>
      <c r="O116">
        <v>121</v>
      </c>
      <c r="P116">
        <v>97</v>
      </c>
      <c r="Q116">
        <v>119</v>
      </c>
      <c r="R116">
        <v>119</v>
      </c>
      <c r="S116">
        <v>118</v>
      </c>
      <c r="T116">
        <v>118</v>
      </c>
      <c r="U116">
        <v>41</v>
      </c>
      <c r="V116" s="6">
        <f t="shared" si="4"/>
        <v>483</v>
      </c>
      <c r="W116" s="4">
        <f t="shared" si="5"/>
        <v>474</v>
      </c>
      <c r="X116" s="7" t="str">
        <f>Stat[[#This Row],[服装]]&amp;Stat[[#This Row],[名前]]&amp;Stat[[#This Row],[レアリティ]]</f>
        <v>ユニフォーム花山一雅ICONIC</v>
      </c>
      <c r="Y116" s="7" t="s">
        <v>357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103</v>
      </c>
      <c r="D117" t="s">
        <v>77</v>
      </c>
      <c r="E117" t="s">
        <v>82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80</v>
      </c>
      <c r="L117">
        <v>114</v>
      </c>
      <c r="M117">
        <v>114</v>
      </c>
      <c r="N117">
        <v>113</v>
      </c>
      <c r="O117">
        <v>117</v>
      </c>
      <c r="P117">
        <v>97</v>
      </c>
      <c r="Q117">
        <v>121</v>
      </c>
      <c r="R117">
        <v>115</v>
      </c>
      <c r="S117">
        <v>116</v>
      </c>
      <c r="T117">
        <v>117</v>
      </c>
      <c r="U117">
        <v>31</v>
      </c>
      <c r="V117" s="6">
        <f t="shared" si="4"/>
        <v>458</v>
      </c>
      <c r="W117" s="4">
        <f t="shared" si="5"/>
        <v>469</v>
      </c>
      <c r="X117" s="7" t="str">
        <f>Stat[[#This Row],[服装]]&amp;Stat[[#This Row],[名前]]&amp;Stat[[#This Row],[レアリティ]]</f>
        <v>ユニフォーム鳴子哲平ICONIC</v>
      </c>
      <c r="Y117" s="7" t="s">
        <v>358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104</v>
      </c>
      <c r="D118" t="s">
        <v>77</v>
      </c>
      <c r="E118" t="s">
        <v>80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85</v>
      </c>
      <c r="L118">
        <v>112</v>
      </c>
      <c r="M118">
        <v>110</v>
      </c>
      <c r="N118">
        <v>114</v>
      </c>
      <c r="O118">
        <v>120</v>
      </c>
      <c r="P118">
        <v>101</v>
      </c>
      <c r="Q118">
        <v>110</v>
      </c>
      <c r="R118">
        <v>121</v>
      </c>
      <c r="S118">
        <v>119</v>
      </c>
      <c r="T118">
        <v>120</v>
      </c>
      <c r="U118">
        <v>41</v>
      </c>
      <c r="V118" s="6">
        <f t="shared" si="4"/>
        <v>456</v>
      </c>
      <c r="W118" s="4">
        <f t="shared" si="5"/>
        <v>470</v>
      </c>
      <c r="X118" s="7" t="str">
        <f>Stat[[#This Row],[服装]]&amp;Stat[[#This Row],[名前]]&amp;Stat[[#This Row],[レアリティ]]</f>
        <v>ユニフォーム秋保和光ICONIC</v>
      </c>
      <c r="Y118" s="7" t="s">
        <v>359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105</v>
      </c>
      <c r="D119" t="s">
        <v>77</v>
      </c>
      <c r="E119" t="s">
        <v>82</v>
      </c>
      <c r="F119" t="s">
        <v>130</v>
      </c>
      <c r="G119" t="s">
        <v>71</v>
      </c>
      <c r="H119">
        <v>99</v>
      </c>
      <c r="I119" s="5" t="s">
        <v>22</v>
      </c>
      <c r="J119">
        <v>5</v>
      </c>
      <c r="K119">
        <v>74</v>
      </c>
      <c r="L119">
        <v>114</v>
      </c>
      <c r="M119">
        <v>115</v>
      </c>
      <c r="N119">
        <v>113</v>
      </c>
      <c r="O119">
        <v>118</v>
      </c>
      <c r="P119">
        <v>97</v>
      </c>
      <c r="Q119">
        <v>121</v>
      </c>
      <c r="R119">
        <v>117</v>
      </c>
      <c r="S119">
        <v>116</v>
      </c>
      <c r="T119">
        <v>117</v>
      </c>
      <c r="U119">
        <v>31</v>
      </c>
      <c r="V119" s="6">
        <f t="shared" si="4"/>
        <v>460</v>
      </c>
      <c r="W119" s="4">
        <f t="shared" si="5"/>
        <v>471</v>
      </c>
      <c r="X119" s="7" t="str">
        <f>Stat[[#This Row],[服装]]&amp;Stat[[#This Row],[名前]]&amp;Stat[[#This Row],[レアリティ]]</f>
        <v>ユニフォーム松島剛ICONIC</v>
      </c>
      <c r="Y119" s="7" t="s">
        <v>361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106</v>
      </c>
      <c r="D120" t="s">
        <v>77</v>
      </c>
      <c r="E120" t="s">
        <v>78</v>
      </c>
      <c r="F120" t="s">
        <v>130</v>
      </c>
      <c r="G120" t="s">
        <v>71</v>
      </c>
      <c r="H120">
        <v>99</v>
      </c>
      <c r="I120" s="5" t="s">
        <v>22</v>
      </c>
      <c r="J120">
        <v>5</v>
      </c>
      <c r="K120">
        <v>74</v>
      </c>
      <c r="L120">
        <v>121</v>
      </c>
      <c r="M120">
        <v>118</v>
      </c>
      <c r="N120">
        <v>114</v>
      </c>
      <c r="O120">
        <v>120</v>
      </c>
      <c r="P120">
        <v>101</v>
      </c>
      <c r="Q120">
        <v>116</v>
      </c>
      <c r="R120">
        <v>116</v>
      </c>
      <c r="S120">
        <v>118</v>
      </c>
      <c r="T120">
        <v>118</v>
      </c>
      <c r="U120">
        <v>36</v>
      </c>
      <c r="V120" s="6">
        <f t="shared" si="4"/>
        <v>473</v>
      </c>
      <c r="W120" s="4">
        <f t="shared" si="5"/>
        <v>468</v>
      </c>
      <c r="X120" s="7" t="str">
        <f>Stat[[#This Row],[服装]]&amp;Stat[[#This Row],[名前]]&amp;Stat[[#This Row],[レアリティ]]</f>
        <v>ユニフォーム川渡瞬己ICONIC</v>
      </c>
      <c r="Y120" s="7" t="s">
        <v>360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108</v>
      </c>
      <c r="C121" t="s">
        <v>109</v>
      </c>
      <c r="D121" t="s">
        <v>73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130</v>
      </c>
      <c r="M121">
        <v>130</v>
      </c>
      <c r="N121">
        <v>114</v>
      </c>
      <c r="O121">
        <v>123</v>
      </c>
      <c r="P121">
        <v>101</v>
      </c>
      <c r="Q121">
        <v>116</v>
      </c>
      <c r="R121">
        <v>116</v>
      </c>
      <c r="S121">
        <v>120</v>
      </c>
      <c r="T121">
        <v>120</v>
      </c>
      <c r="U121">
        <v>41</v>
      </c>
      <c r="V121" s="6">
        <f t="shared" si="4"/>
        <v>497</v>
      </c>
      <c r="W121" s="4">
        <f t="shared" si="5"/>
        <v>472</v>
      </c>
      <c r="X121" s="7" t="str">
        <f>Stat[[#This Row],[服装]]&amp;Stat[[#This Row],[名前]]&amp;Stat[[#This Row],[レアリティ]]</f>
        <v>ユニフォーム牛島若利ICONIC</v>
      </c>
      <c r="Y121" s="7" t="s">
        <v>362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116</v>
      </c>
      <c r="C122" t="s">
        <v>109</v>
      </c>
      <c r="D122" t="s">
        <v>90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83</v>
      </c>
      <c r="L122">
        <v>133</v>
      </c>
      <c r="M122">
        <v>133</v>
      </c>
      <c r="N122">
        <v>115</v>
      </c>
      <c r="O122">
        <v>124</v>
      </c>
      <c r="P122">
        <v>101</v>
      </c>
      <c r="Q122">
        <v>117</v>
      </c>
      <c r="R122">
        <v>117</v>
      </c>
      <c r="S122">
        <v>123</v>
      </c>
      <c r="T122">
        <v>121</v>
      </c>
      <c r="U122">
        <v>41</v>
      </c>
      <c r="V122" s="6">
        <f t="shared" si="4"/>
        <v>505</v>
      </c>
      <c r="W122" s="4">
        <f t="shared" si="5"/>
        <v>478</v>
      </c>
      <c r="X122" s="7" t="str">
        <f>Stat[[#This Row],[服装]]&amp;Stat[[#This Row],[名前]]&amp;Stat[[#This Row],[レアリティ]]</f>
        <v>水着牛島若利ICONIC</v>
      </c>
      <c r="Y122" s="7" t="s">
        <v>362</v>
      </c>
      <c r="Z122" s="1"/>
      <c r="AA122" s="1"/>
      <c r="AB122" s="1"/>
    </row>
    <row r="123" spans="1:28" ht="14.4" x14ac:dyDescent="0.3">
      <c r="A123">
        <f>ROW()-1</f>
        <v>122</v>
      </c>
      <c r="B123" s="1" t="s">
        <v>939</v>
      </c>
      <c r="C123" t="s">
        <v>109</v>
      </c>
      <c r="D123" s="1" t="s">
        <v>77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83</v>
      </c>
      <c r="L123">
        <v>136</v>
      </c>
      <c r="M123">
        <v>135</v>
      </c>
      <c r="N123">
        <v>115</v>
      </c>
      <c r="O123">
        <v>125</v>
      </c>
      <c r="P123">
        <v>101</v>
      </c>
      <c r="Q123">
        <v>115</v>
      </c>
      <c r="R123">
        <v>115</v>
      </c>
      <c r="S123">
        <v>122</v>
      </c>
      <c r="T123">
        <v>120</v>
      </c>
      <c r="U123">
        <v>41</v>
      </c>
      <c r="V123" s="6">
        <f t="shared" si="4"/>
        <v>511</v>
      </c>
      <c r="W123" s="4">
        <f t="shared" si="5"/>
        <v>472</v>
      </c>
      <c r="X123" s="7" t="str">
        <f>Stat[[#This Row],[服装]]&amp;Stat[[#This Row],[名前]]&amp;Stat[[#This Row],[レアリティ]]</f>
        <v>新年牛島若利ICONIC</v>
      </c>
      <c r="Y123" s="7" t="s">
        <v>362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108</v>
      </c>
      <c r="C124" t="s">
        <v>110</v>
      </c>
      <c r="D124" t="s">
        <v>73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81</v>
      </c>
      <c r="L124">
        <v>123</v>
      </c>
      <c r="M124">
        <v>120</v>
      </c>
      <c r="N124">
        <v>113</v>
      </c>
      <c r="O124">
        <v>121</v>
      </c>
      <c r="P124">
        <v>97</v>
      </c>
      <c r="Q124">
        <v>125</v>
      </c>
      <c r="R124">
        <v>115</v>
      </c>
      <c r="S124">
        <v>117</v>
      </c>
      <c r="T124">
        <v>117</v>
      </c>
      <c r="U124">
        <v>28</v>
      </c>
      <c r="V124" s="6">
        <f t="shared" si="4"/>
        <v>477</v>
      </c>
      <c r="W124" s="4">
        <f t="shared" si="5"/>
        <v>474</v>
      </c>
      <c r="X124" s="7" t="str">
        <f>Stat[[#This Row],[服装]]&amp;Stat[[#This Row],[名前]]&amp;Stat[[#This Row],[レアリティ]]</f>
        <v>ユニフォーム天童覚ICONIC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116</v>
      </c>
      <c r="C125" t="s">
        <v>110</v>
      </c>
      <c r="D125" t="s">
        <v>90</v>
      </c>
      <c r="E125" t="s">
        <v>82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126</v>
      </c>
      <c r="M125">
        <v>121</v>
      </c>
      <c r="N125">
        <v>114</v>
      </c>
      <c r="O125">
        <v>122</v>
      </c>
      <c r="P125">
        <v>97</v>
      </c>
      <c r="Q125">
        <v>128</v>
      </c>
      <c r="R125">
        <v>116</v>
      </c>
      <c r="S125">
        <v>120</v>
      </c>
      <c r="T125">
        <v>118</v>
      </c>
      <c r="U125">
        <v>28</v>
      </c>
      <c r="V125" s="6">
        <f t="shared" si="4"/>
        <v>483</v>
      </c>
      <c r="W125" s="4">
        <f t="shared" si="5"/>
        <v>482</v>
      </c>
      <c r="X125" s="7" t="str">
        <f>Stat[[#This Row],[服装]]&amp;Stat[[#This Row],[名前]]&amp;Stat[[#This Row],[レアリティ]]</f>
        <v>水着天童覚ICONIC</v>
      </c>
      <c r="Y125" s="7" t="s">
        <v>363</v>
      </c>
      <c r="Z125" s="1"/>
      <c r="AA125" s="1"/>
      <c r="AB125" s="1"/>
    </row>
    <row r="126" spans="1:28" ht="14.4" x14ac:dyDescent="0.3">
      <c r="A126">
        <f t="shared" si="7"/>
        <v>125</v>
      </c>
      <c r="B126" s="1" t="s">
        <v>898</v>
      </c>
      <c r="C126" t="s">
        <v>110</v>
      </c>
      <c r="D126" s="1" t="s">
        <v>77</v>
      </c>
      <c r="E126" t="s">
        <v>82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82</v>
      </c>
      <c r="L126">
        <v>127</v>
      </c>
      <c r="M126">
        <v>119</v>
      </c>
      <c r="N126">
        <v>114</v>
      </c>
      <c r="O126">
        <v>120</v>
      </c>
      <c r="P126">
        <v>97</v>
      </c>
      <c r="Q126">
        <v>130</v>
      </c>
      <c r="R126">
        <v>115</v>
      </c>
      <c r="S126">
        <v>122</v>
      </c>
      <c r="T126">
        <v>118</v>
      </c>
      <c r="U126">
        <v>28</v>
      </c>
      <c r="V126" s="6">
        <f t="shared" si="4"/>
        <v>480</v>
      </c>
      <c r="W126" s="4">
        <f t="shared" si="5"/>
        <v>485</v>
      </c>
      <c r="X126" s="7" t="str">
        <f>Stat[[#This Row],[服装]]&amp;Stat[[#This Row],[名前]]&amp;Stat[[#This Row],[レアリティ]]</f>
        <v>文化祭天童覚ICONIC</v>
      </c>
      <c r="Y126" s="7" t="s">
        <v>363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111</v>
      </c>
      <c r="D127" t="s">
        <v>77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76</v>
      </c>
      <c r="L127">
        <v>123</v>
      </c>
      <c r="M127">
        <v>120</v>
      </c>
      <c r="N127">
        <v>118</v>
      </c>
      <c r="O127">
        <v>123</v>
      </c>
      <c r="P127">
        <v>101</v>
      </c>
      <c r="Q127">
        <v>118</v>
      </c>
      <c r="R127">
        <v>118</v>
      </c>
      <c r="S127">
        <v>121</v>
      </c>
      <c r="T127">
        <v>121</v>
      </c>
      <c r="U127">
        <v>36</v>
      </c>
      <c r="V127" s="6">
        <f t="shared" si="4"/>
        <v>484</v>
      </c>
      <c r="W127" s="4">
        <f t="shared" si="5"/>
        <v>478</v>
      </c>
      <c r="X127" s="7" t="str">
        <f>Stat[[#This Row],[服装]]&amp;Stat[[#This Row],[名前]]&amp;Stat[[#This Row],[レアリティ]]</f>
        <v>ユニフォーム五色工ICONIC</v>
      </c>
      <c r="Y127" s="7" t="s">
        <v>364</v>
      </c>
      <c r="Z127" s="1"/>
      <c r="AA127" s="1"/>
      <c r="AB127" s="1"/>
    </row>
    <row r="128" spans="1:28" ht="14.4" x14ac:dyDescent="0.3">
      <c r="A128">
        <f t="shared" si="7"/>
        <v>127</v>
      </c>
      <c r="B128" s="1" t="s">
        <v>705</v>
      </c>
      <c r="C128" t="s">
        <v>111</v>
      </c>
      <c r="D128" s="1" t="s">
        <v>73</v>
      </c>
      <c r="E128" t="s">
        <v>78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77</v>
      </c>
      <c r="L128">
        <v>126</v>
      </c>
      <c r="M128">
        <v>123</v>
      </c>
      <c r="N128">
        <v>119</v>
      </c>
      <c r="O128">
        <v>124</v>
      </c>
      <c r="P128">
        <v>101</v>
      </c>
      <c r="Q128">
        <v>119</v>
      </c>
      <c r="R128">
        <v>119</v>
      </c>
      <c r="S128">
        <v>124</v>
      </c>
      <c r="T128">
        <v>122</v>
      </c>
      <c r="U128">
        <v>41</v>
      </c>
      <c r="V128" s="6">
        <f t="shared" si="4"/>
        <v>492</v>
      </c>
      <c r="W128" s="4">
        <f t="shared" si="5"/>
        <v>484</v>
      </c>
      <c r="X128" s="7" t="str">
        <f>Stat[[#This Row],[服装]]&amp;Stat[[#This Row],[名前]]&amp;Stat[[#This Row],[レアリティ]]</f>
        <v>職業体験五色工ICONIC</v>
      </c>
      <c r="Y128" s="7" t="s">
        <v>364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112</v>
      </c>
      <c r="D129" t="s">
        <v>73</v>
      </c>
      <c r="E129" t="s">
        <v>74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119</v>
      </c>
      <c r="M129">
        <v>120</v>
      </c>
      <c r="N129">
        <v>127</v>
      </c>
      <c r="O129">
        <v>123</v>
      </c>
      <c r="P129">
        <v>101</v>
      </c>
      <c r="Q129">
        <v>117</v>
      </c>
      <c r="R129">
        <v>117</v>
      </c>
      <c r="S129">
        <v>116</v>
      </c>
      <c r="T129">
        <v>118</v>
      </c>
      <c r="U129">
        <v>36</v>
      </c>
      <c r="V129" s="6">
        <f t="shared" si="4"/>
        <v>489</v>
      </c>
      <c r="W129" s="4">
        <f t="shared" si="5"/>
        <v>468</v>
      </c>
      <c r="X129" s="7" t="str">
        <f>Stat[[#This Row],[服装]]&amp;Stat[[#This Row],[名前]]&amp;Stat[[#This Row],[レアリティ]]</f>
        <v>ユニフォーム白布賢二郎ICONIC</v>
      </c>
      <c r="Y129" s="7" t="s">
        <v>365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393</v>
      </c>
      <c r="C130" t="s">
        <v>394</v>
      </c>
      <c r="D130" t="s">
        <v>24</v>
      </c>
      <c r="E130" t="s">
        <v>31</v>
      </c>
      <c r="F130" t="s">
        <v>157</v>
      </c>
      <c r="G130" t="s">
        <v>71</v>
      </c>
      <c r="H130">
        <v>99</v>
      </c>
      <c r="I130" s="5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 s="6">
        <f t="shared" si="4"/>
        <v>499</v>
      </c>
      <c r="W130" s="4">
        <f t="shared" si="5"/>
        <v>472</v>
      </c>
      <c r="X130" s="7" t="str">
        <f>Stat[[#This Row],[服装]]&amp;Stat[[#This Row],[名前]]&amp;Stat[[#This Row],[レアリティ]]</f>
        <v>探偵白布賢二郎ICONIC</v>
      </c>
      <c r="Y130" s="7" t="s">
        <v>365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113</v>
      </c>
      <c r="D131" t="s">
        <v>73</v>
      </c>
      <c r="E131" t="s">
        <v>78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123</v>
      </c>
      <c r="M131">
        <v>120</v>
      </c>
      <c r="N131">
        <v>118</v>
      </c>
      <c r="O131">
        <v>123</v>
      </c>
      <c r="P131">
        <v>97</v>
      </c>
      <c r="Q131">
        <v>118</v>
      </c>
      <c r="R131">
        <v>118</v>
      </c>
      <c r="S131">
        <v>121</v>
      </c>
      <c r="T131">
        <v>121</v>
      </c>
      <c r="U131">
        <v>31</v>
      </c>
      <c r="V131" s="6">
        <f t="shared" si="4"/>
        <v>484</v>
      </c>
      <c r="W131" s="4">
        <f t="shared" si="5"/>
        <v>478</v>
      </c>
      <c r="X131" s="7" t="str">
        <f>Stat[[#This Row],[服装]]&amp;Stat[[#This Row],[名前]]&amp;Stat[[#This Row],[レアリティ]]</f>
        <v>ユニフォーム大平獅音ICONIC</v>
      </c>
      <c r="Y131" s="7" t="s">
        <v>366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114</v>
      </c>
      <c r="D132" t="s">
        <v>73</v>
      </c>
      <c r="E132" t="s">
        <v>82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75</v>
      </c>
      <c r="L132">
        <v>123</v>
      </c>
      <c r="M132">
        <v>120</v>
      </c>
      <c r="N132">
        <v>113</v>
      </c>
      <c r="O132">
        <v>121</v>
      </c>
      <c r="P132">
        <v>101</v>
      </c>
      <c r="Q132">
        <v>121</v>
      </c>
      <c r="R132">
        <v>115</v>
      </c>
      <c r="S132">
        <v>117</v>
      </c>
      <c r="T132">
        <v>117</v>
      </c>
      <c r="U132">
        <v>31</v>
      </c>
      <c r="V132" s="6">
        <f t="shared" si="4"/>
        <v>477</v>
      </c>
      <c r="W132" s="4">
        <f t="shared" si="5"/>
        <v>470</v>
      </c>
      <c r="X132" s="7" t="str">
        <f>Stat[[#This Row],[服装]]&amp;Stat[[#This Row],[名前]]&amp;Stat[[#This Row],[レアリティ]]</f>
        <v>ユニフォーム川西太一ICONIC</v>
      </c>
      <c r="Y132" s="7" t="s">
        <v>367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s="1" t="s">
        <v>664</v>
      </c>
      <c r="D133" t="s">
        <v>73</v>
      </c>
      <c r="E133" t="s">
        <v>74</v>
      </c>
      <c r="F133" t="s">
        <v>118</v>
      </c>
      <c r="G133" t="s">
        <v>71</v>
      </c>
      <c r="H133">
        <v>99</v>
      </c>
      <c r="I133" s="5" t="s">
        <v>22</v>
      </c>
      <c r="J133">
        <v>5</v>
      </c>
      <c r="K133">
        <v>74</v>
      </c>
      <c r="L133">
        <v>117</v>
      </c>
      <c r="M133">
        <v>120</v>
      </c>
      <c r="N133">
        <v>121</v>
      </c>
      <c r="O133">
        <v>121</v>
      </c>
      <c r="P133">
        <v>101</v>
      </c>
      <c r="Q133">
        <v>117</v>
      </c>
      <c r="R133">
        <v>117</v>
      </c>
      <c r="S133">
        <v>117</v>
      </c>
      <c r="T133">
        <v>118</v>
      </c>
      <c r="U133">
        <v>36</v>
      </c>
      <c r="V133" s="6">
        <f t="shared" si="4"/>
        <v>479</v>
      </c>
      <c r="W133" s="4">
        <f t="shared" si="5"/>
        <v>469</v>
      </c>
      <c r="X133" s="7" t="str">
        <f>Stat[[#This Row],[服装]]&amp;Stat[[#This Row],[名前]]&amp;Stat[[#This Row],[レアリティ]]</f>
        <v>ユニフォーム瀬見英太ICONIC</v>
      </c>
      <c r="Y133" s="7" t="s">
        <v>368</v>
      </c>
      <c r="Z133" s="1"/>
      <c r="AA133" s="1"/>
      <c r="AB133" s="1"/>
    </row>
    <row r="134" spans="1:28" ht="14.4" x14ac:dyDescent="0.3">
      <c r="A134">
        <f>ROW()-1</f>
        <v>133</v>
      </c>
      <c r="B134" s="1" t="s">
        <v>996</v>
      </c>
      <c r="C134" s="1" t="s">
        <v>664</v>
      </c>
      <c r="D134" s="1" t="s">
        <v>90</v>
      </c>
      <c r="E134" t="s">
        <v>74</v>
      </c>
      <c r="F134" t="s">
        <v>118</v>
      </c>
      <c r="G134" t="s">
        <v>71</v>
      </c>
      <c r="H134">
        <v>99</v>
      </c>
      <c r="I134" s="5" t="s">
        <v>22</v>
      </c>
      <c r="J134">
        <v>5</v>
      </c>
      <c r="K134">
        <v>75</v>
      </c>
      <c r="L134">
        <v>118</v>
      </c>
      <c r="M134">
        <v>123</v>
      </c>
      <c r="N134">
        <v>124</v>
      </c>
      <c r="O134">
        <v>124</v>
      </c>
      <c r="P134">
        <v>101</v>
      </c>
      <c r="Q134">
        <v>118</v>
      </c>
      <c r="R134">
        <v>118</v>
      </c>
      <c r="S134">
        <v>118</v>
      </c>
      <c r="T134">
        <v>119</v>
      </c>
      <c r="U134">
        <v>36</v>
      </c>
      <c r="V134" s="6">
        <f>SUM(L134:O134)</f>
        <v>489</v>
      </c>
      <c r="W134" s="4">
        <f>SUM(Q134:T134)</f>
        <v>473</v>
      </c>
      <c r="X134" s="7" t="str">
        <f>Stat[[#This Row],[服装]]&amp;Stat[[#This Row],[名前]]&amp;Stat[[#This Row],[レアリティ]]</f>
        <v>雪遊び瀬見英太ICONIC</v>
      </c>
      <c r="Y134" s="7" t="s">
        <v>368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115</v>
      </c>
      <c r="D135" t="s">
        <v>73</v>
      </c>
      <c r="E135" t="s">
        <v>80</v>
      </c>
      <c r="F135" t="s">
        <v>118</v>
      </c>
      <c r="G135" t="s">
        <v>71</v>
      </c>
      <c r="H135">
        <v>99</v>
      </c>
      <c r="I135" s="5" t="s">
        <v>22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120</v>
      </c>
      <c r="P135">
        <v>101</v>
      </c>
      <c r="Q135">
        <v>110</v>
      </c>
      <c r="R135">
        <v>121</v>
      </c>
      <c r="S135">
        <v>119</v>
      </c>
      <c r="T135">
        <v>120</v>
      </c>
      <c r="U135">
        <v>41</v>
      </c>
      <c r="V135" s="6">
        <f t="shared" si="4"/>
        <v>456</v>
      </c>
      <c r="W135" s="4">
        <f t="shared" si="5"/>
        <v>470</v>
      </c>
      <c r="X135" s="7" t="str">
        <f>Stat[[#This Row],[服装]]&amp;Stat[[#This Row],[名前]]&amp;Stat[[#This Row],[レアリティ]]</f>
        <v>ユニフォーム山形隼人ICONIC</v>
      </c>
      <c r="Y135" s="7" t="s">
        <v>369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186</v>
      </c>
      <c r="D136" t="s">
        <v>77</v>
      </c>
      <c r="E136" t="s">
        <v>74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82</v>
      </c>
      <c r="L136">
        <v>120</v>
      </c>
      <c r="M136">
        <v>129</v>
      </c>
      <c r="N136">
        <v>130</v>
      </c>
      <c r="O136">
        <v>127</v>
      </c>
      <c r="P136">
        <v>101</v>
      </c>
      <c r="Q136">
        <v>114</v>
      </c>
      <c r="R136">
        <v>119</v>
      </c>
      <c r="S136">
        <v>114</v>
      </c>
      <c r="T136">
        <v>118</v>
      </c>
      <c r="U136">
        <v>36</v>
      </c>
      <c r="V136" s="6">
        <f t="shared" si="4"/>
        <v>506</v>
      </c>
      <c r="W136" s="4">
        <f t="shared" si="5"/>
        <v>465</v>
      </c>
      <c r="X136" s="7" t="str">
        <f>Stat[[#This Row],[服装]]&amp;Stat[[#This Row],[名前]]&amp;Stat[[#This Row],[レアリティ]]</f>
        <v>ユニフォーム宮侑ICONIC</v>
      </c>
      <c r="Y136" s="7" t="s">
        <v>370</v>
      </c>
      <c r="Z136" s="1"/>
      <c r="AA136" s="1"/>
      <c r="AB136" s="1"/>
    </row>
    <row r="137" spans="1:28" ht="14.4" x14ac:dyDescent="0.3">
      <c r="A137">
        <f t="shared" si="7"/>
        <v>136</v>
      </c>
      <c r="B137" s="1" t="s">
        <v>898</v>
      </c>
      <c r="C137" t="s">
        <v>186</v>
      </c>
      <c r="D137" s="1" t="s">
        <v>73</v>
      </c>
      <c r="E137" t="s">
        <v>74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83</v>
      </c>
      <c r="L137">
        <v>121</v>
      </c>
      <c r="M137">
        <v>132</v>
      </c>
      <c r="N137">
        <v>133</v>
      </c>
      <c r="O137">
        <v>130</v>
      </c>
      <c r="P137">
        <v>101</v>
      </c>
      <c r="Q137">
        <v>115</v>
      </c>
      <c r="R137">
        <v>120</v>
      </c>
      <c r="S137">
        <v>115</v>
      </c>
      <c r="T137">
        <v>119</v>
      </c>
      <c r="U137">
        <v>36</v>
      </c>
      <c r="V137" s="6">
        <f t="shared" ref="V137:V173" si="8">SUM(L137:O137)</f>
        <v>516</v>
      </c>
      <c r="W137" s="4">
        <f t="shared" ref="W137:W173" si="9">SUM(Q137:T137)</f>
        <v>469</v>
      </c>
      <c r="X137" s="7" t="str">
        <f>Stat[[#This Row],[服装]]&amp;Stat[[#This Row],[名前]]&amp;Stat[[#This Row],[レアリティ]]</f>
        <v>文化祭宮侑ICONIC</v>
      </c>
      <c r="Y137" s="7" t="s">
        <v>370</v>
      </c>
      <c r="Z137" s="1"/>
      <c r="AA137" s="1"/>
      <c r="AB137" s="1"/>
    </row>
    <row r="138" spans="1:28" ht="14.4" x14ac:dyDescent="0.3">
      <c r="A138">
        <f t="shared" si="7"/>
        <v>137</v>
      </c>
      <c r="B138" t="s">
        <v>108</v>
      </c>
      <c r="C138" t="s">
        <v>187</v>
      </c>
      <c r="D138" t="s">
        <v>90</v>
      </c>
      <c r="E138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82</v>
      </c>
      <c r="L138">
        <v>127</v>
      </c>
      <c r="M138">
        <v>120</v>
      </c>
      <c r="N138">
        <v>116</v>
      </c>
      <c r="O138">
        <v>121</v>
      </c>
      <c r="P138">
        <v>101</v>
      </c>
      <c r="Q138">
        <v>123</v>
      </c>
      <c r="R138">
        <v>119</v>
      </c>
      <c r="S138">
        <v>122</v>
      </c>
      <c r="T138">
        <v>119</v>
      </c>
      <c r="U138">
        <v>31</v>
      </c>
      <c r="V138" s="6">
        <f t="shared" si="8"/>
        <v>484</v>
      </c>
      <c r="W138" s="4">
        <f t="shared" si="9"/>
        <v>483</v>
      </c>
      <c r="X138" s="7" t="str">
        <f>Stat[[#This Row],[服装]]&amp;Stat[[#This Row],[名前]]&amp;Stat[[#This Row],[レアリティ]]</f>
        <v>ユニフォーム宮治ICONIC</v>
      </c>
      <c r="Y138" s="7" t="s">
        <v>371</v>
      </c>
      <c r="Z138" s="1"/>
      <c r="AA138" s="1"/>
      <c r="AB138" s="1"/>
    </row>
    <row r="139" spans="1:28" ht="14.4" x14ac:dyDescent="0.3">
      <c r="A139">
        <f t="shared" si="7"/>
        <v>138</v>
      </c>
      <c r="B139" t="s">
        <v>108</v>
      </c>
      <c r="C139" t="s">
        <v>188</v>
      </c>
      <c r="D139" t="s">
        <v>77</v>
      </c>
      <c r="E139" t="s">
        <v>82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80</v>
      </c>
      <c r="L139">
        <v>126</v>
      </c>
      <c r="M139">
        <v>118</v>
      </c>
      <c r="N139">
        <v>112</v>
      </c>
      <c r="O139">
        <v>121</v>
      </c>
      <c r="P139">
        <v>101</v>
      </c>
      <c r="Q139">
        <v>128</v>
      </c>
      <c r="R139">
        <v>114</v>
      </c>
      <c r="S139">
        <v>117</v>
      </c>
      <c r="T139">
        <v>117</v>
      </c>
      <c r="U139">
        <v>36</v>
      </c>
      <c r="V139" s="6">
        <f t="shared" si="8"/>
        <v>477</v>
      </c>
      <c r="W139" s="4">
        <f t="shared" si="9"/>
        <v>476</v>
      </c>
      <c r="X139" s="7" t="str">
        <f>Stat[[#This Row],[服装]]&amp;Stat[[#This Row],[名前]]&amp;Stat[[#This Row],[レアリティ]]</f>
        <v>ユニフォーム角名倫太郎ICONIC</v>
      </c>
      <c r="Y139" s="7" t="s">
        <v>372</v>
      </c>
      <c r="Z139" s="1"/>
      <c r="AA139" s="1"/>
      <c r="AB139" s="1"/>
    </row>
    <row r="140" spans="1:28" ht="14.4" x14ac:dyDescent="0.3">
      <c r="A140">
        <f t="shared" si="7"/>
        <v>139</v>
      </c>
      <c r="B140" t="s">
        <v>108</v>
      </c>
      <c r="C140" t="s">
        <v>189</v>
      </c>
      <c r="D140" t="s">
        <v>77</v>
      </c>
      <c r="E140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125</v>
      </c>
      <c r="M140">
        <v>119</v>
      </c>
      <c r="N140">
        <v>115</v>
      </c>
      <c r="O140">
        <v>119</v>
      </c>
      <c r="P140">
        <v>97</v>
      </c>
      <c r="Q140">
        <v>118</v>
      </c>
      <c r="R140">
        <v>121</v>
      </c>
      <c r="S140">
        <v>120</v>
      </c>
      <c r="T140">
        <v>121</v>
      </c>
      <c r="U140">
        <v>36</v>
      </c>
      <c r="V140" s="6">
        <f t="shared" si="8"/>
        <v>478</v>
      </c>
      <c r="W140" s="4">
        <f t="shared" si="9"/>
        <v>480</v>
      </c>
      <c r="X140" s="7" t="str">
        <f>Stat[[#This Row],[服装]]&amp;Stat[[#This Row],[名前]]&amp;Stat[[#This Row],[レアリティ]]</f>
        <v>ユニフォーム北信介ICONIC</v>
      </c>
      <c r="Y140" s="7" t="s">
        <v>373</v>
      </c>
      <c r="Z140" s="1"/>
      <c r="AA140" s="1"/>
      <c r="AB140" s="1"/>
    </row>
    <row r="141" spans="1:28" ht="14.4" x14ac:dyDescent="0.3">
      <c r="A141">
        <f>ROW()-1</f>
        <v>140</v>
      </c>
      <c r="B141" s="1" t="s">
        <v>918</v>
      </c>
      <c r="C141" t="s">
        <v>189</v>
      </c>
      <c r="D141" s="1" t="s">
        <v>73</v>
      </c>
      <c r="E14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76</v>
      </c>
      <c r="L141">
        <v>128</v>
      </c>
      <c r="M141">
        <v>122</v>
      </c>
      <c r="N141">
        <v>116</v>
      </c>
      <c r="O141">
        <v>120</v>
      </c>
      <c r="P141">
        <v>97</v>
      </c>
      <c r="Q141">
        <v>119</v>
      </c>
      <c r="R141">
        <v>122</v>
      </c>
      <c r="S141">
        <v>123</v>
      </c>
      <c r="T141">
        <v>122</v>
      </c>
      <c r="U141">
        <v>36</v>
      </c>
      <c r="V141" s="6">
        <f t="shared" si="8"/>
        <v>486</v>
      </c>
      <c r="W141" s="4">
        <f t="shared" si="9"/>
        <v>486</v>
      </c>
      <c r="X141" s="7" t="str">
        <f>Stat[[#This Row],[服装]]&amp;Stat[[#This Row],[名前]]&amp;Stat[[#This Row],[レアリティ]]</f>
        <v>Xmas北信介ICONIC</v>
      </c>
      <c r="Y141" s="7" t="s">
        <v>373</v>
      </c>
      <c r="Z141" s="1"/>
      <c r="AA141" s="1"/>
      <c r="AB141" s="1"/>
    </row>
    <row r="142" spans="1:28" ht="15.05" customHeight="1" x14ac:dyDescent="0.3">
      <c r="A142">
        <f t="shared" si="7"/>
        <v>141</v>
      </c>
      <c r="B142" t="s">
        <v>108</v>
      </c>
      <c r="C142" s="1" t="s">
        <v>667</v>
      </c>
      <c r="D142" t="s">
        <v>77</v>
      </c>
      <c r="E142" s="1" t="s">
        <v>78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77</v>
      </c>
      <c r="L142">
        <v>127</v>
      </c>
      <c r="M142">
        <v>122</v>
      </c>
      <c r="N142">
        <v>113</v>
      </c>
      <c r="O142">
        <v>117</v>
      </c>
      <c r="P142">
        <v>101</v>
      </c>
      <c r="Q142">
        <v>117</v>
      </c>
      <c r="R142">
        <v>115</v>
      </c>
      <c r="S142">
        <v>120</v>
      </c>
      <c r="T142">
        <v>115</v>
      </c>
      <c r="U142">
        <v>31</v>
      </c>
      <c r="V142" s="6">
        <f t="shared" si="8"/>
        <v>479</v>
      </c>
      <c r="W142" s="4">
        <f t="shared" si="9"/>
        <v>467</v>
      </c>
      <c r="X142" s="7" t="str">
        <f>Stat[[#This Row],[服装]]&amp;Stat[[#This Row],[名前]]&amp;Stat[[#This Row],[レアリティ]]</f>
        <v>ユニフォーム尾白アランICONIC</v>
      </c>
      <c r="Y142" s="7" t="s">
        <v>668</v>
      </c>
      <c r="Z142" s="1"/>
      <c r="AA142" s="1"/>
      <c r="AB142" s="1"/>
    </row>
    <row r="143" spans="1:28" ht="15.05" customHeight="1" x14ac:dyDescent="0.3">
      <c r="A143">
        <f>ROW()-1</f>
        <v>142</v>
      </c>
      <c r="B143" s="1" t="s">
        <v>963</v>
      </c>
      <c r="C143" s="1" t="s">
        <v>667</v>
      </c>
      <c r="D143" s="1" t="s">
        <v>987</v>
      </c>
      <c r="E143" s="1" t="s">
        <v>78</v>
      </c>
      <c r="F143" t="s">
        <v>185</v>
      </c>
      <c r="G143" t="s">
        <v>71</v>
      </c>
      <c r="H143">
        <v>99</v>
      </c>
      <c r="I143" s="5" t="s">
        <v>22</v>
      </c>
      <c r="J143">
        <v>5</v>
      </c>
      <c r="K143">
        <v>78</v>
      </c>
      <c r="L143">
        <v>130</v>
      </c>
      <c r="M143">
        <v>125</v>
      </c>
      <c r="N143">
        <v>114</v>
      </c>
      <c r="O143">
        <v>118</v>
      </c>
      <c r="P143">
        <v>101</v>
      </c>
      <c r="Q143">
        <v>118</v>
      </c>
      <c r="R143">
        <v>116</v>
      </c>
      <c r="S143">
        <v>123</v>
      </c>
      <c r="T143">
        <v>116</v>
      </c>
      <c r="U143">
        <v>31</v>
      </c>
      <c r="V143" s="6">
        <f>SUM(L143:O143)</f>
        <v>487</v>
      </c>
      <c r="W143" s="4">
        <f>SUM(Q143:T143)</f>
        <v>473</v>
      </c>
      <c r="X143" s="7" t="str">
        <f>Stat[[#This Row],[服装]]&amp;Stat[[#This Row],[名前]]&amp;Stat[[#This Row],[レアリティ]]</f>
        <v>雪遊び尾白アランICONIC</v>
      </c>
      <c r="Y143" s="7" t="s">
        <v>668</v>
      </c>
      <c r="Z143" s="1"/>
      <c r="AA143" s="1"/>
      <c r="AB143" s="1"/>
    </row>
    <row r="144" spans="1:28" ht="15.05" customHeight="1" x14ac:dyDescent="0.3">
      <c r="A144">
        <f t="shared" si="7"/>
        <v>143</v>
      </c>
      <c r="B144" t="s">
        <v>108</v>
      </c>
      <c r="C144" s="1" t="s">
        <v>669</v>
      </c>
      <c r="D144" t="s">
        <v>77</v>
      </c>
      <c r="E144" s="1" t="s">
        <v>80</v>
      </c>
      <c r="F144" t="s">
        <v>185</v>
      </c>
      <c r="G144" t="s">
        <v>71</v>
      </c>
      <c r="H144">
        <v>99</v>
      </c>
      <c r="I144" s="5" t="s">
        <v>22</v>
      </c>
      <c r="J144">
        <v>5</v>
      </c>
      <c r="K144">
        <v>86</v>
      </c>
      <c r="L144">
        <v>116</v>
      </c>
      <c r="M144">
        <v>110</v>
      </c>
      <c r="N144">
        <v>116</v>
      </c>
      <c r="O144">
        <v>122</v>
      </c>
      <c r="P144">
        <v>101</v>
      </c>
      <c r="Q144">
        <v>110</v>
      </c>
      <c r="R144">
        <v>124</v>
      </c>
      <c r="S144">
        <v>118</v>
      </c>
      <c r="T144">
        <v>122</v>
      </c>
      <c r="U144">
        <v>41</v>
      </c>
      <c r="V144" s="6">
        <f t="shared" si="8"/>
        <v>464</v>
      </c>
      <c r="W144" s="4">
        <f t="shared" si="9"/>
        <v>474</v>
      </c>
      <c r="X144" s="7" t="str">
        <f>Stat[[#This Row],[服装]]&amp;Stat[[#This Row],[名前]]&amp;Stat[[#This Row],[レアリティ]]</f>
        <v>ユニフォーム赤木路成ICONIC</v>
      </c>
      <c r="Y144" s="7" t="s">
        <v>670</v>
      </c>
      <c r="Z144" s="1"/>
      <c r="AA144" s="1"/>
      <c r="AB144" s="1"/>
    </row>
    <row r="145" spans="1:28" ht="15.05" customHeight="1" x14ac:dyDescent="0.3">
      <c r="A145">
        <f t="shared" si="7"/>
        <v>144</v>
      </c>
      <c r="B145" t="s">
        <v>108</v>
      </c>
      <c r="C145" s="1" t="s">
        <v>671</v>
      </c>
      <c r="D145" t="s">
        <v>77</v>
      </c>
      <c r="E145" s="1" t="s">
        <v>82</v>
      </c>
      <c r="F145" t="s">
        <v>185</v>
      </c>
      <c r="G145" t="s">
        <v>71</v>
      </c>
      <c r="H145">
        <v>99</v>
      </c>
      <c r="I145" s="5" t="s">
        <v>22</v>
      </c>
      <c r="J145">
        <v>5</v>
      </c>
      <c r="K145">
        <v>75</v>
      </c>
      <c r="L145">
        <v>118</v>
      </c>
      <c r="M145">
        <v>114</v>
      </c>
      <c r="N145">
        <v>114</v>
      </c>
      <c r="O145">
        <v>120</v>
      </c>
      <c r="P145">
        <v>97</v>
      </c>
      <c r="Q145">
        <v>129</v>
      </c>
      <c r="R145">
        <v>115</v>
      </c>
      <c r="S145">
        <v>115</v>
      </c>
      <c r="T145">
        <v>117</v>
      </c>
      <c r="U145">
        <v>31</v>
      </c>
      <c r="V145" s="6">
        <f t="shared" si="8"/>
        <v>466</v>
      </c>
      <c r="W145" s="4">
        <f t="shared" si="9"/>
        <v>476</v>
      </c>
      <c r="X145" s="7" t="str">
        <f>Stat[[#This Row],[服装]]&amp;Stat[[#This Row],[名前]]&amp;Stat[[#This Row],[レアリティ]]</f>
        <v>ユニフォーム大耳練ICONIC</v>
      </c>
      <c r="Y145" s="7" t="s">
        <v>672</v>
      </c>
      <c r="Z145" s="1"/>
      <c r="AA145" s="1"/>
      <c r="AB145" s="1"/>
    </row>
    <row r="146" spans="1:28" ht="15.05" customHeight="1" x14ac:dyDescent="0.3">
      <c r="A146">
        <f t="shared" si="7"/>
        <v>145</v>
      </c>
      <c r="B146" t="s">
        <v>108</v>
      </c>
      <c r="C146" s="1" t="s">
        <v>673</v>
      </c>
      <c r="D146" t="s">
        <v>77</v>
      </c>
      <c r="E146" s="1" t="s">
        <v>78</v>
      </c>
      <c r="F146" t="s">
        <v>185</v>
      </c>
      <c r="G146" t="s">
        <v>71</v>
      </c>
      <c r="H146">
        <v>99</v>
      </c>
      <c r="I146" s="5" t="s">
        <v>22</v>
      </c>
      <c r="J146">
        <v>5</v>
      </c>
      <c r="K146">
        <v>74</v>
      </c>
      <c r="L146">
        <v>121</v>
      </c>
      <c r="M146">
        <v>126</v>
      </c>
      <c r="N146">
        <v>112</v>
      </c>
      <c r="O146">
        <v>115</v>
      </c>
      <c r="P146">
        <v>97</v>
      </c>
      <c r="Q146">
        <v>115</v>
      </c>
      <c r="R146">
        <v>115</v>
      </c>
      <c r="S146">
        <v>118</v>
      </c>
      <c r="T146">
        <v>117</v>
      </c>
      <c r="U146">
        <v>31</v>
      </c>
      <c r="V146" s="6">
        <f t="shared" si="8"/>
        <v>474</v>
      </c>
      <c r="W146" s="4">
        <f t="shared" si="9"/>
        <v>465</v>
      </c>
      <c r="X146" s="7" t="str">
        <f>Stat[[#This Row],[服装]]&amp;Stat[[#This Row],[名前]]&amp;Stat[[#This Row],[レアリティ]]</f>
        <v>ユニフォーム理石平介ICONIC</v>
      </c>
      <c r="Y146" s="7" t="s">
        <v>674</v>
      </c>
      <c r="Z146" s="1"/>
      <c r="AA146" s="1"/>
      <c r="AB146" s="1"/>
    </row>
    <row r="147" spans="1:28" ht="14.4" x14ac:dyDescent="0.3">
      <c r="A147">
        <f t="shared" ref="A147:A173" si="10">ROW()-1</f>
        <v>146</v>
      </c>
      <c r="B147" t="s">
        <v>108</v>
      </c>
      <c r="C147" t="s">
        <v>122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82</v>
      </c>
      <c r="L147">
        <v>128</v>
      </c>
      <c r="M147">
        <v>127</v>
      </c>
      <c r="N147">
        <v>114</v>
      </c>
      <c r="O147">
        <v>119</v>
      </c>
      <c r="P147">
        <v>101</v>
      </c>
      <c r="Q147">
        <v>118</v>
      </c>
      <c r="R147">
        <v>121</v>
      </c>
      <c r="S147">
        <v>121</v>
      </c>
      <c r="T147">
        <v>121</v>
      </c>
      <c r="U147">
        <v>26</v>
      </c>
      <c r="V147" s="6">
        <f t="shared" si="8"/>
        <v>488</v>
      </c>
      <c r="W147" s="4">
        <f t="shared" si="9"/>
        <v>481</v>
      </c>
      <c r="X147" s="7" t="str">
        <f>Stat[[#This Row],[服装]]&amp;Stat[[#This Row],[名前]]&amp;Stat[[#This Row],[レアリティ]]</f>
        <v>ユニフォーム木兎光太郎ICONIC</v>
      </c>
      <c r="Y147" s="7" t="s">
        <v>374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150</v>
      </c>
      <c r="C148" t="s">
        <v>122</v>
      </c>
      <c r="D148" t="s">
        <v>77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83</v>
      </c>
      <c r="L148">
        <v>131</v>
      </c>
      <c r="M148">
        <v>130</v>
      </c>
      <c r="N148">
        <v>115</v>
      </c>
      <c r="O148">
        <v>120</v>
      </c>
      <c r="P148">
        <v>101</v>
      </c>
      <c r="Q148">
        <v>119</v>
      </c>
      <c r="R148">
        <v>122</v>
      </c>
      <c r="S148">
        <v>124</v>
      </c>
      <c r="T148">
        <v>122</v>
      </c>
      <c r="U148">
        <v>26</v>
      </c>
      <c r="V148" s="6">
        <f t="shared" si="8"/>
        <v>496</v>
      </c>
      <c r="W148" s="4">
        <f t="shared" si="9"/>
        <v>487</v>
      </c>
      <c r="X148" s="7" t="str">
        <f>Stat[[#This Row],[服装]]&amp;Stat[[#This Row],[名前]]&amp;Stat[[#This Row],[レアリティ]]</f>
        <v>夏祭り木兎光太郎ICONIC</v>
      </c>
      <c r="Y148" s="7" t="s">
        <v>374</v>
      </c>
      <c r="Z148" s="1"/>
      <c r="AA148" s="1"/>
      <c r="AB148" s="1"/>
    </row>
    <row r="149" spans="1:28" ht="14.4" x14ac:dyDescent="0.3">
      <c r="A149">
        <f>ROW()-1</f>
        <v>148</v>
      </c>
      <c r="B149" s="1" t="s">
        <v>918</v>
      </c>
      <c r="C149" t="s">
        <v>122</v>
      </c>
      <c r="D149" s="1" t="s">
        <v>73</v>
      </c>
      <c r="E149" t="s">
        <v>78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83</v>
      </c>
      <c r="L149">
        <v>133</v>
      </c>
      <c r="M149">
        <v>128</v>
      </c>
      <c r="N149">
        <v>115</v>
      </c>
      <c r="O149">
        <v>118</v>
      </c>
      <c r="P149">
        <v>101</v>
      </c>
      <c r="Q149">
        <v>121</v>
      </c>
      <c r="R149">
        <v>122</v>
      </c>
      <c r="S149">
        <v>126</v>
      </c>
      <c r="T149">
        <v>121</v>
      </c>
      <c r="U149">
        <v>26</v>
      </c>
      <c r="V149" s="6">
        <f t="shared" si="8"/>
        <v>494</v>
      </c>
      <c r="W149" s="4">
        <f t="shared" si="9"/>
        <v>490</v>
      </c>
      <c r="X149" s="7" t="str">
        <f>Stat[[#This Row],[服装]]&amp;Stat[[#This Row],[名前]]&amp;Stat[[#This Row],[レアリティ]]</f>
        <v>Xmas木兎光太郎ICONIC</v>
      </c>
      <c r="Y149" s="7" t="s">
        <v>374</v>
      </c>
      <c r="Z149" s="1"/>
      <c r="AA149" s="1"/>
      <c r="AB149" s="1"/>
    </row>
    <row r="150" spans="1:28" ht="14.4" x14ac:dyDescent="0.3">
      <c r="A150">
        <f>ROW()-1</f>
        <v>149</v>
      </c>
      <c r="B150" s="1" t="s">
        <v>149</v>
      </c>
      <c r="C150" t="s">
        <v>122</v>
      </c>
      <c r="D150" s="1" t="s">
        <v>90</v>
      </c>
      <c r="E150" t="s">
        <v>78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83</v>
      </c>
      <c r="L150">
        <v>134</v>
      </c>
      <c r="M150">
        <v>127</v>
      </c>
      <c r="N150">
        <v>115</v>
      </c>
      <c r="O150">
        <v>117</v>
      </c>
      <c r="P150">
        <v>101</v>
      </c>
      <c r="Q150">
        <v>119</v>
      </c>
      <c r="R150">
        <v>125</v>
      </c>
      <c r="S150">
        <v>124</v>
      </c>
      <c r="T150">
        <v>124</v>
      </c>
      <c r="U150">
        <v>26</v>
      </c>
      <c r="V150" s="6">
        <f>SUM(L150:O150)</f>
        <v>493</v>
      </c>
      <c r="W150" s="4">
        <f>SUM(Q150:T150)</f>
        <v>492</v>
      </c>
      <c r="X150" s="7" t="str">
        <f>Stat[[#This Row],[服装]]&amp;Stat[[#This Row],[名前]]&amp;Stat[[#This Row],[レアリティ]]</f>
        <v>制服木兎光太郎ICONIC</v>
      </c>
      <c r="Y150" s="7" t="s">
        <v>374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123</v>
      </c>
      <c r="D151" t="s">
        <v>90</v>
      </c>
      <c r="E151" t="s">
        <v>78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76</v>
      </c>
      <c r="L151">
        <v>123</v>
      </c>
      <c r="M151">
        <v>117</v>
      </c>
      <c r="N151">
        <v>120</v>
      </c>
      <c r="O151">
        <v>123</v>
      </c>
      <c r="P151">
        <v>101</v>
      </c>
      <c r="Q151">
        <v>116</v>
      </c>
      <c r="R151">
        <v>121</v>
      </c>
      <c r="S151">
        <v>121</v>
      </c>
      <c r="T151">
        <v>121</v>
      </c>
      <c r="U151">
        <v>36</v>
      </c>
      <c r="V151" s="6">
        <f t="shared" si="8"/>
        <v>483</v>
      </c>
      <c r="W151" s="4">
        <f t="shared" si="9"/>
        <v>479</v>
      </c>
      <c r="X151" s="7" t="str">
        <f>Stat[[#This Row],[服装]]&amp;Stat[[#This Row],[名前]]&amp;Stat[[#This Row],[レアリティ]]</f>
        <v>ユニフォーム木葉秋紀ICONIC</v>
      </c>
      <c r="Y151" s="7" t="s">
        <v>375</v>
      </c>
      <c r="Z151" s="1"/>
      <c r="AA151" s="1"/>
      <c r="AB151" s="1"/>
    </row>
    <row r="152" spans="1:28" ht="14.4" x14ac:dyDescent="0.3">
      <c r="A152">
        <f t="shared" si="10"/>
        <v>151</v>
      </c>
      <c r="B152" s="1" t="s">
        <v>387</v>
      </c>
      <c r="C152" t="s">
        <v>123</v>
      </c>
      <c r="D152" s="1" t="s">
        <v>77</v>
      </c>
      <c r="E152" t="s">
        <v>78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77</v>
      </c>
      <c r="L152">
        <v>126</v>
      </c>
      <c r="M152">
        <v>120</v>
      </c>
      <c r="N152">
        <v>121</v>
      </c>
      <c r="O152">
        <v>124</v>
      </c>
      <c r="P152">
        <v>101</v>
      </c>
      <c r="Q152">
        <v>117</v>
      </c>
      <c r="R152">
        <v>122</v>
      </c>
      <c r="S152">
        <v>124</v>
      </c>
      <c r="T152">
        <v>122</v>
      </c>
      <c r="U152">
        <v>36</v>
      </c>
      <c r="V152" s="6">
        <f t="shared" si="8"/>
        <v>491</v>
      </c>
      <c r="W152" s="4">
        <f t="shared" si="9"/>
        <v>485</v>
      </c>
      <c r="X152" s="7" t="str">
        <f>Stat[[#This Row],[服装]]&amp;Stat[[#This Row],[名前]]&amp;Stat[[#This Row],[レアリティ]]</f>
        <v>探偵木葉秋紀ICONIC</v>
      </c>
      <c r="Y152" s="7" t="s">
        <v>375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124</v>
      </c>
      <c r="D153" t="s">
        <v>90</v>
      </c>
      <c r="E153" t="s">
        <v>78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75</v>
      </c>
      <c r="L153">
        <v>123</v>
      </c>
      <c r="M153">
        <v>119</v>
      </c>
      <c r="N153">
        <v>116</v>
      </c>
      <c r="O153">
        <v>121</v>
      </c>
      <c r="P153">
        <v>97</v>
      </c>
      <c r="Q153">
        <v>121</v>
      </c>
      <c r="R153">
        <v>121</v>
      </c>
      <c r="S153">
        <v>123</v>
      </c>
      <c r="T153">
        <v>118</v>
      </c>
      <c r="U153">
        <v>41</v>
      </c>
      <c r="V153" s="6">
        <f t="shared" si="8"/>
        <v>479</v>
      </c>
      <c r="W153" s="4">
        <f t="shared" si="9"/>
        <v>483</v>
      </c>
      <c r="X153" s="7" t="str">
        <f>Stat[[#This Row],[服装]]&amp;Stat[[#This Row],[名前]]&amp;Stat[[#This Row],[レアリティ]]</f>
        <v>ユニフォーム猿杙大和ICONIC</v>
      </c>
      <c r="Y153" s="7" t="s">
        <v>376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125</v>
      </c>
      <c r="D154" t="s">
        <v>90</v>
      </c>
      <c r="E154" t="s">
        <v>80</v>
      </c>
      <c r="F154" t="s">
        <v>128</v>
      </c>
      <c r="G154" t="s">
        <v>71</v>
      </c>
      <c r="H154">
        <v>99</v>
      </c>
      <c r="I154" s="5" t="s">
        <v>22</v>
      </c>
      <c r="J154">
        <v>5</v>
      </c>
      <c r="K154">
        <v>86</v>
      </c>
      <c r="L154">
        <v>113</v>
      </c>
      <c r="M154">
        <v>110</v>
      </c>
      <c r="N154">
        <v>113</v>
      </c>
      <c r="O154">
        <v>120</v>
      </c>
      <c r="P154">
        <v>101</v>
      </c>
      <c r="Q154">
        <v>110</v>
      </c>
      <c r="R154">
        <v>123</v>
      </c>
      <c r="S154">
        <v>119</v>
      </c>
      <c r="T154">
        <v>122</v>
      </c>
      <c r="U154">
        <v>41</v>
      </c>
      <c r="V154" s="6">
        <f t="shared" si="8"/>
        <v>456</v>
      </c>
      <c r="W154" s="4">
        <f t="shared" si="9"/>
        <v>474</v>
      </c>
      <c r="X154" s="7" t="str">
        <f>Stat[[#This Row],[服装]]&amp;Stat[[#This Row],[名前]]&amp;Stat[[#This Row],[レアリティ]]</f>
        <v>ユニフォーム小見春樹ICONIC</v>
      </c>
      <c r="Y154" s="7" t="s">
        <v>377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126</v>
      </c>
      <c r="D155" t="s">
        <v>90</v>
      </c>
      <c r="E155" t="s">
        <v>82</v>
      </c>
      <c r="F155" t="s">
        <v>128</v>
      </c>
      <c r="G155" t="s">
        <v>71</v>
      </c>
      <c r="H155">
        <v>99</v>
      </c>
      <c r="I155" s="5" t="s">
        <v>22</v>
      </c>
      <c r="J155">
        <v>5</v>
      </c>
      <c r="K155">
        <v>75</v>
      </c>
      <c r="L155">
        <v>117</v>
      </c>
      <c r="M155">
        <v>117</v>
      </c>
      <c r="N155">
        <v>112</v>
      </c>
      <c r="O155">
        <v>116</v>
      </c>
      <c r="P155">
        <v>97</v>
      </c>
      <c r="Q155">
        <v>121</v>
      </c>
      <c r="R155">
        <v>113</v>
      </c>
      <c r="S155">
        <v>114</v>
      </c>
      <c r="T155">
        <v>115</v>
      </c>
      <c r="U155">
        <v>36</v>
      </c>
      <c r="V155" s="6">
        <f t="shared" si="8"/>
        <v>462</v>
      </c>
      <c r="W155" s="4">
        <f t="shared" si="9"/>
        <v>463</v>
      </c>
      <c r="X155" s="7" t="str">
        <f>Stat[[#This Row],[服装]]&amp;Stat[[#This Row],[名前]]&amp;Stat[[#This Row],[レアリティ]]</f>
        <v>ユニフォーム尾長渉ICONIC</v>
      </c>
      <c r="Y155" s="7" t="s">
        <v>378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127</v>
      </c>
      <c r="D156" t="s">
        <v>90</v>
      </c>
      <c r="E156" t="s">
        <v>82</v>
      </c>
      <c r="F156" t="s">
        <v>128</v>
      </c>
      <c r="G156" t="s">
        <v>71</v>
      </c>
      <c r="H156">
        <v>99</v>
      </c>
      <c r="I156" s="5" t="s">
        <v>22</v>
      </c>
      <c r="J156">
        <v>5</v>
      </c>
      <c r="K156">
        <v>75</v>
      </c>
      <c r="L156">
        <v>121</v>
      </c>
      <c r="M156">
        <v>121</v>
      </c>
      <c r="N156">
        <v>112</v>
      </c>
      <c r="O156">
        <v>122</v>
      </c>
      <c r="P156">
        <v>97</v>
      </c>
      <c r="Q156">
        <v>125</v>
      </c>
      <c r="R156">
        <v>115</v>
      </c>
      <c r="S156">
        <v>116</v>
      </c>
      <c r="T156">
        <v>115</v>
      </c>
      <c r="U156">
        <v>36</v>
      </c>
      <c r="V156" s="6">
        <f t="shared" si="8"/>
        <v>476</v>
      </c>
      <c r="W156" s="4">
        <f t="shared" si="9"/>
        <v>471</v>
      </c>
      <c r="X156" s="7" t="str">
        <f>Stat[[#This Row],[服装]]&amp;Stat[[#This Row],[名前]]&amp;Stat[[#This Row],[レアリティ]]</f>
        <v>ユニフォーム鷲尾辰生ICONIC</v>
      </c>
      <c r="Y156" s="7" t="s">
        <v>379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129</v>
      </c>
      <c r="D157" t="s">
        <v>73</v>
      </c>
      <c r="E157" t="s">
        <v>74</v>
      </c>
      <c r="F157" t="s">
        <v>128</v>
      </c>
      <c r="G157" t="s">
        <v>71</v>
      </c>
      <c r="H157">
        <v>99</v>
      </c>
      <c r="I157" s="5" t="s">
        <v>22</v>
      </c>
      <c r="J157">
        <v>5</v>
      </c>
      <c r="K157">
        <v>78</v>
      </c>
      <c r="L157">
        <v>119</v>
      </c>
      <c r="M157">
        <v>121</v>
      </c>
      <c r="N157">
        <v>126</v>
      </c>
      <c r="O157">
        <v>126</v>
      </c>
      <c r="P157">
        <v>101</v>
      </c>
      <c r="Q157">
        <v>114</v>
      </c>
      <c r="R157">
        <v>121</v>
      </c>
      <c r="S157">
        <v>118</v>
      </c>
      <c r="T157">
        <v>119</v>
      </c>
      <c r="U157">
        <v>41</v>
      </c>
      <c r="V157" s="6">
        <f t="shared" si="8"/>
        <v>492</v>
      </c>
      <c r="W157" s="4">
        <f t="shared" si="9"/>
        <v>472</v>
      </c>
      <c r="X157" s="7" t="str">
        <f>Stat[[#This Row],[服装]]&amp;Stat[[#This Row],[名前]]&amp;Stat[[#This Row],[レアリティ]]</f>
        <v>ユニフォーム赤葦京治ICONIC</v>
      </c>
      <c r="Y157" s="7" t="s">
        <v>380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150</v>
      </c>
      <c r="C158" t="s">
        <v>129</v>
      </c>
      <c r="D158" t="s">
        <v>90</v>
      </c>
      <c r="E158" t="s">
        <v>74</v>
      </c>
      <c r="F158" t="s">
        <v>128</v>
      </c>
      <c r="G158" t="s">
        <v>71</v>
      </c>
      <c r="H158">
        <v>99</v>
      </c>
      <c r="I158" s="5" t="s">
        <v>22</v>
      </c>
      <c r="J158">
        <v>5</v>
      </c>
      <c r="K158">
        <v>79</v>
      </c>
      <c r="L158">
        <v>120</v>
      </c>
      <c r="M158">
        <v>124</v>
      </c>
      <c r="N158">
        <v>129</v>
      </c>
      <c r="O158">
        <v>129</v>
      </c>
      <c r="P158">
        <v>101</v>
      </c>
      <c r="Q158">
        <v>115</v>
      </c>
      <c r="R158">
        <v>122</v>
      </c>
      <c r="S158">
        <v>119</v>
      </c>
      <c r="T158">
        <v>120</v>
      </c>
      <c r="U158">
        <v>41</v>
      </c>
      <c r="V158" s="6">
        <f t="shared" si="8"/>
        <v>502</v>
      </c>
      <c r="W158" s="4">
        <f t="shared" si="9"/>
        <v>476</v>
      </c>
      <c r="X158" s="7" t="str">
        <f>Stat[[#This Row],[服装]]&amp;Stat[[#This Row],[名前]]&amp;Stat[[#This Row],[レアリティ]]</f>
        <v>夏祭り赤葦京治ICONIC</v>
      </c>
      <c r="Y158" s="7" t="s">
        <v>380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t="s">
        <v>284</v>
      </c>
      <c r="D159" t="s">
        <v>77</v>
      </c>
      <c r="E159" t="s">
        <v>78</v>
      </c>
      <c r="F159" t="s">
        <v>134</v>
      </c>
      <c r="G159" t="s">
        <v>71</v>
      </c>
      <c r="H159">
        <v>99</v>
      </c>
      <c r="I159" s="5" t="s">
        <v>22</v>
      </c>
      <c r="J159">
        <v>5</v>
      </c>
      <c r="K159">
        <v>83</v>
      </c>
      <c r="L159">
        <v>130</v>
      </c>
      <c r="M159">
        <v>125</v>
      </c>
      <c r="N159">
        <v>115</v>
      </c>
      <c r="O159">
        <v>121</v>
      </c>
      <c r="P159">
        <v>101</v>
      </c>
      <c r="Q159">
        <v>118</v>
      </c>
      <c r="R159">
        <v>118</v>
      </c>
      <c r="S159">
        <v>126</v>
      </c>
      <c r="T159">
        <v>121</v>
      </c>
      <c r="U159">
        <v>36</v>
      </c>
      <c r="V159" s="6">
        <f t="shared" si="8"/>
        <v>491</v>
      </c>
      <c r="W159" s="4">
        <f t="shared" si="9"/>
        <v>483</v>
      </c>
      <c r="X159" s="7" t="str">
        <f>Stat[[#This Row],[服装]]&amp;Stat[[#This Row],[名前]]&amp;Stat[[#This Row],[レアリティ]]</f>
        <v>ユニフォーム星海光来ICONIC</v>
      </c>
      <c r="Y159" s="7" t="s">
        <v>381</v>
      </c>
      <c r="Z159" s="1"/>
      <c r="AA159" s="1"/>
      <c r="AB159" s="1"/>
    </row>
    <row r="160" spans="1:28" ht="14.4" x14ac:dyDescent="0.3">
      <c r="A160">
        <f t="shared" si="10"/>
        <v>159</v>
      </c>
      <c r="B160" s="1" t="s">
        <v>898</v>
      </c>
      <c r="C160" t="s">
        <v>284</v>
      </c>
      <c r="D160" s="1" t="s">
        <v>73</v>
      </c>
      <c r="E160" t="s">
        <v>78</v>
      </c>
      <c r="F160" t="s">
        <v>134</v>
      </c>
      <c r="G160" t="s">
        <v>71</v>
      </c>
      <c r="H160">
        <v>99</v>
      </c>
      <c r="I160" s="5" t="s">
        <v>22</v>
      </c>
      <c r="J160">
        <v>5</v>
      </c>
      <c r="K160">
        <v>84</v>
      </c>
      <c r="L160">
        <v>133</v>
      </c>
      <c r="M160">
        <v>128</v>
      </c>
      <c r="N160">
        <v>116</v>
      </c>
      <c r="O160">
        <v>122</v>
      </c>
      <c r="P160">
        <v>101</v>
      </c>
      <c r="Q160">
        <v>119</v>
      </c>
      <c r="R160">
        <v>119</v>
      </c>
      <c r="S160">
        <v>129</v>
      </c>
      <c r="T160">
        <v>122</v>
      </c>
      <c r="U160">
        <v>36</v>
      </c>
      <c r="V160" s="6">
        <f t="shared" si="8"/>
        <v>499</v>
      </c>
      <c r="W160" s="4">
        <f t="shared" si="9"/>
        <v>489</v>
      </c>
      <c r="X160" s="7" t="str">
        <f>Stat[[#This Row],[服装]]&amp;Stat[[#This Row],[名前]]&amp;Stat[[#This Row],[レアリティ]]</f>
        <v>文化祭星海光来ICONIC</v>
      </c>
      <c r="Y160" s="7" t="s">
        <v>381</v>
      </c>
      <c r="Z160" s="1"/>
      <c r="AA160" s="1"/>
      <c r="AB160" s="1"/>
    </row>
    <row r="161" spans="1:28" ht="14.4" x14ac:dyDescent="0.3">
      <c r="A161">
        <f t="shared" si="10"/>
        <v>160</v>
      </c>
      <c r="B161" t="s">
        <v>108</v>
      </c>
      <c r="C161" t="s">
        <v>133</v>
      </c>
      <c r="D161" t="s">
        <v>77</v>
      </c>
      <c r="E161" t="s">
        <v>82</v>
      </c>
      <c r="F161" t="s">
        <v>134</v>
      </c>
      <c r="G161" t="s">
        <v>71</v>
      </c>
      <c r="H161">
        <v>99</v>
      </c>
      <c r="I161" s="5" t="s">
        <v>22</v>
      </c>
      <c r="J161">
        <v>5</v>
      </c>
      <c r="K161">
        <v>75</v>
      </c>
      <c r="L161">
        <v>125</v>
      </c>
      <c r="M161">
        <v>122</v>
      </c>
      <c r="N161">
        <v>112</v>
      </c>
      <c r="O161">
        <v>121</v>
      </c>
      <c r="P161">
        <v>101</v>
      </c>
      <c r="Q161">
        <v>131</v>
      </c>
      <c r="R161">
        <v>115</v>
      </c>
      <c r="S161">
        <v>115</v>
      </c>
      <c r="T161">
        <v>117</v>
      </c>
      <c r="U161">
        <v>41</v>
      </c>
      <c r="V161" s="6">
        <f t="shared" si="8"/>
        <v>480</v>
      </c>
      <c r="W161" s="4">
        <f t="shared" si="9"/>
        <v>478</v>
      </c>
      <c r="X161" s="7" t="str">
        <f>Stat[[#This Row],[服装]]&amp;Stat[[#This Row],[名前]]&amp;Stat[[#This Row],[レアリティ]]</f>
        <v>ユニフォーム昼神幸郎ICONIC</v>
      </c>
      <c r="Y161" s="7" t="s">
        <v>384</v>
      </c>
      <c r="Z161" s="1"/>
      <c r="AA161" s="1"/>
      <c r="AB161" s="1"/>
    </row>
    <row r="162" spans="1:28" ht="14.4" x14ac:dyDescent="0.3">
      <c r="A162">
        <f>ROW()-1</f>
        <v>161</v>
      </c>
      <c r="B162" s="1" t="s">
        <v>918</v>
      </c>
      <c r="C162" t="s">
        <v>133</v>
      </c>
      <c r="D162" s="1" t="s">
        <v>73</v>
      </c>
      <c r="E162" t="s">
        <v>82</v>
      </c>
      <c r="F162" t="s">
        <v>134</v>
      </c>
      <c r="G162" t="s">
        <v>71</v>
      </c>
      <c r="H162">
        <v>99</v>
      </c>
      <c r="I162" s="5" t="s">
        <v>22</v>
      </c>
      <c r="J162">
        <v>5</v>
      </c>
      <c r="K162">
        <v>76</v>
      </c>
      <c r="L162">
        <v>128</v>
      </c>
      <c r="M162">
        <v>123</v>
      </c>
      <c r="N162">
        <v>113</v>
      </c>
      <c r="O162">
        <v>122</v>
      </c>
      <c r="P162">
        <v>101</v>
      </c>
      <c r="Q162">
        <v>134</v>
      </c>
      <c r="R162">
        <v>116</v>
      </c>
      <c r="S162">
        <v>118</v>
      </c>
      <c r="T162">
        <v>118</v>
      </c>
      <c r="U162">
        <v>41</v>
      </c>
      <c r="V162" s="6">
        <f t="shared" si="8"/>
        <v>486</v>
      </c>
      <c r="W162" s="4">
        <f t="shared" si="9"/>
        <v>486</v>
      </c>
      <c r="X162" s="7" t="str">
        <f>Stat[[#This Row],[服装]]&amp;Stat[[#This Row],[名前]]&amp;Stat[[#This Row],[レアリティ]]</f>
        <v>Xmas昼神幸郎ICONIC</v>
      </c>
      <c r="Y162" s="7" t="s">
        <v>384</v>
      </c>
      <c r="Z162" s="1"/>
      <c r="AA162" s="1"/>
      <c r="AB162" s="1"/>
    </row>
    <row r="163" spans="1:28" ht="14.4" x14ac:dyDescent="0.3">
      <c r="A163">
        <f t="shared" si="10"/>
        <v>162</v>
      </c>
      <c r="B163" t="s">
        <v>108</v>
      </c>
      <c r="C163" t="s">
        <v>131</v>
      </c>
      <c r="D163" t="s">
        <v>77</v>
      </c>
      <c r="E163" t="s">
        <v>78</v>
      </c>
      <c r="F163" t="s">
        <v>135</v>
      </c>
      <c r="G163" t="s">
        <v>71</v>
      </c>
      <c r="H163">
        <v>99</v>
      </c>
      <c r="I163" s="5" t="s">
        <v>22</v>
      </c>
      <c r="J163">
        <v>5</v>
      </c>
      <c r="K163">
        <v>82</v>
      </c>
      <c r="L163">
        <v>129</v>
      </c>
      <c r="M163">
        <v>126</v>
      </c>
      <c r="N163">
        <v>114</v>
      </c>
      <c r="O163">
        <v>121</v>
      </c>
      <c r="P163">
        <v>101</v>
      </c>
      <c r="Q163">
        <v>118</v>
      </c>
      <c r="R163">
        <v>123</v>
      </c>
      <c r="S163">
        <v>119</v>
      </c>
      <c r="T163">
        <v>120</v>
      </c>
      <c r="U163">
        <v>41</v>
      </c>
      <c r="V163" s="6">
        <f t="shared" si="8"/>
        <v>490</v>
      </c>
      <c r="W163" s="4">
        <f t="shared" si="9"/>
        <v>480</v>
      </c>
      <c r="X163" s="7" t="str">
        <f>Stat[[#This Row],[服装]]&amp;Stat[[#This Row],[名前]]&amp;Stat[[#This Row],[レアリティ]]</f>
        <v>ユニフォーム佐久早聖臣ICONIC</v>
      </c>
      <c r="Y163" s="7" t="s">
        <v>382</v>
      </c>
      <c r="Z163" s="1"/>
      <c r="AA163" s="1"/>
      <c r="AB163" s="1"/>
    </row>
    <row r="164" spans="1:28" ht="14.4" x14ac:dyDescent="0.3">
      <c r="A164">
        <f t="shared" si="10"/>
        <v>163</v>
      </c>
      <c r="B164" t="s">
        <v>108</v>
      </c>
      <c r="C164" t="s">
        <v>132</v>
      </c>
      <c r="D164" t="s">
        <v>77</v>
      </c>
      <c r="E164" t="s">
        <v>80</v>
      </c>
      <c r="F164" t="s">
        <v>135</v>
      </c>
      <c r="G164" t="s">
        <v>71</v>
      </c>
      <c r="H164">
        <v>99</v>
      </c>
      <c r="I164" s="5" t="s">
        <v>22</v>
      </c>
      <c r="J164">
        <v>5</v>
      </c>
      <c r="K164">
        <v>86</v>
      </c>
      <c r="L164">
        <v>115</v>
      </c>
      <c r="M164">
        <v>111</v>
      </c>
      <c r="N164">
        <v>119</v>
      </c>
      <c r="O164">
        <v>124</v>
      </c>
      <c r="P164">
        <v>101</v>
      </c>
      <c r="Q164">
        <v>110</v>
      </c>
      <c r="R164">
        <v>131</v>
      </c>
      <c r="S164">
        <v>116</v>
      </c>
      <c r="T164">
        <v>121</v>
      </c>
      <c r="U164">
        <v>36</v>
      </c>
      <c r="V164" s="6">
        <f t="shared" si="8"/>
        <v>469</v>
      </c>
      <c r="W164" s="4">
        <f t="shared" si="9"/>
        <v>478</v>
      </c>
      <c r="X164" s="7" t="str">
        <f>Stat[[#This Row],[服装]]&amp;Stat[[#This Row],[名前]]&amp;Stat[[#This Row],[レアリティ]]</f>
        <v>ユニフォーム小森元也ICONIC</v>
      </c>
      <c r="Y164" s="7" t="s">
        <v>383</v>
      </c>
      <c r="Z164" s="1"/>
      <c r="AA164" s="1"/>
      <c r="AB164" s="1"/>
    </row>
    <row r="165" spans="1:28" ht="14.4" x14ac:dyDescent="0.3">
      <c r="A165">
        <f t="shared" si="10"/>
        <v>164</v>
      </c>
      <c r="B165" t="s">
        <v>108</v>
      </c>
      <c r="C165" s="1" t="s">
        <v>689</v>
      </c>
      <c r="D165" s="1" t="s">
        <v>90</v>
      </c>
      <c r="E165" s="1" t="s">
        <v>78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76</v>
      </c>
      <c r="L165" s="1">
        <v>123</v>
      </c>
      <c r="M165" s="1">
        <v>119</v>
      </c>
      <c r="N165" s="1">
        <v>118</v>
      </c>
      <c r="O165" s="1">
        <v>123</v>
      </c>
      <c r="P165" s="1">
        <v>101</v>
      </c>
      <c r="Q165" s="1">
        <v>116</v>
      </c>
      <c r="R165" s="1">
        <v>122</v>
      </c>
      <c r="S165" s="1">
        <v>123</v>
      </c>
      <c r="T165" s="1">
        <v>118</v>
      </c>
      <c r="U165" s="1">
        <v>36</v>
      </c>
      <c r="V165" s="6">
        <f t="shared" si="8"/>
        <v>483</v>
      </c>
      <c r="W165" s="4">
        <f t="shared" si="9"/>
        <v>479</v>
      </c>
      <c r="X165" s="7" t="str">
        <f>Stat[[#This Row],[服装]]&amp;Stat[[#This Row],[名前]]&amp;Stat[[#This Row],[レアリティ]]</f>
        <v>ユニフォーム大将優ICONIC</v>
      </c>
      <c r="Y165" s="7" t="s">
        <v>696</v>
      </c>
    </row>
    <row r="166" spans="1:28" ht="14.4" x14ac:dyDescent="0.3">
      <c r="A166">
        <f>ROW()-1</f>
        <v>165</v>
      </c>
      <c r="B166" s="1" t="s">
        <v>939</v>
      </c>
      <c r="C166" s="1" t="s">
        <v>689</v>
      </c>
      <c r="D166" s="1" t="s">
        <v>77</v>
      </c>
      <c r="E166" s="1" t="s">
        <v>78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77</v>
      </c>
      <c r="L166" s="1">
        <v>126</v>
      </c>
      <c r="M166" s="1">
        <v>122</v>
      </c>
      <c r="N166" s="1">
        <v>119</v>
      </c>
      <c r="O166" s="1">
        <v>124</v>
      </c>
      <c r="P166" s="1">
        <v>101</v>
      </c>
      <c r="Q166" s="1">
        <v>117</v>
      </c>
      <c r="R166" s="1">
        <v>123</v>
      </c>
      <c r="S166" s="1">
        <v>126</v>
      </c>
      <c r="T166" s="1">
        <v>119</v>
      </c>
      <c r="U166" s="1">
        <v>36</v>
      </c>
      <c r="V166" s="6">
        <f t="shared" si="8"/>
        <v>491</v>
      </c>
      <c r="W166" s="4">
        <f t="shared" si="9"/>
        <v>485</v>
      </c>
      <c r="X166" s="7" t="str">
        <f>Stat[[#This Row],[服装]]&amp;Stat[[#This Row],[名前]]&amp;Stat[[#This Row],[レアリティ]]</f>
        <v>新年大将優ICONIC</v>
      </c>
      <c r="Y166" s="7" t="s">
        <v>696</v>
      </c>
    </row>
    <row r="167" spans="1:28" ht="14.4" x14ac:dyDescent="0.3">
      <c r="A167">
        <f t="shared" si="10"/>
        <v>166</v>
      </c>
      <c r="B167" t="s">
        <v>108</v>
      </c>
      <c r="C167" s="1" t="s">
        <v>694</v>
      </c>
      <c r="D167" s="1" t="s">
        <v>90</v>
      </c>
      <c r="E167" s="1" t="s">
        <v>78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75</v>
      </c>
      <c r="L167" s="1">
        <v>125</v>
      </c>
      <c r="M167" s="1">
        <v>119</v>
      </c>
      <c r="N167" s="1">
        <v>116</v>
      </c>
      <c r="O167" s="1">
        <v>119</v>
      </c>
      <c r="P167" s="1">
        <v>97</v>
      </c>
      <c r="Q167" s="1">
        <v>118</v>
      </c>
      <c r="R167" s="1">
        <v>119</v>
      </c>
      <c r="S167" s="1">
        <v>121</v>
      </c>
      <c r="T167" s="1">
        <v>119</v>
      </c>
      <c r="U167" s="1">
        <v>36</v>
      </c>
      <c r="V167" s="6">
        <f t="shared" si="8"/>
        <v>479</v>
      </c>
      <c r="W167" s="4">
        <f t="shared" si="9"/>
        <v>477</v>
      </c>
      <c r="X167" s="7" t="str">
        <f>Stat[[#This Row],[服装]]&amp;Stat[[#This Row],[名前]]&amp;Stat[[#This Row],[レアリティ]]</f>
        <v>ユニフォーム沼井和馬ICONIC</v>
      </c>
      <c r="Y167" s="7" t="s">
        <v>698</v>
      </c>
    </row>
    <row r="168" spans="1:28" ht="14.4" x14ac:dyDescent="0.3">
      <c r="A168">
        <f t="shared" si="10"/>
        <v>167</v>
      </c>
      <c r="B168" t="s">
        <v>108</v>
      </c>
      <c r="C168" s="1" t="s">
        <v>861</v>
      </c>
      <c r="D168" s="1" t="s">
        <v>90</v>
      </c>
      <c r="E168" s="1" t="s">
        <v>78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75</v>
      </c>
      <c r="L168" s="1">
        <v>123</v>
      </c>
      <c r="M168" s="1">
        <v>118</v>
      </c>
      <c r="N168" s="1">
        <v>114</v>
      </c>
      <c r="O168" s="1">
        <v>121</v>
      </c>
      <c r="P168" s="1">
        <v>97</v>
      </c>
      <c r="Q168" s="1">
        <v>117</v>
      </c>
      <c r="R168" s="1">
        <v>115</v>
      </c>
      <c r="S168" s="1">
        <v>120</v>
      </c>
      <c r="T168" s="1">
        <v>117</v>
      </c>
      <c r="U168" s="1">
        <v>31</v>
      </c>
      <c r="V168" s="6">
        <f t="shared" si="8"/>
        <v>476</v>
      </c>
      <c r="W168" s="4">
        <f t="shared" si="9"/>
        <v>469</v>
      </c>
      <c r="X168" s="7" t="str">
        <f>Stat[[#This Row],[服装]]&amp;Stat[[#This Row],[名前]]&amp;Stat[[#This Row],[レアリティ]]</f>
        <v>ユニフォーム潜尚保ICONIC</v>
      </c>
      <c r="Y168" s="7" t="s">
        <v>873</v>
      </c>
    </row>
    <row r="169" spans="1:28" ht="14.4" x14ac:dyDescent="0.3">
      <c r="A169">
        <f t="shared" si="10"/>
        <v>168</v>
      </c>
      <c r="B169" t="s">
        <v>108</v>
      </c>
      <c r="C169" s="1" t="s">
        <v>863</v>
      </c>
      <c r="D169" s="1" t="s">
        <v>90</v>
      </c>
      <c r="E169" s="1" t="s">
        <v>78</v>
      </c>
      <c r="F169" s="1" t="s">
        <v>691</v>
      </c>
      <c r="G169" s="1" t="s">
        <v>692</v>
      </c>
      <c r="H169">
        <v>99</v>
      </c>
      <c r="I169" s="5" t="s">
        <v>22</v>
      </c>
      <c r="J169">
        <v>5</v>
      </c>
      <c r="K169" s="1">
        <v>74</v>
      </c>
      <c r="L169" s="1">
        <v>121</v>
      </c>
      <c r="M169" s="1">
        <v>120</v>
      </c>
      <c r="N169" s="1">
        <v>114</v>
      </c>
      <c r="O169" s="1">
        <v>121</v>
      </c>
      <c r="P169" s="1">
        <v>101</v>
      </c>
      <c r="Q169" s="1">
        <v>116</v>
      </c>
      <c r="R169" s="1">
        <v>116</v>
      </c>
      <c r="S169" s="1">
        <v>118</v>
      </c>
      <c r="T169" s="1">
        <v>115</v>
      </c>
      <c r="U169" s="1">
        <v>36</v>
      </c>
      <c r="V169" s="6">
        <f t="shared" si="8"/>
        <v>476</v>
      </c>
      <c r="W169" s="4">
        <f t="shared" si="9"/>
        <v>465</v>
      </c>
      <c r="X169" s="7" t="str">
        <f>Stat[[#This Row],[服装]]&amp;Stat[[#This Row],[名前]]&amp;Stat[[#This Row],[レアリティ]]</f>
        <v>ユニフォーム高千穂恵也ICONIC</v>
      </c>
      <c r="Y169" s="7" t="s">
        <v>875</v>
      </c>
    </row>
    <row r="170" spans="1:28" ht="14.4" x14ac:dyDescent="0.3">
      <c r="A170">
        <f t="shared" si="10"/>
        <v>169</v>
      </c>
      <c r="B170" t="s">
        <v>108</v>
      </c>
      <c r="C170" s="1" t="s">
        <v>865</v>
      </c>
      <c r="D170" s="1" t="s">
        <v>90</v>
      </c>
      <c r="E170" s="1" t="s">
        <v>82</v>
      </c>
      <c r="F170" s="1" t="s">
        <v>691</v>
      </c>
      <c r="G170" s="1" t="s">
        <v>692</v>
      </c>
      <c r="H170">
        <v>99</v>
      </c>
      <c r="I170" s="5" t="s">
        <v>22</v>
      </c>
      <c r="J170">
        <v>5</v>
      </c>
      <c r="K170" s="1">
        <v>74</v>
      </c>
      <c r="L170" s="1">
        <v>116</v>
      </c>
      <c r="M170" s="1">
        <v>112</v>
      </c>
      <c r="N170" s="1">
        <v>112</v>
      </c>
      <c r="O170" s="1">
        <v>126</v>
      </c>
      <c r="P170" s="1">
        <v>97</v>
      </c>
      <c r="Q170" s="1">
        <v>121</v>
      </c>
      <c r="R170" s="1">
        <v>115</v>
      </c>
      <c r="S170" s="1">
        <v>116</v>
      </c>
      <c r="T170" s="1">
        <v>116</v>
      </c>
      <c r="U170" s="1">
        <v>31</v>
      </c>
      <c r="V170" s="6">
        <f t="shared" si="8"/>
        <v>466</v>
      </c>
      <c r="W170" s="4">
        <f t="shared" si="9"/>
        <v>468</v>
      </c>
      <c r="X170" s="7" t="str">
        <f>Stat[[#This Row],[服装]]&amp;Stat[[#This Row],[名前]]&amp;Stat[[#This Row],[レアリティ]]</f>
        <v>ユニフォーム広尾倖児ICONIC</v>
      </c>
      <c r="Y170" s="7" t="s">
        <v>877</v>
      </c>
    </row>
    <row r="171" spans="1:28" ht="14.4" x14ac:dyDescent="0.3">
      <c r="A171">
        <f t="shared" si="10"/>
        <v>170</v>
      </c>
      <c r="B171" t="s">
        <v>108</v>
      </c>
      <c r="C171" s="1" t="s">
        <v>867</v>
      </c>
      <c r="D171" s="1" t="s">
        <v>90</v>
      </c>
      <c r="E171" s="1" t="s">
        <v>74</v>
      </c>
      <c r="F171" s="1" t="s">
        <v>691</v>
      </c>
      <c r="G171" s="1" t="s">
        <v>692</v>
      </c>
      <c r="H171">
        <v>99</v>
      </c>
      <c r="I171" s="5" t="s">
        <v>22</v>
      </c>
      <c r="J171">
        <v>5</v>
      </c>
      <c r="K171" s="1">
        <v>73</v>
      </c>
      <c r="L171" s="1">
        <v>115</v>
      </c>
      <c r="M171" s="1">
        <v>116</v>
      </c>
      <c r="N171" s="1">
        <v>120</v>
      </c>
      <c r="O171" s="1">
        <v>120</v>
      </c>
      <c r="P171" s="1">
        <v>97</v>
      </c>
      <c r="Q171" s="1">
        <v>115</v>
      </c>
      <c r="R171" s="1">
        <v>114</v>
      </c>
      <c r="S171" s="1">
        <v>116</v>
      </c>
      <c r="T171" s="1">
        <v>117</v>
      </c>
      <c r="U171" s="1">
        <v>41</v>
      </c>
      <c r="V171" s="6">
        <f t="shared" si="8"/>
        <v>471</v>
      </c>
      <c r="W171" s="4">
        <f t="shared" si="9"/>
        <v>462</v>
      </c>
      <c r="X171" s="7" t="str">
        <f>Stat[[#This Row],[服装]]&amp;Stat[[#This Row],[名前]]&amp;Stat[[#This Row],[レアリティ]]</f>
        <v>ユニフォーム先島伊澄ICONIC</v>
      </c>
      <c r="Y171" s="7" t="s">
        <v>879</v>
      </c>
    </row>
    <row r="172" spans="1:28" ht="14.4" x14ac:dyDescent="0.3">
      <c r="A172">
        <f t="shared" si="10"/>
        <v>171</v>
      </c>
      <c r="B172" t="s">
        <v>108</v>
      </c>
      <c r="C172" s="1" t="s">
        <v>869</v>
      </c>
      <c r="D172" s="1" t="s">
        <v>90</v>
      </c>
      <c r="E172" s="1" t="s">
        <v>82</v>
      </c>
      <c r="F172" s="1" t="s">
        <v>691</v>
      </c>
      <c r="G172" s="1" t="s">
        <v>692</v>
      </c>
      <c r="H172">
        <v>99</v>
      </c>
      <c r="I172" s="5" t="s">
        <v>22</v>
      </c>
      <c r="J172">
        <v>5</v>
      </c>
      <c r="K172" s="1">
        <v>72</v>
      </c>
      <c r="L172" s="1">
        <v>117</v>
      </c>
      <c r="M172" s="1">
        <v>113</v>
      </c>
      <c r="N172" s="1">
        <v>112</v>
      </c>
      <c r="O172" s="1">
        <v>116</v>
      </c>
      <c r="P172" s="1">
        <v>97</v>
      </c>
      <c r="Q172" s="1">
        <v>121</v>
      </c>
      <c r="R172" s="1">
        <v>115</v>
      </c>
      <c r="S172" s="1">
        <v>116</v>
      </c>
      <c r="T172" s="1">
        <v>115</v>
      </c>
      <c r="U172" s="1">
        <v>31</v>
      </c>
      <c r="V172" s="6">
        <f t="shared" si="8"/>
        <v>458</v>
      </c>
      <c r="W172" s="4">
        <f t="shared" si="9"/>
        <v>467</v>
      </c>
      <c r="X172" s="7" t="str">
        <f>Stat[[#This Row],[服装]]&amp;Stat[[#This Row],[名前]]&amp;Stat[[#This Row],[レアリティ]]</f>
        <v>ユニフォーム背黒晃彦ICONIC</v>
      </c>
      <c r="Y172" s="7" t="s">
        <v>881</v>
      </c>
    </row>
    <row r="173" spans="1:28" ht="14.4" x14ac:dyDescent="0.3">
      <c r="A173">
        <f t="shared" si="10"/>
        <v>172</v>
      </c>
      <c r="B173" t="s">
        <v>108</v>
      </c>
      <c r="C173" s="1" t="s">
        <v>871</v>
      </c>
      <c r="D173" s="1" t="s">
        <v>90</v>
      </c>
      <c r="E173" s="1" t="s">
        <v>80</v>
      </c>
      <c r="F173" s="1" t="s">
        <v>691</v>
      </c>
      <c r="G173" s="1" t="s">
        <v>692</v>
      </c>
      <c r="H173">
        <v>99</v>
      </c>
      <c r="I173" s="5" t="s">
        <v>22</v>
      </c>
      <c r="J173">
        <v>5</v>
      </c>
      <c r="K173" s="1">
        <v>86</v>
      </c>
      <c r="L173" s="1">
        <v>112</v>
      </c>
      <c r="M173" s="1">
        <v>110</v>
      </c>
      <c r="N173" s="1">
        <v>114</v>
      </c>
      <c r="O173" s="1">
        <v>120</v>
      </c>
      <c r="P173" s="1">
        <v>101</v>
      </c>
      <c r="Q173" s="1">
        <v>110</v>
      </c>
      <c r="R173" s="1">
        <v>121</v>
      </c>
      <c r="S173" s="1">
        <v>119</v>
      </c>
      <c r="T173" s="1">
        <v>120</v>
      </c>
      <c r="U173" s="1">
        <v>41</v>
      </c>
      <c r="V173" s="6">
        <f t="shared" si="8"/>
        <v>456</v>
      </c>
      <c r="W173" s="4">
        <f t="shared" si="9"/>
        <v>470</v>
      </c>
      <c r="X173" s="7" t="str">
        <f>Stat[[#This Row],[服装]]&amp;Stat[[#This Row],[名前]]&amp;Stat[[#This Row],[レアリティ]]</f>
        <v>ユニフォーム赤間颯ICONIC</v>
      </c>
      <c r="Y173" s="7" t="s">
        <v>883</v>
      </c>
    </row>
    <row r="174" spans="1:28" ht="14.4" x14ac:dyDescent="0.3"/>
    <row r="175" spans="1:28" ht="14.4" x14ac:dyDescent="0.3"/>
    <row r="176" spans="1:28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1:W173 V2:W15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158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159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160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161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33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34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35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36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37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38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39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40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41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42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43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44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45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46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47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48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49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63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64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65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66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67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68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69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70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71</v>
      </c>
      <c r="B10" t="s">
        <v>1001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72</v>
      </c>
      <c r="B11" t="s">
        <v>489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73</v>
      </c>
      <c r="B12" t="s">
        <v>491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74</v>
      </c>
      <c r="B13" t="s">
        <v>708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75</v>
      </c>
      <c r="B14" t="s">
        <v>493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76</v>
      </c>
      <c r="B15" t="s">
        <v>495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77</v>
      </c>
      <c r="B16" t="s">
        <v>914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78</v>
      </c>
      <c r="B17" t="s">
        <v>497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79</v>
      </c>
      <c r="B18" t="s">
        <v>916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94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95</v>
      </c>
      <c r="B3" t="s">
        <v>976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96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97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98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99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100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101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102</v>
      </c>
      <c r="B10" t="s">
        <v>707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135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136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137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138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139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140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141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142</v>
      </c>
      <c r="B9" t="s">
        <v>989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143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144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145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120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121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122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123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124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125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126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127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128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129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130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131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132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133</v>
      </c>
      <c r="B15" t="s">
        <v>999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134</v>
      </c>
      <c r="B16" t="s">
        <v>614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995</v>
      </c>
      <c r="C14" t="s">
        <v>23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932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943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903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900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3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10">
        <v>146</v>
      </c>
      <c r="B2" s="10" t="s">
        <v>629</v>
      </c>
      <c r="C2" s="10" t="s">
        <v>24</v>
      </c>
      <c r="D2" s="10" t="s">
        <v>25</v>
      </c>
      <c r="E2" s="10" t="s">
        <v>154</v>
      </c>
      <c r="F2" s="10">
        <v>481</v>
      </c>
      <c r="G2" s="10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 s="10">
        <v>147</v>
      </c>
      <c r="B3" s="10" t="s">
        <v>631</v>
      </c>
      <c r="C3" s="10" t="s">
        <v>28</v>
      </c>
      <c r="D3" s="10" t="s">
        <v>25</v>
      </c>
      <c r="E3" s="10" t="s">
        <v>154</v>
      </c>
      <c r="F3" s="10">
        <v>487</v>
      </c>
      <c r="G3" s="10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 s="10">
        <v>148</v>
      </c>
      <c r="B4" s="10" t="s">
        <v>927</v>
      </c>
      <c r="C4" s="10" t="s">
        <v>23</v>
      </c>
      <c r="D4" s="10" t="s">
        <v>25</v>
      </c>
      <c r="E4" s="10" t="s">
        <v>154</v>
      </c>
      <c r="F4" s="10">
        <v>490</v>
      </c>
      <c r="G4" s="10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 s="10">
        <v>149</v>
      </c>
      <c r="B5" s="10" t="s">
        <v>1003</v>
      </c>
      <c r="C5" s="10" t="s">
        <v>24</v>
      </c>
      <c r="D5" s="10" t="s">
        <v>25</v>
      </c>
      <c r="E5" s="10" t="s">
        <v>154</v>
      </c>
      <c r="F5" s="10">
        <v>492</v>
      </c>
      <c r="G5" s="10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 s="10">
        <v>150</v>
      </c>
      <c r="B6" s="10" t="s">
        <v>633</v>
      </c>
      <c r="C6" s="10" t="s">
        <v>24</v>
      </c>
      <c r="D6" s="10" t="s">
        <v>25</v>
      </c>
      <c r="E6" s="10" t="s">
        <v>154</v>
      </c>
      <c r="F6" s="10">
        <v>479</v>
      </c>
      <c r="G6" s="10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 s="10">
        <v>151</v>
      </c>
      <c r="B7" s="10" t="s">
        <v>666</v>
      </c>
      <c r="C7" s="10" t="s">
        <v>28</v>
      </c>
      <c r="D7" s="10" t="s">
        <v>25</v>
      </c>
      <c r="E7" s="10" t="s">
        <v>154</v>
      </c>
      <c r="F7" s="10">
        <v>485</v>
      </c>
      <c r="G7" s="10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 s="10">
        <v>152</v>
      </c>
      <c r="B8" s="10" t="s">
        <v>636</v>
      </c>
      <c r="C8" s="10" t="s">
        <v>24</v>
      </c>
      <c r="D8" s="10" t="s">
        <v>25</v>
      </c>
      <c r="E8" s="10" t="s">
        <v>154</v>
      </c>
      <c r="F8" s="10">
        <v>483</v>
      </c>
      <c r="G8" s="10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 s="10">
        <v>153</v>
      </c>
      <c r="B9" s="10" t="s">
        <v>639</v>
      </c>
      <c r="C9" s="10" t="s">
        <v>24</v>
      </c>
      <c r="D9" s="10" t="s">
        <v>21</v>
      </c>
      <c r="E9" s="10" t="s">
        <v>154</v>
      </c>
      <c r="F9" s="10">
        <v>474</v>
      </c>
      <c r="G9" s="10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 s="10">
        <v>154</v>
      </c>
      <c r="B10" s="10" t="s">
        <v>642</v>
      </c>
      <c r="C10" s="10" t="s">
        <v>24</v>
      </c>
      <c r="D10" s="10" t="s">
        <v>26</v>
      </c>
      <c r="E10" s="10" t="s">
        <v>154</v>
      </c>
      <c r="F10" s="10">
        <v>463</v>
      </c>
      <c r="G10" s="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 s="10">
        <v>155</v>
      </c>
      <c r="B11" s="10" t="s">
        <v>645</v>
      </c>
      <c r="C11" s="10" t="s">
        <v>24</v>
      </c>
      <c r="D11" s="10" t="s">
        <v>26</v>
      </c>
      <c r="E11" s="10" t="s">
        <v>154</v>
      </c>
      <c r="F11" s="10">
        <v>471</v>
      </c>
      <c r="G11" s="10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 s="10">
        <v>156</v>
      </c>
      <c r="B12" s="10" t="s">
        <v>648</v>
      </c>
      <c r="C12" s="10" t="s">
        <v>23</v>
      </c>
      <c r="D12" s="10" t="s">
        <v>31</v>
      </c>
      <c r="E12" s="10" t="s">
        <v>154</v>
      </c>
      <c r="F12" s="10">
        <v>472</v>
      </c>
      <c r="G12" s="10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 s="10">
        <v>157</v>
      </c>
      <c r="B13" s="10" t="s">
        <v>650</v>
      </c>
      <c r="C13" s="10" t="s">
        <v>24</v>
      </c>
      <c r="D13" s="10" t="s">
        <v>31</v>
      </c>
      <c r="E13" s="10" t="s">
        <v>154</v>
      </c>
      <c r="F13" s="10">
        <v>476</v>
      </c>
      <c r="G13" s="10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105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106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107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108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109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110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111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112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87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88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89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90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91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92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93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5"/>
  <sheetViews>
    <sheetView topLeftCell="A149" zoomScaleNormal="100" workbookViewId="0">
      <selection activeCell="A168" sqref="A168:XFD16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963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963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939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898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898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898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108</v>
      </c>
      <c r="D48" t="s">
        <v>41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ユニフォーム灰羽リエーフICONIC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387</v>
      </c>
      <c r="D49" t="s">
        <v>41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108</v>
      </c>
      <c r="D50" t="s">
        <v>42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ユニフォーム夜久衛輔ICONIC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43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ユニフォーム福永招平ICONIC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44</v>
      </c>
      <c r="E52" t="s">
        <v>24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ユニフォーム犬岡走ICONIC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939</v>
      </c>
      <c r="D53" t="s">
        <v>44</v>
      </c>
      <c r="E53" s="1" t="s">
        <v>77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新年犬岡走ICONIC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45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162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ユニフォーム山本猛虎ICONIC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939</v>
      </c>
      <c r="D55" t="s">
        <v>45</v>
      </c>
      <c r="E55" s="1" t="s">
        <v>77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新年山本猛虎ICONIC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46</v>
      </c>
      <c r="E56" t="s">
        <v>24</v>
      </c>
      <c r="F56" t="s">
        <v>21</v>
      </c>
      <c r="G56" t="s">
        <v>27</v>
      </c>
      <c r="H56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ユニフォーム芝山優生ICONIC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47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26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ユニフォーム海信之ICONIC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47</v>
      </c>
      <c r="E58" t="s">
        <v>90</v>
      </c>
      <c r="F58" t="s">
        <v>78</v>
      </c>
      <c r="G58" t="s">
        <v>27</v>
      </c>
      <c r="H58" t="s">
        <v>151</v>
      </c>
      <c r="I58">
        <v>1</v>
      </c>
      <c r="J58" t="s">
        <v>205</v>
      </c>
      <c r="K58" t="s">
        <v>226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ユニフォーム海信之YELL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206</v>
      </c>
      <c r="D59" t="s">
        <v>48</v>
      </c>
      <c r="E59" t="s">
        <v>23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ユニフォーム青根高伸ICONIC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149</v>
      </c>
      <c r="D60" t="s">
        <v>48</v>
      </c>
      <c r="E60" t="s">
        <v>23</v>
      </c>
      <c r="F60" t="s">
        <v>26</v>
      </c>
      <c r="G60" t="s">
        <v>49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制服青根高伸ICONIC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117</v>
      </c>
      <c r="D61" t="s">
        <v>48</v>
      </c>
      <c r="E61" t="s">
        <v>24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206</v>
      </c>
      <c r="D62" t="s">
        <v>50</v>
      </c>
      <c r="E62" t="s">
        <v>28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ユニフォーム二口堅治ICONIC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149</v>
      </c>
      <c r="D63" t="s">
        <v>50</v>
      </c>
      <c r="E63" t="s">
        <v>28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制服二口堅治ICONIC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117</v>
      </c>
      <c r="D64" t="s">
        <v>50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385</v>
      </c>
      <c r="E65" t="s">
        <v>23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ユニフォーム黄金川貫至ICONIC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385</v>
      </c>
      <c r="E66" t="s">
        <v>23</v>
      </c>
      <c r="F66" t="s">
        <v>31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制服黄金川貫至ICONIC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s="1" t="s">
        <v>705</v>
      </c>
      <c r="D67" t="s">
        <v>385</v>
      </c>
      <c r="E67" s="1" t="s">
        <v>90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職業体験黄金川貫至ICONIC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51</v>
      </c>
      <c r="E68" t="s">
        <v>23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s="1" t="s">
        <v>388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ユニフォーム小原豊ICONIC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206</v>
      </c>
      <c r="D69" t="s">
        <v>52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s="1" t="s">
        <v>226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ユニフォーム女川太郎ICONIC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53</v>
      </c>
      <c r="E70" t="s">
        <v>23</v>
      </c>
      <c r="F70" t="s">
        <v>21</v>
      </c>
      <c r="G70" t="s">
        <v>49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ユニフォーム作並浩輔ICONIC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54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ユニフォーム吹上仁悟ICONIC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30</v>
      </c>
      <c r="E72" t="s">
        <v>23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ユニフォーム及川徹ICONIC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2</v>
      </c>
      <c r="C73" t="s">
        <v>206</v>
      </c>
      <c r="D73" t="s">
        <v>30</v>
      </c>
      <c r="E73" t="s">
        <v>23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225</v>
      </c>
      <c r="M73">
        <v>51</v>
      </c>
      <c r="N73">
        <v>0</v>
      </c>
      <c r="O73">
        <v>61</v>
      </c>
      <c r="P73">
        <v>0</v>
      </c>
      <c r="T73" t="str">
        <f>Serve[[#This Row],[服装]]&amp;Serve[[#This Row],[名前]]&amp;Serve[[#This Row],[レアリティ]]</f>
        <v>ユニフォーム及川徹ICONIC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117</v>
      </c>
      <c r="D74" t="s">
        <v>30</v>
      </c>
      <c r="E74" t="s">
        <v>24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s="1" t="s">
        <v>918</v>
      </c>
      <c r="D75" t="s">
        <v>30</v>
      </c>
      <c r="E75" s="1" t="s">
        <v>77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173</v>
      </c>
      <c r="M75">
        <v>37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Xmas及川徹ICONIC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149</v>
      </c>
      <c r="D76" t="s">
        <v>30</v>
      </c>
      <c r="E76" s="1" t="s">
        <v>73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32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117</v>
      </c>
      <c r="D78" t="s">
        <v>32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32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s="1" t="s">
        <v>149</v>
      </c>
      <c r="D79" t="s">
        <v>32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制服岩泉一ICONIC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2</v>
      </c>
      <c r="C80" s="1" t="s">
        <v>149</v>
      </c>
      <c r="D80" t="s">
        <v>32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225</v>
      </c>
      <c r="M80">
        <v>47</v>
      </c>
      <c r="N80">
        <v>0</v>
      </c>
      <c r="O80">
        <v>57</v>
      </c>
      <c r="P80">
        <v>0</v>
      </c>
      <c r="T80" t="str">
        <f>Serve[[#This Row],[服装]]&amp;Serve[[#This Row],[名前]]&amp;Serve[[#This Row],[レアリティ]]</f>
        <v>制服岩泉一ICONIC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33</v>
      </c>
      <c r="E81" t="s">
        <v>24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ユニフォーム金田一勇太郎ICONIC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963</v>
      </c>
      <c r="D82" t="s">
        <v>33</v>
      </c>
      <c r="E82" s="1" t="s">
        <v>77</v>
      </c>
      <c r="F82" t="s">
        <v>26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雪遊び金田一勇太郎ICONIC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34</v>
      </c>
      <c r="E83" t="s">
        <v>28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162</v>
      </c>
      <c r="M83">
        <v>36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ユニフォーム京谷賢太郎ICONIC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35</v>
      </c>
      <c r="E84" t="s">
        <v>23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ユニフォーム国見英ICONIC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705</v>
      </c>
      <c r="D85" t="s">
        <v>35</v>
      </c>
      <c r="E85" s="1" t="s">
        <v>90</v>
      </c>
      <c r="F85" t="s">
        <v>25</v>
      </c>
      <c r="G85" t="s">
        <v>20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職業体験国見英ICONIC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36</v>
      </c>
      <c r="E86" t="s">
        <v>23</v>
      </c>
      <c r="F86" t="s">
        <v>21</v>
      </c>
      <c r="G86" t="s">
        <v>20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ユニフォーム渡親治ICONIC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37</v>
      </c>
      <c r="E87" t="s">
        <v>23</v>
      </c>
      <c r="F87" t="s">
        <v>26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ユニフォーム松川一静ICONIC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911</v>
      </c>
      <c r="D88" t="s">
        <v>37</v>
      </c>
      <c r="E88" s="1" t="s">
        <v>90</v>
      </c>
      <c r="F88" t="s">
        <v>82</v>
      </c>
      <c r="G88" t="s">
        <v>20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アート松川一静ICONIC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t="s">
        <v>206</v>
      </c>
      <c r="D89" t="s">
        <v>38</v>
      </c>
      <c r="E89" t="s">
        <v>23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ユニフォーム花巻貴大ICONIC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911</v>
      </c>
      <c r="D90" t="s">
        <v>38</v>
      </c>
      <c r="E90" s="1" t="s">
        <v>90</v>
      </c>
      <c r="F90" t="s">
        <v>25</v>
      </c>
      <c r="G90" t="s">
        <v>20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アート花巻貴大ICONIC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55</v>
      </c>
      <c r="E91" t="s">
        <v>23</v>
      </c>
      <c r="F91" t="s">
        <v>25</v>
      </c>
      <c r="G91" t="s">
        <v>56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ユニフォーム駒木輝ICONIC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57</v>
      </c>
      <c r="E92" t="s">
        <v>24</v>
      </c>
      <c r="F92" t="s">
        <v>26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ユニフォーム茶屋和馬ICONIC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58</v>
      </c>
      <c r="E93" t="s">
        <v>24</v>
      </c>
      <c r="F93" t="s">
        <v>25</v>
      </c>
      <c r="G93" t="s">
        <v>56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ユニフォーム玉川弘樹ICONIC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59</v>
      </c>
      <c r="E94" t="s">
        <v>24</v>
      </c>
      <c r="F94" t="s">
        <v>21</v>
      </c>
      <c r="G94" t="s">
        <v>56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ユニフォーム桜井大河ICONIC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60</v>
      </c>
      <c r="E95" t="s">
        <v>24</v>
      </c>
      <c r="F95" t="s">
        <v>31</v>
      </c>
      <c r="G95" t="s">
        <v>56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ユニフォーム芳賀良治ICONIC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61</v>
      </c>
      <c r="E96" t="s">
        <v>24</v>
      </c>
      <c r="F96" t="s">
        <v>26</v>
      </c>
      <c r="G96" t="s">
        <v>56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ユニフォーム渋谷陸斗ICONIC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62</v>
      </c>
      <c r="E97" t="s">
        <v>24</v>
      </c>
      <c r="F97" t="s">
        <v>25</v>
      </c>
      <c r="G97" t="s">
        <v>56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ユニフォーム池尻隼人ICONIC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63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ユニフォーム十和田良樹ICONIC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65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ユニフォーム森岳歩ICONIC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66</v>
      </c>
      <c r="E100" t="s">
        <v>24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ユニフォーム唐松拓巳ICONIC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67</v>
      </c>
      <c r="E101" t="s">
        <v>28</v>
      </c>
      <c r="F101" t="s">
        <v>25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ユニフォーム田沢裕樹ICONIC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68</v>
      </c>
      <c r="E102" t="s">
        <v>28</v>
      </c>
      <c r="F102" t="s">
        <v>26</v>
      </c>
      <c r="G102" t="s">
        <v>64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ユニフォーム子安颯真ICONIC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69</v>
      </c>
      <c r="E103" t="s">
        <v>28</v>
      </c>
      <c r="F103" t="s">
        <v>21</v>
      </c>
      <c r="G103" t="s">
        <v>64</v>
      </c>
      <c r="H103" t="s">
        <v>71</v>
      </c>
      <c r="I103">
        <v>1</v>
      </c>
      <c r="J103" t="s">
        <v>205</v>
      </c>
      <c r="M103">
        <v>0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ユニフォーム横手駿ICONIC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70</v>
      </c>
      <c r="E104" t="s">
        <v>28</v>
      </c>
      <c r="F104" t="s">
        <v>31</v>
      </c>
      <c r="G104" t="s">
        <v>64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ユニフォーム夏瀬伊吹ICONIC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t="s">
        <v>206</v>
      </c>
      <c r="D105" t="s">
        <v>72</v>
      </c>
      <c r="E105" t="s">
        <v>23</v>
      </c>
      <c r="F105" t="s">
        <v>31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28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ユニフォーム古牧譲ICONIC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s="1" t="s">
        <v>963</v>
      </c>
      <c r="D106" t="s">
        <v>72</v>
      </c>
      <c r="E106" s="1" t="s">
        <v>90</v>
      </c>
      <c r="F106" t="s">
        <v>74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178</v>
      </c>
      <c r="M106">
        <v>31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雪遊び古牧譲ICONIC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76</v>
      </c>
      <c r="E107" t="s">
        <v>28</v>
      </c>
      <c r="F107" t="s">
        <v>25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ユニフォーム浅虫快人ICONIC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79</v>
      </c>
      <c r="E108" t="s">
        <v>23</v>
      </c>
      <c r="F108" t="s">
        <v>21</v>
      </c>
      <c r="G108" t="s">
        <v>75</v>
      </c>
      <c r="H108" t="s">
        <v>71</v>
      </c>
      <c r="I108">
        <v>1</v>
      </c>
      <c r="J108" t="s">
        <v>205</v>
      </c>
      <c r="K108" s="1"/>
      <c r="L108" s="1"/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ユニフォーム南田大志ICONIC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81</v>
      </c>
      <c r="E109" t="s">
        <v>23</v>
      </c>
      <c r="F109" t="s">
        <v>26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ユニフォーム湯川良明ICONIC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83</v>
      </c>
      <c r="E110" t="s">
        <v>23</v>
      </c>
      <c r="F110" t="s">
        <v>25</v>
      </c>
      <c r="G110" t="s">
        <v>75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ユニフォーム稲垣功ICONIC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86</v>
      </c>
      <c r="E111" t="s">
        <v>23</v>
      </c>
      <c r="F111" t="s">
        <v>26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ユニフォーム馬門英治ICONIC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206</v>
      </c>
      <c r="D112" t="s">
        <v>88</v>
      </c>
      <c r="E112" t="s">
        <v>23</v>
      </c>
      <c r="F112" t="s">
        <v>25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ユニフォーム百沢雄大ICONIC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s="1" t="s">
        <v>705</v>
      </c>
      <c r="D113" t="s">
        <v>88</v>
      </c>
      <c r="E113" s="1" t="s">
        <v>90</v>
      </c>
      <c r="F113" t="s">
        <v>78</v>
      </c>
      <c r="G113" t="s">
        <v>75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職業体験百沢雄大ICONIC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89</v>
      </c>
      <c r="E114" t="s">
        <v>90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173</v>
      </c>
      <c r="M114">
        <v>41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2</v>
      </c>
      <c r="C115" t="s">
        <v>108</v>
      </c>
      <c r="D115" t="s">
        <v>89</v>
      </c>
      <c r="E115" t="s">
        <v>90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225</v>
      </c>
      <c r="M115">
        <v>51</v>
      </c>
      <c r="N115">
        <v>0</v>
      </c>
      <c r="O115">
        <v>61</v>
      </c>
      <c r="P115">
        <v>0</v>
      </c>
      <c r="T115" t="str">
        <f>Serve[[#This Row],[服装]]&amp;Serve[[#This Row],[名前]]&amp;Serve[[#This Row],[レアリティ]]</f>
        <v>ユニフォーム照島游児ICONIC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149</v>
      </c>
      <c r="D116" t="s">
        <v>89</v>
      </c>
      <c r="E116" t="s">
        <v>77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173</v>
      </c>
      <c r="M116">
        <v>41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制服照島游児ICONIC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2</v>
      </c>
      <c r="C117" t="s">
        <v>149</v>
      </c>
      <c r="D117" t="s">
        <v>89</v>
      </c>
      <c r="E117" t="s">
        <v>77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51</v>
      </c>
      <c r="N117">
        <v>0</v>
      </c>
      <c r="O117">
        <v>61</v>
      </c>
      <c r="P117">
        <v>0</v>
      </c>
      <c r="T117" t="str">
        <f>Serve[[#This Row],[服装]]&amp;Serve[[#This Row],[名前]]&amp;Serve[[#This Row],[レアリティ]]</f>
        <v>制服照島游児ICONIC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s="1" t="s">
        <v>963</v>
      </c>
      <c r="D118" t="s">
        <v>89</v>
      </c>
      <c r="E118" s="1" t="s">
        <v>964</v>
      </c>
      <c r="F118" t="s">
        <v>78</v>
      </c>
      <c r="G118" t="s">
        <v>91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雪遊び照島游児ICONIC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108</v>
      </c>
      <c r="D119" t="s">
        <v>92</v>
      </c>
      <c r="E119" t="s">
        <v>90</v>
      </c>
      <c r="F119" t="s">
        <v>82</v>
      </c>
      <c r="G119" t="s">
        <v>91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ユニフォーム母畑和馬ICONIC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108</v>
      </c>
      <c r="D120" t="s">
        <v>93</v>
      </c>
      <c r="E120" t="s">
        <v>73</v>
      </c>
      <c r="F120" t="s">
        <v>74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28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ユニフォーム二岐丈晴ICONIC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149</v>
      </c>
      <c r="D121" t="s">
        <v>93</v>
      </c>
      <c r="E121" t="s">
        <v>90</v>
      </c>
      <c r="F121" t="s">
        <v>74</v>
      </c>
      <c r="G121" t="s">
        <v>91</v>
      </c>
      <c r="H121" t="s">
        <v>71</v>
      </c>
      <c r="I121">
        <v>1</v>
      </c>
      <c r="J121" t="s">
        <v>205</v>
      </c>
      <c r="K121" s="1" t="s">
        <v>223</v>
      </c>
      <c r="L121" s="1" t="s">
        <v>178</v>
      </c>
      <c r="M121">
        <v>31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制服二岐丈晴ICONIC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99</v>
      </c>
      <c r="E122" t="s">
        <v>73</v>
      </c>
      <c r="F122" t="s">
        <v>78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ユニフォーム沼尻凛太郎ICONIC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108</v>
      </c>
      <c r="D123" t="s">
        <v>94</v>
      </c>
      <c r="E123" t="s">
        <v>90</v>
      </c>
      <c r="F123" t="s">
        <v>82</v>
      </c>
      <c r="G123" t="s">
        <v>91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ユニフォーム飯坂信義ICONIC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95</v>
      </c>
      <c r="E124" t="s">
        <v>90</v>
      </c>
      <c r="F124" t="s">
        <v>78</v>
      </c>
      <c r="G124" t="s">
        <v>91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ユニフォーム東山勝道ICONIC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96</v>
      </c>
      <c r="E125" t="s">
        <v>90</v>
      </c>
      <c r="F125" t="s">
        <v>80</v>
      </c>
      <c r="G125" t="s">
        <v>91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ユニフォーム土湯新ICONIC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100</v>
      </c>
      <c r="E126" t="s">
        <v>77</v>
      </c>
      <c r="F126" t="s">
        <v>78</v>
      </c>
      <c r="G126" t="s">
        <v>130</v>
      </c>
      <c r="H126" t="s">
        <v>71</v>
      </c>
      <c r="I126">
        <v>1</v>
      </c>
      <c r="J126" t="s">
        <v>205</v>
      </c>
      <c r="K126" s="1" t="s">
        <v>184</v>
      </c>
      <c r="L126" s="1" t="s">
        <v>162</v>
      </c>
      <c r="M126">
        <v>35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ユニフォーム中島猛ICONIC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101</v>
      </c>
      <c r="E127" t="s">
        <v>90</v>
      </c>
      <c r="F127" t="s">
        <v>78</v>
      </c>
      <c r="G127" t="s">
        <v>130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ユニフォーム白石優希ICONIC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102</v>
      </c>
      <c r="E128" t="s">
        <v>77</v>
      </c>
      <c r="F128" t="s">
        <v>74</v>
      </c>
      <c r="G128" t="s">
        <v>130</v>
      </c>
      <c r="H128" t="s">
        <v>71</v>
      </c>
      <c r="I128">
        <v>1</v>
      </c>
      <c r="J128" t="s">
        <v>205</v>
      </c>
      <c r="K128" s="1" t="s">
        <v>388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ユニフォーム花山一雅ICONIC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103</v>
      </c>
      <c r="E129" t="s">
        <v>77</v>
      </c>
      <c r="F129" t="s">
        <v>82</v>
      </c>
      <c r="G129" t="s">
        <v>130</v>
      </c>
      <c r="H129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25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ユニフォーム鳴子哲平ICONIC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104</v>
      </c>
      <c r="E130" t="s">
        <v>77</v>
      </c>
      <c r="F130" t="s">
        <v>80</v>
      </c>
      <c r="G130" t="s">
        <v>130</v>
      </c>
      <c r="H130" t="s">
        <v>71</v>
      </c>
      <c r="I130">
        <v>1</v>
      </c>
      <c r="J130" t="s">
        <v>205</v>
      </c>
      <c r="K130" s="1"/>
      <c r="L130" s="1"/>
      <c r="M130">
        <v>0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ユニフォーム秋保和光ICONIC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105</v>
      </c>
      <c r="E131" t="s">
        <v>77</v>
      </c>
      <c r="F131" t="s">
        <v>82</v>
      </c>
      <c r="G131" t="s">
        <v>130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ユニフォーム松島剛ICONIC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106</v>
      </c>
      <c r="E132" t="s">
        <v>77</v>
      </c>
      <c r="F132" t="s">
        <v>78</v>
      </c>
      <c r="G132" t="s">
        <v>130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ユニフォーム川渡瞬己ICONIC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108</v>
      </c>
      <c r="D133" t="s">
        <v>109</v>
      </c>
      <c r="E133" t="s">
        <v>73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ユニフォーム牛島若利ICONIC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116</v>
      </c>
      <c r="D134" t="s">
        <v>109</v>
      </c>
      <c r="E134" t="s">
        <v>90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687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水着牛島若利ICONIC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2</v>
      </c>
      <c r="C135" t="s">
        <v>116</v>
      </c>
      <c r="D135" t="s">
        <v>109</v>
      </c>
      <c r="E135" t="s">
        <v>90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水着牛島若利ICONIC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s="1" t="s">
        <v>939</v>
      </c>
      <c r="D136" t="s">
        <v>109</v>
      </c>
      <c r="E136" s="1" t="s">
        <v>77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687</v>
      </c>
      <c r="L136" s="1" t="s">
        <v>162</v>
      </c>
      <c r="M136">
        <v>36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新年牛島若利ICONIC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110</v>
      </c>
      <c r="E137" t="s">
        <v>73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ユニフォーム天童覚ICONIC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116</v>
      </c>
      <c r="D138" t="s">
        <v>110</v>
      </c>
      <c r="E138" t="s">
        <v>90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水着天童覚ICONIC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s="1" t="s">
        <v>898</v>
      </c>
      <c r="D139" t="s">
        <v>110</v>
      </c>
      <c r="E139" s="1" t="s">
        <v>77</v>
      </c>
      <c r="F139" t="s">
        <v>82</v>
      </c>
      <c r="G139" t="s">
        <v>118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文化祭天童覚ICONIC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111</v>
      </c>
      <c r="E140" t="s">
        <v>77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ユニフォーム五色工ICONIC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s="1" t="s">
        <v>705</v>
      </c>
      <c r="D141" t="s">
        <v>111</v>
      </c>
      <c r="E141" s="1" t="s">
        <v>73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39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職業体験五色工ICONIC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112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t="s">
        <v>395</v>
      </c>
      <c r="L142" t="s">
        <v>276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ユニフォーム白布賢二郎ICONIC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393</v>
      </c>
      <c r="D143" t="s">
        <v>394</v>
      </c>
      <c r="E143" t="s">
        <v>24</v>
      </c>
      <c r="F143" t="s">
        <v>31</v>
      </c>
      <c r="G143" t="s">
        <v>157</v>
      </c>
      <c r="H143" t="s">
        <v>71</v>
      </c>
      <c r="I143">
        <v>1</v>
      </c>
      <c r="J143" t="s">
        <v>10</v>
      </c>
      <c r="K143" t="s">
        <v>395</v>
      </c>
      <c r="L143" t="s">
        <v>276</v>
      </c>
      <c r="M143">
        <v>36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探偵白布賢二郎ICONIC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113</v>
      </c>
      <c r="E144" t="s">
        <v>73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178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ユニフォーム大平獅音ICONIC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114</v>
      </c>
      <c r="E145" t="s">
        <v>73</v>
      </c>
      <c r="F145" t="s">
        <v>82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ユニフォーム川西太一ICONIC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s="1" t="s">
        <v>664</v>
      </c>
      <c r="E146" t="s">
        <v>73</v>
      </c>
      <c r="F146" t="s">
        <v>74</v>
      </c>
      <c r="G146" t="s">
        <v>118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29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ユニフォーム瀬見英太ICONIC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t="s">
        <v>108</v>
      </c>
      <c r="D147" s="1" t="s">
        <v>664</v>
      </c>
      <c r="E147" t="s">
        <v>73</v>
      </c>
      <c r="F147" t="s">
        <v>74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49</v>
      </c>
      <c r="N147">
        <v>0</v>
      </c>
      <c r="O147">
        <v>59</v>
      </c>
      <c r="P147">
        <v>0</v>
      </c>
      <c r="T147" t="str">
        <f>Serve[[#This Row],[服装]]&amp;Serve[[#This Row],[名前]]&amp;Serve[[#This Row],[レアリティ]]</f>
        <v>ユニフォーム瀬見英太ICONIC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s="1" t="s">
        <v>996</v>
      </c>
      <c r="D148" s="1" t="s">
        <v>664</v>
      </c>
      <c r="E148" s="1" t="s">
        <v>90</v>
      </c>
      <c r="F148" t="s">
        <v>74</v>
      </c>
      <c r="G148" t="s">
        <v>118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雪遊び瀬見英太ICONIC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2</v>
      </c>
      <c r="C149" s="1" t="s">
        <v>996</v>
      </c>
      <c r="D149" s="1" t="s">
        <v>664</v>
      </c>
      <c r="E149" s="1" t="s">
        <v>90</v>
      </c>
      <c r="F149" t="s">
        <v>74</v>
      </c>
      <c r="G149" t="s">
        <v>118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49</v>
      </c>
      <c r="N149">
        <v>0</v>
      </c>
      <c r="O149">
        <v>59</v>
      </c>
      <c r="P149">
        <v>0</v>
      </c>
      <c r="T149" t="str">
        <f>Serve[[#This Row],[服装]]&amp;Serve[[#This Row],[名前]]&amp;Serve[[#This Row],[レアリティ]]</f>
        <v>雪遊び瀬見英太ICONIC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115</v>
      </c>
      <c r="E150" t="s">
        <v>73</v>
      </c>
      <c r="F150" t="s">
        <v>80</v>
      </c>
      <c r="G150" t="s">
        <v>118</v>
      </c>
      <c r="H150" t="s">
        <v>71</v>
      </c>
      <c r="I150">
        <v>1</v>
      </c>
      <c r="J150" t="s">
        <v>205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ユニフォーム山形隼人ICONIC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186</v>
      </c>
      <c r="E151" t="s">
        <v>77</v>
      </c>
      <c r="F151" t="s">
        <v>74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42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ユニフォーム宮侑ICONIC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s="1" t="s">
        <v>898</v>
      </c>
      <c r="D152" t="s">
        <v>186</v>
      </c>
      <c r="E152" s="1" t="s">
        <v>73</v>
      </c>
      <c r="F152" t="s">
        <v>74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42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文化祭宮侑ICONIC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s="1" t="s">
        <v>898</v>
      </c>
      <c r="D153" t="s">
        <v>186</v>
      </c>
      <c r="E153" s="1" t="s">
        <v>73</v>
      </c>
      <c r="F153" t="s">
        <v>74</v>
      </c>
      <c r="G153" t="s">
        <v>185</v>
      </c>
      <c r="H153" t="s">
        <v>71</v>
      </c>
      <c r="I153">
        <v>1</v>
      </c>
      <c r="J153" t="s">
        <v>205</v>
      </c>
      <c r="K153" s="1" t="s">
        <v>194</v>
      </c>
      <c r="L153" s="1" t="s">
        <v>225</v>
      </c>
      <c r="M153">
        <v>57</v>
      </c>
      <c r="N153">
        <v>0</v>
      </c>
      <c r="O153">
        <v>64</v>
      </c>
      <c r="P153">
        <v>0</v>
      </c>
      <c r="T153" t="str">
        <f>Serve[[#This Row],[服装]]&amp;Serve[[#This Row],[名前]]&amp;Serve[[#This Row],[レアリティ]]</f>
        <v>文化祭宮侑ICONIC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187</v>
      </c>
      <c r="E154" t="s">
        <v>90</v>
      </c>
      <c r="F154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ユニフォーム宮治ICONIC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188</v>
      </c>
      <c r="E155" t="s">
        <v>77</v>
      </c>
      <c r="F155" t="s">
        <v>82</v>
      </c>
      <c r="G155" t="s">
        <v>185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ユニフォーム角名倫太郎ICONIC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189</v>
      </c>
      <c r="E156" t="s">
        <v>77</v>
      </c>
      <c r="F156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ユニフォーム北信介ICONIC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918</v>
      </c>
      <c r="D157" t="s">
        <v>189</v>
      </c>
      <c r="E157" s="1" t="s">
        <v>73</v>
      </c>
      <c r="F157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223</v>
      </c>
      <c r="L157" s="1" t="s">
        <v>178</v>
      </c>
      <c r="M157">
        <v>31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Xmas北信介ICONIC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2</v>
      </c>
      <c r="C158" s="1" t="s">
        <v>918</v>
      </c>
      <c r="D158" t="s">
        <v>189</v>
      </c>
      <c r="E158" s="1" t="s">
        <v>73</v>
      </c>
      <c r="F158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Serve[[#This Row],[服装]]&amp;Serve[[#This Row],[名前]]&amp;Serve[[#This Row],[レアリティ]]</f>
        <v>Xmas北信介ICONIC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s="1" t="s">
        <v>667</v>
      </c>
      <c r="E159" t="s">
        <v>77</v>
      </c>
      <c r="F159" s="1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ユニフォーム尾白アランICONIC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s="1" t="s">
        <v>963</v>
      </c>
      <c r="D160" s="1" t="s">
        <v>667</v>
      </c>
      <c r="E160" s="1" t="s">
        <v>987</v>
      </c>
      <c r="F160" s="1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雪遊び尾白アランICONIC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s="1" t="s">
        <v>669</v>
      </c>
      <c r="E161" t="s">
        <v>77</v>
      </c>
      <c r="F161" s="1" t="s">
        <v>80</v>
      </c>
      <c r="G161" t="s">
        <v>185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ユニフォーム赤木路成ICONIC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s="1" t="s">
        <v>671</v>
      </c>
      <c r="E162" t="s">
        <v>77</v>
      </c>
      <c r="F162" s="1" t="s">
        <v>82</v>
      </c>
      <c r="G162" t="s">
        <v>185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ユニフォーム大耳練ICONIC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s="1" t="s">
        <v>673</v>
      </c>
      <c r="E163" t="s">
        <v>77</v>
      </c>
      <c r="F163" s="1" t="s">
        <v>78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ユニフォーム理石平介ICONIC</v>
      </c>
    </row>
    <row r="164" spans="1:20" x14ac:dyDescent="0.3">
      <c r="A164">
        <f>VLOOKUP(Serve[[#This Row],[No用]],SetNo[[No.用]:[vlookup 用]],2,FALSE)</f>
        <v>145</v>
      </c>
      <c r="B164">
        <f>IF(ROW()=2,1,IF(A163&lt;&gt;Serve[[#This Row],[No]],1,B163+1))</f>
        <v>2</v>
      </c>
      <c r="C164" t="s">
        <v>108</v>
      </c>
      <c r="D164" s="1" t="s">
        <v>673</v>
      </c>
      <c r="E164" t="s">
        <v>77</v>
      </c>
      <c r="F164" s="1" t="s">
        <v>78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225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ユニフォーム理石平介ICONIC</v>
      </c>
    </row>
    <row r="165" spans="1:20" x14ac:dyDescent="0.3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122</v>
      </c>
      <c r="E165" t="s">
        <v>90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ユニフォーム木兎光太郎ICONIC</v>
      </c>
    </row>
    <row r="166" spans="1:20" x14ac:dyDescent="0.3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150</v>
      </c>
      <c r="D166" t="s">
        <v>122</v>
      </c>
      <c r="E166" t="s">
        <v>77</v>
      </c>
      <c r="F166" t="s">
        <v>78</v>
      </c>
      <c r="G166" t="s">
        <v>128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夏祭り木兎光太郎ICONIC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s="1" t="s">
        <v>918</v>
      </c>
      <c r="D167" t="s">
        <v>122</v>
      </c>
      <c r="E167" s="1" t="s">
        <v>73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Xmas木兎光太郎ICONIC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s="1" t="s">
        <v>149</v>
      </c>
      <c r="D168" t="s">
        <v>122</v>
      </c>
      <c r="E168" s="1" t="s">
        <v>90</v>
      </c>
      <c r="F168" t="s">
        <v>78</v>
      </c>
      <c r="G168" t="s">
        <v>128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38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制服木兎光太郎ICONIC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123</v>
      </c>
      <c r="E169" t="s">
        <v>90</v>
      </c>
      <c r="F169" t="s">
        <v>78</v>
      </c>
      <c r="G169" t="s">
        <v>128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ユニフォーム木葉秋紀ICONIC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387</v>
      </c>
      <c r="D170" t="s">
        <v>123</v>
      </c>
      <c r="E170" s="1" t="s">
        <v>77</v>
      </c>
      <c r="F170" t="s">
        <v>78</v>
      </c>
      <c r="G170" t="s">
        <v>128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探偵木葉秋紀ICONIC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t="s">
        <v>108</v>
      </c>
      <c r="D171" t="s">
        <v>124</v>
      </c>
      <c r="E171" t="s">
        <v>90</v>
      </c>
      <c r="F171" t="s">
        <v>78</v>
      </c>
      <c r="G171" t="s">
        <v>128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ユニフォーム猿杙大和ICONIC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108</v>
      </c>
      <c r="D172" t="s">
        <v>125</v>
      </c>
      <c r="E172" t="s">
        <v>90</v>
      </c>
      <c r="F172" t="s">
        <v>80</v>
      </c>
      <c r="G172" t="s">
        <v>128</v>
      </c>
      <c r="H172" t="s">
        <v>71</v>
      </c>
      <c r="I172">
        <v>1</v>
      </c>
      <c r="J172" t="s">
        <v>205</v>
      </c>
      <c r="K172" s="1"/>
      <c r="L172" s="1"/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ユニフォーム小見春樹ICONIC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t="s">
        <v>126</v>
      </c>
      <c r="E173" t="s">
        <v>90</v>
      </c>
      <c r="F173" t="s">
        <v>82</v>
      </c>
      <c r="G173" t="s">
        <v>128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ユニフォーム尾長渉ICONIC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t="s">
        <v>127</v>
      </c>
      <c r="E174" t="s">
        <v>90</v>
      </c>
      <c r="F174" t="s">
        <v>82</v>
      </c>
      <c r="G174" t="s">
        <v>128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34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ユニフォーム鷲尾辰生ICONIC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1</v>
      </c>
      <c r="C175" t="s">
        <v>108</v>
      </c>
      <c r="D175" t="s">
        <v>129</v>
      </c>
      <c r="E175" t="s">
        <v>73</v>
      </c>
      <c r="F175" t="s">
        <v>74</v>
      </c>
      <c r="G175" t="s">
        <v>128</v>
      </c>
      <c r="H175" t="s">
        <v>71</v>
      </c>
      <c r="I175">
        <v>1</v>
      </c>
      <c r="J175" t="s">
        <v>205</v>
      </c>
      <c r="K175" s="1" t="s">
        <v>226</v>
      </c>
      <c r="L175" s="1" t="s">
        <v>173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ユニフォーム赤葦京治ICONIC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150</v>
      </c>
      <c r="D176" t="s">
        <v>129</v>
      </c>
      <c r="E176" t="s">
        <v>90</v>
      </c>
      <c r="F176" t="s">
        <v>74</v>
      </c>
      <c r="G176" t="s">
        <v>128</v>
      </c>
      <c r="H176" t="s">
        <v>71</v>
      </c>
      <c r="I176">
        <v>1</v>
      </c>
      <c r="J176" t="s">
        <v>205</v>
      </c>
      <c r="K176" s="1" t="s">
        <v>226</v>
      </c>
      <c r="L176" s="1" t="s">
        <v>173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夏祭り赤葦京治ICONIC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t="s">
        <v>108</v>
      </c>
      <c r="D177" t="s">
        <v>284</v>
      </c>
      <c r="E177" t="s">
        <v>77</v>
      </c>
      <c r="F177" t="s">
        <v>78</v>
      </c>
      <c r="G177" t="s">
        <v>134</v>
      </c>
      <c r="H177" t="s">
        <v>71</v>
      </c>
      <c r="I177">
        <v>1</v>
      </c>
      <c r="J177" t="s">
        <v>205</v>
      </c>
      <c r="K177" s="1" t="s">
        <v>184</v>
      </c>
      <c r="L177" s="1" t="s">
        <v>178</v>
      </c>
      <c r="M177">
        <v>35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ユニフォーム星海光来ICONIC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s="1" t="s">
        <v>898</v>
      </c>
      <c r="D178" t="s">
        <v>284</v>
      </c>
      <c r="E178" s="1" t="s">
        <v>73</v>
      </c>
      <c r="F178" t="s">
        <v>78</v>
      </c>
      <c r="G178" t="s">
        <v>134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文化祭星海光来ICONIC</v>
      </c>
    </row>
    <row r="179" spans="1:20" x14ac:dyDescent="0.3">
      <c r="A179">
        <f>VLOOKUP(Serve[[#This Row],[No用]],SetNo[[No.用]:[vlookup 用]],2,FALSE)</f>
        <v>159</v>
      </c>
      <c r="B179">
        <f>IF(ROW()=2,1,IF(A178&lt;&gt;Serve[[#This Row],[No]],1,B178+1))</f>
        <v>2</v>
      </c>
      <c r="C179" s="1" t="s">
        <v>898</v>
      </c>
      <c r="D179" t="s">
        <v>284</v>
      </c>
      <c r="E179" s="1" t="s">
        <v>73</v>
      </c>
      <c r="F179" t="s">
        <v>78</v>
      </c>
      <c r="G179" t="s">
        <v>134</v>
      </c>
      <c r="H179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51</v>
      </c>
      <c r="N179">
        <v>0</v>
      </c>
      <c r="O179">
        <v>61</v>
      </c>
      <c r="P179">
        <v>0</v>
      </c>
      <c r="T179" t="str">
        <f>Serve[[#This Row],[服装]]&amp;Serve[[#This Row],[名前]]&amp;Serve[[#This Row],[レアリティ]]</f>
        <v>文化祭星海光来ICONIC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t="s">
        <v>108</v>
      </c>
      <c r="D180" t="s">
        <v>133</v>
      </c>
      <c r="E180" t="s">
        <v>77</v>
      </c>
      <c r="F180" t="s">
        <v>82</v>
      </c>
      <c r="G180" t="s">
        <v>134</v>
      </c>
      <c r="H180" t="s">
        <v>71</v>
      </c>
      <c r="I180">
        <v>1</v>
      </c>
      <c r="J180" t="s">
        <v>205</v>
      </c>
      <c r="K180" s="1" t="s">
        <v>184</v>
      </c>
      <c r="L180" s="1" t="s">
        <v>162</v>
      </c>
      <c r="M180">
        <v>33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ユニフォーム昼神幸郎ICONIC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s="1" t="s">
        <v>918</v>
      </c>
      <c r="D181" t="s">
        <v>133</v>
      </c>
      <c r="E181" s="1" t="s">
        <v>73</v>
      </c>
      <c r="F181" t="s">
        <v>82</v>
      </c>
      <c r="G181" t="s">
        <v>134</v>
      </c>
      <c r="H181" t="s">
        <v>71</v>
      </c>
      <c r="I181">
        <v>1</v>
      </c>
      <c r="J181" t="s">
        <v>205</v>
      </c>
      <c r="K181" s="1" t="s">
        <v>184</v>
      </c>
      <c r="L181" s="1" t="s">
        <v>178</v>
      </c>
      <c r="M181">
        <v>36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Xmas昼神幸郎ICONIC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t="s">
        <v>131</v>
      </c>
      <c r="E182" t="s">
        <v>77</v>
      </c>
      <c r="F182" t="s">
        <v>78</v>
      </c>
      <c r="G182" t="s">
        <v>135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ユニフォーム佐久早聖臣ICONIC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t="s">
        <v>132</v>
      </c>
      <c r="E183" t="s">
        <v>77</v>
      </c>
      <c r="F183" t="s">
        <v>80</v>
      </c>
      <c r="G183" t="s">
        <v>135</v>
      </c>
      <c r="H183" t="s">
        <v>71</v>
      </c>
      <c r="I183">
        <v>1</v>
      </c>
      <c r="J183" t="s">
        <v>205</v>
      </c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ユニフォーム小森元也ICONIC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s="1" t="s">
        <v>689</v>
      </c>
      <c r="E184" s="1" t="s">
        <v>90</v>
      </c>
      <c r="F184" s="1" t="s">
        <v>78</v>
      </c>
      <c r="G184" s="1" t="s">
        <v>691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ユニフォーム大将優ICONIC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s="1" t="s">
        <v>939</v>
      </c>
      <c r="D185" s="1" t="s">
        <v>689</v>
      </c>
      <c r="E185" s="1" t="s">
        <v>77</v>
      </c>
      <c r="F185" s="1" t="s">
        <v>78</v>
      </c>
      <c r="G185" s="1" t="s">
        <v>691</v>
      </c>
      <c r="H185" s="1" t="s">
        <v>692</v>
      </c>
      <c r="I185">
        <v>1</v>
      </c>
      <c r="J185" t="s">
        <v>205</v>
      </c>
      <c r="K185" s="1" t="s">
        <v>184</v>
      </c>
      <c r="L185" s="1" t="s">
        <v>162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新年大将優ICONIC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1</v>
      </c>
      <c r="C186" t="s">
        <v>108</v>
      </c>
      <c r="D186" s="1" t="s">
        <v>694</v>
      </c>
      <c r="E186" s="1" t="s">
        <v>90</v>
      </c>
      <c r="F186" s="1" t="s">
        <v>78</v>
      </c>
      <c r="G186" s="1" t="s">
        <v>691</v>
      </c>
      <c r="H186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36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ユニフォーム沼井和馬ICONIC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2</v>
      </c>
      <c r="C187" t="s">
        <v>108</v>
      </c>
      <c r="D187" s="1" t="s">
        <v>694</v>
      </c>
      <c r="E187" s="1" t="s">
        <v>90</v>
      </c>
      <c r="F187" s="1" t="s">
        <v>78</v>
      </c>
      <c r="G187" s="1" t="s">
        <v>691</v>
      </c>
      <c r="H187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47</v>
      </c>
      <c r="N187">
        <v>0</v>
      </c>
      <c r="O187">
        <v>57</v>
      </c>
      <c r="P187">
        <v>0</v>
      </c>
      <c r="T187" t="str">
        <f>Serve[[#This Row],[服装]]&amp;Serve[[#This Row],[名前]]&amp;Serve[[#This Row],[レアリティ]]</f>
        <v>ユニフォーム沼井和馬ICONIC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s="1" t="s">
        <v>861</v>
      </c>
      <c r="E188" s="1" t="s">
        <v>90</v>
      </c>
      <c r="F188" s="1" t="s">
        <v>78</v>
      </c>
      <c r="G188" s="1" t="s">
        <v>691</v>
      </c>
      <c r="H188" t="s">
        <v>71</v>
      </c>
      <c r="I188">
        <v>1</v>
      </c>
      <c r="J188" t="s">
        <v>205</v>
      </c>
      <c r="K188" s="1" t="s">
        <v>226</v>
      </c>
      <c r="L188" s="1" t="s">
        <v>162</v>
      </c>
      <c r="M188">
        <v>27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ユニフォーム潜尚保ICONIC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108</v>
      </c>
      <c r="D189" s="1" t="s">
        <v>863</v>
      </c>
      <c r="E189" s="1" t="s">
        <v>90</v>
      </c>
      <c r="F189" s="1" t="s">
        <v>78</v>
      </c>
      <c r="G189" s="1" t="s">
        <v>691</v>
      </c>
      <c r="H189" t="s">
        <v>71</v>
      </c>
      <c r="I189">
        <v>1</v>
      </c>
      <c r="J189" t="s">
        <v>205</v>
      </c>
      <c r="K189" s="1" t="s">
        <v>223</v>
      </c>
      <c r="L189" s="1" t="s">
        <v>173</v>
      </c>
      <c r="M189">
        <v>39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ユニフォーム高千穂恵也ICONIC</v>
      </c>
    </row>
    <row r="190" spans="1:20" x14ac:dyDescent="0.3">
      <c r="A190">
        <f>VLOOKUP(Serve[[#This Row],[No用]],SetNo[[No.用]:[vlookup 用]],2,FALSE)</f>
        <v>168</v>
      </c>
      <c r="B190">
        <f>IF(ROW()=2,1,IF(A189&lt;&gt;Serve[[#This Row],[No]],1,B189+1))</f>
        <v>2</v>
      </c>
      <c r="C190" t="s">
        <v>108</v>
      </c>
      <c r="D190" s="1" t="s">
        <v>863</v>
      </c>
      <c r="E190" s="1" t="s">
        <v>90</v>
      </c>
      <c r="F190" s="1" t="s">
        <v>78</v>
      </c>
      <c r="G190" s="1" t="s">
        <v>691</v>
      </c>
      <c r="H190" t="s">
        <v>71</v>
      </c>
      <c r="I190">
        <v>1</v>
      </c>
      <c r="J190" t="s">
        <v>205</v>
      </c>
      <c r="K190" s="1" t="s">
        <v>223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Serve[[#This Row],[服装]]&amp;Serve[[#This Row],[名前]]&amp;Serve[[#This Row],[レアリティ]]</f>
        <v>ユニフォーム高千穂恵也ICONIC</v>
      </c>
    </row>
    <row r="191" spans="1:20" x14ac:dyDescent="0.3">
      <c r="A191">
        <f>VLOOKUP(Serve[[#This Row],[No用]],SetNo[[No.用]:[vlookup 用]],2,FALSE)</f>
        <v>169</v>
      </c>
      <c r="B191">
        <f>IF(ROW()=2,1,IF(A190&lt;&gt;Serve[[#This Row],[No]],1,B190+1))</f>
        <v>1</v>
      </c>
      <c r="C191" t="s">
        <v>108</v>
      </c>
      <c r="D191" s="1" t="s">
        <v>865</v>
      </c>
      <c r="E191" s="1" t="s">
        <v>90</v>
      </c>
      <c r="F191" s="1" t="s">
        <v>82</v>
      </c>
      <c r="G191" s="1" t="s">
        <v>691</v>
      </c>
      <c r="H191" t="s">
        <v>71</v>
      </c>
      <c r="I191">
        <v>1</v>
      </c>
      <c r="J191" t="s">
        <v>205</v>
      </c>
      <c r="K191" s="1" t="s">
        <v>194</v>
      </c>
      <c r="L191" s="1" t="s">
        <v>173</v>
      </c>
      <c r="M191">
        <v>34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ユニフォーム広尾倖児ICONIC</v>
      </c>
    </row>
    <row r="192" spans="1:20" x14ac:dyDescent="0.3">
      <c r="A192">
        <f>VLOOKUP(Serve[[#This Row],[No用]],SetNo[[No.用]:[vlookup 用]],2,FALSE)</f>
        <v>169</v>
      </c>
      <c r="B192">
        <f>IF(ROW()=2,1,IF(A191&lt;&gt;Serve[[#This Row],[No]],1,B191+1))</f>
        <v>2</v>
      </c>
      <c r="C192" t="s">
        <v>108</v>
      </c>
      <c r="D192" s="1" t="s">
        <v>865</v>
      </c>
      <c r="E192" s="1" t="s">
        <v>90</v>
      </c>
      <c r="F192" s="1" t="s">
        <v>82</v>
      </c>
      <c r="G192" s="1" t="s">
        <v>691</v>
      </c>
      <c r="H192" t="s">
        <v>71</v>
      </c>
      <c r="I192">
        <v>1</v>
      </c>
      <c r="J192" t="s">
        <v>205</v>
      </c>
      <c r="K192" s="1" t="s">
        <v>194</v>
      </c>
      <c r="L192" s="1" t="s">
        <v>225</v>
      </c>
      <c r="M192">
        <v>45</v>
      </c>
      <c r="N192">
        <v>0</v>
      </c>
      <c r="O192">
        <v>55</v>
      </c>
      <c r="P192">
        <v>0</v>
      </c>
      <c r="T192" t="str">
        <f>Serve[[#This Row],[服装]]&amp;Serve[[#This Row],[名前]]&amp;Serve[[#This Row],[レアリティ]]</f>
        <v>ユニフォーム広尾倖児ICONIC</v>
      </c>
    </row>
    <row r="193" spans="1:20" x14ac:dyDescent="0.3">
      <c r="A193">
        <f>VLOOKUP(Serve[[#This Row],[No用]],SetNo[[No.用]:[vlookup 用]],2,FALSE)</f>
        <v>170</v>
      </c>
      <c r="B193">
        <f>IF(ROW()=2,1,IF(A192&lt;&gt;Serve[[#This Row],[No]],1,B192+1))</f>
        <v>1</v>
      </c>
      <c r="C193" t="s">
        <v>108</v>
      </c>
      <c r="D193" s="1" t="s">
        <v>867</v>
      </c>
      <c r="E193" s="1" t="s">
        <v>90</v>
      </c>
      <c r="F193" s="1" t="s">
        <v>74</v>
      </c>
      <c r="G193" s="1" t="s">
        <v>691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ユニフォーム先島伊澄ICONIC</v>
      </c>
    </row>
    <row r="194" spans="1:20" x14ac:dyDescent="0.3">
      <c r="A194">
        <f>VLOOKUP(Serve[[#This Row],[No用]],SetNo[[No.用]:[vlookup 用]],2,FALSE)</f>
        <v>171</v>
      </c>
      <c r="B194">
        <f>IF(ROW()=2,1,IF(A193&lt;&gt;Serve[[#This Row],[No]],1,B193+1))</f>
        <v>1</v>
      </c>
      <c r="C194" t="s">
        <v>108</v>
      </c>
      <c r="D194" s="1" t="s">
        <v>869</v>
      </c>
      <c r="E194" s="1" t="s">
        <v>90</v>
      </c>
      <c r="F194" s="1" t="s">
        <v>82</v>
      </c>
      <c r="G194" s="1" t="s">
        <v>691</v>
      </c>
      <c r="H194" t="s">
        <v>71</v>
      </c>
      <c r="I194">
        <v>1</v>
      </c>
      <c r="J194" t="s">
        <v>205</v>
      </c>
      <c r="K194" s="1" t="s">
        <v>226</v>
      </c>
      <c r="L194" s="1" t="s">
        <v>162</v>
      </c>
      <c r="M194">
        <v>25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ユニフォーム背黒晃彦ICONIC</v>
      </c>
    </row>
    <row r="195" spans="1:20" x14ac:dyDescent="0.3">
      <c r="A195">
        <f>VLOOKUP(Serve[[#This Row],[No用]],SetNo[[No.用]:[vlookup 用]],2,FALSE)</f>
        <v>172</v>
      </c>
      <c r="B195">
        <f>IF(ROW()=2,1,IF(A194&lt;&gt;Serve[[#This Row],[No]],1,B194+1))</f>
        <v>1</v>
      </c>
      <c r="C195" t="s">
        <v>108</v>
      </c>
      <c r="D195" s="1" t="s">
        <v>871</v>
      </c>
      <c r="E195" s="1" t="s">
        <v>90</v>
      </c>
      <c r="F195" s="1" t="s">
        <v>80</v>
      </c>
      <c r="G195" s="1" t="s">
        <v>691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80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81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82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83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84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85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86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113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114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115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116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117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118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119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50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51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52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53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54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55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56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57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58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59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60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61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62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162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163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探偵灰羽リエーフICONIC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ユニフォーム夜久衛輔ICONIC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ユニフォーム福永招平ICONIC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新年犬岡走ICONIC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新年山本猛虎ICONIC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ユニフォーム芝山優生ICONIC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ユニフォーム海信之YELL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制服二口堅治ICONIC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職業体験黄金川貫至ICONIC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ユニフォーム小原豊ICONIC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ユニフォーム女川太郎ICONIC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ユニフォーム作並浩輔ICONIC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ユニフォーム吹上仁悟ICONIC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Xmas及川徹ICONIC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プール掃除岩泉一ICONIC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ユニフォーム金田一勇太郎ICONIC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雪遊び金田一勇太郎ICONIC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ユニフォーム京谷賢太郎ICONIC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ユニフォーム国見英ICONIC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職業体験国見英ICONIC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ユニフォーム渡親治ICONIC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ユニフォーム松川一静ICONIC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アート松川一静ICONIC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ユニフォーム花巻貴大ICONIC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アート花巻貴大ICONIC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ユニフォーム駒木輝ICONIC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ユニフォーム茶屋和馬ICONIC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ユニフォーム玉川弘樹ICONIC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ユニフォーム桜井大河ICONIC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ユニフォーム芳賀良治ICONIC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ユニフォーム渋谷陸斗ICONIC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ユニフォーム池尻隼人ICONIC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ユニフォーム十和田良樹ICONIC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ユニフォーム森岳歩ICONIC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ユニフォーム唐松拓巳ICONIC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ユニフォーム田沢裕樹ICONIC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ユニフォーム子安颯真ICONIC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ユニフォーム横手駿ICONIC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ユニフォーム夏瀬伊吹ICONIC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ユニフォーム古牧譲ICONIC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雪遊び古牧譲ICONIC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ユニフォーム浅虫快人ICONIC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ユニフォーム南田大志ICONIC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ユニフォーム湯川良明ICONIC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ユニフォーム稲垣功ICONIC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ユニフォーム馬門英治ICONIC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ユニフォーム百沢雄大ICONIC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職業体験百沢雄大ICONIC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制服照島游児ICONIC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雪遊び照島游児ICONIC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ユニフォーム母畑和馬ICONIC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ユニフォーム二岐丈晴ICONIC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制服二岐丈晴ICONIC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ユニフォーム沼尻凛太郎ICONIC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ユニフォーム飯坂信義ICONIC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ユニフォーム東山勝道ICONIC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ユニフォーム土湯新ICONIC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ユニフォーム中島猛ICONIC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ユニフォーム白石優希ICONIC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ユニフォーム花山一雅ICONIC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ユニフォーム鳴子哲平ICONIC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ユニフォーム秋保和光ICONIC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ユニフォーム松島剛ICONIC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ユニフォーム川渡瞬己ICONIC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水着牛島若利ICONIC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新年牛島若利ICONIC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水着天童覚ICONIC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文化祭天童覚ICONIC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ユニフォーム五色工ICONIC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職業体験五色工ICONIC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ユニフォーム白布賢二郎ICONIC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探偵白布賢二郎ICONIC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ユニフォーム大平獅音ICONIC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ユニフォーム川西太一ICONIC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ユニフォーム瀬見英太ICONIC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雪遊び瀬見英太ICONIC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ユニフォーム山形隼人ICONIC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ユニフォーム宮侑ICONIC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文化祭宮侑ICONIC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ユニフォーム宮治ICONIC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ユニフォーム角名倫太郎ICONIC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ユニフォーム北信介ICONIC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Xmas北信介ICONIC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ユニフォーム尾白アランICONIC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雪遊び尾白アランICONIC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ユニフォーム赤木路成ICONIC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ユニフォーム大耳練ICONIC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ユニフォーム理石平介ICONIC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ユニフォーム木兎光太郎ICONIC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夏祭り木兎光太郎ICONIC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Xmas木兎光太郎ICONIC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制服木兎光太郎ICONIC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ユニフォーム木葉秋紀ICONIC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探偵木葉秋紀ICONIC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ユニフォーム猿杙大和ICONIC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ユニフォーム小見春樹ICONIC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ユニフォーム尾長渉ICONIC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ユニフォーム鷲尾辰生ICONIC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ユニフォーム赤葦京治ICONIC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夏祭り赤葦京治ICONIC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ユニフォーム星海光来ICONIC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文化祭星海光来ICONIC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ユニフォーム昼神幸郎ICONIC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Xmas昼神幸郎ICONIC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ユニフォーム佐久早聖臣ICONIC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ユニフォーム小森元也ICONIC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ユニフォーム大将優ICONIC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新年大将優ICONIC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ユニフォーム沼井和馬ICONIC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ユニフォーム潜尚保ICONIC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ユニフォーム高千穂恵也ICONIC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ユニフォーム広尾倖児ICONIC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ユニフォーム先島伊澄ICONIC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ユニフォーム背黒晃彦ICONIC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ユニフォーム赤間颯ICONIC</v>
      </c>
      <c r="C173">
        <f>SetNo[[#This Row],[No.]]</f>
        <v>172</v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977</v>
      </c>
      <c r="B1" s="1" t="s">
        <v>983</v>
      </c>
      <c r="C1" s="1" t="s">
        <v>896</v>
      </c>
      <c r="D1" s="1" t="s">
        <v>710</v>
      </c>
      <c r="E1" s="1" t="s">
        <v>711</v>
      </c>
      <c r="F1" s="1" t="s">
        <v>712</v>
      </c>
      <c r="G1" s="1" t="s">
        <v>713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978</v>
      </c>
      <c r="B2">
        <f>AVERAGE(Q_Stat[TotalStat])</f>
        <v>1083.7441860465117</v>
      </c>
      <c r="C2">
        <f>AVERAGE(Q_Stat[AttackVal])</f>
        <v>220.06395348837211</v>
      </c>
      <c r="D2">
        <f>AVERAGE(Q_Stat[ServeVal])</f>
        <v>240.07558139534885</v>
      </c>
      <c r="E2">
        <f>AVERAGE(Q_Stat[TossVal])</f>
        <v>238.06976744186048</v>
      </c>
      <c r="F2">
        <f>AVERAGE(Q_Stat[ReceiveVal])</f>
        <v>235.65116279069767</v>
      </c>
      <c r="G2">
        <f>AVERAGE(Q_Stat[BlockVal])</f>
        <v>236.31976744186048</v>
      </c>
      <c r="H2">
        <f>AVERAGE(Q_Stat[スパイク])</f>
        <v>121.02906976744185</v>
      </c>
      <c r="I2">
        <f>AVERAGE(Q_Stat[サーブ])</f>
        <v>118.69767441860465</v>
      </c>
      <c r="J2">
        <f>AVERAGE(Q_Stat[セッティング])</f>
        <v>116.69186046511628</v>
      </c>
      <c r="K2">
        <f>AVERAGE(Q_Stat[頭脳])</f>
        <v>121.37790697674419</v>
      </c>
      <c r="L2">
        <f>AVERAGE(Q_Stat[幸運])</f>
        <v>99.034883720930239</v>
      </c>
      <c r="M2">
        <f>AVERAGE(Q_Stat[ブロック])</f>
        <v>118.41279069767442</v>
      </c>
      <c r="N2">
        <f>AVERAGE(Q_Stat[レシーブ])</f>
        <v>117.69767441860465</v>
      </c>
      <c r="O2">
        <f>AVERAGE(Q_Stat[バネ])</f>
        <v>117.90697674418605</v>
      </c>
      <c r="P2">
        <f>AVERAGE(Q_Stat[スピード])</f>
        <v>117.95348837209302</v>
      </c>
      <c r="Q2">
        <f>AVERAGE(Q_Stat[メンタル])</f>
        <v>34.941860465116278</v>
      </c>
    </row>
    <row r="3" spans="1:17" x14ac:dyDescent="0.3">
      <c r="A3" s="1" t="s">
        <v>979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980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981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984</v>
      </c>
      <c r="B6">
        <f>MEDIAN(Q_Stat[TotalStat])</f>
        <v>1082.5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100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985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986</v>
      </c>
      <c r="B8">
        <f>_xlfn.VAR.P(Q_Stat[TotalStat])</f>
        <v>401.27176852352625</v>
      </c>
      <c r="C8">
        <f>_xlfn.VAR.P(Q_Stat[AttackVal])</f>
        <v>38.745909951325046</v>
      </c>
      <c r="D8">
        <f>_xlfn.VAR.P(Q_Stat[ServeVal])</f>
        <v>55.872194429421292</v>
      </c>
      <c r="E8">
        <f>_xlfn.VAR.P(Q_Stat[TossVal])</f>
        <v>74.541644131963182</v>
      </c>
      <c r="F8">
        <f>_xlfn.VAR.P(Q_Stat[ReceiveVal])</f>
        <v>38.180638182801502</v>
      </c>
      <c r="G8">
        <f>_xlfn.VAR.P(Q_Stat[BlockVal])</f>
        <v>46.089609248242276</v>
      </c>
      <c r="H8">
        <f>_xlfn.VAR.P(Q_Stat[スパイク])</f>
        <v>30.237527041644157</v>
      </c>
      <c r="I8">
        <f>_xlfn.VAR.P(Q_Stat[サーブ])</f>
        <v>29.862087614927002</v>
      </c>
      <c r="J8">
        <f>_xlfn.VAR.P(Q_Stat[セッティング])</f>
        <v>33.143422120064898</v>
      </c>
      <c r="K8">
        <f>_xlfn.VAR.P(Q_Stat[頭脳])</f>
        <v>13.165325851811795</v>
      </c>
      <c r="L8">
        <f>_xlfn.VAR.P(Q_Stat[幸運])</f>
        <v>3.9290156841535855</v>
      </c>
      <c r="M8">
        <f>_xlfn.VAR.P(Q_Stat[ブロック])</f>
        <v>29.544720118983239</v>
      </c>
      <c r="N8">
        <f>_xlfn.VAR.P(Q_Stat[レシーブ])</f>
        <v>16.013250405624657</v>
      </c>
      <c r="O8">
        <f>_xlfn.VAR.P(Q_Stat[バネ])</f>
        <v>11.607625743645203</v>
      </c>
      <c r="P8">
        <f>_xlfn.VAR.P(Q_Stat[スピード])</f>
        <v>9.5443482963764126</v>
      </c>
      <c r="Q8">
        <f>_xlfn.VAR.P(Q_Stat[メンタル])</f>
        <v>31.694294213088156</v>
      </c>
    </row>
    <row r="9" spans="1:17" x14ac:dyDescent="0.3">
      <c r="A9" s="1" t="s">
        <v>982</v>
      </c>
      <c r="B9">
        <f>_xlfn.STDEV.P(Q_Stat[TotalStat])</f>
        <v>20.031768981383703</v>
      </c>
      <c r="C9">
        <f>_xlfn.STDEV.P(Q_Stat[AttackVal])</f>
        <v>6.224621269709913</v>
      </c>
      <c r="D9">
        <f>_xlfn.STDEV.P(Q_Stat[ServeVal])</f>
        <v>7.4747705268738045</v>
      </c>
      <c r="E9">
        <f>_xlfn.STDEV.P(Q_Stat[TossVal])</f>
        <v>8.6337502935840789</v>
      </c>
      <c r="F9">
        <f>_xlfn.STDEV.P(Q_Stat[ReceiveVal])</f>
        <v>6.1790483233910303</v>
      </c>
      <c r="G9">
        <f>_xlfn.STDEV.P(Q_Stat[BlockVal])</f>
        <v>6.7889328504737971</v>
      </c>
      <c r="H9">
        <f>_xlfn.STDEV.P(Q_Stat[スパイク])</f>
        <v>5.4988659777852522</v>
      </c>
      <c r="I9">
        <f>_xlfn.STDEV.P(Q_Stat[サーブ])</f>
        <v>5.4646214521160568</v>
      </c>
      <c r="J9">
        <f>_xlfn.STDEV.P(Q_Stat[セッティング])</f>
        <v>5.7570324056813247</v>
      </c>
      <c r="K9">
        <f>_xlfn.STDEV.P(Q_Stat[頭脳])</f>
        <v>3.6284054144777973</v>
      </c>
      <c r="L9">
        <f>_xlfn.STDEV.P(Q_Stat[幸運])</f>
        <v>1.9821744837812805</v>
      </c>
      <c r="M9">
        <f>_xlfn.STDEV.P(Q_Stat[ブロック])</f>
        <v>5.4355055072167149</v>
      </c>
      <c r="N9">
        <f>_xlfn.STDEV.P(Q_Stat[レシーブ])</f>
        <v>4.0016559579284996</v>
      </c>
      <c r="O9">
        <f>_xlfn.STDEV.P(Q_Stat[バネ])</f>
        <v>3.4069965869729315</v>
      </c>
      <c r="P9">
        <f>_xlfn.STDEV.P(Q_Stat[スピード])</f>
        <v>3.0893928685708478</v>
      </c>
      <c r="Q9">
        <f>_xlfn.STDEV.P(Q_Stat[メンタル])</f>
        <v>5.6297685754467883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983</v>
      </c>
      <c r="J1" s="1" t="s">
        <v>896</v>
      </c>
      <c r="K1" s="1" t="s">
        <v>710</v>
      </c>
      <c r="L1" s="1" t="s">
        <v>711</v>
      </c>
      <c r="M1" s="1" t="s">
        <v>712</v>
      </c>
      <c r="N1" s="1" t="s">
        <v>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灰羽リエーフ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ユニフォーム灰羽リエーフICONIC</v>
      </c>
    </row>
    <row r="41" spans="1:8" x14ac:dyDescent="0.3">
      <c r="A41">
        <f>IFERROR(Stat[[#This Row],[No.]],"")</f>
        <v>40</v>
      </c>
      <c r="B41" t="str">
        <f>IFERROR(Stat[[#This Row],[服装]],"")</f>
        <v>探偵</v>
      </c>
      <c r="C41" t="str">
        <f>IFERROR(Stat[[#This Row],[名前]],"")</f>
        <v>灰羽リエーフ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探偵灰羽リエーフICONIC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夜久衛輔</v>
      </c>
      <c r="D42" t="str">
        <f>IFERROR(Stat[[#This Row],[じゃんけん]],"")</f>
        <v>パー</v>
      </c>
      <c r="E42" t="str">
        <f>IFERROR(Stat[[#This Row],[ポジション]],"")</f>
        <v>Li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ユニフォーム夜久衛輔ICONIC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福永招平</v>
      </c>
      <c r="D43" t="str">
        <f>IFERROR(Stat[[#This Row],[じゃんけん]],"")</f>
        <v>パー</v>
      </c>
      <c r="E43" t="str">
        <f>IFERROR(Stat[[#This Row],[ポジション]],"")</f>
        <v>WS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ユニフォーム福永招平ICONIC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犬岡走</v>
      </c>
      <c r="D44" t="str">
        <f>IFERROR(Stat[[#This Row],[じゃんけん]],"")</f>
        <v>パー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ユニフォーム犬岡走ICONIC</v>
      </c>
    </row>
    <row r="45" spans="1:8" x14ac:dyDescent="0.3">
      <c r="A45">
        <f>IFERROR(Stat[[#This Row],[No.]],"")</f>
        <v>44</v>
      </c>
      <c r="B45" t="str">
        <f>IFERROR(Stat[[#This Row],[服装]],"")</f>
        <v>新年</v>
      </c>
      <c r="C45" t="str">
        <f>IFERROR(Stat[[#This Row],[名前]],"")</f>
        <v>犬岡走</v>
      </c>
      <c r="D45" t="str">
        <f>IFERROR(Stat[[#This Row],[じゃんけん]],"")</f>
        <v>チョキ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新年犬岡走ICONIC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山本猛虎</v>
      </c>
      <c r="D46" t="str">
        <f>IFERROR(Stat[[#This Row],[じゃんけん]],"")</f>
        <v>パー</v>
      </c>
      <c r="E46" t="str">
        <f>IFERROR(Stat[[#This Row],[ポジション]],"")</f>
        <v>WS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ユニフォーム山本猛虎ICONIC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山本猛虎</v>
      </c>
      <c r="D47" t="str">
        <f>IFERROR(Stat[[#This Row],[じゃんけん]],"")</f>
        <v>チョキ</v>
      </c>
      <c r="E47" t="str">
        <f>IFERROR(Stat[[#This Row],[ポジション]],"")</f>
        <v>WS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新年山本猛虎ICONIC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芝山優生</v>
      </c>
      <c r="D48" t="str">
        <f>IFERROR(Stat[[#This Row],[じゃんけん]],"")</f>
        <v>パー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ユニフォーム芝山優生ICONIC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海信之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ユニフォーム海信之ICONIC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海信之</v>
      </c>
      <c r="D50" t="str">
        <f>IFERROR(Stat[[#This Row],[じゃんけん]],"")</f>
        <v>パー</v>
      </c>
      <c r="E50" t="str">
        <f>IFERROR(Stat[[#This Row],[ポジション]],"")</f>
        <v>WS</v>
      </c>
      <c r="F50" t="str">
        <f>IFERROR(Stat[[#This Row],[高校]],"")</f>
        <v>音駒</v>
      </c>
      <c r="G50" t="str">
        <f>IFERROR(Stat[[#This Row],[レアリティ]],"")</f>
        <v>YELL</v>
      </c>
      <c r="H50" t="str">
        <f>IFERROR(SetNo[[#This Row],[No.用]],"")</f>
        <v>ユニフォーム海信之YELL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青根高伸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伊達工</v>
      </c>
      <c r="G51" t="str">
        <f>IFERROR(Stat[[#This Row],[レアリティ]],"")</f>
        <v>ICONIC</v>
      </c>
      <c r="H51" t="str">
        <f>IFERROR(SetNo[[#This Row],[No.用]],"")</f>
        <v>ユニフォーム青根高伸ICONIC</v>
      </c>
    </row>
    <row r="52" spans="1:8" x14ac:dyDescent="0.3">
      <c r="A52">
        <f>IFERROR(Stat[[#This Row],[No.]],"")</f>
        <v>51</v>
      </c>
      <c r="B52" t="str">
        <f>IFERROR(Stat[[#This Row],[服装]],"")</f>
        <v>制服</v>
      </c>
      <c r="C52" t="str">
        <f>IFERROR(Stat[[#This Row],[名前]],"")</f>
        <v>青根高伸</v>
      </c>
      <c r="D52" t="str">
        <f>IFERROR(Stat[[#This Row],[じゃんけん]],"")</f>
        <v>グー</v>
      </c>
      <c r="E52" t="str">
        <f>IFERROR(Stat[[#This Row],[ポジション]],"")</f>
        <v>MB</v>
      </c>
      <c r="F52" t="str">
        <f>IFERROR(Stat[[#This Row],[高校]],"")</f>
        <v>伊達工</v>
      </c>
      <c r="G52" t="str">
        <f>IFERROR(Stat[[#This Row],[レアリティ]],"")</f>
        <v>ICONIC</v>
      </c>
      <c r="H52" t="str">
        <f>IFERROR(SetNo[[#This Row],[No.用]],"")</f>
        <v>制服青根高伸ICONIC</v>
      </c>
    </row>
    <row r="53" spans="1:8" x14ac:dyDescent="0.3">
      <c r="A53">
        <f>IFERROR(Stat[[#This Row],[No.]],"")</f>
        <v>52</v>
      </c>
      <c r="B53" t="str">
        <f>IFERROR(Stat[[#This Row],[服装]],"")</f>
        <v>プール掃除</v>
      </c>
      <c r="C53" t="str">
        <f>IFERROR(Stat[[#This Row],[名前]],"")</f>
        <v>青根高伸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プール掃除青根高伸ICONIC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二口堅治</v>
      </c>
      <c r="D54" t="str">
        <f>IFERROR(Stat[[#This Row],[じゃんけん]],"")</f>
        <v>チョキ</v>
      </c>
      <c r="E54" t="str">
        <f>IFERROR(Stat[[#This Row],[ポジション]],"")</f>
        <v>WS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ユニフォーム二口堅治ICONIC</v>
      </c>
    </row>
    <row r="55" spans="1:8" x14ac:dyDescent="0.3">
      <c r="A55">
        <f>IFERROR(Stat[[#This Row],[No.]],"")</f>
        <v>54</v>
      </c>
      <c r="B55" t="str">
        <f>IFERROR(Stat[[#This Row],[服装]],"")</f>
        <v>制服</v>
      </c>
      <c r="C55" t="str">
        <f>IFERROR(Stat[[#This Row],[名前]],"")</f>
        <v>二口堅治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制服二口堅治ICONIC</v>
      </c>
    </row>
    <row r="56" spans="1:8" x14ac:dyDescent="0.3">
      <c r="A56">
        <f>IFERROR(Stat[[#This Row],[No.]],"")</f>
        <v>55</v>
      </c>
      <c r="B56" t="str">
        <f>IFERROR(Stat[[#This Row],[服装]],"")</f>
        <v>プール掃除</v>
      </c>
      <c r="C56" t="str">
        <f>IFERROR(Stat[[#This Row],[名前]],"")</f>
        <v>二口堅治</v>
      </c>
      <c r="D56" t="str">
        <f>IFERROR(Stat[[#This Row],[じゃんけん]],"")</f>
        <v>グー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プール掃除二口堅治ICONIC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黄金川貫至</v>
      </c>
      <c r="D57" t="str">
        <f>IFERROR(Stat[[#This Row],[じゃんけん]],"")</f>
        <v>グー</v>
      </c>
      <c r="E57" t="str">
        <f>IFERROR(Stat[[#This Row],[ポジション]],"")</f>
        <v>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ユニフォーム黄金川貫至ICONIC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黄金川貫至</v>
      </c>
      <c r="D58" t="str">
        <f>IFERROR(Stat[[#This Row],[じゃんけん]],"")</f>
        <v>グー</v>
      </c>
      <c r="E58" t="str">
        <f>IFERROR(Stat[[#This Row],[ポジション]],"")</f>
        <v>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制服黄金川貫至ICONIC</v>
      </c>
    </row>
    <row r="59" spans="1:8" x14ac:dyDescent="0.3">
      <c r="A59">
        <f>IFERROR(Stat[[#This Row],[No.]],"")</f>
        <v>58</v>
      </c>
      <c r="B59" t="str">
        <f>IFERROR(Stat[[#This Row],[服装]],"")</f>
        <v>職業体験</v>
      </c>
      <c r="C59" t="str">
        <f>IFERROR(Stat[[#This Row],[名前]],"")</f>
        <v>黄金川貫至</v>
      </c>
      <c r="D59" t="str">
        <f>IFERROR(Stat[[#This Row],[じゃんけん]],"")</f>
        <v>パー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職業体験黄金川貫至ICONIC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小原豊</v>
      </c>
      <c r="D60" t="str">
        <f>IFERROR(Stat[[#This Row],[じゃんけん]],"")</f>
        <v>グー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ユニフォーム小原豊ICONIC</v>
      </c>
    </row>
    <row r="61" spans="1:8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女川太郎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ユニフォーム女川太郎ICONIC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作並浩輔</v>
      </c>
      <c r="D62" t="str">
        <f>IFERROR(Stat[[#This Row],[じゃんけん]],"")</f>
        <v>グー</v>
      </c>
      <c r="E62" t="str">
        <f>IFERROR(Stat[[#This Row],[ポジション]],"")</f>
        <v>Li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ユニフォーム作並浩輔ICONIC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吹上仁悟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ユニフォーム吹上仁悟ICONIC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及川徹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青城</v>
      </c>
      <c r="G64" t="str">
        <f>IFERROR(Stat[[#This Row],[レアリティ]],"")</f>
        <v>ICONIC</v>
      </c>
      <c r="H64" t="str">
        <f>IFERROR(SetNo[[#This Row],[No.用]],"")</f>
        <v>ユニフォーム及川徹ICONIC</v>
      </c>
    </row>
    <row r="65" spans="1:8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及川徹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青城</v>
      </c>
      <c r="G65" t="str">
        <f>IFERROR(Stat[[#This Row],[レアリティ]],"")</f>
        <v>ICONIC</v>
      </c>
      <c r="H65" t="str">
        <f>IFERROR(SetNo[[#This Row],[No.用]],"")</f>
        <v>プール掃除及川徹ICONIC</v>
      </c>
    </row>
    <row r="66" spans="1:8" x14ac:dyDescent="0.3">
      <c r="A66">
        <f>IFERROR(Stat[[#This Row],[No.]],"")</f>
        <v>65</v>
      </c>
      <c r="B66" t="str">
        <f>IFERROR(Stat[[#This Row],[服装]],"")</f>
        <v>Xmas</v>
      </c>
      <c r="C66" t="str">
        <f>IFERROR(Stat[[#This Row],[名前]],"")</f>
        <v>及川徹</v>
      </c>
      <c r="D66" t="str">
        <f>IFERROR(Stat[[#This Row],[じゃんけん]],"")</f>
        <v>チョキ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Xmas及川徹ICONIC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及川徹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制服及川徹ICONIC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岩泉一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ユニフォーム岩泉一ICONIC</v>
      </c>
    </row>
    <row r="69" spans="1:8" x14ac:dyDescent="0.3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岩泉一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プール掃除岩泉一ICONIC</v>
      </c>
    </row>
    <row r="70" spans="1:8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岩泉一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制服岩泉一ICONIC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金田一勇太郎</v>
      </c>
      <c r="D71" t="str">
        <f>IFERROR(Stat[[#This Row],[じゃんけん]],"")</f>
        <v>パー</v>
      </c>
      <c r="E71" t="str">
        <f>IFERROR(Stat[[#This Row],[ポジション]],"")</f>
        <v>MB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ユニフォーム金田一勇太郎ICONIC</v>
      </c>
    </row>
    <row r="72" spans="1:8" x14ac:dyDescent="0.3">
      <c r="A72">
        <f>IFERROR(Stat[[#This Row],[No.]],"")</f>
        <v>71</v>
      </c>
      <c r="B72" t="str">
        <f>IFERROR(Stat[[#This Row],[服装]],"")</f>
        <v>雪遊び</v>
      </c>
      <c r="C72" t="str">
        <f>IFERROR(Stat[[#This Row],[名前]],"")</f>
        <v>金田一勇太郎</v>
      </c>
      <c r="D72" t="str">
        <f>IFERROR(Stat[[#This Row],[じゃんけん]],"")</f>
        <v>チョキ</v>
      </c>
      <c r="E72" t="str">
        <f>IFERROR(Stat[[#This Row],[ポジション]],"")</f>
        <v>MB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雪遊び金田一勇太郎ICONIC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京谷賢太郎</v>
      </c>
      <c r="D73" t="str">
        <f>IFERROR(Stat[[#This Row],[じゃんけん]],"")</f>
        <v>チョキ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ユニフォーム京谷賢太郎ICONIC</v>
      </c>
    </row>
    <row r="74" spans="1:8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国見英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ユニフォーム国見英ICONIC</v>
      </c>
    </row>
    <row r="75" spans="1:8" x14ac:dyDescent="0.3">
      <c r="A75">
        <f>IFERROR(Stat[[#This Row],[No.]],"")</f>
        <v>74</v>
      </c>
      <c r="B75" t="str">
        <f>IFERROR(Stat[[#This Row],[服装]],"")</f>
        <v>職業体験</v>
      </c>
      <c r="C75" t="str">
        <f>IFERROR(Stat[[#This Row],[名前]],"")</f>
        <v>国見英</v>
      </c>
      <c r="D75" t="str">
        <f>IFERROR(Stat[[#This Row],[じゃんけん]],"")</f>
        <v>パー</v>
      </c>
      <c r="E75" t="str">
        <f>IFERROR(Stat[[#This Row],[ポジション]],"")</f>
        <v>WS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職業体験国見英ICONIC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渡親治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ユニフォーム渡親治ICONIC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松川一静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ユニフォーム松川一静ICONIC</v>
      </c>
    </row>
    <row r="78" spans="1:8" x14ac:dyDescent="0.3">
      <c r="A78">
        <f>IFERROR(Stat[[#This Row],[No.]],"")</f>
        <v>77</v>
      </c>
      <c r="B78" t="str">
        <f>IFERROR(Stat[[#This Row],[服装]],"")</f>
        <v>アート</v>
      </c>
      <c r="C78" t="str">
        <f>IFERROR(Stat[[#This Row],[名前]],"")</f>
        <v>松川一静</v>
      </c>
      <c r="D78" t="str">
        <f>IFERROR(Stat[[#This Row],[じゃんけん]],"")</f>
        <v>パー</v>
      </c>
      <c r="E78" t="str">
        <f>IFERROR(Stat[[#This Row],[ポジション]],"")</f>
        <v>MB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アート松川一静ICONIC</v>
      </c>
    </row>
    <row r="79" spans="1:8" x14ac:dyDescent="0.3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花巻貴大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ユニフォーム花巻貴大ICONIC</v>
      </c>
    </row>
    <row r="80" spans="1:8" x14ac:dyDescent="0.3">
      <c r="A80">
        <f>IFERROR(Stat[[#This Row],[No.]],"")</f>
        <v>79</v>
      </c>
      <c r="B80" t="str">
        <f>IFERROR(Stat[[#This Row],[服装]],"")</f>
        <v>アート</v>
      </c>
      <c r="C80" t="str">
        <f>IFERROR(Stat[[#This Row],[名前]],"")</f>
        <v>花巻貴大</v>
      </c>
      <c r="D80" t="str">
        <f>IFERROR(Stat[[#This Row],[じゃんけん]],"")</f>
        <v>パー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アート花巻貴大ICONIC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駒木輝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常波</v>
      </c>
      <c r="G81" t="str">
        <f>IFERROR(Stat[[#This Row],[レアリティ]],"")</f>
        <v>ICONIC</v>
      </c>
      <c r="H81" t="str">
        <f>IFERROR(SetNo[[#This Row],[No.用]],"")</f>
        <v>ユニフォーム駒木輝ICONIC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茶屋和馬</v>
      </c>
      <c r="D82" t="str">
        <f>IFERROR(Stat[[#This Row],[じゃんけん]],"")</f>
        <v>パー</v>
      </c>
      <c r="E82" t="str">
        <f>IFERROR(Stat[[#This Row],[ポジション]],"")</f>
        <v>MB</v>
      </c>
      <c r="F82" t="str">
        <f>IFERROR(Stat[[#This Row],[高校]],"")</f>
        <v>常波</v>
      </c>
      <c r="G82" t="str">
        <f>IFERROR(Stat[[#This Row],[レアリティ]],"")</f>
        <v>ICONIC</v>
      </c>
      <c r="H82" t="str">
        <f>IFERROR(SetNo[[#This Row],[No.用]],"")</f>
        <v>ユニフォーム茶屋和馬ICONIC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玉川弘樹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ユニフォーム玉川弘樹ICONIC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桜井大河</v>
      </c>
      <c r="D84" t="str">
        <f>IFERROR(Stat[[#This Row],[じゃんけん]],"")</f>
        <v>パー</v>
      </c>
      <c r="E84" t="str">
        <f>IFERROR(Stat[[#This Row],[ポジション]],"")</f>
        <v>Li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ユニフォーム桜井大河ICONIC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芳賀良治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ユニフォーム芳賀良治ICONIC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渋谷陸斗</v>
      </c>
      <c r="D86" t="str">
        <f>IFERROR(Stat[[#This Row],[じゃんけん]],"")</f>
        <v>パー</v>
      </c>
      <c r="E86" t="str">
        <f>IFERROR(Stat[[#This Row],[ポジション]],"")</f>
        <v>MB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ユニフォーム渋谷陸斗ICONIC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池尻隼人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常波</v>
      </c>
      <c r="G87" t="str">
        <f>IFERROR(Stat[[#This Row],[レアリティ]],"")</f>
        <v>ICONIC</v>
      </c>
      <c r="H87" t="str">
        <f>IFERROR(SetNo[[#This Row],[No.用]],"")</f>
        <v>ユニフォーム池尻隼人ICONIC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十和田良樹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扇南</v>
      </c>
      <c r="G88" t="str">
        <f>IFERROR(Stat[[#This Row],[レアリティ]],"")</f>
        <v>ICONIC</v>
      </c>
      <c r="H88" t="str">
        <f>IFERROR(SetNo[[#This Row],[No.用]],"")</f>
        <v>ユニフォーム十和田良樹ICONIC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森岳歩</v>
      </c>
      <c r="D89" t="str">
        <f>IFERROR(Stat[[#This Row],[じゃんけん]],"")</f>
        <v>チョキ</v>
      </c>
      <c r="E89" t="str">
        <f>IFERROR(Stat[[#This Row],[ポジション]],"")</f>
        <v>MB</v>
      </c>
      <c r="F89" t="str">
        <f>IFERROR(Stat[[#This Row],[高校]],"")</f>
        <v>扇南</v>
      </c>
      <c r="G89" t="str">
        <f>IFERROR(Stat[[#This Row],[レアリティ]],"")</f>
        <v>ICONIC</v>
      </c>
      <c r="H89" t="str">
        <f>IFERROR(SetNo[[#This Row],[No.用]],"")</f>
        <v>ユニフォーム森岳歩ICONIC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唐松拓巳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ユニフォーム唐松拓巳ICONIC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田沢裕樹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ユニフォーム田沢裕樹ICONIC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子安颯真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ユニフォーム子安颯真ICONIC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横手駿</v>
      </c>
      <c r="D93" t="str">
        <f>IFERROR(Stat[[#This Row],[じゃんけん]],"")</f>
        <v>チョキ</v>
      </c>
      <c r="E93" t="str">
        <f>IFERROR(Stat[[#This Row],[ポジション]],"")</f>
        <v>Li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ユニフォーム横手駿ICONIC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夏瀬伊吹</v>
      </c>
      <c r="D94" t="str">
        <f>IFERROR(Stat[[#This Row],[じゃんけん]],"")</f>
        <v>チョキ</v>
      </c>
      <c r="E94" t="str">
        <f>IFERROR(Stat[[#This Row],[ポジション]],"")</f>
        <v>S</v>
      </c>
      <c r="F94" t="str">
        <f>IFERROR(Stat[[#This Row],[高校]],"")</f>
        <v>扇南</v>
      </c>
      <c r="G94" t="str">
        <f>IFERROR(Stat[[#This Row],[レアリティ]],"")</f>
        <v>ICONIC</v>
      </c>
      <c r="H94" t="str">
        <f>IFERROR(SetNo[[#This Row],[No.用]],"")</f>
        <v>ユニフォーム夏瀬伊吹ICONIC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古牧譲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角川</v>
      </c>
      <c r="G95" t="str">
        <f>IFERROR(Stat[[#This Row],[レアリティ]],"")</f>
        <v>ICONIC</v>
      </c>
      <c r="H95" t="str">
        <f>IFERROR(SetNo[[#This Row],[No.用]],"")</f>
        <v>ユニフォーム古牧譲ICONIC</v>
      </c>
    </row>
    <row r="96" spans="1:8" x14ac:dyDescent="0.3">
      <c r="A96">
        <f>IFERROR(Stat[[#This Row],[No.]],"")</f>
        <v>95</v>
      </c>
      <c r="B96" t="str">
        <f>IFERROR(Stat[[#This Row],[服装]],"")</f>
        <v>雪遊び</v>
      </c>
      <c r="C96" t="str">
        <f>IFERROR(Stat[[#This Row],[名前]],"")</f>
        <v>古牧譲</v>
      </c>
      <c r="D96" t="str">
        <f>IFERROR(Stat[[#This Row],[じゃんけん]],"")</f>
        <v>パー</v>
      </c>
      <c r="E96" t="str">
        <f>IFERROR(Stat[[#This Row],[ポジション]],"")</f>
        <v>S</v>
      </c>
      <c r="F96" t="str">
        <f>IFERROR(Stat[[#This Row],[高校]],"")</f>
        <v>角川</v>
      </c>
      <c r="G96" t="str">
        <f>IFERROR(Stat[[#This Row],[レアリティ]],"")</f>
        <v>ICONIC</v>
      </c>
      <c r="H96" t="str">
        <f>IFERROR(SetNo[[#This Row],[No.用]],"")</f>
        <v>雪遊び古牧譲ICONIC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浅虫快人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ユニフォーム浅虫快人ICONIC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南田大志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ユニフォーム南田大志ICONIC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湯川良明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ユニフォーム湯川良明ICONIC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稲垣功</v>
      </c>
      <c r="D100" t="str">
        <f>IFERROR(Stat[[#This Row],[じゃんけん]],"")</f>
        <v>グー</v>
      </c>
      <c r="E100" t="str">
        <f>IFERROR(Stat[[#This Row],[ポジション]],"")</f>
        <v>WS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ユニフォーム稲垣功ICONIC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馬門英治</v>
      </c>
      <c r="D101" t="str">
        <f>IFERROR(Stat[[#This Row],[じゃんけん]],"")</f>
        <v>グー</v>
      </c>
      <c r="E101" t="str">
        <f>IFERROR(Stat[[#This Row],[ポジション]],"")</f>
        <v>MB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ユニフォーム馬門英治ICONIC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百沢雄大</v>
      </c>
      <c r="D102" t="str">
        <f>IFERROR(Stat[[#This Row],[じゃんけん]],"")</f>
        <v>グー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ユニフォーム百沢雄大ICONIC</v>
      </c>
    </row>
    <row r="103" spans="1:8" x14ac:dyDescent="0.3">
      <c r="A103">
        <f>IFERROR(Stat[[#This Row],[No.]],"")</f>
        <v>102</v>
      </c>
      <c r="B103" t="str">
        <f>IFERROR(Stat[[#This Row],[服装]],"")</f>
        <v>職業体験</v>
      </c>
      <c r="C103" t="str">
        <f>IFERROR(Stat[[#This Row],[名前]],"")</f>
        <v>百沢雄大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角川</v>
      </c>
      <c r="G103" t="str">
        <f>IFERROR(Stat[[#This Row],[レアリティ]],"")</f>
        <v>ICONIC</v>
      </c>
      <c r="H103" t="str">
        <f>IFERROR(SetNo[[#This Row],[No.用]],"")</f>
        <v>職業体験百沢雄大ICONIC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照島游児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条善寺</v>
      </c>
      <c r="G104" t="str">
        <f>IFERROR(Stat[[#This Row],[レアリティ]],"")</f>
        <v>ICONIC</v>
      </c>
      <c r="H104" t="str">
        <f>IFERROR(SetNo[[#This Row],[No.用]],"")</f>
        <v>ユニフォーム照島游児ICONIC</v>
      </c>
    </row>
    <row r="105" spans="1:8" x14ac:dyDescent="0.3">
      <c r="A105">
        <f>IFERROR(Stat[[#This Row],[No.]],"")</f>
        <v>104</v>
      </c>
      <c r="B105" t="str">
        <f>IFERROR(Stat[[#This Row],[服装]],"")</f>
        <v>制服</v>
      </c>
      <c r="C105" t="str">
        <f>IFERROR(Stat[[#This Row],[名前]],"")</f>
        <v>照島游児</v>
      </c>
      <c r="D105" t="str">
        <f>IFERROR(Stat[[#This Row],[じゃんけん]],"")</f>
        <v>チョキ</v>
      </c>
      <c r="E105" t="str">
        <f>IFERROR(Stat[[#This Row],[ポジション]],"")</f>
        <v>WS</v>
      </c>
      <c r="F105" t="str">
        <f>IFERROR(Stat[[#This Row],[高校]],"")</f>
        <v>条善寺</v>
      </c>
      <c r="G105" t="str">
        <f>IFERROR(Stat[[#This Row],[レアリティ]],"")</f>
        <v>ICONIC</v>
      </c>
      <c r="H105" t="str">
        <f>IFERROR(SetNo[[#This Row],[No.用]],"")</f>
        <v>制服照島游児ICONIC</v>
      </c>
    </row>
    <row r="106" spans="1:8" x14ac:dyDescent="0.3">
      <c r="A106">
        <f>IFERROR(Stat[[#This Row],[No.]],"")</f>
        <v>105</v>
      </c>
      <c r="B106" t="str">
        <f>IFERROR(Stat[[#This Row],[服装]],"")</f>
        <v>雪遊び</v>
      </c>
      <c r="C106" t="str">
        <f>IFERROR(Stat[[#This Row],[名前]],"")</f>
        <v>照島游児</v>
      </c>
      <c r="D106" t="str">
        <f>IFERROR(Stat[[#This Row],[じゃんけん]],"")</f>
        <v>グー</v>
      </c>
      <c r="E106" t="str">
        <f>IFERROR(Stat[[#This Row],[ポジション]],"")</f>
        <v>WS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雪遊び照島游児ICONIC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母畑和馬</v>
      </c>
      <c r="D107" t="str">
        <f>IFERROR(Stat[[#This Row],[じゃんけん]],"")</f>
        <v>パー</v>
      </c>
      <c r="E107" t="str">
        <f>IFERROR(Stat[[#This Row],[ポジション]],"")</f>
        <v>MB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ユニフォーム母畑和馬ICONIC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二岐丈晴</v>
      </c>
      <c r="D108" t="str">
        <f>IFERROR(Stat[[#This Row],[じゃんけん]],"")</f>
        <v>グー</v>
      </c>
      <c r="E108" t="str">
        <f>IFERROR(Stat[[#This Row],[ポジション]],"")</f>
        <v>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ユニフォーム二岐丈晴ICONIC</v>
      </c>
    </row>
    <row r="109" spans="1:8" x14ac:dyDescent="0.3">
      <c r="A109">
        <f>IFERROR(Stat[[#This Row],[No.]],"")</f>
        <v>108</v>
      </c>
      <c r="B109" t="str">
        <f>IFERROR(Stat[[#This Row],[服装]],"")</f>
        <v>制服</v>
      </c>
      <c r="C109" t="str">
        <f>IFERROR(Stat[[#This Row],[名前]],"")</f>
        <v>二岐丈晴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制服二岐丈晴ICONIC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沼尻凛太郎</v>
      </c>
      <c r="D110" t="str">
        <f>IFERROR(Stat[[#This Row],[じゃんけん]],"")</f>
        <v>グー</v>
      </c>
      <c r="E110" t="str">
        <f>IFERROR(Stat[[#This Row],[ポジション]],"")</f>
        <v>WS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ユニフォーム沼尻凛太郎ICONIC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飯坂信義</v>
      </c>
      <c r="D111" t="str">
        <f>IFERROR(Stat[[#This Row],[じゃんけん]],"")</f>
        <v>パー</v>
      </c>
      <c r="E111" t="str">
        <f>IFERROR(Stat[[#This Row],[ポジション]],"")</f>
        <v>MB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ユニフォーム飯坂信義ICONIC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東山勝道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ユニフォーム東山勝道ICONIC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土湯新</v>
      </c>
      <c r="D113" t="str">
        <f>IFERROR(Stat[[#This Row],[じゃんけん]],"")</f>
        <v>パー</v>
      </c>
      <c r="E113" t="str">
        <f>IFERROR(Stat[[#This Row],[ポジション]],"")</f>
        <v>Li</v>
      </c>
      <c r="F113" t="str">
        <f>IFERROR(Stat[[#This Row],[高校]],"")</f>
        <v>条善寺</v>
      </c>
      <c r="G113" t="str">
        <f>IFERROR(Stat[[#This Row],[レアリティ]],"")</f>
        <v>ICONIC</v>
      </c>
      <c r="H113" t="str">
        <f>IFERROR(SetNo[[#This Row],[No.用]],"")</f>
        <v>ユニフォーム土湯新ICONIC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中島猛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和久南</v>
      </c>
      <c r="G114" t="str">
        <f>IFERROR(Stat[[#This Row],[レアリティ]],"")</f>
        <v>ICONIC</v>
      </c>
      <c r="H114" t="str">
        <f>IFERROR(SetNo[[#This Row],[No.用]],"")</f>
        <v>ユニフォーム中島猛ICONIC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白石優希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和久南</v>
      </c>
      <c r="G115" t="str">
        <f>IFERROR(Stat[[#This Row],[レアリティ]],"")</f>
        <v>ICONIC</v>
      </c>
      <c r="H115" t="str">
        <f>IFERROR(SetNo[[#This Row],[No.用]],"")</f>
        <v>ユニフォーム白石優希ICONIC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花山一雅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ユニフォーム花山一雅ICONIC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鳴子哲平</v>
      </c>
      <c r="D117" t="str">
        <f>IFERROR(Stat[[#This Row],[じゃんけん]],"")</f>
        <v>チョキ</v>
      </c>
      <c r="E117" t="str">
        <f>IFERROR(Stat[[#This Row],[ポジション]],"")</f>
        <v>MB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ユニフォーム鳴子哲平ICONIC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秋保和光</v>
      </c>
      <c r="D118" t="str">
        <f>IFERROR(Stat[[#This Row],[じゃんけん]],"")</f>
        <v>チョキ</v>
      </c>
      <c r="E118" t="str">
        <f>IFERROR(Stat[[#This Row],[ポジション]],"")</f>
        <v>Li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ユニフォーム秋保和光ICONIC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松島剛</v>
      </c>
      <c r="D119" t="str">
        <f>IFERROR(Stat[[#This Row],[じゃんけん]],"")</f>
        <v>チョキ</v>
      </c>
      <c r="E119" t="str">
        <f>IFERROR(Stat[[#This Row],[ポジション]],"")</f>
        <v>MB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ユニフォーム松島剛ICONIC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川渡瞬己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和久南</v>
      </c>
      <c r="G120" t="str">
        <f>IFERROR(Stat[[#This Row],[レアリティ]],"")</f>
        <v>ICONIC</v>
      </c>
      <c r="H120" t="str">
        <f>IFERROR(SetNo[[#This Row],[No.用]],"")</f>
        <v>ユニフォーム川渡瞬己ICONIC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牛島若利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白鳥沢</v>
      </c>
      <c r="G121" t="str">
        <f>IFERROR(Stat[[#This Row],[レアリティ]],"")</f>
        <v>ICONIC</v>
      </c>
      <c r="H121" t="str">
        <f>IFERROR(SetNo[[#This Row],[No.用]],"")</f>
        <v>ユニフォーム牛島若利ICONIC</v>
      </c>
    </row>
    <row r="122" spans="1:8" x14ac:dyDescent="0.3">
      <c r="A122">
        <f>IFERROR(Stat[[#This Row],[No.]],"")</f>
        <v>121</v>
      </c>
      <c r="B122" t="str">
        <f>IFERROR(Stat[[#This Row],[服装]],"")</f>
        <v>水着</v>
      </c>
      <c r="C122" t="str">
        <f>IFERROR(Stat[[#This Row],[名前]],"")</f>
        <v>牛島若利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白鳥沢</v>
      </c>
      <c r="G122" t="str">
        <f>IFERROR(Stat[[#This Row],[レアリティ]],"")</f>
        <v>ICONIC</v>
      </c>
      <c r="H122" t="str">
        <f>IFERROR(SetNo[[#This Row],[No.用]],"")</f>
        <v>水着牛島若利ICONIC</v>
      </c>
    </row>
    <row r="123" spans="1:8" x14ac:dyDescent="0.3">
      <c r="A123">
        <f>IFERROR(Stat[[#This Row],[No.]],"")</f>
        <v>122</v>
      </c>
      <c r="B123" t="str">
        <f>IFERROR(Stat[[#This Row],[服装]],"")</f>
        <v>新年</v>
      </c>
      <c r="C123" t="str">
        <f>IFERROR(Stat[[#This Row],[名前]],"")</f>
        <v>牛島若利</v>
      </c>
      <c r="D123" t="str">
        <f>IFERROR(Stat[[#This Row],[じゃんけん]],"")</f>
        <v>チョキ</v>
      </c>
      <c r="E123" t="str">
        <f>IFERROR(Stat[[#This Row],[ポジション]],"")</f>
        <v>WS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新年牛島若利ICONIC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天童覚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ユニフォーム天童覚ICONIC</v>
      </c>
    </row>
    <row r="125" spans="1:8" x14ac:dyDescent="0.3">
      <c r="A125">
        <f>IFERROR(Stat[[#This Row],[No.]],"")</f>
        <v>124</v>
      </c>
      <c r="B125" t="str">
        <f>IFERROR(Stat[[#This Row],[服装]],"")</f>
        <v>水着</v>
      </c>
      <c r="C125" t="str">
        <f>IFERROR(Stat[[#This Row],[名前]],"")</f>
        <v>天童覚</v>
      </c>
      <c r="D125" t="str">
        <f>IFERROR(Stat[[#This Row],[じゃんけん]],"")</f>
        <v>パー</v>
      </c>
      <c r="E125" t="str">
        <f>IFERROR(Stat[[#This Row],[ポジション]],"")</f>
        <v>MB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水着天童覚ICONIC</v>
      </c>
    </row>
    <row r="126" spans="1:8" x14ac:dyDescent="0.3">
      <c r="A126">
        <f>IFERROR(Stat[[#This Row],[No.]],"")</f>
        <v>125</v>
      </c>
      <c r="B126" t="str">
        <f>IFERROR(Stat[[#This Row],[服装]],"")</f>
        <v>文化祭</v>
      </c>
      <c r="C126" t="str">
        <f>IFERROR(Stat[[#This Row],[名前]],"")</f>
        <v>天童覚</v>
      </c>
      <c r="D126" t="str">
        <f>IFERROR(Stat[[#This Row],[じゃんけん]],"")</f>
        <v>チョキ</v>
      </c>
      <c r="E126" t="str">
        <f>IFERROR(Stat[[#This Row],[ポジション]],"")</f>
        <v>MB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文化祭天童覚ICONIC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五色工</v>
      </c>
      <c r="D127" t="str">
        <f>IFERROR(Stat[[#This Row],[じゃんけん]],"")</f>
        <v>チョキ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ユニフォーム五色工ICONIC</v>
      </c>
    </row>
    <row r="128" spans="1:8" x14ac:dyDescent="0.3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五色工</v>
      </c>
      <c r="D128" t="str">
        <f>IFERROR(Stat[[#This Row],[じゃんけん]],"")</f>
        <v>グー</v>
      </c>
      <c r="E128" t="str">
        <f>IFERROR(Stat[[#This Row],[ポジション]],"")</f>
        <v>WS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職業体験五色工ICONIC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白布賢二郎</v>
      </c>
      <c r="D129" t="str">
        <f>IFERROR(Stat[[#This Row],[じゃんけん]],"")</f>
        <v>グー</v>
      </c>
      <c r="E129" t="str">
        <f>IFERROR(Stat[[#This Row],[ポジション]],"")</f>
        <v>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ユニフォーム白布賢二郎ICONIC</v>
      </c>
    </row>
    <row r="130" spans="1:8" x14ac:dyDescent="0.3">
      <c r="A130">
        <f>IFERROR(Stat[[#This Row],[No.]],"")</f>
        <v>129</v>
      </c>
      <c r="B130" t="str">
        <f>IFERROR(Stat[[#This Row],[服装]],"")</f>
        <v>探偵</v>
      </c>
      <c r="C130" t="str">
        <f>IFERROR(Stat[[#This Row],[名前]],"")</f>
        <v>白布賢二郎</v>
      </c>
      <c r="D130" t="str">
        <f>IFERROR(Stat[[#This Row],[じゃんけん]],"")</f>
        <v>パー</v>
      </c>
      <c r="E130" t="str">
        <f>IFERROR(Stat[[#This Row],[ポジション]],"")</f>
        <v>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探偵白布賢二郎ICONIC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大平獅音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ユニフォーム大平獅音ICONIC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川西太一</v>
      </c>
      <c r="D132" t="str">
        <f>IFERROR(Stat[[#This Row],[じゃんけん]],"")</f>
        <v>グー</v>
      </c>
      <c r="E132" t="str">
        <f>IFERROR(Stat[[#This Row],[ポジション]],"")</f>
        <v>MB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ユニフォーム川西太一ICONIC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瀬見英太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ユニフォーム瀬見英太ICONIC</v>
      </c>
    </row>
    <row r="134" spans="1:8" x14ac:dyDescent="0.3">
      <c r="A134">
        <f>IFERROR(Stat[[#This Row],[No.]],"")</f>
        <v>133</v>
      </c>
      <c r="B134" t="str">
        <f>IFERROR(Stat[[#This Row],[服装]],"")</f>
        <v>雪遊び</v>
      </c>
      <c r="C134" t="str">
        <f>IFERROR(Stat[[#This Row],[名前]],"")</f>
        <v>瀬見英太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雪遊び瀬見英太ICONIC</v>
      </c>
    </row>
    <row r="135" spans="1:8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山形隼人</v>
      </c>
      <c r="D135" t="str">
        <f>IFERROR(Stat[[#This Row],[じゃんけん]],"")</f>
        <v>グー</v>
      </c>
      <c r="E135" t="str">
        <f>IFERROR(Stat[[#This Row],[ポジション]],"")</f>
        <v>Li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ユニフォーム山形隼人ICONIC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宮侑</v>
      </c>
      <c r="D136" t="str">
        <f>IFERROR(Stat[[#This Row],[じゃんけん]],"")</f>
        <v>チョキ</v>
      </c>
      <c r="E136" t="str">
        <f>IFERROR(Stat[[#This Row],[ポジション]],"")</f>
        <v>S</v>
      </c>
      <c r="F136" t="str">
        <f>IFERROR(Stat[[#This Row],[高校]],"")</f>
        <v>稲荷崎</v>
      </c>
      <c r="G136" t="str">
        <f>IFERROR(Stat[[#This Row],[レアリティ]],"")</f>
        <v>ICONIC</v>
      </c>
      <c r="H136" t="str">
        <f>IFERROR(SetNo[[#This Row],[No.用]],"")</f>
        <v>ユニフォーム宮侑ICONIC</v>
      </c>
    </row>
    <row r="137" spans="1:8" x14ac:dyDescent="0.3">
      <c r="A137">
        <f>IFERROR(Stat[[#This Row],[No.]],"")</f>
        <v>136</v>
      </c>
      <c r="B137" t="str">
        <f>IFERROR(Stat[[#This Row],[服装]],"")</f>
        <v>文化祭</v>
      </c>
      <c r="C137" t="str">
        <f>IFERROR(Stat[[#This Row],[名前]],"")</f>
        <v>宮侑</v>
      </c>
      <c r="D137" t="str">
        <f>IFERROR(Stat[[#This Row],[じゃんけん]],"")</f>
        <v>グー</v>
      </c>
      <c r="E137" t="str">
        <f>IFERROR(Stat[[#This Row],[ポジション]],"")</f>
        <v>S</v>
      </c>
      <c r="F137" t="str">
        <f>IFERROR(Stat[[#This Row],[高校]],"")</f>
        <v>稲荷崎</v>
      </c>
      <c r="G137" t="str">
        <f>IFERROR(Stat[[#This Row],[レアリティ]],"")</f>
        <v>ICONIC</v>
      </c>
      <c r="H137" t="str">
        <f>IFERROR(SetNo[[#This Row],[No.用]],"")</f>
        <v>文化祭宮侑ICONIC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宮治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ユニフォーム宮治ICONIC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角名倫太郎</v>
      </c>
      <c r="D139" t="str">
        <f>IFERROR(Stat[[#This Row],[じゃんけん]],"")</f>
        <v>チョキ</v>
      </c>
      <c r="E139" t="str">
        <f>IFERROR(Stat[[#This Row],[ポジション]],"")</f>
        <v>MB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ユニフォーム角名倫太郎ICONIC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北信介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ユニフォーム北信介ICONIC</v>
      </c>
    </row>
    <row r="141" spans="1:8" x14ac:dyDescent="0.3">
      <c r="A141">
        <f>IFERROR(Stat[[#This Row],[No.]],"")</f>
        <v>140</v>
      </c>
      <c r="B141" t="str">
        <f>IFERROR(Stat[[#This Row],[服装]],"")</f>
        <v>Xmas</v>
      </c>
      <c r="C141" t="str">
        <f>IFERROR(Stat[[#This Row],[名前]],"")</f>
        <v>北信介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Xmas北信介ICONIC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尾白アラン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ユニフォーム尾白アランICONIC</v>
      </c>
    </row>
    <row r="143" spans="1:8" x14ac:dyDescent="0.3">
      <c r="A143">
        <f>IFERROR(Stat[[#This Row],[No.]],"")</f>
        <v>142</v>
      </c>
      <c r="B143" t="str">
        <f>IFERROR(Stat[[#This Row],[服装]],"")</f>
        <v>雪遊び</v>
      </c>
      <c r="C143" t="str">
        <f>IFERROR(Stat[[#This Row],[名前]],"")</f>
        <v>尾白アラン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雪遊び尾白アランICONIC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赤木路成</v>
      </c>
      <c r="D144" t="str">
        <f>IFERROR(Stat[[#This Row],[じゃんけん]],"")</f>
        <v>チョキ</v>
      </c>
      <c r="E144" t="str">
        <f>IFERROR(Stat[[#This Row],[ポジション]],"")</f>
        <v>Li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ユニフォーム赤木路成ICONIC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大耳練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稲荷崎</v>
      </c>
      <c r="G145" t="str">
        <f>IFERROR(Stat[[#This Row],[レアリティ]],"")</f>
        <v>ICONIC</v>
      </c>
      <c r="H145" t="str">
        <f>IFERROR(SetNo[[#This Row],[No.用]],"")</f>
        <v>ユニフォーム大耳練ICONIC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理石平介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ユニフォーム理石平介ICONIC</v>
      </c>
    </row>
    <row r="147" spans="1:8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木兎光太郎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梟谷</v>
      </c>
      <c r="G147" t="str">
        <f>IFERROR(Stat[[#This Row],[レアリティ]],"")</f>
        <v>ICONIC</v>
      </c>
      <c r="H147" t="str">
        <f>IFERROR(SetNo[[#This Row],[No.用]],"")</f>
        <v>ユニフォーム木兎光太郎ICONIC</v>
      </c>
    </row>
    <row r="148" spans="1:8" x14ac:dyDescent="0.3">
      <c r="A148">
        <f>IFERROR(Stat[[#This Row],[No.]],"")</f>
        <v>147</v>
      </c>
      <c r="B148" t="str">
        <f>IFERROR(Stat[[#This Row],[服装]],"")</f>
        <v>夏祭り</v>
      </c>
      <c r="C148" t="str">
        <f>IFERROR(Stat[[#This Row],[名前]],"")</f>
        <v>木兎光太郎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梟谷</v>
      </c>
      <c r="G148" t="str">
        <f>IFERROR(Stat[[#This Row],[レアリティ]],"")</f>
        <v>ICONIC</v>
      </c>
      <c r="H148" t="str">
        <f>IFERROR(SetNo[[#This Row],[No.用]],"")</f>
        <v>夏祭り木兎光太郎ICONIC</v>
      </c>
    </row>
    <row r="149" spans="1:8" x14ac:dyDescent="0.3">
      <c r="A149">
        <f>IFERROR(Stat[[#This Row],[No.]],"")</f>
        <v>148</v>
      </c>
      <c r="B149" t="str">
        <f>IFERROR(Stat[[#This Row],[服装]],"")</f>
        <v>Xmas</v>
      </c>
      <c r="C149" t="str">
        <f>IFERROR(Stat[[#This Row],[名前]],"")</f>
        <v>木兎光太郎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Xmas木兎光太郎ICONIC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制服</v>
      </c>
      <c r="C150" t="str">
        <f>IFERROR(Stat[[#This Row],[名前]],"")</f>
        <v>木兎光太郎</v>
      </c>
      <c r="D150" t="str">
        <f>IFERROR(Stat[[#This Row],[じゃんけん]],"")</f>
        <v>パー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制服木兎光太郎ICONIC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木葉秋紀</v>
      </c>
      <c r="D151" t="str">
        <f>IFERROR(Stat[[#This Row],[じゃんけん]],"")</f>
        <v>パー</v>
      </c>
      <c r="E151" t="str">
        <f>IFERROR(Stat[[#This Row],[ポジション]],"")</f>
        <v>WS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ユニフォーム木葉秋紀ICONIC</v>
      </c>
    </row>
    <row r="152" spans="1:8" x14ac:dyDescent="0.3">
      <c r="A152">
        <f>IFERROR(Stat[[#This Row],[No.]],"")</f>
        <v>151</v>
      </c>
      <c r="B152" t="str">
        <f>IFERROR(Stat[[#This Row],[服装]],"")</f>
        <v>探偵</v>
      </c>
      <c r="C152" t="str">
        <f>IFERROR(Stat[[#This Row],[名前]],"")</f>
        <v>木葉秋紀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探偵木葉秋紀ICONIC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猿杙大和</v>
      </c>
      <c r="D153" t="str">
        <f>IFERROR(Stat[[#This Row],[じゃんけん]],"")</f>
        <v>パー</v>
      </c>
      <c r="E153" t="str">
        <f>IFERROR(Stat[[#This Row],[ポジション]],"")</f>
        <v>WS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ユニフォーム猿杙大和ICONIC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小見春樹</v>
      </c>
      <c r="D154" t="str">
        <f>IFERROR(Stat[[#This Row],[じゃんけん]],"")</f>
        <v>パー</v>
      </c>
      <c r="E154" t="str">
        <f>IFERROR(Stat[[#This Row],[ポジション]],"")</f>
        <v>Li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ユニフォーム小見春樹ICONIC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尾長渉</v>
      </c>
      <c r="D155" t="str">
        <f>IFERROR(Stat[[#This Row],[じゃんけん]],"")</f>
        <v>パー</v>
      </c>
      <c r="E155" t="str">
        <f>IFERROR(Stat[[#This Row],[ポジション]],"")</f>
        <v>MB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ユニフォーム尾長渉ICONIC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鷲尾辰生</v>
      </c>
      <c r="D156" t="str">
        <f>IFERROR(Stat[[#This Row],[じゃんけん]],"")</f>
        <v>パー</v>
      </c>
      <c r="E156" t="str">
        <f>IFERROR(Stat[[#This Row],[ポジション]],"")</f>
        <v>MB</v>
      </c>
      <c r="F156" t="str">
        <f>IFERROR(Stat[[#This Row],[高校]],"")</f>
        <v>梟谷</v>
      </c>
      <c r="G156" t="str">
        <f>IFERROR(Stat[[#This Row],[レアリティ]],"")</f>
        <v>ICONIC</v>
      </c>
      <c r="H156" t="str">
        <f>IFERROR(SetNo[[#This Row],[No.用]],"")</f>
        <v>ユニフォーム鷲尾辰生ICONIC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赤葦京治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ユニフォーム赤葦京治ICONIC</v>
      </c>
    </row>
    <row r="158" spans="1:8" x14ac:dyDescent="0.3">
      <c r="A158">
        <f>IFERROR(Stat[[#This Row],[No.]],"")</f>
        <v>157</v>
      </c>
      <c r="B158" t="str">
        <f>IFERROR(Stat[[#This Row],[服装]],"")</f>
        <v>夏祭り</v>
      </c>
      <c r="C158" t="str">
        <f>IFERROR(Stat[[#This Row],[名前]],"")</f>
        <v>赤葦京治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夏祭り赤葦京治ICONIC</v>
      </c>
    </row>
    <row r="159" spans="1:8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星海光来</v>
      </c>
      <c r="D159" t="str">
        <f>IFERROR(Stat[[#This Row],[じゃんけん]],"")</f>
        <v>チョキ</v>
      </c>
      <c r="E159" t="str">
        <f>IFERROR(Stat[[#This Row],[ポジション]],"")</f>
        <v>WS</v>
      </c>
      <c r="F159" t="str">
        <f>IFERROR(Stat[[#This Row],[高校]],"")</f>
        <v>鴎台</v>
      </c>
      <c r="G159" t="str">
        <f>IFERROR(Stat[[#This Row],[レアリティ]],"")</f>
        <v>ICONIC</v>
      </c>
      <c r="H159" t="str">
        <f>IFERROR(SetNo[[#This Row],[No.用]],"")</f>
        <v>ユニフォーム星海光来ICONIC</v>
      </c>
    </row>
    <row r="160" spans="1:8" x14ac:dyDescent="0.3">
      <c r="A160">
        <f>IFERROR(Stat[[#This Row],[No.]],"")</f>
        <v>159</v>
      </c>
      <c r="B160" t="str">
        <f>IFERROR(Stat[[#This Row],[服装]],"")</f>
        <v>文化祭</v>
      </c>
      <c r="C160" t="str">
        <f>IFERROR(Stat[[#This Row],[名前]],"")</f>
        <v>星海光来</v>
      </c>
      <c r="D160" t="str">
        <f>IFERROR(Stat[[#This Row],[じゃんけん]],"")</f>
        <v>グー</v>
      </c>
      <c r="E160" t="str">
        <f>IFERROR(Stat[[#This Row],[ポジション]],"")</f>
        <v>WS</v>
      </c>
      <c r="F160" t="str">
        <f>IFERROR(Stat[[#This Row],[高校]],"")</f>
        <v>鴎台</v>
      </c>
      <c r="G160" t="str">
        <f>IFERROR(Stat[[#This Row],[レアリティ]],"")</f>
        <v>ICONIC</v>
      </c>
      <c r="H160" t="str">
        <f>IFERROR(SetNo[[#This Row],[No.用]],"")</f>
        <v>文化祭星海光来ICONIC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昼神幸郎</v>
      </c>
      <c r="D161" t="str">
        <f>IFERROR(Stat[[#This Row],[じゃんけん]],"")</f>
        <v>チョキ</v>
      </c>
      <c r="E161" t="str">
        <f>IFERROR(Stat[[#This Row],[ポジション]],"")</f>
        <v>MB</v>
      </c>
      <c r="F161" t="str">
        <f>IFERROR(Stat[[#This Row],[高校]],"")</f>
        <v>鴎台</v>
      </c>
      <c r="G161" t="str">
        <f>IFERROR(Stat[[#This Row],[レアリティ]],"")</f>
        <v>ICONIC</v>
      </c>
      <c r="H161" t="str">
        <f>IFERROR(SetNo[[#This Row],[No.用]],"")</f>
        <v>ユニフォーム昼神幸郎ICONIC</v>
      </c>
    </row>
    <row r="162" spans="1:8" x14ac:dyDescent="0.3">
      <c r="A162">
        <f>IFERROR(Stat[[#This Row],[No.]],"")</f>
        <v>161</v>
      </c>
      <c r="B162" t="str">
        <f>IFERROR(Stat[[#This Row],[服装]],"")</f>
        <v>Xmas</v>
      </c>
      <c r="C162" t="str">
        <f>IFERROR(Stat[[#This Row],[名前]],"")</f>
        <v>昼神幸郎</v>
      </c>
      <c r="D162" t="str">
        <f>IFERROR(Stat[[#This Row],[じゃんけん]],"")</f>
        <v>グー</v>
      </c>
      <c r="E162" t="str">
        <f>IFERROR(Stat[[#This Row],[ポジション]],"")</f>
        <v>MB</v>
      </c>
      <c r="F162" t="str">
        <f>IFERROR(Stat[[#This Row],[高校]],"")</f>
        <v>鴎台</v>
      </c>
      <c r="G162" t="str">
        <f>IFERROR(Stat[[#This Row],[レアリティ]],"")</f>
        <v>ICONIC</v>
      </c>
      <c r="H162" t="str">
        <f>IFERROR(SetNo[[#This Row],[No.用]],"")</f>
        <v>Xmas昼神幸郎ICONIC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佐久早聖臣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井闥山</v>
      </c>
      <c r="G163" t="str">
        <f>IFERROR(Stat[[#This Row],[レアリティ]],"")</f>
        <v>ICONIC</v>
      </c>
      <c r="H163" t="str">
        <f>IFERROR(SetNo[[#This Row],[No.用]],"")</f>
        <v>ユニフォーム佐久早聖臣ICONIC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小森元也</v>
      </c>
      <c r="D164" t="str">
        <f>IFERROR(Stat[[#This Row],[じゃんけん]],"")</f>
        <v>チョキ</v>
      </c>
      <c r="E164" t="str">
        <f>IFERROR(Stat[[#This Row],[ポジション]],"")</f>
        <v>Li</v>
      </c>
      <c r="F164" t="str">
        <f>IFERROR(Stat[[#This Row],[高校]],"")</f>
        <v>井闥山</v>
      </c>
      <c r="G164" t="str">
        <f>IFERROR(Stat[[#This Row],[レアリティ]],"")</f>
        <v>ICONIC</v>
      </c>
      <c r="H164" t="str">
        <f>IFERROR(SetNo[[#This Row],[No.用]],"")</f>
        <v>ユニフォーム小森元也ICONIC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大将優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戸美</v>
      </c>
      <c r="G165" t="str">
        <f>IFERROR(Stat[[#This Row],[レアリティ]],"")</f>
        <v>ICONIC</v>
      </c>
      <c r="H165" t="str">
        <f>IFERROR(SetNo[[#This Row],[No.用]],"")</f>
        <v>ユニフォーム大将優ICONIC</v>
      </c>
    </row>
    <row r="166" spans="1:8" x14ac:dyDescent="0.3">
      <c r="A166">
        <f>IFERROR(Stat[[#This Row],[No.]],"")</f>
        <v>165</v>
      </c>
      <c r="B166" t="str">
        <f>IFERROR(Stat[[#This Row],[服装]],"")</f>
        <v>新年</v>
      </c>
      <c r="C166" t="str">
        <f>IFERROR(Stat[[#This Row],[名前]],"")</f>
        <v>大将優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戸美</v>
      </c>
      <c r="G166" t="str">
        <f>IFERROR(Stat[[#This Row],[レアリティ]],"")</f>
        <v>ICONIC</v>
      </c>
      <c r="H166" t="str">
        <f>IFERROR(SetNo[[#This Row],[No.用]],"")</f>
        <v>新年大将優ICONIC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沼井和馬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戸美</v>
      </c>
      <c r="G167" t="str">
        <f>IFERROR(Stat[[#This Row],[レアリティ]],"")</f>
        <v>ICONIC</v>
      </c>
      <c r="H167" t="str">
        <f>IFERROR(SetNo[[#This Row],[No.用]],"")</f>
        <v>ユニフォーム沼井和馬ICONIC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潜尚保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ユニフォーム潜尚保ICONIC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高千穂恵也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ユニフォーム高千穂恵也ICONIC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広尾倖児</v>
      </c>
      <c r="D170" t="str">
        <f>IFERROR(Stat[[#This Row],[じゃんけん]],"")</f>
        <v>パー</v>
      </c>
      <c r="E170" t="str">
        <f>IFERROR(Stat[[#This Row],[ポジション]],"")</f>
        <v>MB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ユニフォーム広尾倖児ICONIC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先島伊澄</v>
      </c>
      <c r="D171" t="str">
        <f>IFERROR(Stat[[#This Row],[じゃんけん]],"")</f>
        <v>パー</v>
      </c>
      <c r="E171" t="str">
        <f>IFERROR(Stat[[#This Row],[ポジション]],"")</f>
        <v>S</v>
      </c>
      <c r="F171" t="str">
        <f>IFERROR(Stat[[#This Row],[高校]],"")</f>
        <v>戸美</v>
      </c>
      <c r="G171" t="str">
        <f>IFERROR(Stat[[#This Row],[レアリティ]],"")</f>
        <v>ICONIC</v>
      </c>
      <c r="H171" t="str">
        <f>IFERROR(SetNo[[#This Row],[No.用]],"")</f>
        <v>ユニフォーム先島伊澄ICONIC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背黒晃彦</v>
      </c>
      <c r="D172" t="str">
        <f>IFERROR(Stat[[#This Row],[じゃんけん]],"")</f>
        <v>パー</v>
      </c>
      <c r="E172" t="str">
        <f>IFERROR(Stat[[#This Row],[ポジション]],"")</f>
        <v>MB</v>
      </c>
      <c r="F172" t="str">
        <f>IFERROR(Stat[[#This Row],[高校]],"")</f>
        <v>戸美</v>
      </c>
      <c r="G172" t="str">
        <f>IFERROR(Stat[[#This Row],[レアリティ]],"")</f>
        <v>ICONIC</v>
      </c>
      <c r="H172" t="str">
        <f>IFERROR(SetNo[[#This Row],[No.用]],"")</f>
        <v>ユニフォーム背黒晃彦ICONIC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赤間颯</v>
      </c>
      <c r="D173" t="str">
        <f>IFERROR(Stat[[#This Row],[じゃんけん]],"")</f>
        <v>パー</v>
      </c>
      <c r="E173" t="str">
        <f>IFERROR(Stat[[#This Row],[ポジション]],"")</f>
        <v>Li</v>
      </c>
      <c r="F173" t="str">
        <f>IFERROR(Stat[[#This Row],[高校]],"")</f>
        <v>戸美</v>
      </c>
      <c r="G173" t="str">
        <f>IFERROR(Stat[[#This Row],[レアリティ]],"")</f>
        <v>ICONIC</v>
      </c>
      <c r="H173" t="str">
        <f>IFERROR(SetNo[[#This Row],[No.用]],"")</f>
        <v>ユニフォーム赤間颯ICONIC</v>
      </c>
    </row>
    <row r="174" spans="1:8" x14ac:dyDescent="0.3">
      <c r="A174" t="str">
        <f>IFERROR(Stat[[#This Row],[No.]],"")</f>
        <v/>
      </c>
      <c r="B174" t="str">
        <f>IFERROR(Stat[[#This Row],[服装]],"")</f>
        <v/>
      </c>
      <c r="C174" t="str">
        <f>IFERROR(Stat[[#This Row],[名前]],"")</f>
        <v/>
      </c>
      <c r="D174" t="str">
        <f>IFERROR(Stat[[#This Row],[じゃんけん]],"")</f>
        <v/>
      </c>
      <c r="E174" t="str">
        <f>IFERROR(Stat[[#This Row],[ポジション]],"")</f>
        <v/>
      </c>
      <c r="F174" t="str">
        <f>IFERROR(Stat[[#This Row],[高校]],"")</f>
        <v/>
      </c>
      <c r="G174" t="str">
        <f>IFERROR(Stat[[#This Row],[レアリティ]],"")</f>
        <v/>
      </c>
      <c r="H174" t="str">
        <f>IFERROR(SetNo[[#This Row],[No.用]],"")</f>
        <v/>
      </c>
    </row>
    <row r="175" spans="1:8" x14ac:dyDescent="0.3">
      <c r="A175" t="str">
        <f>IFERROR(Stat[[#This Row],[No.]],"")</f>
        <v/>
      </c>
      <c r="B175" t="str">
        <f>IFERROR(Stat[[#This Row],[服装]],"")</f>
        <v/>
      </c>
      <c r="C175" t="str">
        <f>IFERROR(Stat[[#This Row],[名前]],"")</f>
        <v/>
      </c>
      <c r="D175" t="str">
        <f>IFERROR(Stat[[#This Row],[じゃんけん]],"")</f>
        <v/>
      </c>
      <c r="E175" t="str">
        <f>IFERROR(Stat[[#This Row],[ポジション]],"")</f>
        <v/>
      </c>
      <c r="F175" t="str">
        <f>IFERROR(Stat[[#This Row],[高校]],"")</f>
        <v/>
      </c>
      <c r="G175" t="str">
        <f>IFERROR(Stat[[#This Row],[レアリティ]],"")</f>
        <v/>
      </c>
      <c r="H175" t="str">
        <f>IFERROR(SetNo[[#This Row],[No.用]],"")</f>
        <v/>
      </c>
    </row>
    <row r="176" spans="1:8" x14ac:dyDescent="0.3">
      <c r="A176" t="str">
        <f>IFERROR(Stat[[#This Row],[No.]],"")</f>
        <v/>
      </c>
      <c r="B176" t="str">
        <f>IFERROR(Stat[[#This Row],[服装]],"")</f>
        <v/>
      </c>
      <c r="C176" t="str">
        <f>IFERROR(Stat[[#This Row],[名前]],"")</f>
        <v/>
      </c>
      <c r="D176" t="str">
        <f>IFERROR(Stat[[#This Row],[じゃんけん]],"")</f>
        <v/>
      </c>
      <c r="E176" t="str">
        <f>IFERROR(Stat[[#This Row],[ポジション]],"")</f>
        <v/>
      </c>
      <c r="F176" t="str">
        <f>IFERROR(Stat[[#This Row],[高校]],"")</f>
        <v/>
      </c>
      <c r="G176" t="str">
        <f>IFERROR(Stat[[#This Row],[レアリティ]],"")</f>
        <v/>
      </c>
      <c r="H176" t="str">
        <f>IFERROR(SetNo[[#This Row],[No.用]],"")</f>
        <v/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92"/>
  <sheetViews>
    <sheetView topLeftCell="A837" workbookViewId="0">
      <selection activeCell="A852" sqref="A852:XFD856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963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963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963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963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963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963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963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918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918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918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918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918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918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918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939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939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939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939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939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898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898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898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898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898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898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898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898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898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898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898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898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41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ユニフォーム灰羽リエーフICONIC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ユニフォーム灰羽リエーフICONIC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ユニフォーム灰羽リエーフICONIC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387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探偵灰羽リエーフICONIC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387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探偵灰羽リエーフICONIC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387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387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387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探偵灰羽リエーフICONIC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173</v>
      </c>
      <c r="M235">
        <v>34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108</v>
      </c>
      <c r="D236" t="s">
        <v>42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195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ユニフォーム夜久衛輔ICONIC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108</v>
      </c>
      <c r="D237" t="s">
        <v>42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34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ユニフォーム夜久衛輔ICONIC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108</v>
      </c>
      <c r="D238" t="s">
        <v>42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ユニフォーム夜久衛輔ICONIC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108</v>
      </c>
      <c r="D239" t="s">
        <v>42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ユニフォーム夜久衛輔ICONIC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108</v>
      </c>
      <c r="D240" t="s">
        <v>42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ユニフォーム夜久衛輔ICONIC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7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ユニフォーム夜久衛輔ICONIC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8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47</v>
      </c>
      <c r="N242">
        <v>0</v>
      </c>
      <c r="O242">
        <v>57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ユニフォーム福永招平ICONIC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ユニフォーム福永招平ICONIC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ユニフォーム福永招平ICONIC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ユニフォーム福永招平ICONIC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ユニフォーム福永招平ICONIC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108</v>
      </c>
      <c r="D248" t="s">
        <v>44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108</v>
      </c>
      <c r="D249" t="s">
        <v>44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108</v>
      </c>
      <c r="D250" t="s">
        <v>44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108</v>
      </c>
      <c r="D251" t="s">
        <v>44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108</v>
      </c>
      <c r="D252" t="s">
        <v>44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ユニフォーム犬岡走ICONIC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ユニフォーム犬岡走ICONIC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939</v>
      </c>
      <c r="D254" t="s">
        <v>44</v>
      </c>
      <c r="E254" s="1" t="s">
        <v>77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新年犬岡走ICONIC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939</v>
      </c>
      <c r="D255" t="s">
        <v>44</v>
      </c>
      <c r="E255" s="1" t="s">
        <v>77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新年犬岡走ICONIC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939</v>
      </c>
      <c r="D256" t="s">
        <v>44</v>
      </c>
      <c r="E256" s="1" t="s">
        <v>77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新年犬岡走ICONIC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939</v>
      </c>
      <c r="D257" t="s">
        <v>44</v>
      </c>
      <c r="E257" s="1" t="s">
        <v>77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新年犬岡走ICONIC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939</v>
      </c>
      <c r="D258" t="s">
        <v>44</v>
      </c>
      <c r="E258" s="1" t="s">
        <v>77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新年犬岡走ICONIC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939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新年犬岡走ICONIC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t="s">
        <v>108</v>
      </c>
      <c r="D260" t="s">
        <v>45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t="s">
        <v>108</v>
      </c>
      <c r="D261" t="s">
        <v>45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t="s">
        <v>108</v>
      </c>
      <c r="D262" t="s">
        <v>45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t="s">
        <v>108</v>
      </c>
      <c r="D263" t="s">
        <v>45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s="1" t="s">
        <v>939</v>
      </c>
      <c r="D265" t="s">
        <v>45</v>
      </c>
      <c r="E265" s="1" t="s">
        <v>77</v>
      </c>
      <c r="F265" t="s">
        <v>25</v>
      </c>
      <c r="G265" t="s">
        <v>27</v>
      </c>
      <c r="H265" t="s">
        <v>71</v>
      </c>
      <c r="I265">
        <v>1</v>
      </c>
      <c r="J265" t="s">
        <v>229</v>
      </c>
      <c r="K265" s="1" t="s">
        <v>119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新年山本猛虎ICONIC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s="1" t="s">
        <v>939</v>
      </c>
      <c r="D266" t="s">
        <v>45</v>
      </c>
      <c r="E266" s="1" t="s">
        <v>77</v>
      </c>
      <c r="F266" t="s">
        <v>25</v>
      </c>
      <c r="G266" t="s">
        <v>27</v>
      </c>
      <c r="H266" t="s">
        <v>71</v>
      </c>
      <c r="I266">
        <v>1</v>
      </c>
      <c r="J266" t="s">
        <v>229</v>
      </c>
      <c r="K266" s="1" t="s">
        <v>195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新年山本猛虎ICONIC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s="1" t="s">
        <v>939</v>
      </c>
      <c r="D267" t="s">
        <v>45</v>
      </c>
      <c r="E267" s="1" t="s">
        <v>77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s="1" t="s">
        <v>163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新年山本猛虎ICONIC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s="1" t="s">
        <v>939</v>
      </c>
      <c r="D268" t="s">
        <v>45</v>
      </c>
      <c r="E268" s="1" t="s">
        <v>77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s="1" t="s">
        <v>120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新年山本猛虎ICONIC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s="1" t="s">
        <v>939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s="1" t="s">
        <v>164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新年山本猛虎ICONIC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s="1" t="s">
        <v>939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s="1" t="s">
        <v>165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新年山本猛虎ICONIC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s="1" t="s">
        <v>939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Receive[[#This Row],[服装]]&amp;Receive[[#This Row],[名前]]&amp;Receive[[#This Row],[レアリティ]]</f>
        <v>新年山本猛虎ICONIC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119</v>
      </c>
      <c r="L272" t="s">
        <v>173</v>
      </c>
      <c r="M272">
        <v>35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229</v>
      </c>
      <c r="K273" t="s">
        <v>195</v>
      </c>
      <c r="L273" t="s">
        <v>173</v>
      </c>
      <c r="M273">
        <v>44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ユニフォーム芝山優生ICONIC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ユニフォーム芝山優生ICONIC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108</v>
      </c>
      <c r="D275" t="s">
        <v>46</v>
      </c>
      <c r="E275" t="s">
        <v>24</v>
      </c>
      <c r="F275" t="s">
        <v>21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ユニフォーム芝山優生ICONIC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108</v>
      </c>
      <c r="D276" t="s">
        <v>46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ユニフォーム芝山優生ICONIC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t="s">
        <v>108</v>
      </c>
      <c r="D277" t="s">
        <v>46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ユニフォーム芝山優生ICONIC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ユニフォーム芝山優生ICONIC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183</v>
      </c>
      <c r="L279" t="s">
        <v>225</v>
      </c>
      <c r="M279">
        <v>45</v>
      </c>
      <c r="N279">
        <v>0</v>
      </c>
      <c r="O279">
        <v>55</v>
      </c>
      <c r="P279">
        <v>0</v>
      </c>
      <c r="T279" t="str">
        <f>Receive[[#This Row],[服装]]&amp;Receive[[#This Row],[名前]]&amp;Receive[[#This Row],[レアリティ]]</f>
        <v>ユニフォーム芝山優生ICONIC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ユニフォーム海信之ICONIC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229</v>
      </c>
      <c r="K286" t="s">
        <v>119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ユニフォーム海信之YELL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ユニフォーム海信之YELL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ユニフォーム海信之YELL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229</v>
      </c>
      <c r="K289" t="s">
        <v>120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ユニフォーム海信之YELL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ユニフォーム海信之YELL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ユニフォーム海信之YELL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195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ユニフォーム青根高伸ICONIC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195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制服青根高伸ICONIC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制服青根高伸ICONIC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プール掃除青根高伸ICONIC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229</v>
      </c>
      <c r="K305" t="s">
        <v>195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プール掃除青根高伸ICONIC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プール掃除青根高伸ICONIC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プール掃除青根高伸ICONIC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プール掃除青根高伸ICONIC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プール掃除青根高伸ICONIC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195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119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195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制服二口堅治ICONIC</v>
      </c>
    </row>
    <row r="322" spans="1:20" x14ac:dyDescent="0.3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119</v>
      </c>
      <c r="L322" t="s">
        <v>178</v>
      </c>
      <c r="M322">
        <v>30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t="s">
        <v>195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プール掃除二口堅治ICONIC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プール掃除二口堅治ICONIC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プール掃除二口堅治ICONIC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120</v>
      </c>
      <c r="L326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8</v>
      </c>
      <c r="C329" t="s">
        <v>117</v>
      </c>
      <c r="D329" t="s">
        <v>50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183</v>
      </c>
      <c r="L329" t="s">
        <v>225</v>
      </c>
      <c r="M329">
        <v>43</v>
      </c>
      <c r="N329">
        <v>0</v>
      </c>
      <c r="O329">
        <v>53</v>
      </c>
      <c r="P329">
        <v>0</v>
      </c>
      <c r="T329" t="str">
        <f>Receive[[#This Row],[服装]]&amp;Receive[[#This Row],[名前]]&amp;Receive[[#This Row],[レアリティ]]</f>
        <v>プール掃除二口堅治ICONIC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119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195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120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ユニフォーム黄金川貫至ICONIC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385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385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119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385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195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385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163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385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120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385</v>
      </c>
      <c r="E340" t="s">
        <v>23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制服黄金川貫至ICONIC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385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制服黄金川貫至ICONIC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705</v>
      </c>
      <c r="D342" t="s">
        <v>385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職業体験黄金川貫至ICONIC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705</v>
      </c>
      <c r="D343" t="s">
        <v>385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229</v>
      </c>
      <c r="K343" s="1" t="s">
        <v>195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職業体験黄金川貫至ICONIC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705</v>
      </c>
      <c r="D344" t="s">
        <v>385</v>
      </c>
      <c r="E344" s="1" t="s">
        <v>90</v>
      </c>
      <c r="F344" t="s">
        <v>31</v>
      </c>
      <c r="G344" t="s">
        <v>49</v>
      </c>
      <c r="H344" t="s">
        <v>71</v>
      </c>
      <c r="I344">
        <v>1</v>
      </c>
      <c r="J344" t="s">
        <v>229</v>
      </c>
      <c r="K344" s="1" t="s">
        <v>163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職業体験黄金川貫至ICONIC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705</v>
      </c>
      <c r="D345" t="s">
        <v>385</v>
      </c>
      <c r="E345" s="1" t="s">
        <v>90</v>
      </c>
      <c r="F345" t="s">
        <v>31</v>
      </c>
      <c r="G345" t="s">
        <v>49</v>
      </c>
      <c r="H345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職業体験黄金川貫至ICONIC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705</v>
      </c>
      <c r="D346" t="s">
        <v>385</v>
      </c>
      <c r="E346" s="1" t="s">
        <v>90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職業体験黄金川貫至ICONIC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705</v>
      </c>
      <c r="D347" t="s">
        <v>385</v>
      </c>
      <c r="E347" s="1" t="s">
        <v>90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職業体験黄金川貫至ICONIC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ユニフォーム小原豊ICONIC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ユニフォーム小原豊ICONIC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120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ユニフォーム小原豊ICONIC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51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ユニフォーム小原豊ICONIC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51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s="1" t="s">
        <v>165</v>
      </c>
      <c r="L352" s="1" t="s">
        <v>162</v>
      </c>
      <c r="M352">
        <v>11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ユニフォーム小原豊ICONIC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ユニフォーム女川太郎ICONIC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52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ユニフォーム女川太郎ICONIC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s="1" t="s">
        <v>231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ユニフォーム女川太郎ICONIC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s="1" t="s">
        <v>120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ユニフォーム女川太郎ICONIC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52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ユニフォーム女川太郎ICONIC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206</v>
      </c>
      <c r="D358" t="s">
        <v>52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ユニフォーム女川太郎ICONIC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53</v>
      </c>
      <c r="E359" t="s">
        <v>23</v>
      </c>
      <c r="F359" t="s">
        <v>21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ユニフォーム作並浩輔ICONIC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53</v>
      </c>
      <c r="E360" t="s">
        <v>23</v>
      </c>
      <c r="F360" t="s">
        <v>21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ユニフォーム作並浩輔ICONIC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53</v>
      </c>
      <c r="E361" t="s">
        <v>23</v>
      </c>
      <c r="F361" t="s">
        <v>21</v>
      </c>
      <c r="G361" t="s">
        <v>49</v>
      </c>
      <c r="H36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ユニフォーム作並浩輔ICONIC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53</v>
      </c>
      <c r="E362" t="s">
        <v>23</v>
      </c>
      <c r="F362" t="s">
        <v>21</v>
      </c>
      <c r="G362" t="s">
        <v>49</v>
      </c>
      <c r="H362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ユニフォーム作並浩輔ICONIC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53</v>
      </c>
      <c r="E363" t="s">
        <v>23</v>
      </c>
      <c r="F363" t="s">
        <v>21</v>
      </c>
      <c r="G363" t="s">
        <v>49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ユニフォーム作並浩輔ICONIC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ユニフォーム作並浩輔ICONIC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7</v>
      </c>
      <c r="C365" t="s">
        <v>206</v>
      </c>
      <c r="D365" t="s">
        <v>53</v>
      </c>
      <c r="E365" t="s">
        <v>23</v>
      </c>
      <c r="F365" t="s">
        <v>21</v>
      </c>
      <c r="G365" t="s">
        <v>49</v>
      </c>
      <c r="H365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46</v>
      </c>
      <c r="N365">
        <v>0</v>
      </c>
      <c r="O365">
        <v>56</v>
      </c>
      <c r="P365">
        <v>0</v>
      </c>
      <c r="T365" t="str">
        <f>Receive[[#This Row],[服装]]&amp;Receive[[#This Row],[名前]]&amp;Receive[[#This Row],[レアリティ]]</f>
        <v>ユニフォーム作並浩輔ICONIC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ユニフォーム吹上仁悟ICONIC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ユニフォーム吹上仁悟ICONIC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ユニフォーム吹上仁悟ICONIC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ユニフォーム吹上仁悟ICONIC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ユニフォーム吹上仁悟ICONIC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t="s">
        <v>206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t="s">
        <v>206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t="s">
        <v>206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t="s">
        <v>206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t="s">
        <v>206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ユニフォーム及川徹ICONIC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t="s">
        <v>206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プール掃除及川徹ICONIC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918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Xmas及川徹ICONIC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918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163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Xmas及川徹ICONIC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918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Xmas及川徹ICONIC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918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Xmas及川徹ICONIC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918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6</v>
      </c>
      <c r="C388" s="1" t="s">
        <v>918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Xmas及川徹ICONIC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制服及川徹ICONIC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制服及川徹ICONIC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制服及川徹ICONIC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制服及川徹ICONIC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ユニフォーム岩泉一ICONIC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ユニフォーム岩泉一ICONIC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206</v>
      </c>
      <c r="D399" t="s">
        <v>32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t="s">
        <v>117</v>
      </c>
      <c r="D403" t="s">
        <v>32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t="s">
        <v>117</v>
      </c>
      <c r="D404" t="s">
        <v>32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プール掃除岩泉一ICONIC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960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制服岩泉一ICONIC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制服岩泉一ICONIC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149</v>
      </c>
      <c r="D407" t="s">
        <v>32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制服岩泉一ICONIC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149</v>
      </c>
      <c r="D408" t="s">
        <v>32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制服岩泉一ICONIC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149</v>
      </c>
      <c r="D409" t="s">
        <v>32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制服岩泉一ICONIC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6</v>
      </c>
      <c r="C410" s="1" t="s">
        <v>149</v>
      </c>
      <c r="D410" t="s">
        <v>32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制服岩泉一ICONIC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7</v>
      </c>
      <c r="C411" s="1" t="s">
        <v>149</v>
      </c>
      <c r="D411" t="s">
        <v>32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Receive[[#This Row],[服装]]&amp;Receive[[#This Row],[名前]]&amp;Receive[[#This Row],[レアリティ]]</f>
        <v>制服岩泉一ICONIC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1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 s="1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ユニフォーム金田一勇太郎ICONIC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2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 s="1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ユニフォーム金田一勇太郎ICONIC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3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 s="1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ユニフォーム金田一勇太郎ICONIC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4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 s="1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ユニフォーム金田一勇太郎ICONIC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5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ユニフォーム金田一勇太郎ICONIC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1</v>
      </c>
      <c r="C417" s="1" t="s">
        <v>963</v>
      </c>
      <c r="D417" t="s">
        <v>33</v>
      </c>
      <c r="E417" s="1" t="s">
        <v>77</v>
      </c>
      <c r="F417" t="s">
        <v>26</v>
      </c>
      <c r="G417" t="s">
        <v>20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 s="1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雪遊び金田一勇太郎ICONIC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2</v>
      </c>
      <c r="C418" s="1" t="s">
        <v>963</v>
      </c>
      <c r="D418" t="s">
        <v>33</v>
      </c>
      <c r="E418" s="1" t="s">
        <v>77</v>
      </c>
      <c r="F418" t="s">
        <v>26</v>
      </c>
      <c r="G418" t="s">
        <v>20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 s="1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雪遊び金田一勇太郎ICONIC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3</v>
      </c>
      <c r="C419" s="1" t="s">
        <v>963</v>
      </c>
      <c r="D419" t="s">
        <v>33</v>
      </c>
      <c r="E419" s="1" t="s">
        <v>77</v>
      </c>
      <c r="F419" t="s">
        <v>26</v>
      </c>
      <c r="G419" t="s">
        <v>20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 s="1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雪遊び金田一勇太郎ICONIC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4</v>
      </c>
      <c r="C420" s="1" t="s">
        <v>963</v>
      </c>
      <c r="D420" t="s">
        <v>33</v>
      </c>
      <c r="E420" s="1" t="s">
        <v>77</v>
      </c>
      <c r="F420" t="s">
        <v>26</v>
      </c>
      <c r="G420" t="s">
        <v>20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 s="1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雪遊び金田一勇太郎ICONIC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5</v>
      </c>
      <c r="C421" s="1" t="s">
        <v>963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雪遊び金田一勇太郎ICONIC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1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ユニフォーム京谷賢太郎ICONIC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2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ユニフォーム京谷賢太郎ICONIC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3</v>
      </c>
      <c r="C424" t="s">
        <v>206</v>
      </c>
      <c r="D424" t="s">
        <v>34</v>
      </c>
      <c r="E424" t="s">
        <v>28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ユニフォーム京谷賢太郎ICONIC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4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ユニフォーム京谷賢太郎ICONIC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5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ユニフォーム京谷賢太郎ICONIC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ユニフォーム国見英ICONIC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35</v>
      </c>
      <c r="E428" t="s">
        <v>23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ユニフォーム国見英ICONIC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35</v>
      </c>
      <c r="E429" t="s">
        <v>23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231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ユニフォーム国見英ICONIC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35</v>
      </c>
      <c r="E430" t="s">
        <v>23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ユニフォーム国見英ICONIC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35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ユニフォーム国見英ICONIC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35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ユニフォーム国見英ICONIC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1</v>
      </c>
      <c r="C433" s="1" t="s">
        <v>705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職業体験国見英ICONIC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2</v>
      </c>
      <c r="C434" s="1" t="s">
        <v>705</v>
      </c>
      <c r="D434" t="s">
        <v>35</v>
      </c>
      <c r="E434" s="1" t="s">
        <v>90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職業体験国見英ICONIC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3</v>
      </c>
      <c r="C435" s="1" t="s">
        <v>705</v>
      </c>
      <c r="D435" t="s">
        <v>35</v>
      </c>
      <c r="E435" s="1" t="s">
        <v>90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231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職業体験国見英ICONIC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4</v>
      </c>
      <c r="C436" s="1" t="s">
        <v>705</v>
      </c>
      <c r="D436" t="s">
        <v>35</v>
      </c>
      <c r="E436" s="1" t="s">
        <v>90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職業体験国見英ICONIC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5</v>
      </c>
      <c r="C437" s="1" t="s">
        <v>705</v>
      </c>
      <c r="D437" t="s">
        <v>35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職業体験国見英ICONIC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6</v>
      </c>
      <c r="C438" s="1" t="s">
        <v>705</v>
      </c>
      <c r="D438" t="s">
        <v>35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職業体験国見英ICONIC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t="s">
        <v>206</v>
      </c>
      <c r="D439" t="s">
        <v>36</v>
      </c>
      <c r="E439" t="s">
        <v>23</v>
      </c>
      <c r="F439" t="s">
        <v>21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173</v>
      </c>
      <c r="M439">
        <v>33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ユニフォーム渡親治ICONIC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t="s">
        <v>206</v>
      </c>
      <c r="D440" t="s">
        <v>36</v>
      </c>
      <c r="E440" t="s">
        <v>23</v>
      </c>
      <c r="F440" t="s">
        <v>21</v>
      </c>
      <c r="G440" t="s">
        <v>20</v>
      </c>
      <c r="H440" t="s">
        <v>71</v>
      </c>
      <c r="I440">
        <v>1</v>
      </c>
      <c r="J440" t="s">
        <v>229</v>
      </c>
      <c r="K440" s="1" t="s">
        <v>195</v>
      </c>
      <c r="L440" s="1" t="s">
        <v>173</v>
      </c>
      <c r="M440">
        <v>41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ユニフォーム渡親治ICONIC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t="s">
        <v>206</v>
      </c>
      <c r="D441" t="s">
        <v>36</v>
      </c>
      <c r="E441" t="s">
        <v>23</v>
      </c>
      <c r="F441" t="s">
        <v>21</v>
      </c>
      <c r="G441" t="s">
        <v>20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ユニフォーム渡親治ICONIC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t="s">
        <v>206</v>
      </c>
      <c r="D442" t="s">
        <v>36</v>
      </c>
      <c r="E442" t="s">
        <v>23</v>
      </c>
      <c r="F442" t="s">
        <v>21</v>
      </c>
      <c r="G442" t="s">
        <v>20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ユニフォーム渡親治ICONIC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t="s">
        <v>206</v>
      </c>
      <c r="D443" t="s">
        <v>36</v>
      </c>
      <c r="E443" t="s">
        <v>23</v>
      </c>
      <c r="F443" t="s">
        <v>21</v>
      </c>
      <c r="G443" t="s">
        <v>20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ユニフォーム渡親治ICONIC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6</v>
      </c>
      <c r="C444" t="s">
        <v>206</v>
      </c>
      <c r="D444" t="s">
        <v>36</v>
      </c>
      <c r="E444" t="s">
        <v>23</v>
      </c>
      <c r="F444" t="s">
        <v>21</v>
      </c>
      <c r="G444" t="s">
        <v>20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ユニフォーム渡親治ICONIC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7</v>
      </c>
      <c r="C445" t="s">
        <v>206</v>
      </c>
      <c r="D445" t="s">
        <v>36</v>
      </c>
      <c r="E445" t="s">
        <v>23</v>
      </c>
      <c r="F445" t="s">
        <v>21</v>
      </c>
      <c r="G445" t="s">
        <v>20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ユニフォーム渡親治ICONIC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1</v>
      </c>
      <c r="C446" t="s">
        <v>206</v>
      </c>
      <c r="D446" t="s">
        <v>37</v>
      </c>
      <c r="E446" t="s">
        <v>23</v>
      </c>
      <c r="F446" t="s">
        <v>26</v>
      </c>
      <c r="G446" t="s">
        <v>20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ユニフォーム松川一静ICONIC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2</v>
      </c>
      <c r="C447" t="s">
        <v>206</v>
      </c>
      <c r="D447" t="s">
        <v>37</v>
      </c>
      <c r="E447" t="s">
        <v>23</v>
      </c>
      <c r="F447" t="s">
        <v>26</v>
      </c>
      <c r="G447" t="s">
        <v>20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ユニフォーム松川一静ICONIC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3</v>
      </c>
      <c r="C448" t="s">
        <v>206</v>
      </c>
      <c r="D448" t="s">
        <v>37</v>
      </c>
      <c r="E448" t="s">
        <v>23</v>
      </c>
      <c r="F448" t="s">
        <v>26</v>
      </c>
      <c r="G448" t="s">
        <v>20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ユニフォーム松川一静ICONIC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4</v>
      </c>
      <c r="C449" t="s">
        <v>206</v>
      </c>
      <c r="D449" t="s">
        <v>37</v>
      </c>
      <c r="E449" t="s">
        <v>23</v>
      </c>
      <c r="F449" t="s">
        <v>26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ユニフォーム松川一静ICONIC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5</v>
      </c>
      <c r="C450" t="s">
        <v>206</v>
      </c>
      <c r="D450" t="s">
        <v>37</v>
      </c>
      <c r="E450" t="s">
        <v>23</v>
      </c>
      <c r="F450" t="s">
        <v>26</v>
      </c>
      <c r="G450" t="s">
        <v>20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ユニフォーム松川一静ICONIC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s="1" t="s">
        <v>911</v>
      </c>
      <c r="D451" t="s">
        <v>37</v>
      </c>
      <c r="E451" s="1" t="s">
        <v>90</v>
      </c>
      <c r="F451" t="s">
        <v>82</v>
      </c>
      <c r="G451" t="s">
        <v>20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アート松川一静ICONIC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s="1" t="s">
        <v>911</v>
      </c>
      <c r="D452" t="s">
        <v>37</v>
      </c>
      <c r="E452" s="1" t="s">
        <v>90</v>
      </c>
      <c r="F452" t="s">
        <v>82</v>
      </c>
      <c r="G452" t="s">
        <v>20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アート松川一静ICONIC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s="1" t="s">
        <v>911</v>
      </c>
      <c r="D453" t="s">
        <v>37</v>
      </c>
      <c r="E453" s="1" t="s">
        <v>90</v>
      </c>
      <c r="F453" t="s">
        <v>82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アート松川一静ICONIC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s="1" t="s">
        <v>911</v>
      </c>
      <c r="D454" t="s">
        <v>37</v>
      </c>
      <c r="E454" s="1" t="s">
        <v>90</v>
      </c>
      <c r="F454" t="s">
        <v>82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アート松川一静ICONIC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s="1" t="s">
        <v>911</v>
      </c>
      <c r="D455" t="s">
        <v>37</v>
      </c>
      <c r="E455" s="1" t="s">
        <v>90</v>
      </c>
      <c r="F455" t="s">
        <v>82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14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アート松川一静ICONIC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1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ユニフォーム花巻貴大ICONIC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2</v>
      </c>
      <c r="C457" t="s">
        <v>206</v>
      </c>
      <c r="D457" t="s">
        <v>38</v>
      </c>
      <c r="E457" t="s">
        <v>23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3</v>
      </c>
      <c r="C458" t="s">
        <v>206</v>
      </c>
      <c r="D458" t="s">
        <v>38</v>
      </c>
      <c r="E458" t="s">
        <v>23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ユニフォーム花巻貴大ICONIC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4</v>
      </c>
      <c r="C459" t="s">
        <v>206</v>
      </c>
      <c r="D459" t="s">
        <v>38</v>
      </c>
      <c r="E459" t="s">
        <v>23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ユニフォーム花巻貴大ICONIC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5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ユニフォーム花巻貴大ICONIC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6</v>
      </c>
      <c r="C461" t="s">
        <v>206</v>
      </c>
      <c r="D461" t="s">
        <v>38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183</v>
      </c>
      <c r="L461" s="1" t="s">
        <v>225</v>
      </c>
      <c r="M461">
        <v>49</v>
      </c>
      <c r="N461">
        <v>0</v>
      </c>
      <c r="O461">
        <v>59</v>
      </c>
      <c r="P461">
        <v>0</v>
      </c>
      <c r="T461" t="str">
        <f>Receive[[#This Row],[服装]]&amp;Receive[[#This Row],[名前]]&amp;Receive[[#This Row],[レアリティ]]</f>
        <v>ユニフォーム花巻貴大ICONIC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1</v>
      </c>
      <c r="C462" s="1" t="s">
        <v>911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119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アート花巻貴大ICONIC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2</v>
      </c>
      <c r="C463" s="1" t="s">
        <v>911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アート花巻貴大ICONIC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3</v>
      </c>
      <c r="C464" s="1" t="s">
        <v>911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アート花巻貴大ICONIC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4</v>
      </c>
      <c r="C465" s="1" t="s">
        <v>911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アート花巻貴大ICONIC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5</v>
      </c>
      <c r="C466" s="1" t="s">
        <v>911</v>
      </c>
      <c r="D466" t="s">
        <v>38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アート花巻貴大ICONIC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6</v>
      </c>
      <c r="C467" s="1" t="s">
        <v>911</v>
      </c>
      <c r="D467" t="s">
        <v>38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13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アート花巻貴大ICONIC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7</v>
      </c>
      <c r="C468" s="1" t="s">
        <v>911</v>
      </c>
      <c r="D468" t="s">
        <v>38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229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T468" t="str">
        <f>Receive[[#This Row],[服装]]&amp;Receive[[#This Row],[名前]]&amp;Receive[[#This Row],[レアリティ]]</f>
        <v>アート花巻貴大ICONIC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8</v>
      </c>
      <c r="C469" s="1" t="s">
        <v>911</v>
      </c>
      <c r="D469" t="s">
        <v>38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229</v>
      </c>
      <c r="K469" s="1" t="s">
        <v>195</v>
      </c>
      <c r="L469" s="1" t="s">
        <v>225</v>
      </c>
      <c r="M469">
        <v>49</v>
      </c>
      <c r="N469">
        <v>0</v>
      </c>
      <c r="O469">
        <v>59</v>
      </c>
      <c r="P469">
        <v>0</v>
      </c>
      <c r="T469" t="str">
        <f>Receive[[#This Row],[服装]]&amp;Receive[[#This Row],[名前]]&amp;Receive[[#This Row],[レアリティ]]</f>
        <v>アート花巻貴大ICONIC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55</v>
      </c>
      <c r="E470" t="s">
        <v>23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ユニフォーム駒木輝ICONIC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55</v>
      </c>
      <c r="E471" t="s">
        <v>23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ユニフォーム駒木輝ICONIC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55</v>
      </c>
      <c r="E472" t="s">
        <v>23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ユニフォーム駒木輝ICONIC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55</v>
      </c>
      <c r="E473" t="s">
        <v>23</v>
      </c>
      <c r="F473" t="s">
        <v>25</v>
      </c>
      <c r="G473" t="s">
        <v>56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ユニフォーム駒木輝ICONIC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55</v>
      </c>
      <c r="E474" t="s">
        <v>23</v>
      </c>
      <c r="F474" t="s">
        <v>25</v>
      </c>
      <c r="G474" t="s">
        <v>56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12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ユニフォーム駒木輝ICONIC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t="s">
        <v>206</v>
      </c>
      <c r="D475" t="s">
        <v>57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ユニフォーム茶屋和馬ICONIC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t="s">
        <v>206</v>
      </c>
      <c r="D476" t="s">
        <v>57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ユニフォーム茶屋和馬ICONIC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t="s">
        <v>206</v>
      </c>
      <c r="D477" t="s">
        <v>57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ユニフォーム茶屋和馬ICONIC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t="s">
        <v>206</v>
      </c>
      <c r="D478" t="s">
        <v>57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ユニフォーム茶屋和馬ICONIC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t="s">
        <v>206</v>
      </c>
      <c r="D479" t="s">
        <v>57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12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ユニフォーム茶屋和馬ICONIC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58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ユニフォーム玉川弘樹ICONIC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58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ユニフォーム玉川弘樹ICONIC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58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ユニフォーム玉川弘樹ICONIC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58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ユニフォーム玉川弘樹ICONIC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58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12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ユニフォーム玉川弘樹ICONIC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t="s">
        <v>206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229</v>
      </c>
      <c r="K485" s="1" t="s">
        <v>119</v>
      </c>
      <c r="L485" s="1" t="s">
        <v>173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ユニフォーム桜井大河ICONIC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t="s">
        <v>206</v>
      </c>
      <c r="D486" t="s">
        <v>59</v>
      </c>
      <c r="E486" t="s">
        <v>24</v>
      </c>
      <c r="F486" t="s">
        <v>21</v>
      </c>
      <c r="G486" t="s">
        <v>56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ユニフォーム桜井大河ICONIC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t="s">
        <v>206</v>
      </c>
      <c r="D487" t="s">
        <v>59</v>
      </c>
      <c r="E487" t="s">
        <v>24</v>
      </c>
      <c r="F487" t="s">
        <v>21</v>
      </c>
      <c r="G487" t="s">
        <v>56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ユニフォーム桜井大河ICONIC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t="s">
        <v>206</v>
      </c>
      <c r="D488" t="s">
        <v>59</v>
      </c>
      <c r="E488" t="s">
        <v>24</v>
      </c>
      <c r="F488" t="s">
        <v>21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173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ユニフォーム桜井大河ICONIC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t="s">
        <v>206</v>
      </c>
      <c r="D489" t="s">
        <v>59</v>
      </c>
      <c r="E489" t="s">
        <v>24</v>
      </c>
      <c r="F489" t="s">
        <v>21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ユニフォーム桜井大河ICONIC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t="s">
        <v>206</v>
      </c>
      <c r="D490" t="s">
        <v>59</v>
      </c>
      <c r="E490" t="s">
        <v>24</v>
      </c>
      <c r="F490" t="s">
        <v>21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ユニフォーム桜井大河ICONIC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7</v>
      </c>
      <c r="C491" t="s">
        <v>206</v>
      </c>
      <c r="D491" t="s">
        <v>59</v>
      </c>
      <c r="E491" t="s">
        <v>24</v>
      </c>
      <c r="F491" t="s">
        <v>21</v>
      </c>
      <c r="G491" t="s">
        <v>56</v>
      </c>
      <c r="H491" t="s">
        <v>71</v>
      </c>
      <c r="I491">
        <v>1</v>
      </c>
      <c r="J491" t="s">
        <v>229</v>
      </c>
      <c r="K491" s="1" t="s">
        <v>183</v>
      </c>
      <c r="L491" s="1" t="s">
        <v>225</v>
      </c>
      <c r="M491">
        <v>45</v>
      </c>
      <c r="N491">
        <v>0</v>
      </c>
      <c r="O491">
        <v>55</v>
      </c>
      <c r="P491">
        <v>0</v>
      </c>
      <c r="T491" t="str">
        <f>Receive[[#This Row],[服装]]&amp;Receive[[#This Row],[名前]]&amp;Receive[[#This Row],[レアリティ]]</f>
        <v>ユニフォーム桜井大河ICONIC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1</v>
      </c>
      <c r="C492" t="s">
        <v>206</v>
      </c>
      <c r="D492" t="s">
        <v>60</v>
      </c>
      <c r="E492" t="s">
        <v>24</v>
      </c>
      <c r="F492" t="s">
        <v>31</v>
      </c>
      <c r="G492" t="s">
        <v>56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ユニフォーム芳賀良治ICONIC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2</v>
      </c>
      <c r="C493" t="s">
        <v>206</v>
      </c>
      <c r="D493" t="s">
        <v>60</v>
      </c>
      <c r="E493" t="s">
        <v>24</v>
      </c>
      <c r="F493" t="s">
        <v>31</v>
      </c>
      <c r="G493" t="s">
        <v>56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ユニフォーム芳賀良治ICONIC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3</v>
      </c>
      <c r="C494" t="s">
        <v>206</v>
      </c>
      <c r="D494" t="s">
        <v>60</v>
      </c>
      <c r="E494" t="s">
        <v>24</v>
      </c>
      <c r="F494" t="s">
        <v>31</v>
      </c>
      <c r="G494" t="s">
        <v>56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ユニフォーム芳賀良治ICONIC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4</v>
      </c>
      <c r="C495" t="s">
        <v>206</v>
      </c>
      <c r="D495" t="s">
        <v>60</v>
      </c>
      <c r="E495" t="s">
        <v>24</v>
      </c>
      <c r="F495" t="s">
        <v>31</v>
      </c>
      <c r="G495" t="s">
        <v>56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ユニフォーム芳賀良治ICONIC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5</v>
      </c>
      <c r="C496" t="s">
        <v>206</v>
      </c>
      <c r="D496" t="s">
        <v>60</v>
      </c>
      <c r="E496" t="s">
        <v>24</v>
      </c>
      <c r="F496" t="s">
        <v>31</v>
      </c>
      <c r="G496" t="s">
        <v>56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ユニフォーム芳賀良治ICONIC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6</v>
      </c>
      <c r="C497" t="s">
        <v>206</v>
      </c>
      <c r="D497" t="s">
        <v>60</v>
      </c>
      <c r="E497" t="s">
        <v>24</v>
      </c>
      <c r="F497" t="s">
        <v>31</v>
      </c>
      <c r="G497" t="s">
        <v>56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ユニフォーム芳賀良治ICONIC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61</v>
      </c>
      <c r="E498" t="s">
        <v>24</v>
      </c>
      <c r="F498" t="s">
        <v>26</v>
      </c>
      <c r="G498" t="s">
        <v>56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ユニフォーム渋谷陸斗ICONIC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61</v>
      </c>
      <c r="E499" t="s">
        <v>24</v>
      </c>
      <c r="F499" t="s">
        <v>26</v>
      </c>
      <c r="G499" t="s">
        <v>56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ユニフォーム渋谷陸斗ICONIC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61</v>
      </c>
      <c r="E500" t="s">
        <v>24</v>
      </c>
      <c r="F500" t="s">
        <v>26</v>
      </c>
      <c r="G500" t="s">
        <v>56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ユニフォーム渋谷陸斗ICONIC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61</v>
      </c>
      <c r="E501" t="s">
        <v>24</v>
      </c>
      <c r="F501" t="s">
        <v>26</v>
      </c>
      <c r="G501" t="s">
        <v>56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ユニフォーム渋谷陸斗ICONIC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61</v>
      </c>
      <c r="E502" t="s">
        <v>24</v>
      </c>
      <c r="F502" t="s">
        <v>26</v>
      </c>
      <c r="G502" t="s">
        <v>56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ユニフォーム渋谷陸斗ICONIC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t="s">
        <v>206</v>
      </c>
      <c r="D503" t="s">
        <v>62</v>
      </c>
      <c r="E503" t="s">
        <v>24</v>
      </c>
      <c r="F503" t="s">
        <v>25</v>
      </c>
      <c r="G503" t="s">
        <v>56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ユニフォーム池尻隼人ICONIC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t="s">
        <v>206</v>
      </c>
      <c r="D504" t="s">
        <v>62</v>
      </c>
      <c r="E504" t="s">
        <v>24</v>
      </c>
      <c r="F504" t="s">
        <v>25</v>
      </c>
      <c r="G504" t="s">
        <v>56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ユニフォーム池尻隼人ICONIC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t="s">
        <v>206</v>
      </c>
      <c r="D505" t="s">
        <v>62</v>
      </c>
      <c r="E505" t="s">
        <v>24</v>
      </c>
      <c r="F505" t="s">
        <v>25</v>
      </c>
      <c r="G505" t="s">
        <v>56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ユニフォーム池尻隼人ICONIC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t="s">
        <v>206</v>
      </c>
      <c r="D506" t="s">
        <v>62</v>
      </c>
      <c r="E506" t="s">
        <v>24</v>
      </c>
      <c r="F506" t="s">
        <v>25</v>
      </c>
      <c r="G506" t="s">
        <v>56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ユニフォーム池尻隼人ICONIC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t="s">
        <v>206</v>
      </c>
      <c r="D507" t="s">
        <v>62</v>
      </c>
      <c r="E507" t="s">
        <v>24</v>
      </c>
      <c r="F507" t="s">
        <v>25</v>
      </c>
      <c r="G507" t="s">
        <v>56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ユニフォーム池尻隼人ICONIC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63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ユニフォーム十和田良樹ICONIC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63</v>
      </c>
      <c r="E509" t="s">
        <v>28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ユニフォーム十和田良樹ICONIC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63</v>
      </c>
      <c r="E510" t="s">
        <v>28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ユニフォーム十和田良樹ICONIC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63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ユニフォーム十和田良樹ICONIC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63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ユニフォーム十和田良樹ICONIC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1</v>
      </c>
      <c r="C513" t="s">
        <v>206</v>
      </c>
      <c r="D513" t="s">
        <v>65</v>
      </c>
      <c r="E513" t="s">
        <v>28</v>
      </c>
      <c r="F513" t="s">
        <v>26</v>
      </c>
      <c r="G513" t="s">
        <v>64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ユニフォーム森岳歩ICONIC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2</v>
      </c>
      <c r="C514" t="s">
        <v>206</v>
      </c>
      <c r="D514" t="s">
        <v>65</v>
      </c>
      <c r="E514" t="s">
        <v>28</v>
      </c>
      <c r="F514" t="s">
        <v>26</v>
      </c>
      <c r="G514" t="s">
        <v>64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ユニフォーム森岳歩ICONIC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3</v>
      </c>
      <c r="C515" t="s">
        <v>206</v>
      </c>
      <c r="D515" t="s">
        <v>65</v>
      </c>
      <c r="E515" t="s">
        <v>28</v>
      </c>
      <c r="F515" t="s">
        <v>26</v>
      </c>
      <c r="G515" t="s">
        <v>64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ユニフォーム森岳歩ICONIC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4</v>
      </c>
      <c r="C516" t="s">
        <v>206</v>
      </c>
      <c r="D516" t="s">
        <v>65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ユニフォーム森岳歩ICONIC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5</v>
      </c>
      <c r="C517" t="s">
        <v>206</v>
      </c>
      <c r="D517" t="s">
        <v>65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ユニフォーム森岳歩ICONIC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1</v>
      </c>
      <c r="C518" t="s">
        <v>206</v>
      </c>
      <c r="D518" t="s">
        <v>66</v>
      </c>
      <c r="E518" t="s">
        <v>24</v>
      </c>
      <c r="F518" t="s">
        <v>25</v>
      </c>
      <c r="G518" t="s">
        <v>64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ユニフォーム唐松拓巳ICONIC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2</v>
      </c>
      <c r="C519" t="s">
        <v>206</v>
      </c>
      <c r="D519" t="s">
        <v>66</v>
      </c>
      <c r="E519" t="s">
        <v>24</v>
      </c>
      <c r="F519" t="s">
        <v>25</v>
      </c>
      <c r="G519" t="s">
        <v>64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ユニフォーム唐松拓巳ICONIC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3</v>
      </c>
      <c r="C520" t="s">
        <v>206</v>
      </c>
      <c r="D520" t="s">
        <v>66</v>
      </c>
      <c r="E520" t="s">
        <v>24</v>
      </c>
      <c r="F520" t="s">
        <v>25</v>
      </c>
      <c r="G520" t="s">
        <v>64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ユニフォーム唐松拓巳ICONIC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4</v>
      </c>
      <c r="C521" t="s">
        <v>206</v>
      </c>
      <c r="D521" t="s">
        <v>66</v>
      </c>
      <c r="E521" t="s">
        <v>24</v>
      </c>
      <c r="F521" t="s">
        <v>25</v>
      </c>
      <c r="G521" t="s">
        <v>64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ユニフォーム唐松拓巳ICONIC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5</v>
      </c>
      <c r="C522" t="s">
        <v>206</v>
      </c>
      <c r="D522" t="s">
        <v>66</v>
      </c>
      <c r="E522" t="s">
        <v>24</v>
      </c>
      <c r="F522" t="s">
        <v>25</v>
      </c>
      <c r="G522" t="s">
        <v>64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ユニフォーム唐松拓巳ICONIC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1</v>
      </c>
      <c r="C523" t="s">
        <v>206</v>
      </c>
      <c r="D523" t="s">
        <v>67</v>
      </c>
      <c r="E523" t="s">
        <v>28</v>
      </c>
      <c r="F523" t="s">
        <v>25</v>
      </c>
      <c r="G523" t="s">
        <v>64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ユニフォーム田沢裕樹ICONIC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2</v>
      </c>
      <c r="C524" t="s">
        <v>206</v>
      </c>
      <c r="D524" t="s">
        <v>67</v>
      </c>
      <c r="E524" t="s">
        <v>28</v>
      </c>
      <c r="F524" t="s">
        <v>25</v>
      </c>
      <c r="G524" t="s">
        <v>64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ユニフォーム田沢裕樹ICONIC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3</v>
      </c>
      <c r="C525" t="s">
        <v>206</v>
      </c>
      <c r="D525" t="s">
        <v>67</v>
      </c>
      <c r="E525" t="s">
        <v>28</v>
      </c>
      <c r="F525" t="s">
        <v>25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ユニフォーム田沢裕樹ICONIC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4</v>
      </c>
      <c r="C526" t="s">
        <v>206</v>
      </c>
      <c r="D526" t="s">
        <v>67</v>
      </c>
      <c r="E526" t="s">
        <v>28</v>
      </c>
      <c r="F526" t="s">
        <v>25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ユニフォーム田沢裕樹ICONIC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5</v>
      </c>
      <c r="C527" t="s">
        <v>206</v>
      </c>
      <c r="D527" t="s">
        <v>67</v>
      </c>
      <c r="E527" t="s">
        <v>28</v>
      </c>
      <c r="F527" t="s">
        <v>25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ユニフォーム田沢裕樹ICONIC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1</v>
      </c>
      <c r="C528" t="s">
        <v>206</v>
      </c>
      <c r="D528" t="s">
        <v>68</v>
      </c>
      <c r="E528" t="s">
        <v>28</v>
      </c>
      <c r="F528" t="s">
        <v>26</v>
      </c>
      <c r="G528" t="s">
        <v>64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ユニフォーム子安颯真ICONIC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2</v>
      </c>
      <c r="C529" t="s">
        <v>206</v>
      </c>
      <c r="D529" t="s">
        <v>68</v>
      </c>
      <c r="E529" t="s">
        <v>28</v>
      </c>
      <c r="F529" t="s">
        <v>26</v>
      </c>
      <c r="G529" t="s">
        <v>64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ユニフォーム子安颯真ICONIC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3</v>
      </c>
      <c r="C530" t="s">
        <v>206</v>
      </c>
      <c r="D530" t="s">
        <v>68</v>
      </c>
      <c r="E530" t="s">
        <v>28</v>
      </c>
      <c r="F530" t="s">
        <v>26</v>
      </c>
      <c r="G530" t="s">
        <v>64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ユニフォーム子安颯真ICONIC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4</v>
      </c>
      <c r="C531" t="s">
        <v>206</v>
      </c>
      <c r="D531" t="s">
        <v>68</v>
      </c>
      <c r="E531" t="s">
        <v>28</v>
      </c>
      <c r="F531" t="s">
        <v>26</v>
      </c>
      <c r="G531" t="s">
        <v>64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ユニフォーム子安颯真ICONIC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5</v>
      </c>
      <c r="C532" t="s">
        <v>206</v>
      </c>
      <c r="D532" t="s">
        <v>68</v>
      </c>
      <c r="E532" t="s">
        <v>28</v>
      </c>
      <c r="F532" t="s">
        <v>26</v>
      </c>
      <c r="G532" t="s">
        <v>64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ユニフォーム子安颯真ICONIC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1</v>
      </c>
      <c r="C533" t="s">
        <v>206</v>
      </c>
      <c r="D533" t="s">
        <v>69</v>
      </c>
      <c r="E533" t="s">
        <v>28</v>
      </c>
      <c r="F533" t="s">
        <v>21</v>
      </c>
      <c r="G533" t="s">
        <v>64</v>
      </c>
      <c r="H533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31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ユニフォーム横手駿ICONIC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2</v>
      </c>
      <c r="C534" t="s">
        <v>206</v>
      </c>
      <c r="D534" t="s">
        <v>69</v>
      </c>
      <c r="E534" t="s">
        <v>28</v>
      </c>
      <c r="F534" t="s">
        <v>21</v>
      </c>
      <c r="G534" t="s">
        <v>64</v>
      </c>
      <c r="H534" t="s">
        <v>71</v>
      </c>
      <c r="I534">
        <v>1</v>
      </c>
      <c r="J534" t="s">
        <v>229</v>
      </c>
      <c r="K534" s="1" t="s">
        <v>195</v>
      </c>
      <c r="L534" s="1" t="s">
        <v>178</v>
      </c>
      <c r="M534">
        <v>36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ユニフォーム横手駿ICONIC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3</v>
      </c>
      <c r="C535" t="s">
        <v>206</v>
      </c>
      <c r="D535" t="s">
        <v>69</v>
      </c>
      <c r="E535" t="s">
        <v>28</v>
      </c>
      <c r="F535" t="s">
        <v>21</v>
      </c>
      <c r="G535" t="s">
        <v>64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ユニフォーム横手駿ICONIC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4</v>
      </c>
      <c r="C536" t="s">
        <v>206</v>
      </c>
      <c r="D536" t="s">
        <v>69</v>
      </c>
      <c r="E536" t="s">
        <v>28</v>
      </c>
      <c r="F536" t="s">
        <v>21</v>
      </c>
      <c r="G536" t="s">
        <v>64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31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ユニフォーム横手駿ICONIC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5</v>
      </c>
      <c r="C537" t="s">
        <v>206</v>
      </c>
      <c r="D537" t="s">
        <v>69</v>
      </c>
      <c r="E537" t="s">
        <v>28</v>
      </c>
      <c r="F537" t="s">
        <v>21</v>
      </c>
      <c r="G537" t="s">
        <v>64</v>
      </c>
      <c r="H537" t="s">
        <v>71</v>
      </c>
      <c r="I537">
        <v>1</v>
      </c>
      <c r="J537" t="s">
        <v>229</v>
      </c>
      <c r="K537" s="1" t="s">
        <v>120</v>
      </c>
      <c r="L537" s="1" t="s">
        <v>178</v>
      </c>
      <c r="M537">
        <v>31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ユニフォーム横手駿ICONIC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6</v>
      </c>
      <c r="C538" t="s">
        <v>206</v>
      </c>
      <c r="D538" t="s">
        <v>69</v>
      </c>
      <c r="E538" t="s">
        <v>28</v>
      </c>
      <c r="F538" t="s">
        <v>21</v>
      </c>
      <c r="G538" t="s">
        <v>64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31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ユニフォーム横手駿ICONIC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7</v>
      </c>
      <c r="C539" t="s">
        <v>206</v>
      </c>
      <c r="D539" t="s">
        <v>69</v>
      </c>
      <c r="E539" t="s">
        <v>28</v>
      </c>
      <c r="F539" t="s">
        <v>21</v>
      </c>
      <c r="G539" t="s">
        <v>64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ユニフォーム横手駿ICONIC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8</v>
      </c>
      <c r="C540" t="s">
        <v>206</v>
      </c>
      <c r="D540" t="s">
        <v>69</v>
      </c>
      <c r="E540" t="s">
        <v>28</v>
      </c>
      <c r="F540" t="s">
        <v>21</v>
      </c>
      <c r="G540" t="s">
        <v>64</v>
      </c>
      <c r="H540" t="s">
        <v>71</v>
      </c>
      <c r="I540">
        <v>1</v>
      </c>
      <c r="J540" t="s">
        <v>229</v>
      </c>
      <c r="K540" s="1" t="s">
        <v>183</v>
      </c>
      <c r="L540" s="1" t="s">
        <v>225</v>
      </c>
      <c r="M540">
        <v>45</v>
      </c>
      <c r="N540">
        <v>0</v>
      </c>
      <c r="O540">
        <v>55</v>
      </c>
      <c r="P540">
        <v>0</v>
      </c>
      <c r="T540" t="str">
        <f>Receive[[#This Row],[服装]]&amp;Receive[[#This Row],[名前]]&amp;Receive[[#This Row],[レアリティ]]</f>
        <v>ユニフォーム横手駿ICONIC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1</v>
      </c>
      <c r="C541" t="s">
        <v>206</v>
      </c>
      <c r="D541" t="s">
        <v>70</v>
      </c>
      <c r="E541" t="s">
        <v>28</v>
      </c>
      <c r="F541" t="s">
        <v>31</v>
      </c>
      <c r="G541" t="s">
        <v>64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ユニフォーム夏瀬伊吹ICONIC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2</v>
      </c>
      <c r="C542" t="s">
        <v>206</v>
      </c>
      <c r="D542" t="s">
        <v>70</v>
      </c>
      <c r="E542" t="s">
        <v>28</v>
      </c>
      <c r="F542" t="s">
        <v>31</v>
      </c>
      <c r="G542" t="s">
        <v>64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ユニフォーム夏瀬伊吹ICONIC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3</v>
      </c>
      <c r="C543" t="s">
        <v>206</v>
      </c>
      <c r="D543" t="s">
        <v>70</v>
      </c>
      <c r="E543" t="s">
        <v>28</v>
      </c>
      <c r="F543" t="s">
        <v>31</v>
      </c>
      <c r="G543" t="s">
        <v>64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ユニフォーム夏瀬伊吹ICONIC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4</v>
      </c>
      <c r="C544" t="s">
        <v>206</v>
      </c>
      <c r="D544" t="s">
        <v>70</v>
      </c>
      <c r="E544" t="s">
        <v>28</v>
      </c>
      <c r="F544" t="s">
        <v>31</v>
      </c>
      <c r="G544" t="s">
        <v>64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ユニフォーム夏瀬伊吹ICONIC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5</v>
      </c>
      <c r="C545" t="s">
        <v>206</v>
      </c>
      <c r="D545" t="s">
        <v>70</v>
      </c>
      <c r="E545" t="s">
        <v>28</v>
      </c>
      <c r="F545" t="s">
        <v>31</v>
      </c>
      <c r="G545" t="s">
        <v>64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ユニフォーム夏瀬伊吹ICONIC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1</v>
      </c>
      <c r="C546" t="s">
        <v>206</v>
      </c>
      <c r="D546" t="s">
        <v>72</v>
      </c>
      <c r="E546" t="s">
        <v>23</v>
      </c>
      <c r="F546" t="s">
        <v>31</v>
      </c>
      <c r="G546" t="s">
        <v>75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ユニフォーム古牧譲ICONIC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2</v>
      </c>
      <c r="C547" t="s">
        <v>206</v>
      </c>
      <c r="D547" t="s">
        <v>72</v>
      </c>
      <c r="E547" t="s">
        <v>23</v>
      </c>
      <c r="F547" t="s">
        <v>31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ユニフォーム古牧譲ICONIC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3</v>
      </c>
      <c r="C548" t="s">
        <v>206</v>
      </c>
      <c r="D548" t="s">
        <v>72</v>
      </c>
      <c r="E548" t="s">
        <v>23</v>
      </c>
      <c r="F548" t="s">
        <v>31</v>
      </c>
      <c r="G548" t="s">
        <v>75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ユニフォーム古牧譲ICONIC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4</v>
      </c>
      <c r="C549" t="s">
        <v>206</v>
      </c>
      <c r="D549" t="s">
        <v>72</v>
      </c>
      <c r="E549" t="s">
        <v>23</v>
      </c>
      <c r="F549" t="s">
        <v>31</v>
      </c>
      <c r="G549" t="s">
        <v>75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ユニフォーム古牧譲ICONIC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5</v>
      </c>
      <c r="C550" t="s">
        <v>206</v>
      </c>
      <c r="D550" t="s">
        <v>72</v>
      </c>
      <c r="E550" t="s">
        <v>23</v>
      </c>
      <c r="F550" t="s">
        <v>31</v>
      </c>
      <c r="G550" t="s">
        <v>75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ユニフォーム古牧譲ICONIC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6</v>
      </c>
      <c r="C551" t="s">
        <v>206</v>
      </c>
      <c r="D551" t="s">
        <v>72</v>
      </c>
      <c r="E551" t="s">
        <v>23</v>
      </c>
      <c r="F551" t="s">
        <v>31</v>
      </c>
      <c r="G551" t="s">
        <v>75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ユニフォーム古牧譲ICONIC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s="1" t="s">
        <v>963</v>
      </c>
      <c r="D552" t="s">
        <v>72</v>
      </c>
      <c r="E552" s="1" t="s">
        <v>90</v>
      </c>
      <c r="F552" t="s">
        <v>74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雪遊び古牧譲ICONIC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s="1" t="s">
        <v>963</v>
      </c>
      <c r="D553" t="s">
        <v>72</v>
      </c>
      <c r="E553" s="1" t="s">
        <v>90</v>
      </c>
      <c r="F553" t="s">
        <v>74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雪遊び古牧譲ICONIC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s="1" t="s">
        <v>963</v>
      </c>
      <c r="D554" t="s">
        <v>72</v>
      </c>
      <c r="E554" s="1" t="s">
        <v>90</v>
      </c>
      <c r="F554" t="s">
        <v>74</v>
      </c>
      <c r="G554" t="s">
        <v>75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雪遊び古牧譲ICONIC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s="1" t="s">
        <v>963</v>
      </c>
      <c r="D555" t="s">
        <v>72</v>
      </c>
      <c r="E555" s="1" t="s">
        <v>90</v>
      </c>
      <c r="F555" t="s">
        <v>74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雪遊び古牧譲ICONIC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s="1" t="s">
        <v>963</v>
      </c>
      <c r="D556" t="s">
        <v>72</v>
      </c>
      <c r="E556" s="1" t="s">
        <v>90</v>
      </c>
      <c r="F556" t="s">
        <v>74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雪遊び古牧譲ICONIC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6</v>
      </c>
      <c r="C557" s="1" t="s">
        <v>963</v>
      </c>
      <c r="D557" t="s">
        <v>72</v>
      </c>
      <c r="E557" s="1" t="s">
        <v>90</v>
      </c>
      <c r="F557" t="s">
        <v>74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雪遊び古牧譲ICONIC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76</v>
      </c>
      <c r="E558" t="s">
        <v>28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ユニフォーム浅虫快人ICONIC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76</v>
      </c>
      <c r="E559" t="s">
        <v>28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ユニフォーム浅虫快人ICONIC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76</v>
      </c>
      <c r="E560" t="s">
        <v>28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ユニフォーム浅虫快人ICONIC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76</v>
      </c>
      <c r="E561" t="s">
        <v>28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ユニフォーム浅虫快人ICONIC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76</v>
      </c>
      <c r="E562" t="s">
        <v>28</v>
      </c>
      <c r="F562" t="s">
        <v>25</v>
      </c>
      <c r="G562" t="s">
        <v>75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ユニフォーム浅虫快人ICONIC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1</v>
      </c>
      <c r="C563" t="s">
        <v>206</v>
      </c>
      <c r="D563" t="s">
        <v>79</v>
      </c>
      <c r="E563" t="s">
        <v>23</v>
      </c>
      <c r="F563" t="s">
        <v>21</v>
      </c>
      <c r="G563" t="s">
        <v>75</v>
      </c>
      <c r="H563" t="s">
        <v>71</v>
      </c>
      <c r="I563">
        <v>1</v>
      </c>
      <c r="J563" t="s">
        <v>229</v>
      </c>
      <c r="K563" s="1" t="s">
        <v>119</v>
      </c>
      <c r="L563" s="1" t="s">
        <v>173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ユニフォーム南田大志ICONIC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2</v>
      </c>
      <c r="C564" t="s">
        <v>206</v>
      </c>
      <c r="D564" t="s">
        <v>79</v>
      </c>
      <c r="E564" t="s">
        <v>23</v>
      </c>
      <c r="F564" t="s">
        <v>21</v>
      </c>
      <c r="G564" t="s">
        <v>75</v>
      </c>
      <c r="H564" t="s">
        <v>71</v>
      </c>
      <c r="I564">
        <v>1</v>
      </c>
      <c r="J564" t="s">
        <v>229</v>
      </c>
      <c r="K564" s="1" t="s">
        <v>195</v>
      </c>
      <c r="L564" s="1" t="s">
        <v>173</v>
      </c>
      <c r="M564">
        <v>39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ユニフォーム南田大志ICONIC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3</v>
      </c>
      <c r="C565" t="s">
        <v>206</v>
      </c>
      <c r="D565" t="s">
        <v>79</v>
      </c>
      <c r="E565" t="s">
        <v>23</v>
      </c>
      <c r="F565" t="s">
        <v>21</v>
      </c>
      <c r="G565" t="s">
        <v>75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ユニフォーム南田大志ICONIC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4</v>
      </c>
      <c r="C566" t="s">
        <v>206</v>
      </c>
      <c r="D566" t="s">
        <v>79</v>
      </c>
      <c r="E566" t="s">
        <v>23</v>
      </c>
      <c r="F566" t="s">
        <v>21</v>
      </c>
      <c r="G566" t="s">
        <v>75</v>
      </c>
      <c r="H566" t="s">
        <v>71</v>
      </c>
      <c r="I566">
        <v>1</v>
      </c>
      <c r="J566" t="s">
        <v>229</v>
      </c>
      <c r="K566" s="1" t="s">
        <v>120</v>
      </c>
      <c r="L566" s="1" t="s">
        <v>173</v>
      </c>
      <c r="M566">
        <v>34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ユニフォーム南田大志ICONIC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5</v>
      </c>
      <c r="C567" t="s">
        <v>206</v>
      </c>
      <c r="D567" t="s">
        <v>79</v>
      </c>
      <c r="E567" t="s">
        <v>23</v>
      </c>
      <c r="F567" t="s">
        <v>21</v>
      </c>
      <c r="G567" t="s">
        <v>75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ユニフォーム南田大志ICONIC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6</v>
      </c>
      <c r="C568" t="s">
        <v>206</v>
      </c>
      <c r="D568" t="s">
        <v>79</v>
      </c>
      <c r="E568" t="s">
        <v>23</v>
      </c>
      <c r="F568" t="s">
        <v>21</v>
      </c>
      <c r="G568" t="s">
        <v>75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34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ユニフォーム南田大志ICONIC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7</v>
      </c>
      <c r="C569" t="s">
        <v>206</v>
      </c>
      <c r="D569" t="s">
        <v>79</v>
      </c>
      <c r="E569" t="s">
        <v>23</v>
      </c>
      <c r="F569" t="s">
        <v>21</v>
      </c>
      <c r="G569" t="s">
        <v>75</v>
      </c>
      <c r="H569" t="s">
        <v>71</v>
      </c>
      <c r="I569">
        <v>1</v>
      </c>
      <c r="J569" t="s">
        <v>229</v>
      </c>
      <c r="K569" s="1" t="s">
        <v>183</v>
      </c>
      <c r="L569" s="1" t="s">
        <v>225</v>
      </c>
      <c r="M569">
        <v>44</v>
      </c>
      <c r="N569">
        <v>0</v>
      </c>
      <c r="O569">
        <v>54</v>
      </c>
      <c r="P569">
        <v>0</v>
      </c>
      <c r="T569" t="str">
        <f>Receive[[#This Row],[服装]]&amp;Receive[[#This Row],[名前]]&amp;Receive[[#This Row],[レアリティ]]</f>
        <v>ユニフォーム南田大志ICONIC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81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ユニフォーム湯川良明ICONIC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81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ユニフォーム湯川良明ICONIC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81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ユニフォーム湯川良明ICONIC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81</v>
      </c>
      <c r="E573" t="s">
        <v>23</v>
      </c>
      <c r="F573" t="s">
        <v>26</v>
      </c>
      <c r="G573" t="s">
        <v>75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ユニフォーム湯川良明ICONIC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81</v>
      </c>
      <c r="E574" t="s">
        <v>23</v>
      </c>
      <c r="F574" t="s">
        <v>26</v>
      </c>
      <c r="G574" t="s">
        <v>75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ユニフォーム湯川良明ICONIC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83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ユニフォーム稲垣功ICONIC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83</v>
      </c>
      <c r="E576" t="s">
        <v>23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ユニフォーム稲垣功ICONIC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83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ユニフォーム稲垣功ICONIC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83</v>
      </c>
      <c r="E578" t="s">
        <v>23</v>
      </c>
      <c r="F578" t="s">
        <v>25</v>
      </c>
      <c r="G578" t="s">
        <v>75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ユニフォーム稲垣功ICONIC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83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ユニフォーム稲垣功ICONIC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86</v>
      </c>
      <c r="E580" t="s">
        <v>23</v>
      </c>
      <c r="F580" t="s">
        <v>26</v>
      </c>
      <c r="G580" t="s">
        <v>75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ユニフォーム馬門英治ICONIC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86</v>
      </c>
      <c r="E581" t="s">
        <v>23</v>
      </c>
      <c r="F581" t="s">
        <v>26</v>
      </c>
      <c r="G581" t="s">
        <v>75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ユニフォーム馬門英治ICONIC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86</v>
      </c>
      <c r="E582" t="s">
        <v>23</v>
      </c>
      <c r="F582" t="s">
        <v>26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ユニフォーム馬門英治ICONIC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86</v>
      </c>
      <c r="E583" t="s">
        <v>23</v>
      </c>
      <c r="F583" t="s">
        <v>26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ユニフォーム馬門英治ICONIC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86</v>
      </c>
      <c r="E584" t="s">
        <v>23</v>
      </c>
      <c r="F584" t="s">
        <v>26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ユニフォーム馬門英治ICONIC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t="s">
        <v>206</v>
      </c>
      <c r="D585" t="s">
        <v>88</v>
      </c>
      <c r="E585" t="s">
        <v>23</v>
      </c>
      <c r="F585" t="s">
        <v>25</v>
      </c>
      <c r="G585" t="s">
        <v>75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ユニフォーム百沢雄大ICONIC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t="s">
        <v>206</v>
      </c>
      <c r="D586" t="s">
        <v>88</v>
      </c>
      <c r="E586" t="s">
        <v>23</v>
      </c>
      <c r="F586" t="s">
        <v>25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ユニフォーム百沢雄大ICONIC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t="s">
        <v>206</v>
      </c>
      <c r="D587" t="s">
        <v>88</v>
      </c>
      <c r="E587" t="s">
        <v>23</v>
      </c>
      <c r="F587" t="s">
        <v>25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ユニフォーム百沢雄大ICONIC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t="s">
        <v>206</v>
      </c>
      <c r="D588" t="s">
        <v>88</v>
      </c>
      <c r="E588" t="s">
        <v>23</v>
      </c>
      <c r="F588" t="s">
        <v>25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ユニフォーム百沢雄大ICONIC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t="s">
        <v>206</v>
      </c>
      <c r="D589" t="s">
        <v>88</v>
      </c>
      <c r="E589" t="s">
        <v>23</v>
      </c>
      <c r="F589" t="s">
        <v>25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ユニフォーム百沢雄大ICONIC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s="1" t="s">
        <v>705</v>
      </c>
      <c r="D590" t="s">
        <v>88</v>
      </c>
      <c r="E590" s="1" t="s">
        <v>90</v>
      </c>
      <c r="F590" t="s">
        <v>78</v>
      </c>
      <c r="G590" t="s">
        <v>75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職業体験百沢雄大ICONIC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s="1" t="s">
        <v>705</v>
      </c>
      <c r="D591" t="s">
        <v>88</v>
      </c>
      <c r="E591" s="1" t="s">
        <v>90</v>
      </c>
      <c r="F591" t="s">
        <v>78</v>
      </c>
      <c r="G591" t="s">
        <v>75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職業体験百沢雄大ICONIC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s="1" t="s">
        <v>705</v>
      </c>
      <c r="D592" t="s">
        <v>88</v>
      </c>
      <c r="E592" s="1" t="s">
        <v>90</v>
      </c>
      <c r="F592" t="s">
        <v>78</v>
      </c>
      <c r="G592" t="s">
        <v>75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職業体験百沢雄大ICONIC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s="1" t="s">
        <v>705</v>
      </c>
      <c r="D593" t="s">
        <v>88</v>
      </c>
      <c r="E593" s="1" t="s">
        <v>90</v>
      </c>
      <c r="F593" t="s">
        <v>78</v>
      </c>
      <c r="G593" t="s">
        <v>75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職業体験百沢雄大ICONIC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s="1" t="s">
        <v>705</v>
      </c>
      <c r="D594" t="s">
        <v>88</v>
      </c>
      <c r="E594" s="1" t="s">
        <v>90</v>
      </c>
      <c r="F594" t="s">
        <v>78</v>
      </c>
      <c r="G594" t="s">
        <v>75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12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職業体験百沢雄大ICONIC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1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119</v>
      </c>
      <c r="L595" s="1" t="s">
        <v>162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2</v>
      </c>
      <c r="C596" t="s">
        <v>108</v>
      </c>
      <c r="D596" t="s">
        <v>89</v>
      </c>
      <c r="E596" t="s">
        <v>90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3</v>
      </c>
      <c r="C597" t="s">
        <v>108</v>
      </c>
      <c r="D597" t="s">
        <v>89</v>
      </c>
      <c r="E597" t="s">
        <v>90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4</v>
      </c>
      <c r="C598" t="s">
        <v>108</v>
      </c>
      <c r="D598" t="s">
        <v>89</v>
      </c>
      <c r="E598" t="s">
        <v>90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5</v>
      </c>
      <c r="C599" t="s">
        <v>108</v>
      </c>
      <c r="D599" t="s">
        <v>89</v>
      </c>
      <c r="E599" t="s">
        <v>90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6</v>
      </c>
      <c r="C600" t="s">
        <v>108</v>
      </c>
      <c r="D600" t="s">
        <v>89</v>
      </c>
      <c r="E600" t="s">
        <v>90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ユニフォーム照島游児ICONIC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1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119</v>
      </c>
      <c r="L601" s="1" t="s">
        <v>178</v>
      </c>
      <c r="M601">
        <v>32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制服照島游児ICONIC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2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制服照島游児ICONIC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3</v>
      </c>
      <c r="C603" t="s">
        <v>149</v>
      </c>
      <c r="D603" t="s">
        <v>89</v>
      </c>
      <c r="E603" t="s">
        <v>77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231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制服照島游児ICONIC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4</v>
      </c>
      <c r="C604" t="s">
        <v>149</v>
      </c>
      <c r="D604" t="s">
        <v>89</v>
      </c>
      <c r="E604" t="s">
        <v>77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120</v>
      </c>
      <c r="L604" s="1" t="s">
        <v>178</v>
      </c>
      <c r="M604">
        <v>32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制服照島游児ICONIC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5</v>
      </c>
      <c r="C605" t="s">
        <v>149</v>
      </c>
      <c r="D605" t="s">
        <v>89</v>
      </c>
      <c r="E605" t="s">
        <v>77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制服照島游児ICONIC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6</v>
      </c>
      <c r="C606" t="s">
        <v>149</v>
      </c>
      <c r="D606" t="s">
        <v>89</v>
      </c>
      <c r="E606" t="s">
        <v>77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制服照島游児ICONIC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7</v>
      </c>
      <c r="C607" t="s">
        <v>149</v>
      </c>
      <c r="D607" t="s">
        <v>89</v>
      </c>
      <c r="E607" t="s">
        <v>77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Receive[[#This Row],[服装]]&amp;Receive[[#This Row],[名前]]&amp;Receive[[#This Row],[レアリティ]]</f>
        <v>制服照島游児ICONIC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1</v>
      </c>
      <c r="C608" s="1" t="s">
        <v>963</v>
      </c>
      <c r="D608" t="s">
        <v>89</v>
      </c>
      <c r="E608" s="1" t="s">
        <v>964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雪遊び照島游児ICONIC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2</v>
      </c>
      <c r="C609" s="1" t="s">
        <v>963</v>
      </c>
      <c r="D609" t="s">
        <v>89</v>
      </c>
      <c r="E609" s="1" t="s">
        <v>964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雪遊び照島游児ICONIC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3</v>
      </c>
      <c r="C610" s="1" t="s">
        <v>963</v>
      </c>
      <c r="D610" t="s">
        <v>89</v>
      </c>
      <c r="E610" s="1" t="s">
        <v>964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231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雪遊び照島游児ICONIC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4</v>
      </c>
      <c r="C611" s="1" t="s">
        <v>963</v>
      </c>
      <c r="D611" t="s">
        <v>89</v>
      </c>
      <c r="E611" s="1" t="s">
        <v>964</v>
      </c>
      <c r="F611" t="s">
        <v>78</v>
      </c>
      <c r="G611" t="s">
        <v>91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雪遊び照島游児ICONIC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5</v>
      </c>
      <c r="C612" s="1" t="s">
        <v>963</v>
      </c>
      <c r="D612" t="s">
        <v>89</v>
      </c>
      <c r="E612" s="1" t="s">
        <v>964</v>
      </c>
      <c r="F612" t="s">
        <v>78</v>
      </c>
      <c r="G612" t="s">
        <v>91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雪遊び照島游児ICONIC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6</v>
      </c>
      <c r="C613" s="1" t="s">
        <v>963</v>
      </c>
      <c r="D613" t="s">
        <v>89</v>
      </c>
      <c r="E613" s="1" t="s">
        <v>964</v>
      </c>
      <c r="F613" t="s">
        <v>78</v>
      </c>
      <c r="G613" t="s">
        <v>91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雪遊び照島游児ICONIC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1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ユニフォーム母畑和馬ICONIC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2</v>
      </c>
      <c r="C615" t="s">
        <v>108</v>
      </c>
      <c r="D615" t="s">
        <v>92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ユニフォーム母畑和馬ICONIC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3</v>
      </c>
      <c r="C616" t="s">
        <v>108</v>
      </c>
      <c r="D616" t="s">
        <v>92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229</v>
      </c>
      <c r="K616" s="1" t="s">
        <v>231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ユニフォーム母畑和馬ICONIC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4</v>
      </c>
      <c r="C617" t="s">
        <v>108</v>
      </c>
      <c r="D617" t="s">
        <v>92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ユニフォーム母畑和馬ICONIC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5</v>
      </c>
      <c r="C618" t="s">
        <v>108</v>
      </c>
      <c r="D618" t="s">
        <v>92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ユニフォーム母畑和馬ICONIC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6</v>
      </c>
      <c r="C619" t="s">
        <v>108</v>
      </c>
      <c r="D619" t="s">
        <v>92</v>
      </c>
      <c r="E619" t="s">
        <v>90</v>
      </c>
      <c r="F619" t="s">
        <v>82</v>
      </c>
      <c r="G619" t="s">
        <v>91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ユニフォーム母畑和馬ICONIC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108</v>
      </c>
      <c r="D620" t="s">
        <v>93</v>
      </c>
      <c r="E620" t="s">
        <v>73</v>
      </c>
      <c r="F620" t="s">
        <v>74</v>
      </c>
      <c r="G620" t="s">
        <v>91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ユニフォーム二岐丈晴ICONIC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108</v>
      </c>
      <c r="D621" t="s">
        <v>93</v>
      </c>
      <c r="E621" t="s">
        <v>73</v>
      </c>
      <c r="F621" t="s">
        <v>74</v>
      </c>
      <c r="G621" t="s">
        <v>91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ユニフォーム二岐丈晴ICONIC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108</v>
      </c>
      <c r="D622" t="s">
        <v>93</v>
      </c>
      <c r="E622" t="s">
        <v>73</v>
      </c>
      <c r="F622" t="s">
        <v>74</v>
      </c>
      <c r="G622" t="s">
        <v>91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ユニフォーム二岐丈晴ICONIC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108</v>
      </c>
      <c r="D623" t="s">
        <v>93</v>
      </c>
      <c r="E623" t="s">
        <v>73</v>
      </c>
      <c r="F623" t="s">
        <v>74</v>
      </c>
      <c r="G623" t="s">
        <v>91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ユニフォーム二岐丈晴ICONIC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108</v>
      </c>
      <c r="D624" t="s">
        <v>93</v>
      </c>
      <c r="E624" t="s">
        <v>73</v>
      </c>
      <c r="F624" t="s">
        <v>74</v>
      </c>
      <c r="G624" t="s">
        <v>91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ユニフォーム二岐丈晴ICONIC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1</v>
      </c>
      <c r="C625" t="s">
        <v>149</v>
      </c>
      <c r="D625" t="s">
        <v>93</v>
      </c>
      <c r="E625" t="s">
        <v>90</v>
      </c>
      <c r="F625" t="s">
        <v>74</v>
      </c>
      <c r="G625" t="s">
        <v>91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制服二岐丈晴ICONIC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2</v>
      </c>
      <c r="C626" t="s">
        <v>149</v>
      </c>
      <c r="D626" t="s">
        <v>93</v>
      </c>
      <c r="E626" t="s">
        <v>90</v>
      </c>
      <c r="F626" t="s">
        <v>74</v>
      </c>
      <c r="G626" t="s">
        <v>91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制服二岐丈晴ICONIC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3</v>
      </c>
      <c r="C627" t="s">
        <v>149</v>
      </c>
      <c r="D627" t="s">
        <v>93</v>
      </c>
      <c r="E627" t="s">
        <v>90</v>
      </c>
      <c r="F627" t="s">
        <v>74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制服二岐丈晴ICONIC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4</v>
      </c>
      <c r="C628" t="s">
        <v>149</v>
      </c>
      <c r="D628" t="s">
        <v>93</v>
      </c>
      <c r="E628" t="s">
        <v>90</v>
      </c>
      <c r="F628" t="s">
        <v>74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制服二岐丈晴ICONIC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5</v>
      </c>
      <c r="C629" t="s">
        <v>149</v>
      </c>
      <c r="D629" t="s">
        <v>93</v>
      </c>
      <c r="E629" t="s">
        <v>90</v>
      </c>
      <c r="F629" t="s">
        <v>74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制服二岐丈晴ICONIC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1</v>
      </c>
      <c r="C630" t="s">
        <v>108</v>
      </c>
      <c r="D630" t="s">
        <v>99</v>
      </c>
      <c r="E630" t="s">
        <v>73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ユニフォーム沼尻凛太郎ICONIC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2</v>
      </c>
      <c r="C631" t="s">
        <v>108</v>
      </c>
      <c r="D631" t="s">
        <v>99</v>
      </c>
      <c r="E631" t="s">
        <v>73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ユニフォーム沼尻凛太郎ICONIC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3</v>
      </c>
      <c r="C632" t="s">
        <v>108</v>
      </c>
      <c r="D632" t="s">
        <v>99</v>
      </c>
      <c r="E632" t="s">
        <v>73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ユニフォーム沼尻凛太郎ICONIC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4</v>
      </c>
      <c r="C633" t="s">
        <v>108</v>
      </c>
      <c r="D633" t="s">
        <v>99</v>
      </c>
      <c r="E633" t="s">
        <v>73</v>
      </c>
      <c r="F633" t="s">
        <v>78</v>
      </c>
      <c r="G633" t="s">
        <v>91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ユニフォーム沼尻凛太郎ICONIC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5</v>
      </c>
      <c r="C634" t="s">
        <v>108</v>
      </c>
      <c r="D634" t="s">
        <v>99</v>
      </c>
      <c r="E634" t="s">
        <v>73</v>
      </c>
      <c r="F634" t="s">
        <v>78</v>
      </c>
      <c r="G634" t="s">
        <v>91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ユニフォーム沼尻凛太郎ICONIC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108</v>
      </c>
      <c r="D635" t="s">
        <v>94</v>
      </c>
      <c r="E635" t="s">
        <v>90</v>
      </c>
      <c r="F635" t="s">
        <v>82</v>
      </c>
      <c r="G635" t="s">
        <v>91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ユニフォーム飯坂信義ICONIC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108</v>
      </c>
      <c r="D636" t="s">
        <v>94</v>
      </c>
      <c r="E636" t="s">
        <v>90</v>
      </c>
      <c r="F636" t="s">
        <v>82</v>
      </c>
      <c r="G636" t="s">
        <v>91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ユニフォーム飯坂信義ICONIC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108</v>
      </c>
      <c r="D637" t="s">
        <v>94</v>
      </c>
      <c r="E637" t="s">
        <v>90</v>
      </c>
      <c r="F637" t="s">
        <v>82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ユニフォーム飯坂信義ICONIC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108</v>
      </c>
      <c r="D638" t="s">
        <v>94</v>
      </c>
      <c r="E638" t="s">
        <v>90</v>
      </c>
      <c r="F638" t="s">
        <v>82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ユニフォーム飯坂信義ICONIC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108</v>
      </c>
      <c r="D639" t="s">
        <v>94</v>
      </c>
      <c r="E639" t="s">
        <v>90</v>
      </c>
      <c r="F639" t="s">
        <v>82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ユニフォーム飯坂信義ICONIC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108</v>
      </c>
      <c r="D640" t="s">
        <v>95</v>
      </c>
      <c r="E640" t="s">
        <v>90</v>
      </c>
      <c r="F640" t="s">
        <v>78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ユニフォーム東山勝道ICONIC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108</v>
      </c>
      <c r="D641" t="s">
        <v>95</v>
      </c>
      <c r="E641" t="s">
        <v>90</v>
      </c>
      <c r="F641" t="s">
        <v>78</v>
      </c>
      <c r="G641" t="s">
        <v>91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ユニフォーム東山勝道ICONIC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108</v>
      </c>
      <c r="D642" t="s">
        <v>95</v>
      </c>
      <c r="E642" t="s">
        <v>90</v>
      </c>
      <c r="F642" t="s">
        <v>78</v>
      </c>
      <c r="G642" t="s">
        <v>91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ユニフォーム東山勝道ICONIC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108</v>
      </c>
      <c r="D643" t="s">
        <v>95</v>
      </c>
      <c r="E643" t="s">
        <v>90</v>
      </c>
      <c r="F643" t="s">
        <v>78</v>
      </c>
      <c r="G643" t="s">
        <v>91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ユニフォーム東山勝道ICONIC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108</v>
      </c>
      <c r="D644" t="s">
        <v>95</v>
      </c>
      <c r="E644" t="s">
        <v>90</v>
      </c>
      <c r="F644" t="s">
        <v>78</v>
      </c>
      <c r="G644" t="s">
        <v>91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ユニフォーム東山勝道ICONIC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1</v>
      </c>
      <c r="C645" t="s">
        <v>108</v>
      </c>
      <c r="D645" t="s">
        <v>96</v>
      </c>
      <c r="E645" t="s">
        <v>90</v>
      </c>
      <c r="F645" t="s">
        <v>80</v>
      </c>
      <c r="G645" t="s">
        <v>91</v>
      </c>
      <c r="H645" t="s">
        <v>71</v>
      </c>
      <c r="I645">
        <v>1</v>
      </c>
      <c r="J645" t="s">
        <v>229</v>
      </c>
      <c r="K645" s="1" t="s">
        <v>119</v>
      </c>
      <c r="L645" s="1" t="s">
        <v>173</v>
      </c>
      <c r="M645">
        <v>36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ユニフォーム土湯新ICONIC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2</v>
      </c>
      <c r="C646" t="s">
        <v>108</v>
      </c>
      <c r="D646" t="s">
        <v>96</v>
      </c>
      <c r="E646" t="s">
        <v>90</v>
      </c>
      <c r="F646" t="s">
        <v>80</v>
      </c>
      <c r="G646" t="s">
        <v>91</v>
      </c>
      <c r="H646" t="s">
        <v>71</v>
      </c>
      <c r="I646">
        <v>1</v>
      </c>
      <c r="J646" t="s">
        <v>229</v>
      </c>
      <c r="K646" s="1" t="s">
        <v>195</v>
      </c>
      <c r="L646" s="1" t="s">
        <v>173</v>
      </c>
      <c r="M646">
        <v>42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ユニフォーム土湯新ICONIC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3</v>
      </c>
      <c r="C647" t="s">
        <v>108</v>
      </c>
      <c r="D647" t="s">
        <v>96</v>
      </c>
      <c r="E647" t="s">
        <v>90</v>
      </c>
      <c r="F647" t="s">
        <v>80</v>
      </c>
      <c r="G647" t="s">
        <v>91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ユニフォーム土湯新ICONIC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4</v>
      </c>
      <c r="C648" t="s">
        <v>108</v>
      </c>
      <c r="D648" t="s">
        <v>96</v>
      </c>
      <c r="E648" t="s">
        <v>90</v>
      </c>
      <c r="F648" t="s">
        <v>80</v>
      </c>
      <c r="G648" t="s">
        <v>91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ユニフォーム土湯新ICONIC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5</v>
      </c>
      <c r="C649" t="s">
        <v>108</v>
      </c>
      <c r="D649" t="s">
        <v>96</v>
      </c>
      <c r="E649" t="s">
        <v>90</v>
      </c>
      <c r="F649" t="s">
        <v>80</v>
      </c>
      <c r="G649" t="s">
        <v>91</v>
      </c>
      <c r="H649" t="s">
        <v>71</v>
      </c>
      <c r="I649">
        <v>1</v>
      </c>
      <c r="J649" t="s">
        <v>229</v>
      </c>
      <c r="K649" s="1" t="s">
        <v>120</v>
      </c>
      <c r="L649" s="1" t="s">
        <v>173</v>
      </c>
      <c r="M649">
        <v>36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ユニフォーム土湯新ICONIC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6</v>
      </c>
      <c r="C650" t="s">
        <v>108</v>
      </c>
      <c r="D650" t="s">
        <v>96</v>
      </c>
      <c r="E650" t="s">
        <v>90</v>
      </c>
      <c r="F650" t="s">
        <v>80</v>
      </c>
      <c r="G650" t="s">
        <v>91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ユニフォーム土湯新ICONIC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7</v>
      </c>
      <c r="C651" t="s">
        <v>108</v>
      </c>
      <c r="D651" t="s">
        <v>96</v>
      </c>
      <c r="E651" t="s">
        <v>90</v>
      </c>
      <c r="F651" t="s">
        <v>80</v>
      </c>
      <c r="G651" t="s">
        <v>91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ユニフォーム土湯新ICONIC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8</v>
      </c>
      <c r="C652" t="s">
        <v>108</v>
      </c>
      <c r="D652" t="s">
        <v>96</v>
      </c>
      <c r="E652" t="s">
        <v>90</v>
      </c>
      <c r="F652" t="s">
        <v>80</v>
      </c>
      <c r="G652" t="s">
        <v>91</v>
      </c>
      <c r="H652" t="s">
        <v>71</v>
      </c>
      <c r="I652">
        <v>1</v>
      </c>
      <c r="J652" t="s">
        <v>229</v>
      </c>
      <c r="K652" s="1" t="s">
        <v>183</v>
      </c>
      <c r="L652" s="1" t="s">
        <v>225</v>
      </c>
      <c r="M652">
        <v>47</v>
      </c>
      <c r="N652">
        <v>0</v>
      </c>
      <c r="O652">
        <v>57</v>
      </c>
      <c r="P652">
        <v>0</v>
      </c>
      <c r="T652" t="str">
        <f>Receive[[#This Row],[服装]]&amp;Receive[[#This Row],[名前]]&amp;Receive[[#This Row],[レアリティ]]</f>
        <v>ユニフォーム土湯新ICONIC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1</v>
      </c>
      <c r="C653" t="s">
        <v>206</v>
      </c>
      <c r="D653" t="s">
        <v>571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ユニフォーム中島猛ICONIC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2</v>
      </c>
      <c r="C654" t="s">
        <v>206</v>
      </c>
      <c r="D654" t="s">
        <v>571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ユニフォーム中島猛ICONIC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3</v>
      </c>
      <c r="C655" t="s">
        <v>206</v>
      </c>
      <c r="D655" t="s">
        <v>571</v>
      </c>
      <c r="E655" t="s">
        <v>28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ユニフォーム中島猛ICONIC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4</v>
      </c>
      <c r="C656" t="s">
        <v>206</v>
      </c>
      <c r="D656" t="s">
        <v>571</v>
      </c>
      <c r="E656" t="s">
        <v>28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ユニフォーム中島猛ICONIC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5</v>
      </c>
      <c r="C657" t="s">
        <v>206</v>
      </c>
      <c r="D657" t="s">
        <v>571</v>
      </c>
      <c r="E657" t="s">
        <v>28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ユニフォーム中島猛ICONIC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6</v>
      </c>
      <c r="C658" t="s">
        <v>206</v>
      </c>
      <c r="D658" t="s">
        <v>571</v>
      </c>
      <c r="E658" t="s">
        <v>28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13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ユニフォーム中島猛ICONIC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1</v>
      </c>
      <c r="C659" t="s">
        <v>206</v>
      </c>
      <c r="D659" t="s">
        <v>574</v>
      </c>
      <c r="E659" t="s">
        <v>24</v>
      </c>
      <c r="F659" t="s">
        <v>25</v>
      </c>
      <c r="G659" t="s">
        <v>156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ユニフォーム白石優希ICONIC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2</v>
      </c>
      <c r="C660" t="s">
        <v>206</v>
      </c>
      <c r="D660" t="s">
        <v>574</v>
      </c>
      <c r="E660" t="s">
        <v>24</v>
      </c>
      <c r="F660" t="s">
        <v>25</v>
      </c>
      <c r="G660" t="s">
        <v>156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ユニフォーム白石優希ICONIC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3</v>
      </c>
      <c r="C661" t="s">
        <v>206</v>
      </c>
      <c r="D661" t="s">
        <v>574</v>
      </c>
      <c r="E661" t="s">
        <v>24</v>
      </c>
      <c r="F661" t="s">
        <v>25</v>
      </c>
      <c r="G661" t="s">
        <v>156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25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ユニフォーム白石優希ICONIC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4</v>
      </c>
      <c r="C662" t="s">
        <v>206</v>
      </c>
      <c r="D662" t="s">
        <v>574</v>
      </c>
      <c r="E662" t="s">
        <v>24</v>
      </c>
      <c r="F662" t="s">
        <v>25</v>
      </c>
      <c r="G662" t="s">
        <v>156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25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ユニフォーム白石優希ICONIC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5</v>
      </c>
      <c r="C663" t="s">
        <v>206</v>
      </c>
      <c r="D663" t="s">
        <v>574</v>
      </c>
      <c r="E663" t="s">
        <v>24</v>
      </c>
      <c r="F663" t="s">
        <v>25</v>
      </c>
      <c r="G663" t="s">
        <v>156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ユニフォーム白石優希ICONIC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206</v>
      </c>
      <c r="D664" t="s">
        <v>577</v>
      </c>
      <c r="E664" t="s">
        <v>28</v>
      </c>
      <c r="F664" t="s">
        <v>31</v>
      </c>
      <c r="G664" t="s">
        <v>156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ユニフォーム花山一雅ICONIC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206</v>
      </c>
      <c r="D665" t="s">
        <v>577</v>
      </c>
      <c r="E665" t="s">
        <v>28</v>
      </c>
      <c r="F665" t="s">
        <v>31</v>
      </c>
      <c r="G665" t="s">
        <v>156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ユニフォーム花山一雅ICONIC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206</v>
      </c>
      <c r="D666" t="s">
        <v>577</v>
      </c>
      <c r="E666" t="s">
        <v>28</v>
      </c>
      <c r="F666" t="s">
        <v>31</v>
      </c>
      <c r="G666" t="s">
        <v>156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ユニフォーム花山一雅ICONIC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206</v>
      </c>
      <c r="D667" t="s">
        <v>577</v>
      </c>
      <c r="E667" t="s">
        <v>28</v>
      </c>
      <c r="F667" t="s">
        <v>31</v>
      </c>
      <c r="G667" t="s">
        <v>156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ユニフォーム花山一雅ICONIC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206</v>
      </c>
      <c r="D668" t="s">
        <v>577</v>
      </c>
      <c r="E668" t="s">
        <v>28</v>
      </c>
      <c r="F668" t="s">
        <v>31</v>
      </c>
      <c r="G668" t="s">
        <v>156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ユニフォーム花山一雅ICONIC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580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ユニフォーム鳴子哲平ICONIC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580</v>
      </c>
      <c r="E670" t="s">
        <v>28</v>
      </c>
      <c r="F670" t="s">
        <v>26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ユニフォーム鳴子哲平ICONIC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580</v>
      </c>
      <c r="E671" t="s">
        <v>28</v>
      </c>
      <c r="F671" t="s">
        <v>26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ユニフォーム鳴子哲平ICONIC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580</v>
      </c>
      <c r="E672" t="s">
        <v>28</v>
      </c>
      <c r="F672" t="s">
        <v>26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ユニフォーム鳴子哲平ICONIC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580</v>
      </c>
      <c r="E673" t="s">
        <v>28</v>
      </c>
      <c r="F673" t="s">
        <v>26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13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ユニフォーム鳴子哲平ICONIC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206</v>
      </c>
      <c r="D674" t="s">
        <v>583</v>
      </c>
      <c r="E674" t="s">
        <v>28</v>
      </c>
      <c r="F674" t="s">
        <v>21</v>
      </c>
      <c r="G674" t="s">
        <v>156</v>
      </c>
      <c r="H674" t="s">
        <v>71</v>
      </c>
      <c r="I674">
        <v>1</v>
      </c>
      <c r="J674" t="s">
        <v>229</v>
      </c>
      <c r="K674" s="1" t="s">
        <v>119</v>
      </c>
      <c r="L674" s="1" t="s">
        <v>173</v>
      </c>
      <c r="M674" s="1">
        <v>37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ユニフォーム秋保和光ICONIC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206</v>
      </c>
      <c r="D675" t="s">
        <v>583</v>
      </c>
      <c r="E675" t="s">
        <v>28</v>
      </c>
      <c r="F675" t="s">
        <v>21</v>
      </c>
      <c r="G675" t="s">
        <v>156</v>
      </c>
      <c r="H675" t="s">
        <v>71</v>
      </c>
      <c r="I675">
        <v>1</v>
      </c>
      <c r="J675" t="s">
        <v>229</v>
      </c>
      <c r="K675" s="1" t="s">
        <v>195</v>
      </c>
      <c r="L675" s="1" t="s">
        <v>173</v>
      </c>
      <c r="M675">
        <v>42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ユニフォーム秋保和光ICONIC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206</v>
      </c>
      <c r="D676" t="s">
        <v>583</v>
      </c>
      <c r="E676" t="s">
        <v>28</v>
      </c>
      <c r="F676" t="s">
        <v>21</v>
      </c>
      <c r="G676" t="s">
        <v>156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34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ユニフォーム秋保和光ICONIC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206</v>
      </c>
      <c r="D677" t="s">
        <v>583</v>
      </c>
      <c r="E677" t="s">
        <v>28</v>
      </c>
      <c r="F677" t="s">
        <v>21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173</v>
      </c>
      <c r="M677">
        <v>37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ユニフォーム秋保和光ICONIC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206</v>
      </c>
      <c r="D678" t="s">
        <v>583</v>
      </c>
      <c r="E678" t="s">
        <v>28</v>
      </c>
      <c r="F678" t="s">
        <v>21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34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ユニフォーム秋保和光ICONIC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6</v>
      </c>
      <c r="C679" t="s">
        <v>206</v>
      </c>
      <c r="D679" t="s">
        <v>583</v>
      </c>
      <c r="E679" t="s">
        <v>28</v>
      </c>
      <c r="F679" t="s">
        <v>21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ユニフォーム秋保和光ICONIC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7</v>
      </c>
      <c r="C680" t="s">
        <v>206</v>
      </c>
      <c r="D680" t="s">
        <v>583</v>
      </c>
      <c r="E680" t="s">
        <v>28</v>
      </c>
      <c r="F680" t="s">
        <v>21</v>
      </c>
      <c r="G680" t="s">
        <v>156</v>
      </c>
      <c r="H680" t="s">
        <v>71</v>
      </c>
      <c r="I680">
        <v>1</v>
      </c>
      <c r="J680" t="s">
        <v>229</v>
      </c>
      <c r="K680" s="1" t="s">
        <v>183</v>
      </c>
      <c r="L680" s="1" t="s">
        <v>225</v>
      </c>
      <c r="M680">
        <v>46</v>
      </c>
      <c r="N680">
        <v>0</v>
      </c>
      <c r="O680">
        <v>56</v>
      </c>
      <c r="P680">
        <v>0</v>
      </c>
      <c r="T680" t="str">
        <f>Receive[[#This Row],[服装]]&amp;Receive[[#This Row],[名前]]&amp;Receive[[#This Row],[レアリティ]]</f>
        <v>ユニフォーム秋保和光ICONIC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1</v>
      </c>
      <c r="C681" t="s">
        <v>206</v>
      </c>
      <c r="D681" t="s">
        <v>586</v>
      </c>
      <c r="E681" t="s">
        <v>28</v>
      </c>
      <c r="F681" t="s">
        <v>26</v>
      </c>
      <c r="G681" t="s">
        <v>156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ユニフォーム松島剛ICONIC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2</v>
      </c>
      <c r="C682" t="s">
        <v>206</v>
      </c>
      <c r="D682" t="s">
        <v>586</v>
      </c>
      <c r="E682" t="s">
        <v>28</v>
      </c>
      <c r="F682" t="s">
        <v>26</v>
      </c>
      <c r="G682" t="s">
        <v>156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ユニフォーム松島剛ICONIC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3</v>
      </c>
      <c r="C683" t="s">
        <v>206</v>
      </c>
      <c r="D683" t="s">
        <v>586</v>
      </c>
      <c r="E683" t="s">
        <v>28</v>
      </c>
      <c r="F683" t="s">
        <v>26</v>
      </c>
      <c r="G683" t="s">
        <v>156</v>
      </c>
      <c r="H683" t="s">
        <v>71</v>
      </c>
      <c r="I683">
        <v>1</v>
      </c>
      <c r="J683" t="s">
        <v>229</v>
      </c>
      <c r="K683" s="1" t="s">
        <v>120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ユニフォーム松島剛ICONIC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4</v>
      </c>
      <c r="C684" t="s">
        <v>206</v>
      </c>
      <c r="D684" t="s">
        <v>586</v>
      </c>
      <c r="E684" t="s">
        <v>28</v>
      </c>
      <c r="F684" t="s">
        <v>26</v>
      </c>
      <c r="G684" t="s">
        <v>156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ユニフォーム松島剛ICONIC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5</v>
      </c>
      <c r="C685" t="s">
        <v>206</v>
      </c>
      <c r="D685" t="s">
        <v>586</v>
      </c>
      <c r="E685" t="s">
        <v>28</v>
      </c>
      <c r="F685" t="s">
        <v>26</v>
      </c>
      <c r="G685" t="s">
        <v>156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12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ユニフォーム松島剛ICONIC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1</v>
      </c>
      <c r="C686" t="s">
        <v>206</v>
      </c>
      <c r="D686" t="s">
        <v>589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119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ユニフォーム川渡瞬己ICONIC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2</v>
      </c>
      <c r="C687" t="s">
        <v>206</v>
      </c>
      <c r="D687" t="s">
        <v>589</v>
      </c>
      <c r="E687" t="s">
        <v>28</v>
      </c>
      <c r="F687" t="s">
        <v>25</v>
      </c>
      <c r="G687" t="s">
        <v>156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ユニフォーム川渡瞬己ICONIC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3</v>
      </c>
      <c r="C688" t="s">
        <v>206</v>
      </c>
      <c r="D688" t="s">
        <v>589</v>
      </c>
      <c r="E688" t="s">
        <v>28</v>
      </c>
      <c r="F688" t="s">
        <v>25</v>
      </c>
      <c r="G688" t="s">
        <v>156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ユニフォーム川渡瞬己ICONIC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4</v>
      </c>
      <c r="C689" t="s">
        <v>206</v>
      </c>
      <c r="D689" t="s">
        <v>589</v>
      </c>
      <c r="E689" t="s">
        <v>28</v>
      </c>
      <c r="F689" t="s">
        <v>25</v>
      </c>
      <c r="G689" t="s">
        <v>156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ユニフォーム川渡瞬己ICONIC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5</v>
      </c>
      <c r="C690" t="s">
        <v>206</v>
      </c>
      <c r="D690" t="s">
        <v>589</v>
      </c>
      <c r="E690" t="s">
        <v>28</v>
      </c>
      <c r="F690" t="s">
        <v>25</v>
      </c>
      <c r="G690" t="s">
        <v>156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ユニフォーム川渡瞬己ICONIC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6</v>
      </c>
      <c r="C691" t="s">
        <v>206</v>
      </c>
      <c r="D691" t="s">
        <v>589</v>
      </c>
      <c r="E691" t="s">
        <v>28</v>
      </c>
      <c r="F691" t="s">
        <v>25</v>
      </c>
      <c r="G691" t="s">
        <v>156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ユニフォーム川渡瞬己ICONIC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108</v>
      </c>
      <c r="D692" t="s">
        <v>109</v>
      </c>
      <c r="E692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108</v>
      </c>
      <c r="D693" t="s">
        <v>109</v>
      </c>
      <c r="E693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108</v>
      </c>
      <c r="D694" t="s">
        <v>109</v>
      </c>
      <c r="E694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ユニフォーム牛島若利ICONIC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108</v>
      </c>
      <c r="D695" t="s">
        <v>109</v>
      </c>
      <c r="E695" t="s">
        <v>73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ユニフォーム牛島若利ICONIC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108</v>
      </c>
      <c r="D696" t="s">
        <v>109</v>
      </c>
      <c r="E696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ユニフォーム牛島若利ICONIC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t="s">
        <v>116</v>
      </c>
      <c r="D697" t="s">
        <v>109</v>
      </c>
      <c r="E697" t="s">
        <v>90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水着牛島若利ICONIC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t="s">
        <v>116</v>
      </c>
      <c r="D698" t="s">
        <v>109</v>
      </c>
      <c r="E698" t="s">
        <v>90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水着牛島若利ICONIC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t="s">
        <v>116</v>
      </c>
      <c r="D699" t="s">
        <v>109</v>
      </c>
      <c r="E699" t="s">
        <v>90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水着牛島若利ICONIC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t="s">
        <v>116</v>
      </c>
      <c r="D700" t="s">
        <v>109</v>
      </c>
      <c r="E700" t="s">
        <v>90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水着牛島若利ICONIC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t="s">
        <v>116</v>
      </c>
      <c r="D701" t="s">
        <v>109</v>
      </c>
      <c r="E701" t="s">
        <v>90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水着牛島若利ICONIC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s="1" t="s">
        <v>939</v>
      </c>
      <c r="D702" t="s">
        <v>109</v>
      </c>
      <c r="E702" s="1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新年牛島若利ICONIC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s="1" t="s">
        <v>939</v>
      </c>
      <c r="D703" t="s">
        <v>109</v>
      </c>
      <c r="E703" s="1" t="s">
        <v>77</v>
      </c>
      <c r="F703" t="s">
        <v>78</v>
      </c>
      <c r="G703" t="s">
        <v>118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新年牛島若利ICONIC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s="1" t="s">
        <v>939</v>
      </c>
      <c r="D704" t="s">
        <v>109</v>
      </c>
      <c r="E704" s="1" t="s">
        <v>77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新年牛島若利ICONIC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s="1" t="s">
        <v>939</v>
      </c>
      <c r="D705" t="s">
        <v>109</v>
      </c>
      <c r="E705" s="1" t="s">
        <v>77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新年牛島若利ICONIC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s="1" t="s">
        <v>939</v>
      </c>
      <c r="D706" t="s">
        <v>109</v>
      </c>
      <c r="E706" s="1" t="s">
        <v>77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新年牛島若利ICONIC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1</v>
      </c>
      <c r="C707" t="s">
        <v>108</v>
      </c>
      <c r="D707" t="s">
        <v>110</v>
      </c>
      <c r="E707" t="s">
        <v>73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2</v>
      </c>
      <c r="C708" t="s">
        <v>108</v>
      </c>
      <c r="D708" t="s">
        <v>110</v>
      </c>
      <c r="E708" t="s">
        <v>73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3</v>
      </c>
      <c r="C709" t="s">
        <v>108</v>
      </c>
      <c r="D709" t="s">
        <v>110</v>
      </c>
      <c r="E709" t="s">
        <v>73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ユニフォーム天童覚ICONIC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4</v>
      </c>
      <c r="C710" t="s">
        <v>108</v>
      </c>
      <c r="D710" t="s">
        <v>110</v>
      </c>
      <c r="E710" t="s">
        <v>73</v>
      </c>
      <c r="F710" t="s">
        <v>82</v>
      </c>
      <c r="G710" t="s">
        <v>118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ユニフォーム天童覚ICONIC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5</v>
      </c>
      <c r="C711" t="s">
        <v>108</v>
      </c>
      <c r="D711" t="s">
        <v>110</v>
      </c>
      <c r="E711" t="s">
        <v>73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ユニフォーム天童覚ICONIC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1</v>
      </c>
      <c r="C712" t="s">
        <v>116</v>
      </c>
      <c r="D712" t="s">
        <v>110</v>
      </c>
      <c r="E712" t="s">
        <v>90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水着天童覚ICONIC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2</v>
      </c>
      <c r="C713" t="s">
        <v>116</v>
      </c>
      <c r="D713" t="s">
        <v>110</v>
      </c>
      <c r="E713" t="s">
        <v>90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水着天童覚ICONIC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3</v>
      </c>
      <c r="C714" t="s">
        <v>116</v>
      </c>
      <c r="D714" t="s">
        <v>110</v>
      </c>
      <c r="E714" t="s">
        <v>90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水着天童覚ICONIC</v>
      </c>
    </row>
    <row r="715" spans="1:20" x14ac:dyDescent="0.3">
      <c r="A715">
        <f>VLOOKUP(Receive[[#This Row],[No用]],SetNo[[No.用]:[vlookup 用]],2,FALSE)</f>
        <v>124</v>
      </c>
      <c r="B715">
        <f>IF(ROW()=2,1,IF(A714&lt;&gt;Receive[[#This Row],[No]],1,B714+1))</f>
        <v>4</v>
      </c>
      <c r="C715" t="s">
        <v>116</v>
      </c>
      <c r="D715" t="s">
        <v>110</v>
      </c>
      <c r="E715" t="s">
        <v>90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水着天童覚ICONIC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5</v>
      </c>
      <c r="C716" t="s">
        <v>116</v>
      </c>
      <c r="D716" t="s">
        <v>110</v>
      </c>
      <c r="E716" t="s">
        <v>90</v>
      </c>
      <c r="F716" t="s">
        <v>82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水着天童覚ICONIC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1</v>
      </c>
      <c r="C717" s="1" t="s">
        <v>898</v>
      </c>
      <c r="D717" t="s">
        <v>110</v>
      </c>
      <c r="E717" s="1" t="s">
        <v>77</v>
      </c>
      <c r="F717" t="s">
        <v>82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文化祭天童覚ICONIC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2</v>
      </c>
      <c r="C718" s="1" t="s">
        <v>898</v>
      </c>
      <c r="D718" t="s">
        <v>110</v>
      </c>
      <c r="E718" s="1" t="s">
        <v>77</v>
      </c>
      <c r="F718" t="s">
        <v>82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文化祭天童覚ICONIC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3</v>
      </c>
      <c r="C719" s="1" t="s">
        <v>898</v>
      </c>
      <c r="D719" t="s">
        <v>110</v>
      </c>
      <c r="E719" s="1" t="s">
        <v>77</v>
      </c>
      <c r="F719" t="s">
        <v>82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文化祭天童覚ICONIC</v>
      </c>
    </row>
    <row r="720" spans="1:20" x14ac:dyDescent="0.3">
      <c r="A720">
        <f>VLOOKUP(Receive[[#This Row],[No用]],SetNo[[No.用]:[vlookup 用]],2,FALSE)</f>
        <v>125</v>
      </c>
      <c r="B720">
        <f>IF(ROW()=2,1,IF(A719&lt;&gt;Receive[[#This Row],[No]],1,B719+1))</f>
        <v>4</v>
      </c>
      <c r="C720" s="1" t="s">
        <v>898</v>
      </c>
      <c r="D720" t="s">
        <v>110</v>
      </c>
      <c r="E720" s="1" t="s">
        <v>77</v>
      </c>
      <c r="F720" t="s">
        <v>82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文化祭天童覚ICONIC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5</v>
      </c>
      <c r="C721" s="1" t="s">
        <v>898</v>
      </c>
      <c r="D721" t="s">
        <v>110</v>
      </c>
      <c r="E721" s="1" t="s">
        <v>77</v>
      </c>
      <c r="F721" t="s">
        <v>82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文化祭天童覚ICONIC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1</v>
      </c>
      <c r="C722" t="s">
        <v>108</v>
      </c>
      <c r="D722" t="s">
        <v>111</v>
      </c>
      <c r="E722" t="s">
        <v>77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ユニフォーム五色工ICONIC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2</v>
      </c>
      <c r="C723" t="s">
        <v>108</v>
      </c>
      <c r="D723" t="s">
        <v>111</v>
      </c>
      <c r="E723" t="s">
        <v>77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ユニフォーム五色工ICONIC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3</v>
      </c>
      <c r="C724" t="s">
        <v>108</v>
      </c>
      <c r="D724" t="s">
        <v>111</v>
      </c>
      <c r="E724" t="s">
        <v>77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ユニフォーム五色工ICONIC</v>
      </c>
    </row>
    <row r="725" spans="1:20" x14ac:dyDescent="0.3">
      <c r="A725">
        <f>VLOOKUP(Receive[[#This Row],[No用]],SetNo[[No.用]:[vlookup 用]],2,FALSE)</f>
        <v>126</v>
      </c>
      <c r="B725">
        <f>IF(ROW()=2,1,IF(A724&lt;&gt;Receive[[#This Row],[No]],1,B724+1))</f>
        <v>4</v>
      </c>
      <c r="C725" t="s">
        <v>108</v>
      </c>
      <c r="D725" t="s">
        <v>111</v>
      </c>
      <c r="E725" t="s">
        <v>77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ユニフォーム五色工ICONIC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5</v>
      </c>
      <c r="C726" t="s">
        <v>108</v>
      </c>
      <c r="D726" t="s">
        <v>111</v>
      </c>
      <c r="E726" t="s">
        <v>77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ユニフォーム五色工ICONIC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1</v>
      </c>
      <c r="C727" s="1" t="s">
        <v>705</v>
      </c>
      <c r="D727" t="s">
        <v>111</v>
      </c>
      <c r="E727" s="1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職業体験五色工ICONIC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2</v>
      </c>
      <c r="C728" s="1" t="s">
        <v>705</v>
      </c>
      <c r="D728" t="s">
        <v>111</v>
      </c>
      <c r="E728" s="1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職業体験五色工ICONIC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3</v>
      </c>
      <c r="C729" s="1" t="s">
        <v>705</v>
      </c>
      <c r="D729" t="s">
        <v>111</v>
      </c>
      <c r="E729" s="1" t="s">
        <v>73</v>
      </c>
      <c r="F729" t="s">
        <v>78</v>
      </c>
      <c r="G729" t="s">
        <v>118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職業体験五色工ICONIC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4</v>
      </c>
      <c r="C730" s="1" t="s">
        <v>705</v>
      </c>
      <c r="D730" t="s">
        <v>111</v>
      </c>
      <c r="E730" s="1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職業体験五色工ICONIC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5</v>
      </c>
      <c r="C731" s="1" t="s">
        <v>705</v>
      </c>
      <c r="D731" t="s">
        <v>111</v>
      </c>
      <c r="E731" s="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職業体験五色工ICONIC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1</v>
      </c>
      <c r="C732" t="s">
        <v>108</v>
      </c>
      <c r="D732" t="s">
        <v>112</v>
      </c>
      <c r="E732" t="s">
        <v>73</v>
      </c>
      <c r="F732" t="s">
        <v>74</v>
      </c>
      <c r="G732" t="s">
        <v>118</v>
      </c>
      <c r="H732" t="s">
        <v>71</v>
      </c>
      <c r="I732">
        <v>1</v>
      </c>
      <c r="J732" t="s">
        <v>229</v>
      </c>
      <c r="K732" t="s">
        <v>263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ユニフォーム白布賢二郎ICONIC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2</v>
      </c>
      <c r="C733" t="s">
        <v>108</v>
      </c>
      <c r="D733" t="s">
        <v>112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229</v>
      </c>
      <c r="K733" t="s">
        <v>265</v>
      </c>
      <c r="L733" t="s">
        <v>264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ユニフォーム白布賢二郎ICONIC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3</v>
      </c>
      <c r="C734" t="s">
        <v>108</v>
      </c>
      <c r="D734" t="s">
        <v>112</v>
      </c>
      <c r="E734" t="s">
        <v>73</v>
      </c>
      <c r="F734" t="s">
        <v>74</v>
      </c>
      <c r="G734" t="s">
        <v>118</v>
      </c>
      <c r="H734" t="s">
        <v>71</v>
      </c>
      <c r="I734">
        <v>1</v>
      </c>
      <c r="J734" t="s">
        <v>229</v>
      </c>
      <c r="K734" t="s">
        <v>266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ユニフォーム白布賢二郎ICONIC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4</v>
      </c>
      <c r="C735" t="s">
        <v>108</v>
      </c>
      <c r="D735" t="s">
        <v>112</v>
      </c>
      <c r="E735" t="s">
        <v>73</v>
      </c>
      <c r="F735" t="s">
        <v>74</v>
      </c>
      <c r="G735" t="s">
        <v>118</v>
      </c>
      <c r="H735" t="s">
        <v>71</v>
      </c>
      <c r="I735">
        <v>1</v>
      </c>
      <c r="J735" t="s">
        <v>229</v>
      </c>
      <c r="K735" t="s">
        <v>267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ユニフォーム白布賢二郎ICONIC</v>
      </c>
    </row>
    <row r="736" spans="1:20" x14ac:dyDescent="0.3">
      <c r="A736">
        <f>VLOOKUP(Receive[[#This Row],[No用]],SetNo[[No.用]:[vlookup 用]],2,FALSE)</f>
        <v>128</v>
      </c>
      <c r="B736">
        <f>IF(ROW()=2,1,IF(A735&lt;&gt;Receive[[#This Row],[No]],1,B735+1))</f>
        <v>5</v>
      </c>
      <c r="C736" t="s">
        <v>108</v>
      </c>
      <c r="D736" t="s">
        <v>112</v>
      </c>
      <c r="E736" t="s">
        <v>73</v>
      </c>
      <c r="F736" t="s">
        <v>74</v>
      </c>
      <c r="G736" t="s">
        <v>118</v>
      </c>
      <c r="H736" t="s">
        <v>71</v>
      </c>
      <c r="I736">
        <v>1</v>
      </c>
      <c r="J736" t="s">
        <v>229</v>
      </c>
      <c r="K736" t="s">
        <v>268</v>
      </c>
      <c r="L736" t="s">
        <v>264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ユニフォーム白布賢二郎ICONIC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1</v>
      </c>
      <c r="C737" t="s">
        <v>393</v>
      </c>
      <c r="D737" t="s">
        <v>394</v>
      </c>
      <c r="E737" t="s">
        <v>24</v>
      </c>
      <c r="F737" t="s">
        <v>31</v>
      </c>
      <c r="G737" t="s">
        <v>157</v>
      </c>
      <c r="H737" t="s">
        <v>71</v>
      </c>
      <c r="I737">
        <v>1</v>
      </c>
      <c r="J737" t="s">
        <v>229</v>
      </c>
      <c r="K737" t="s">
        <v>263</v>
      </c>
      <c r="L737" t="s">
        <v>264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探偵白布賢二郎ICONIC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2</v>
      </c>
      <c r="C738" t="s">
        <v>393</v>
      </c>
      <c r="D738" t="s">
        <v>394</v>
      </c>
      <c r="E738" t="s">
        <v>24</v>
      </c>
      <c r="F738" t="s">
        <v>31</v>
      </c>
      <c r="G738" t="s">
        <v>157</v>
      </c>
      <c r="H738" t="s">
        <v>71</v>
      </c>
      <c r="I738">
        <v>1</v>
      </c>
      <c r="J738" t="s">
        <v>229</v>
      </c>
      <c r="K738" t="s">
        <v>265</v>
      </c>
      <c r="L738" t="s">
        <v>264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探偵白布賢二郎ICONIC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3</v>
      </c>
      <c r="C739" t="s">
        <v>393</v>
      </c>
      <c r="D739" t="s">
        <v>394</v>
      </c>
      <c r="E739" t="s">
        <v>24</v>
      </c>
      <c r="F739" t="s">
        <v>31</v>
      </c>
      <c r="G739" t="s">
        <v>157</v>
      </c>
      <c r="H739" t="s">
        <v>71</v>
      </c>
      <c r="I739">
        <v>1</v>
      </c>
      <c r="J739" t="s">
        <v>229</v>
      </c>
      <c r="K739" t="s">
        <v>266</v>
      </c>
      <c r="L739" t="s">
        <v>264</v>
      </c>
      <c r="M739">
        <v>28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探偵白布賢二郎ICONIC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4</v>
      </c>
      <c r="C740" t="s">
        <v>393</v>
      </c>
      <c r="D740" t="s">
        <v>394</v>
      </c>
      <c r="E740" t="s">
        <v>24</v>
      </c>
      <c r="F740" t="s">
        <v>31</v>
      </c>
      <c r="G740" t="s">
        <v>157</v>
      </c>
      <c r="H740" t="s">
        <v>71</v>
      </c>
      <c r="I740">
        <v>1</v>
      </c>
      <c r="J740" t="s">
        <v>16</v>
      </c>
      <c r="K740" t="s">
        <v>267</v>
      </c>
      <c r="L740" t="s">
        <v>264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探偵白布賢二郎ICONIC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5</v>
      </c>
      <c r="C741" t="s">
        <v>393</v>
      </c>
      <c r="D741" t="s">
        <v>394</v>
      </c>
      <c r="E741" t="s">
        <v>24</v>
      </c>
      <c r="F741" t="s">
        <v>31</v>
      </c>
      <c r="G741" t="s">
        <v>157</v>
      </c>
      <c r="H741" t="s">
        <v>71</v>
      </c>
      <c r="I741">
        <v>1</v>
      </c>
      <c r="J741" t="s">
        <v>16</v>
      </c>
      <c r="K741" t="s">
        <v>268</v>
      </c>
      <c r="L741" t="s">
        <v>264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探偵白布賢二郎ICONIC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113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16</v>
      </c>
      <c r="K742" s="1" t="s">
        <v>119</v>
      </c>
      <c r="L742" t="s">
        <v>264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ユニフォーム大平獅音ICONIC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113</v>
      </c>
      <c r="E743" t="s">
        <v>73</v>
      </c>
      <c r="F743" t="s">
        <v>78</v>
      </c>
      <c r="G743" t="s">
        <v>118</v>
      </c>
      <c r="H743" t="s">
        <v>71</v>
      </c>
      <c r="I743">
        <v>1</v>
      </c>
      <c r="J743" t="s">
        <v>16</v>
      </c>
      <c r="K743" s="1" t="s">
        <v>163</v>
      </c>
      <c r="L743" t="s">
        <v>264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ユニフォーム大平獅音ICONIC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113</v>
      </c>
      <c r="E744" t="s">
        <v>73</v>
      </c>
      <c r="F744" t="s">
        <v>78</v>
      </c>
      <c r="G744" t="s">
        <v>118</v>
      </c>
      <c r="H744" t="s">
        <v>71</v>
      </c>
      <c r="I744">
        <v>1</v>
      </c>
      <c r="J744" t="s">
        <v>16</v>
      </c>
      <c r="K744" s="1" t="s">
        <v>231</v>
      </c>
      <c r="L744" t="s">
        <v>264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ユニフォーム大平獅音ICONIC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113</v>
      </c>
      <c r="E745" t="s">
        <v>73</v>
      </c>
      <c r="F745" t="s">
        <v>78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t="s">
        <v>264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ユニフォーム大平獅音ICONIC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113</v>
      </c>
      <c r="E746" t="s">
        <v>73</v>
      </c>
      <c r="F746" t="s">
        <v>78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t="s">
        <v>264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ユニフォーム大平獅音ICONIC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6</v>
      </c>
      <c r="C747" t="s">
        <v>108</v>
      </c>
      <c r="D747" t="s">
        <v>113</v>
      </c>
      <c r="E747" t="s">
        <v>73</v>
      </c>
      <c r="F747" t="s">
        <v>78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t="s">
        <v>264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ユニフォーム大平獅音ICONIC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t="s">
        <v>114</v>
      </c>
      <c r="E748" t="s">
        <v>73</v>
      </c>
      <c r="F748" t="s">
        <v>82</v>
      </c>
      <c r="G748" t="s">
        <v>118</v>
      </c>
      <c r="H748" t="s">
        <v>71</v>
      </c>
      <c r="I748">
        <v>1</v>
      </c>
      <c r="J748" t="s">
        <v>229</v>
      </c>
      <c r="K748" s="1" t="s">
        <v>119</v>
      </c>
      <c r="L748" t="s">
        <v>264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ユニフォーム川西太一ICONIC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t="s">
        <v>114</v>
      </c>
      <c r="E749" t="s">
        <v>73</v>
      </c>
      <c r="F749" t="s">
        <v>82</v>
      </c>
      <c r="G749" t="s">
        <v>118</v>
      </c>
      <c r="H749" t="s">
        <v>71</v>
      </c>
      <c r="I749">
        <v>1</v>
      </c>
      <c r="J749" t="s">
        <v>229</v>
      </c>
      <c r="K749" s="1" t="s">
        <v>163</v>
      </c>
      <c r="L749" t="s">
        <v>264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ユニフォーム川西太一ICONIC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t="s">
        <v>114</v>
      </c>
      <c r="E750" t="s">
        <v>73</v>
      </c>
      <c r="F750" t="s">
        <v>82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t="s">
        <v>264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ユニフォーム川西太一ICONIC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t="s">
        <v>114</v>
      </c>
      <c r="E751" t="s">
        <v>73</v>
      </c>
      <c r="F751" t="s">
        <v>82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t="s">
        <v>264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ユニフォーム川西太一ICONIC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t="s">
        <v>114</v>
      </c>
      <c r="E752" t="s">
        <v>73</v>
      </c>
      <c r="F752" t="s">
        <v>82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t="s">
        <v>264</v>
      </c>
      <c r="M752">
        <v>14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ユニフォーム川西太一ICONIC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t="s">
        <v>108</v>
      </c>
      <c r="D753" s="1" t="s">
        <v>664</v>
      </c>
      <c r="E753" t="s">
        <v>73</v>
      </c>
      <c r="F753" t="s">
        <v>74</v>
      </c>
      <c r="G753" t="s">
        <v>118</v>
      </c>
      <c r="H753" t="s">
        <v>71</v>
      </c>
      <c r="I753">
        <v>1</v>
      </c>
      <c r="J753" t="s">
        <v>229</v>
      </c>
      <c r="K753" s="1" t="s">
        <v>119</v>
      </c>
      <c r="L753" t="s">
        <v>264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ユニフォーム瀬見英太ICONIC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t="s">
        <v>108</v>
      </c>
      <c r="D754" s="1" t="s">
        <v>664</v>
      </c>
      <c r="E754" t="s">
        <v>73</v>
      </c>
      <c r="F754" t="s">
        <v>74</v>
      </c>
      <c r="G754" t="s">
        <v>118</v>
      </c>
      <c r="H754" t="s">
        <v>71</v>
      </c>
      <c r="I754">
        <v>1</v>
      </c>
      <c r="J754" t="s">
        <v>229</v>
      </c>
      <c r="K754" s="1" t="s">
        <v>163</v>
      </c>
      <c r="L754" t="s">
        <v>264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ユニフォーム瀬見英太ICONIC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t="s">
        <v>108</v>
      </c>
      <c r="D755" s="1" t="s">
        <v>664</v>
      </c>
      <c r="E755" t="s">
        <v>73</v>
      </c>
      <c r="F755" t="s">
        <v>74</v>
      </c>
      <c r="G755" t="s">
        <v>118</v>
      </c>
      <c r="H755" t="s">
        <v>71</v>
      </c>
      <c r="I755">
        <v>1</v>
      </c>
      <c r="J755" t="s">
        <v>229</v>
      </c>
      <c r="K755" s="1" t="s">
        <v>120</v>
      </c>
      <c r="L755" t="s">
        <v>264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ユニフォーム瀬見英太ICONIC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t="s">
        <v>108</v>
      </c>
      <c r="D756" s="1" t="s">
        <v>664</v>
      </c>
      <c r="E756" t="s">
        <v>73</v>
      </c>
      <c r="F756" t="s">
        <v>74</v>
      </c>
      <c r="G756" t="s">
        <v>118</v>
      </c>
      <c r="H756" t="s">
        <v>71</v>
      </c>
      <c r="I756">
        <v>1</v>
      </c>
      <c r="J756" t="s">
        <v>229</v>
      </c>
      <c r="K756" s="1" t="s">
        <v>164</v>
      </c>
      <c r="L756" t="s">
        <v>264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ユニフォーム瀬見英太ICONIC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t="s">
        <v>108</v>
      </c>
      <c r="D757" s="1" t="s">
        <v>664</v>
      </c>
      <c r="E757" t="s">
        <v>73</v>
      </c>
      <c r="F757" t="s">
        <v>74</v>
      </c>
      <c r="G757" t="s">
        <v>118</v>
      </c>
      <c r="H757" t="s">
        <v>71</v>
      </c>
      <c r="I757">
        <v>1</v>
      </c>
      <c r="J757" t="s">
        <v>229</v>
      </c>
      <c r="K757" s="1" t="s">
        <v>165</v>
      </c>
      <c r="L757" t="s">
        <v>264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ユニフォーム瀬見英太ICONIC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s="1" t="s">
        <v>996</v>
      </c>
      <c r="D758" s="1" t="s">
        <v>664</v>
      </c>
      <c r="E758" s="1" t="s">
        <v>90</v>
      </c>
      <c r="F758" t="s">
        <v>74</v>
      </c>
      <c r="G758" t="s">
        <v>118</v>
      </c>
      <c r="H758" t="s">
        <v>71</v>
      </c>
      <c r="I758">
        <v>1</v>
      </c>
      <c r="J758" t="s">
        <v>229</v>
      </c>
      <c r="K758" s="1" t="s">
        <v>119</v>
      </c>
      <c r="L758" t="s">
        <v>264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雪遊び瀬見英太ICONIC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s="1" t="s">
        <v>996</v>
      </c>
      <c r="D759" s="1" t="s">
        <v>664</v>
      </c>
      <c r="E759" s="1" t="s">
        <v>90</v>
      </c>
      <c r="F759" t="s">
        <v>74</v>
      </c>
      <c r="G759" t="s">
        <v>118</v>
      </c>
      <c r="H759" t="s">
        <v>71</v>
      </c>
      <c r="I759">
        <v>1</v>
      </c>
      <c r="J759" t="s">
        <v>229</v>
      </c>
      <c r="K759" s="1" t="s">
        <v>163</v>
      </c>
      <c r="L759" t="s">
        <v>264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雪遊び瀬見英太ICONIC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s="1" t="s">
        <v>996</v>
      </c>
      <c r="D760" s="1" t="s">
        <v>664</v>
      </c>
      <c r="E760" s="1" t="s">
        <v>90</v>
      </c>
      <c r="F760" t="s">
        <v>74</v>
      </c>
      <c r="G760" t="s">
        <v>118</v>
      </c>
      <c r="H760" t="s">
        <v>71</v>
      </c>
      <c r="I760">
        <v>1</v>
      </c>
      <c r="J760" t="s">
        <v>229</v>
      </c>
      <c r="K760" s="1" t="s">
        <v>120</v>
      </c>
      <c r="L760" t="s">
        <v>264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雪遊び瀬見英太ICONIC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s="1" t="s">
        <v>996</v>
      </c>
      <c r="D761" s="1" t="s">
        <v>664</v>
      </c>
      <c r="E761" s="1" t="s">
        <v>90</v>
      </c>
      <c r="F761" t="s">
        <v>74</v>
      </c>
      <c r="G761" t="s">
        <v>118</v>
      </c>
      <c r="H761" t="s">
        <v>71</v>
      </c>
      <c r="I761">
        <v>1</v>
      </c>
      <c r="J761" t="s">
        <v>229</v>
      </c>
      <c r="K761" s="1" t="s">
        <v>164</v>
      </c>
      <c r="L761" t="s">
        <v>264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雪遊び瀬見英太ICONIC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s="1" t="s">
        <v>996</v>
      </c>
      <c r="D762" s="1" t="s">
        <v>664</v>
      </c>
      <c r="E762" s="1" t="s">
        <v>90</v>
      </c>
      <c r="F762" t="s">
        <v>74</v>
      </c>
      <c r="G762" t="s">
        <v>118</v>
      </c>
      <c r="H762" t="s">
        <v>71</v>
      </c>
      <c r="I762">
        <v>1</v>
      </c>
      <c r="J762" t="s">
        <v>229</v>
      </c>
      <c r="K762" s="1" t="s">
        <v>165</v>
      </c>
      <c r="L762" t="s">
        <v>264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雪遊び瀬見英太ICONIC</v>
      </c>
    </row>
    <row r="763" spans="1:20" x14ac:dyDescent="0.3">
      <c r="A763">
        <f>VLOOKUP(Receive[[#This Row],[No用]],SetNo[[No.用]:[vlookup 用]],2,FALSE)</f>
        <v>134</v>
      </c>
      <c r="B763">
        <f>IF(ROW()=2,1,IF(A762&lt;&gt;Receive[[#This Row],[No]],1,B762+1))</f>
        <v>1</v>
      </c>
      <c r="C763" t="s">
        <v>108</v>
      </c>
      <c r="D763" t="s">
        <v>115</v>
      </c>
      <c r="E763" t="s">
        <v>73</v>
      </c>
      <c r="F763" t="s">
        <v>80</v>
      </c>
      <c r="G763" t="s">
        <v>118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>
        <v>34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ユニフォーム山形隼人ICONIC</v>
      </c>
    </row>
    <row r="764" spans="1:20" x14ac:dyDescent="0.3">
      <c r="A764">
        <f>VLOOKUP(Receive[[#This Row],[No用]],SetNo[[No.用]:[vlookup 用]],2,FALSE)</f>
        <v>134</v>
      </c>
      <c r="B764">
        <f>IF(ROW()=2,1,IF(A763&lt;&gt;Receive[[#This Row],[No]],1,B763+1))</f>
        <v>2</v>
      </c>
      <c r="C764" t="s">
        <v>108</v>
      </c>
      <c r="D764" t="s">
        <v>115</v>
      </c>
      <c r="E764" t="s">
        <v>73</v>
      </c>
      <c r="F764" t="s">
        <v>80</v>
      </c>
      <c r="G764" t="s">
        <v>118</v>
      </c>
      <c r="H764" t="s">
        <v>71</v>
      </c>
      <c r="I764">
        <v>1</v>
      </c>
      <c r="J764" t="s">
        <v>229</v>
      </c>
      <c r="K764" s="1" t="s">
        <v>195</v>
      </c>
      <c r="L764" s="1" t="s">
        <v>178</v>
      </c>
      <c r="M764">
        <v>39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ユニフォーム山形隼人ICONIC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3</v>
      </c>
      <c r="C765" t="s">
        <v>108</v>
      </c>
      <c r="D765" t="s">
        <v>115</v>
      </c>
      <c r="E765" t="s">
        <v>73</v>
      </c>
      <c r="F765" t="s">
        <v>80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ユニフォーム山形隼人ICONIC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4</v>
      </c>
      <c r="C766" t="s">
        <v>108</v>
      </c>
      <c r="D766" t="s">
        <v>115</v>
      </c>
      <c r="E766" t="s">
        <v>73</v>
      </c>
      <c r="F766" t="s">
        <v>80</v>
      </c>
      <c r="G766" t="s">
        <v>118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34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ユニフォーム山形隼人ICONIC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5</v>
      </c>
      <c r="C767" t="s">
        <v>108</v>
      </c>
      <c r="D767" t="s">
        <v>115</v>
      </c>
      <c r="E767" t="s">
        <v>73</v>
      </c>
      <c r="F767" t="s">
        <v>80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173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ユニフォーム山形隼人ICONIC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6</v>
      </c>
      <c r="C768" t="s">
        <v>108</v>
      </c>
      <c r="D768" t="s">
        <v>115</v>
      </c>
      <c r="E768" t="s">
        <v>73</v>
      </c>
      <c r="F768" t="s">
        <v>80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ユニフォーム山形隼人ICONIC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7</v>
      </c>
      <c r="C769" t="s">
        <v>108</v>
      </c>
      <c r="D769" t="s">
        <v>115</v>
      </c>
      <c r="E769" t="s">
        <v>73</v>
      </c>
      <c r="F769" t="s">
        <v>80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ユニフォーム山形隼人ICONIC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8</v>
      </c>
      <c r="C770" t="s">
        <v>108</v>
      </c>
      <c r="D770" t="s">
        <v>115</v>
      </c>
      <c r="E770" t="s">
        <v>73</v>
      </c>
      <c r="F770" t="s">
        <v>80</v>
      </c>
      <c r="G770" t="s">
        <v>118</v>
      </c>
      <c r="H770" t="s">
        <v>71</v>
      </c>
      <c r="I770">
        <v>1</v>
      </c>
      <c r="J770" t="s">
        <v>229</v>
      </c>
      <c r="K770" s="1" t="s">
        <v>183</v>
      </c>
      <c r="L770" s="1" t="s">
        <v>225</v>
      </c>
      <c r="M770">
        <v>51</v>
      </c>
      <c r="N770">
        <v>0</v>
      </c>
      <c r="O770">
        <v>62</v>
      </c>
      <c r="P770">
        <v>0</v>
      </c>
      <c r="T770" t="str">
        <f>Receive[[#This Row],[服装]]&amp;Receive[[#This Row],[名前]]&amp;Receive[[#This Row],[レアリティ]]</f>
        <v>ユニフォーム山形隼人ICONIC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t="s">
        <v>108</v>
      </c>
      <c r="D771" t="s">
        <v>186</v>
      </c>
      <c r="E771" t="s">
        <v>77</v>
      </c>
      <c r="F771" t="s">
        <v>74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ユニフォーム宮侑ICONIC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t="s">
        <v>108</v>
      </c>
      <c r="D772" t="s">
        <v>186</v>
      </c>
      <c r="E772" t="s">
        <v>77</v>
      </c>
      <c r="F772" t="s">
        <v>74</v>
      </c>
      <c r="G772" t="s">
        <v>185</v>
      </c>
      <c r="H772" t="s">
        <v>71</v>
      </c>
      <c r="I772">
        <v>1</v>
      </c>
      <c r="J772" t="s">
        <v>229</v>
      </c>
      <c r="K772" s="1" t="s">
        <v>195</v>
      </c>
      <c r="L772" s="1" t="s">
        <v>178</v>
      </c>
      <c r="M772">
        <v>34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ユニフォーム宮侑ICONIC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t="s">
        <v>108</v>
      </c>
      <c r="D773" t="s">
        <v>186</v>
      </c>
      <c r="E773" t="s">
        <v>77</v>
      </c>
      <c r="F773" t="s">
        <v>74</v>
      </c>
      <c r="G773" t="s">
        <v>185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31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ユニフォーム宮侑ICONIC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t="s">
        <v>108</v>
      </c>
      <c r="D774" t="s">
        <v>186</v>
      </c>
      <c r="E774" t="s">
        <v>77</v>
      </c>
      <c r="F774" t="s">
        <v>74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ユニフォーム宮侑ICONIC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t="s">
        <v>108</v>
      </c>
      <c r="D775" t="s">
        <v>186</v>
      </c>
      <c r="E775" t="s">
        <v>77</v>
      </c>
      <c r="F775" t="s">
        <v>74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ユニフォーム宮侑ICONIC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t="s">
        <v>108</v>
      </c>
      <c r="D776" t="s">
        <v>186</v>
      </c>
      <c r="E776" t="s">
        <v>77</v>
      </c>
      <c r="F776" t="s">
        <v>74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ユニフォーム宮侑ICONIC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s="1" t="s">
        <v>898</v>
      </c>
      <c r="D777" t="s">
        <v>186</v>
      </c>
      <c r="E777" s="1" t="s">
        <v>73</v>
      </c>
      <c r="F777" t="s">
        <v>74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文化祭宮侑ICONIC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s="1" t="s">
        <v>898</v>
      </c>
      <c r="D778" t="s">
        <v>186</v>
      </c>
      <c r="E778" s="1" t="s">
        <v>73</v>
      </c>
      <c r="F778" t="s">
        <v>74</v>
      </c>
      <c r="G778" t="s">
        <v>185</v>
      </c>
      <c r="H778" t="s">
        <v>71</v>
      </c>
      <c r="I778">
        <v>1</v>
      </c>
      <c r="J778" t="s">
        <v>229</v>
      </c>
      <c r="K778" s="1" t="s">
        <v>195</v>
      </c>
      <c r="L778" s="1" t="s">
        <v>178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文化祭宮侑ICONIC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s="1" t="s">
        <v>898</v>
      </c>
      <c r="D779" t="s">
        <v>186</v>
      </c>
      <c r="E779" s="1" t="s">
        <v>73</v>
      </c>
      <c r="F779" t="s">
        <v>74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文化祭宮侑ICONIC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s="1" t="s">
        <v>898</v>
      </c>
      <c r="D780" t="s">
        <v>186</v>
      </c>
      <c r="E780" s="1" t="s">
        <v>73</v>
      </c>
      <c r="F780" t="s">
        <v>74</v>
      </c>
      <c r="G780" t="s">
        <v>185</v>
      </c>
      <c r="H780" t="s">
        <v>71</v>
      </c>
      <c r="I780">
        <v>1</v>
      </c>
      <c r="J780" t="s">
        <v>229</v>
      </c>
      <c r="K780" s="1" t="s">
        <v>231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文化祭宮侑ICONIC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s="1" t="s">
        <v>898</v>
      </c>
      <c r="D781" t="s">
        <v>186</v>
      </c>
      <c r="E781" s="1" t="s">
        <v>73</v>
      </c>
      <c r="F781" t="s">
        <v>74</v>
      </c>
      <c r="G781" t="s">
        <v>185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文化祭宮侑ICONIC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s="1" t="s">
        <v>898</v>
      </c>
      <c r="D782" t="s">
        <v>186</v>
      </c>
      <c r="E782" s="1" t="s">
        <v>73</v>
      </c>
      <c r="F782" t="s">
        <v>74</v>
      </c>
      <c r="G782" t="s">
        <v>185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31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文化祭宮侑ICONIC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7</v>
      </c>
      <c r="C783" s="1" t="s">
        <v>898</v>
      </c>
      <c r="D783" t="s">
        <v>186</v>
      </c>
      <c r="E783" s="1" t="s">
        <v>73</v>
      </c>
      <c r="F783" t="s">
        <v>74</v>
      </c>
      <c r="G783" t="s">
        <v>185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文化祭宮侑ICONIC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t="s">
        <v>187</v>
      </c>
      <c r="E784" t="s">
        <v>90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ユニフォーム宮治ICONIC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t="s">
        <v>187</v>
      </c>
      <c r="E785" t="s">
        <v>90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ユニフォーム宮治ICONIC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t="s">
        <v>187</v>
      </c>
      <c r="E786" t="s">
        <v>90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ユニフォーム宮治ICONIC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t="s">
        <v>187</v>
      </c>
      <c r="E787" t="s">
        <v>90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ユニフォーム宮治ICONIC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t="s">
        <v>187</v>
      </c>
      <c r="E788" t="s">
        <v>90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ユニフォーム宮治ICONIC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188</v>
      </c>
      <c r="E789" t="s">
        <v>77</v>
      </c>
      <c r="F789" t="s">
        <v>82</v>
      </c>
      <c r="G789" t="s">
        <v>185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ユニフォーム角名倫太郎ICONIC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188</v>
      </c>
      <c r="E790" t="s">
        <v>77</v>
      </c>
      <c r="F790" t="s">
        <v>82</v>
      </c>
      <c r="G790" t="s">
        <v>185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ユニフォーム角名倫太郎ICONIC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188</v>
      </c>
      <c r="E791" t="s">
        <v>77</v>
      </c>
      <c r="F791" t="s">
        <v>82</v>
      </c>
      <c r="G791" t="s">
        <v>185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ユニフォーム角名倫太郎ICONIC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188</v>
      </c>
      <c r="E792" t="s">
        <v>77</v>
      </c>
      <c r="F792" t="s">
        <v>82</v>
      </c>
      <c r="G792" t="s">
        <v>185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ユニフォーム角名倫太郎ICONIC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188</v>
      </c>
      <c r="E793" t="s">
        <v>77</v>
      </c>
      <c r="F793" t="s">
        <v>82</v>
      </c>
      <c r="G793" t="s">
        <v>185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ユニフォーム角名倫太郎ICONIC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108</v>
      </c>
      <c r="D794" t="s">
        <v>189</v>
      </c>
      <c r="E794" t="s">
        <v>77</v>
      </c>
      <c r="F794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119</v>
      </c>
      <c r="L794" s="1" t="s">
        <v>178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ユニフォーム北信介ICONIC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108</v>
      </c>
      <c r="D795" t="s">
        <v>189</v>
      </c>
      <c r="E795" t="s">
        <v>77</v>
      </c>
      <c r="F795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32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ユニフォーム北信介ICONIC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108</v>
      </c>
      <c r="D796" t="s">
        <v>189</v>
      </c>
      <c r="E796" t="s">
        <v>77</v>
      </c>
      <c r="F796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231</v>
      </c>
      <c r="L796" s="1" t="s">
        <v>162</v>
      </c>
      <c r="M796">
        <v>32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ユニフォーム北信介ICONIC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108</v>
      </c>
      <c r="D797" t="s">
        <v>189</v>
      </c>
      <c r="E797" t="s">
        <v>77</v>
      </c>
      <c r="F797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120</v>
      </c>
      <c r="L797" s="1" t="s">
        <v>173</v>
      </c>
      <c r="M797">
        <v>36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ユニフォーム北信介ICONIC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108</v>
      </c>
      <c r="D798" t="s">
        <v>189</v>
      </c>
      <c r="E798" t="s">
        <v>77</v>
      </c>
      <c r="F798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ユニフォーム北信介ICONIC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6</v>
      </c>
      <c r="C799" t="s">
        <v>108</v>
      </c>
      <c r="D799" t="s">
        <v>189</v>
      </c>
      <c r="E799" t="s">
        <v>77</v>
      </c>
      <c r="F799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ユニフォーム北信介ICONIC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1</v>
      </c>
      <c r="C800" s="1" t="s">
        <v>918</v>
      </c>
      <c r="D800" t="s">
        <v>189</v>
      </c>
      <c r="E800" s="1" t="s">
        <v>73</v>
      </c>
      <c r="F800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119</v>
      </c>
      <c r="L800" s="1" t="s">
        <v>178</v>
      </c>
      <c r="M800">
        <v>35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Xmas北信介ICONIC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2</v>
      </c>
      <c r="C801" s="1" t="s">
        <v>918</v>
      </c>
      <c r="D801" t="s">
        <v>189</v>
      </c>
      <c r="E801" s="1" t="s">
        <v>73</v>
      </c>
      <c r="F80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32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Xmas北信介ICONIC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3</v>
      </c>
      <c r="C802" s="1" t="s">
        <v>918</v>
      </c>
      <c r="D802" t="s">
        <v>189</v>
      </c>
      <c r="E802" s="1" t="s">
        <v>73</v>
      </c>
      <c r="F802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231</v>
      </c>
      <c r="L802" s="1" t="s">
        <v>162</v>
      </c>
      <c r="M802">
        <v>32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Xmas北信介ICONIC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4</v>
      </c>
      <c r="C803" s="1" t="s">
        <v>918</v>
      </c>
      <c r="D803" t="s">
        <v>189</v>
      </c>
      <c r="E803" s="1" t="s">
        <v>73</v>
      </c>
      <c r="F803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Xmas北信介ICONIC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5</v>
      </c>
      <c r="C804" s="1" t="s">
        <v>918</v>
      </c>
      <c r="D804" t="s">
        <v>189</v>
      </c>
      <c r="E804" s="1" t="s">
        <v>73</v>
      </c>
      <c r="F804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Xmas北信介ICONIC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6</v>
      </c>
      <c r="C805" s="1" t="s">
        <v>918</v>
      </c>
      <c r="D805" t="s">
        <v>189</v>
      </c>
      <c r="E805" s="1" t="s">
        <v>73</v>
      </c>
      <c r="F805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Xmas北信介ICONIC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7</v>
      </c>
      <c r="C806" s="1" t="s">
        <v>918</v>
      </c>
      <c r="D806" t="s">
        <v>189</v>
      </c>
      <c r="E806" s="1" t="s">
        <v>73</v>
      </c>
      <c r="F806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225</v>
      </c>
      <c r="M806">
        <v>44</v>
      </c>
      <c r="N806">
        <v>0</v>
      </c>
      <c r="O806">
        <v>54</v>
      </c>
      <c r="P806">
        <v>0</v>
      </c>
      <c r="T806" t="str">
        <f>Receive[[#This Row],[服装]]&amp;Receive[[#This Row],[名前]]&amp;Receive[[#This Row],[レアリティ]]</f>
        <v>Xmas北信介ICONIC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1</v>
      </c>
      <c r="C807" t="s">
        <v>108</v>
      </c>
      <c r="D807" s="1" t="s">
        <v>667</v>
      </c>
      <c r="E807" t="s">
        <v>77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ユニフォーム尾白アランICONIC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2</v>
      </c>
      <c r="C808" t="s">
        <v>108</v>
      </c>
      <c r="D808" s="1" t="s">
        <v>667</v>
      </c>
      <c r="E808" t="s">
        <v>77</v>
      </c>
      <c r="F808" s="1" t="s">
        <v>78</v>
      </c>
      <c r="G808" t="s">
        <v>185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ユニフォーム尾白アランICONIC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3</v>
      </c>
      <c r="C809" t="s">
        <v>108</v>
      </c>
      <c r="D809" s="1" t="s">
        <v>667</v>
      </c>
      <c r="E809" t="s">
        <v>77</v>
      </c>
      <c r="F809" s="1" t="s">
        <v>78</v>
      </c>
      <c r="G809" t="s">
        <v>185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ユニフォーム尾白アランICONIC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4</v>
      </c>
      <c r="C810" t="s">
        <v>108</v>
      </c>
      <c r="D810" s="1" t="s">
        <v>667</v>
      </c>
      <c r="E810" t="s">
        <v>77</v>
      </c>
      <c r="F810" s="1" t="s">
        <v>78</v>
      </c>
      <c r="G810" t="s">
        <v>185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ユニフォーム尾白アランICONIC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5</v>
      </c>
      <c r="C811" t="s">
        <v>108</v>
      </c>
      <c r="D811" s="1" t="s">
        <v>667</v>
      </c>
      <c r="E811" t="s">
        <v>77</v>
      </c>
      <c r="F811" s="1" t="s">
        <v>78</v>
      </c>
      <c r="G811" t="s">
        <v>185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ユニフォーム尾白アランICONIC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1</v>
      </c>
      <c r="C812" s="1" t="s">
        <v>963</v>
      </c>
      <c r="D812" s="1" t="s">
        <v>667</v>
      </c>
      <c r="E812" s="1" t="s">
        <v>987</v>
      </c>
      <c r="F812" s="1" t="s">
        <v>78</v>
      </c>
      <c r="G812" t="s">
        <v>185</v>
      </c>
      <c r="H812" t="s">
        <v>71</v>
      </c>
      <c r="I812">
        <v>1</v>
      </c>
      <c r="J812" t="s">
        <v>229</v>
      </c>
      <c r="K812" s="1" t="s">
        <v>119</v>
      </c>
      <c r="L812" s="1" t="s">
        <v>178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雪遊び尾白アランICONIC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2</v>
      </c>
      <c r="C813" s="1" t="s">
        <v>963</v>
      </c>
      <c r="D813" s="1" t="s">
        <v>667</v>
      </c>
      <c r="E813" s="1" t="s">
        <v>987</v>
      </c>
      <c r="F813" s="1" t="s">
        <v>78</v>
      </c>
      <c r="G813" t="s">
        <v>185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雪遊び尾白アランICONIC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3</v>
      </c>
      <c r="C814" s="1" t="s">
        <v>963</v>
      </c>
      <c r="D814" s="1" t="s">
        <v>667</v>
      </c>
      <c r="E814" s="1" t="s">
        <v>987</v>
      </c>
      <c r="F814" s="1" t="s">
        <v>78</v>
      </c>
      <c r="G814" t="s">
        <v>185</v>
      </c>
      <c r="H814" t="s">
        <v>71</v>
      </c>
      <c r="I814">
        <v>1</v>
      </c>
      <c r="J814" t="s">
        <v>229</v>
      </c>
      <c r="K814" s="1" t="s">
        <v>120</v>
      </c>
      <c r="L814" s="1" t="s">
        <v>178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雪遊び尾白アランICONIC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4</v>
      </c>
      <c r="C815" s="1" t="s">
        <v>963</v>
      </c>
      <c r="D815" s="1" t="s">
        <v>667</v>
      </c>
      <c r="E815" s="1" t="s">
        <v>987</v>
      </c>
      <c r="F815" s="1" t="s">
        <v>78</v>
      </c>
      <c r="G815" t="s">
        <v>185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雪遊び尾白アランICONIC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5</v>
      </c>
      <c r="C816" s="1" t="s">
        <v>963</v>
      </c>
      <c r="D816" s="1" t="s">
        <v>667</v>
      </c>
      <c r="E816" s="1" t="s">
        <v>987</v>
      </c>
      <c r="F816" s="1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雪遊び尾白アランICONIC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6</v>
      </c>
      <c r="C817" s="1" t="s">
        <v>963</v>
      </c>
      <c r="D817" s="1" t="s">
        <v>667</v>
      </c>
      <c r="E817" s="1" t="s">
        <v>987</v>
      </c>
      <c r="F817" s="1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183</v>
      </c>
      <c r="L817" s="1" t="s">
        <v>225</v>
      </c>
      <c r="M817">
        <v>45</v>
      </c>
      <c r="N817">
        <v>0</v>
      </c>
      <c r="O817">
        <v>55</v>
      </c>
      <c r="P817">
        <v>0</v>
      </c>
      <c r="T817" t="str">
        <f>Receive[[#This Row],[服装]]&amp;Receive[[#This Row],[名前]]&amp;Receive[[#This Row],[レアリティ]]</f>
        <v>雪遊び尾白アランICONIC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1</v>
      </c>
      <c r="C818" t="s">
        <v>108</v>
      </c>
      <c r="D818" s="1" t="s">
        <v>669</v>
      </c>
      <c r="E818" t="s">
        <v>77</v>
      </c>
      <c r="F818" s="1" t="s">
        <v>80</v>
      </c>
      <c r="G818" t="s">
        <v>185</v>
      </c>
      <c r="H818" t="s">
        <v>71</v>
      </c>
      <c r="I818">
        <v>1</v>
      </c>
      <c r="J818" t="s">
        <v>229</v>
      </c>
      <c r="K818" s="1" t="s">
        <v>119</v>
      </c>
      <c r="L818" s="1" t="s">
        <v>178</v>
      </c>
      <c r="M818">
        <v>36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ユニフォーム赤木路成ICONIC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2</v>
      </c>
      <c r="C819" t="s">
        <v>108</v>
      </c>
      <c r="D819" s="1" t="s">
        <v>669</v>
      </c>
      <c r="E819" t="s">
        <v>77</v>
      </c>
      <c r="F819" s="1" t="s">
        <v>80</v>
      </c>
      <c r="G819" t="s">
        <v>185</v>
      </c>
      <c r="H819" t="s">
        <v>71</v>
      </c>
      <c r="I819">
        <v>1</v>
      </c>
      <c r="J819" t="s">
        <v>229</v>
      </c>
      <c r="K819" s="1" t="s">
        <v>195</v>
      </c>
      <c r="L819" s="1" t="s">
        <v>173</v>
      </c>
      <c r="M819">
        <v>41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ユニフォーム赤木路成ICONIC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3</v>
      </c>
      <c r="C820" t="s">
        <v>108</v>
      </c>
      <c r="D820" s="1" t="s">
        <v>669</v>
      </c>
      <c r="E820" t="s">
        <v>77</v>
      </c>
      <c r="F820" s="1" t="s">
        <v>80</v>
      </c>
      <c r="G820" t="s">
        <v>185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ユニフォーム赤木路成ICONIC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4</v>
      </c>
      <c r="C821" t="s">
        <v>108</v>
      </c>
      <c r="D821" s="1" t="s">
        <v>669</v>
      </c>
      <c r="E821" t="s">
        <v>77</v>
      </c>
      <c r="F821" s="1" t="s">
        <v>80</v>
      </c>
      <c r="G821" t="s">
        <v>185</v>
      </c>
      <c r="H821" t="s">
        <v>71</v>
      </c>
      <c r="I821">
        <v>1</v>
      </c>
      <c r="J821" t="s">
        <v>229</v>
      </c>
      <c r="K821" s="1" t="s">
        <v>231</v>
      </c>
      <c r="L821" s="1" t="s">
        <v>225</v>
      </c>
      <c r="M821">
        <v>57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ユニフォーム赤木路成ICONIC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5</v>
      </c>
      <c r="C822" t="s">
        <v>108</v>
      </c>
      <c r="D822" s="1" t="s">
        <v>669</v>
      </c>
      <c r="E822" t="s">
        <v>77</v>
      </c>
      <c r="F822" s="1" t="s">
        <v>80</v>
      </c>
      <c r="G822" t="s">
        <v>185</v>
      </c>
      <c r="H822" t="s">
        <v>71</v>
      </c>
      <c r="I822">
        <v>1</v>
      </c>
      <c r="J822" t="s">
        <v>229</v>
      </c>
      <c r="K822" s="1" t="s">
        <v>120</v>
      </c>
      <c r="L822" s="1" t="s">
        <v>173</v>
      </c>
      <c r="M822">
        <v>36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ユニフォーム赤木路成ICONIC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6</v>
      </c>
      <c r="C823" t="s">
        <v>108</v>
      </c>
      <c r="D823" s="1" t="s">
        <v>669</v>
      </c>
      <c r="E823" t="s">
        <v>77</v>
      </c>
      <c r="F823" s="1" t="s">
        <v>80</v>
      </c>
      <c r="G823" t="s">
        <v>185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ユニフォーム赤木路成ICONIC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7</v>
      </c>
      <c r="C824" t="s">
        <v>108</v>
      </c>
      <c r="D824" s="1" t="s">
        <v>669</v>
      </c>
      <c r="E824" t="s">
        <v>77</v>
      </c>
      <c r="F824" s="1" t="s">
        <v>80</v>
      </c>
      <c r="G824" t="s">
        <v>185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ユニフォーム赤木路成ICONIC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8</v>
      </c>
      <c r="C825" t="s">
        <v>108</v>
      </c>
      <c r="D825" s="1" t="s">
        <v>669</v>
      </c>
      <c r="E825" t="s">
        <v>77</v>
      </c>
      <c r="F825" s="1" t="s">
        <v>80</v>
      </c>
      <c r="G825" t="s">
        <v>185</v>
      </c>
      <c r="H825" t="s">
        <v>71</v>
      </c>
      <c r="I825">
        <v>1</v>
      </c>
      <c r="J825" t="s">
        <v>229</v>
      </c>
      <c r="K825" s="1" t="s">
        <v>183</v>
      </c>
      <c r="L825" s="1" t="s">
        <v>225</v>
      </c>
      <c r="M825">
        <v>47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ユニフォーム赤木路成ICONIC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108</v>
      </c>
      <c r="D826" s="1" t="s">
        <v>671</v>
      </c>
      <c r="E826" t="s">
        <v>77</v>
      </c>
      <c r="F826" s="1" t="s">
        <v>82</v>
      </c>
      <c r="G826" t="s">
        <v>185</v>
      </c>
      <c r="H826" t="s">
        <v>71</v>
      </c>
      <c r="I826">
        <v>1</v>
      </c>
      <c r="J826" t="s">
        <v>229</v>
      </c>
      <c r="K826" s="1" t="s">
        <v>119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ユニフォーム大耳練ICONIC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108</v>
      </c>
      <c r="D827" s="1" t="s">
        <v>671</v>
      </c>
      <c r="E827" t="s">
        <v>77</v>
      </c>
      <c r="F827" s="1" t="s">
        <v>82</v>
      </c>
      <c r="G827" t="s">
        <v>185</v>
      </c>
      <c r="H827" t="s">
        <v>71</v>
      </c>
      <c r="I827">
        <v>1</v>
      </c>
      <c r="J827" t="s">
        <v>229</v>
      </c>
      <c r="K827" s="1" t="s">
        <v>163</v>
      </c>
      <c r="L827" s="1" t="s">
        <v>162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ユニフォーム大耳練ICONIC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108</v>
      </c>
      <c r="D828" s="1" t="s">
        <v>671</v>
      </c>
      <c r="E828" t="s">
        <v>77</v>
      </c>
      <c r="F828" s="1" t="s">
        <v>82</v>
      </c>
      <c r="G828" t="s">
        <v>185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ユニフォーム大耳練ICONIC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108</v>
      </c>
      <c r="D829" s="1" t="s">
        <v>671</v>
      </c>
      <c r="E829" t="s">
        <v>77</v>
      </c>
      <c r="F829" s="1" t="s">
        <v>82</v>
      </c>
      <c r="G829" t="s">
        <v>185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ユニフォーム大耳練ICONIC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108</v>
      </c>
      <c r="D830" s="1" t="s">
        <v>671</v>
      </c>
      <c r="E830" t="s">
        <v>77</v>
      </c>
      <c r="F830" s="1" t="s">
        <v>82</v>
      </c>
      <c r="G830" t="s">
        <v>185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ユニフォーム大耳練ICONIC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s="1" t="s">
        <v>673</v>
      </c>
      <c r="E831" t="s">
        <v>77</v>
      </c>
      <c r="F831" s="1" t="s">
        <v>78</v>
      </c>
      <c r="G831" t="s">
        <v>185</v>
      </c>
      <c r="H831" t="s">
        <v>71</v>
      </c>
      <c r="I831">
        <v>1</v>
      </c>
      <c r="J831" t="s">
        <v>229</v>
      </c>
      <c r="K831" s="1" t="s">
        <v>119</v>
      </c>
      <c r="L831" s="1" t="s">
        <v>178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ユニフォーム理石平介ICONIC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s="1" t="s">
        <v>673</v>
      </c>
      <c r="E832" t="s">
        <v>77</v>
      </c>
      <c r="F832" s="1" t="s">
        <v>78</v>
      </c>
      <c r="G832" t="s">
        <v>185</v>
      </c>
      <c r="H832" t="s">
        <v>71</v>
      </c>
      <c r="I832">
        <v>1</v>
      </c>
      <c r="J832" t="s">
        <v>229</v>
      </c>
      <c r="K832" s="1" t="s">
        <v>195</v>
      </c>
      <c r="L832" s="1" t="s">
        <v>173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ユニフォーム理石平介ICONIC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s="1" t="s">
        <v>673</v>
      </c>
      <c r="E833" t="s">
        <v>77</v>
      </c>
      <c r="F833" s="1" t="s">
        <v>78</v>
      </c>
      <c r="G833" t="s">
        <v>185</v>
      </c>
      <c r="H833" t="s">
        <v>71</v>
      </c>
      <c r="I833">
        <v>1</v>
      </c>
      <c r="J833" t="s">
        <v>229</v>
      </c>
      <c r="K833" s="1" t="s">
        <v>163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ユニフォーム理石平介ICONIC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s="1" t="s">
        <v>673</v>
      </c>
      <c r="E834" t="s">
        <v>77</v>
      </c>
      <c r="F834" s="1" t="s">
        <v>78</v>
      </c>
      <c r="G834" t="s">
        <v>185</v>
      </c>
      <c r="H834" t="s">
        <v>71</v>
      </c>
      <c r="I834">
        <v>1</v>
      </c>
      <c r="J834" t="s">
        <v>229</v>
      </c>
      <c r="K834" s="1" t="s">
        <v>120</v>
      </c>
      <c r="L834" s="1" t="s">
        <v>178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ユニフォーム理石平介ICONIC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s="1" t="s">
        <v>673</v>
      </c>
      <c r="E835" t="s">
        <v>77</v>
      </c>
      <c r="F835" s="1" t="s">
        <v>78</v>
      </c>
      <c r="G835" t="s">
        <v>185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ユニフォーム理石平介ICONIC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s="1" t="s">
        <v>673</v>
      </c>
      <c r="E836" t="s">
        <v>77</v>
      </c>
      <c r="F836" s="1" t="s">
        <v>78</v>
      </c>
      <c r="G836" t="s">
        <v>185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ユニフォーム理石平介ICONIC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122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16</v>
      </c>
      <c r="K837" s="1" t="s">
        <v>119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ユニフォーム木兎光太郎ICONIC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122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16</v>
      </c>
      <c r="K838" s="1" t="s">
        <v>163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ユニフォーム木兎光太郎ICONIC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122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16</v>
      </c>
      <c r="K839" s="1" t="s">
        <v>120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ユニフォーム木兎光太郎ICONIC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122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16</v>
      </c>
      <c r="K840" s="1" t="s">
        <v>164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ユニフォーム木兎光太郎ICONIC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122</v>
      </c>
      <c r="E841" t="s">
        <v>90</v>
      </c>
      <c r="F841" t="s">
        <v>78</v>
      </c>
      <c r="G841" t="s">
        <v>128</v>
      </c>
      <c r="H841" t="s">
        <v>71</v>
      </c>
      <c r="I841">
        <v>1</v>
      </c>
      <c r="J841" t="s">
        <v>16</v>
      </c>
      <c r="K841" s="1" t="s">
        <v>165</v>
      </c>
      <c r="L841" s="1" t="s">
        <v>162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ユニフォーム木兎光太郎ICONIC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150</v>
      </c>
      <c r="D842" t="s">
        <v>122</v>
      </c>
      <c r="E842" t="s">
        <v>77</v>
      </c>
      <c r="F842" t="s">
        <v>78</v>
      </c>
      <c r="G842" t="s">
        <v>128</v>
      </c>
      <c r="H842" t="s">
        <v>71</v>
      </c>
      <c r="I842">
        <v>1</v>
      </c>
      <c r="J842" t="s">
        <v>16</v>
      </c>
      <c r="K842" s="1" t="s">
        <v>119</v>
      </c>
      <c r="L842" s="1" t="s">
        <v>162</v>
      </c>
      <c r="M842">
        <v>29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夏祭り木兎光太郎ICONIC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150</v>
      </c>
      <c r="D843" t="s">
        <v>122</v>
      </c>
      <c r="E843" t="s">
        <v>77</v>
      </c>
      <c r="F843" t="s">
        <v>78</v>
      </c>
      <c r="G843" t="s">
        <v>128</v>
      </c>
      <c r="H843" t="s">
        <v>71</v>
      </c>
      <c r="I843">
        <v>1</v>
      </c>
      <c r="J843" t="s">
        <v>16</v>
      </c>
      <c r="K843" s="1" t="s">
        <v>163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夏祭り木兎光太郎ICONIC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150</v>
      </c>
      <c r="D844" t="s">
        <v>122</v>
      </c>
      <c r="E844" t="s">
        <v>77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夏祭り木兎光太郎ICONIC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150</v>
      </c>
      <c r="D845" t="s">
        <v>122</v>
      </c>
      <c r="E845" t="s">
        <v>77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夏祭り木兎光太郎ICONIC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150</v>
      </c>
      <c r="D846" t="s">
        <v>122</v>
      </c>
      <c r="E846" t="s">
        <v>77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夏祭り木兎光太郎ICONIC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918</v>
      </c>
      <c r="D847" t="s">
        <v>122</v>
      </c>
      <c r="E847" s="1" t="s">
        <v>73</v>
      </c>
      <c r="F847" t="s">
        <v>78</v>
      </c>
      <c r="G847" t="s">
        <v>128</v>
      </c>
      <c r="H847" t="s">
        <v>71</v>
      </c>
      <c r="I847">
        <v>1</v>
      </c>
      <c r="J847" t="s">
        <v>16</v>
      </c>
      <c r="K847" s="1" t="s">
        <v>119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Xmas木兎光太郎ICONIC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918</v>
      </c>
      <c r="D848" t="s">
        <v>122</v>
      </c>
      <c r="E848" s="1" t="s">
        <v>73</v>
      </c>
      <c r="F848" t="s">
        <v>78</v>
      </c>
      <c r="G848" t="s">
        <v>128</v>
      </c>
      <c r="H848" t="s">
        <v>71</v>
      </c>
      <c r="I848">
        <v>1</v>
      </c>
      <c r="J848" t="s">
        <v>16</v>
      </c>
      <c r="K848" s="1" t="s">
        <v>163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Xmas木兎光太郎ICONIC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918</v>
      </c>
      <c r="D849" t="s">
        <v>122</v>
      </c>
      <c r="E849" s="1" t="s">
        <v>73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Xmas木兎光太郎ICONIC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918</v>
      </c>
      <c r="D850" t="s">
        <v>122</v>
      </c>
      <c r="E850" s="1" t="s">
        <v>73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Xmas木兎光太郎ICONIC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918</v>
      </c>
      <c r="D851" t="s">
        <v>122</v>
      </c>
      <c r="E851" s="1" t="s">
        <v>73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Xmas木兎光太郎ICONIC</v>
      </c>
    </row>
    <row r="852" spans="1:20" x14ac:dyDescent="0.3">
      <c r="A852">
        <f>VLOOKUP(Receive[[#This Row],[No用]],SetNo[[No.用]:[vlookup 用]],2,FALSE)</f>
        <v>149</v>
      </c>
      <c r="B852" s="10">
        <f>IF(ROW()=2,1,IF(A851&lt;&gt;Receive[[#This Row],[No]],1,B851+1))</f>
        <v>1</v>
      </c>
      <c r="C852" s="1" t="s">
        <v>149</v>
      </c>
      <c r="D852" t="s">
        <v>122</v>
      </c>
      <c r="E852" s="1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16</v>
      </c>
      <c r="K852" s="1" t="s">
        <v>119</v>
      </c>
      <c r="L852" s="1" t="s">
        <v>178</v>
      </c>
      <c r="M852">
        <v>32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制服木兎光太郎ICONIC</v>
      </c>
    </row>
    <row r="853" spans="1:20" x14ac:dyDescent="0.3">
      <c r="A853">
        <f>VLOOKUP(Receive[[#This Row],[No用]],SetNo[[No.用]:[vlookup 用]],2,FALSE)</f>
        <v>149</v>
      </c>
      <c r="B853" s="10">
        <f>IF(ROW()=2,1,IF(A852&lt;&gt;Receive[[#This Row],[No]],1,B852+1))</f>
        <v>2</v>
      </c>
      <c r="C853" s="1" t="s">
        <v>149</v>
      </c>
      <c r="D853" t="s">
        <v>122</v>
      </c>
      <c r="E853" s="1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16</v>
      </c>
      <c r="K853" s="1" t="s">
        <v>163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制服木兎光太郎ICONIC</v>
      </c>
    </row>
    <row r="854" spans="1:20" x14ac:dyDescent="0.3">
      <c r="A854">
        <f>VLOOKUP(Receive[[#This Row],[No用]],SetNo[[No.用]:[vlookup 用]],2,FALSE)</f>
        <v>149</v>
      </c>
      <c r="B854" s="10">
        <f>IF(ROW()=2,1,IF(A853&lt;&gt;Receive[[#This Row],[No]],1,B853+1))</f>
        <v>3</v>
      </c>
      <c r="C854" s="1" t="s">
        <v>149</v>
      </c>
      <c r="D854" t="s">
        <v>122</v>
      </c>
      <c r="E854" s="1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229</v>
      </c>
      <c r="K854" s="1" t="s">
        <v>120</v>
      </c>
      <c r="L854" s="1" t="s">
        <v>178</v>
      </c>
      <c r="M854">
        <v>32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制服木兎光太郎ICONIC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4</v>
      </c>
      <c r="C855" s="1" t="s">
        <v>149</v>
      </c>
      <c r="D855" t="s">
        <v>122</v>
      </c>
      <c r="E855" s="1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制服木兎光太郎ICONIC</v>
      </c>
    </row>
    <row r="856" spans="1:20" x14ac:dyDescent="0.3">
      <c r="A856">
        <f>VLOOKUP(Receive[[#This Row],[No用]],SetNo[[No.用]:[vlookup 用]],2,FALSE)</f>
        <v>149</v>
      </c>
      <c r="B856" s="10">
        <f>IF(ROW()=2,1,IF(A855&lt;&gt;Receive[[#This Row],[No]],1,B855+1))</f>
        <v>5</v>
      </c>
      <c r="C856" s="1" t="s">
        <v>149</v>
      </c>
      <c r="D856" t="s">
        <v>122</v>
      </c>
      <c r="E856" s="1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制服木兎光太郎ICONIC</v>
      </c>
    </row>
    <row r="857" spans="1:20" x14ac:dyDescent="0.3">
      <c r="A857">
        <f>VLOOKUP(Receive[[#This Row],[No用]],SetNo[[No.用]:[vlookup 用]],2,FALSE)</f>
        <v>150</v>
      </c>
      <c r="B857" s="10">
        <f>IF(ROW()=2,1,IF(A856&lt;&gt;Receive[[#This Row],[No]],1,B856+1))</f>
        <v>1</v>
      </c>
      <c r="C857" t="s">
        <v>108</v>
      </c>
      <c r="D857" t="s">
        <v>123</v>
      </c>
      <c r="E857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229</v>
      </c>
      <c r="K857" s="1" t="s">
        <v>119</v>
      </c>
      <c r="L857" s="1" t="s">
        <v>173</v>
      </c>
      <c r="M857">
        <v>33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ユニフォーム木葉秋紀ICONIC</v>
      </c>
    </row>
    <row r="858" spans="1:20" x14ac:dyDescent="0.3">
      <c r="A858">
        <f>VLOOKUP(Receive[[#This Row],[No用]],SetNo[[No.用]:[vlookup 用]],2,FALSE)</f>
        <v>150</v>
      </c>
      <c r="B858" s="10">
        <f>IF(ROW()=2,1,IF(A857&lt;&gt;Receive[[#This Row],[No]],1,B857+1))</f>
        <v>2</v>
      </c>
      <c r="C858" t="s">
        <v>108</v>
      </c>
      <c r="D858" t="s">
        <v>123</v>
      </c>
      <c r="E858" t="s">
        <v>90</v>
      </c>
      <c r="F858" t="s">
        <v>78</v>
      </c>
      <c r="G858" t="s">
        <v>128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30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ユニフォーム木葉秋紀ICONIC</v>
      </c>
    </row>
    <row r="859" spans="1:20" x14ac:dyDescent="0.3">
      <c r="A859">
        <f>VLOOKUP(Receive[[#This Row],[No用]],SetNo[[No.用]:[vlookup 用]],2,FALSE)</f>
        <v>150</v>
      </c>
      <c r="B859" s="10">
        <f>IF(ROW()=2,1,IF(A858&lt;&gt;Receive[[#This Row],[No]],1,B858+1))</f>
        <v>3</v>
      </c>
      <c r="C859" t="s">
        <v>108</v>
      </c>
      <c r="D859" t="s">
        <v>123</v>
      </c>
      <c r="E859" t="s">
        <v>90</v>
      </c>
      <c r="F859" t="s">
        <v>78</v>
      </c>
      <c r="G859" t="s">
        <v>128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30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ユニフォーム木葉秋紀ICONIC</v>
      </c>
    </row>
    <row r="860" spans="1:20" x14ac:dyDescent="0.3">
      <c r="A860">
        <f>VLOOKUP(Receive[[#This Row],[No用]],SetNo[[No.用]:[vlookup 用]],2,FALSE)</f>
        <v>150</v>
      </c>
      <c r="B860" s="10">
        <f>IF(ROW()=2,1,IF(A859&lt;&gt;Receive[[#This Row],[No]],1,B859+1))</f>
        <v>4</v>
      </c>
      <c r="C860" t="s">
        <v>108</v>
      </c>
      <c r="D860" t="s">
        <v>123</v>
      </c>
      <c r="E860" t="s">
        <v>90</v>
      </c>
      <c r="F860" t="s">
        <v>78</v>
      </c>
      <c r="G860" t="s">
        <v>128</v>
      </c>
      <c r="H860" t="s">
        <v>71</v>
      </c>
      <c r="I860">
        <v>1</v>
      </c>
      <c r="J860" t="s">
        <v>229</v>
      </c>
      <c r="K860" s="1" t="s">
        <v>120</v>
      </c>
      <c r="L860" s="1" t="s">
        <v>173</v>
      </c>
      <c r="M860">
        <v>33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ユニフォーム木葉秋紀ICONIC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5</v>
      </c>
      <c r="C861" t="s">
        <v>108</v>
      </c>
      <c r="D861" t="s">
        <v>123</v>
      </c>
      <c r="E861" t="s">
        <v>90</v>
      </c>
      <c r="F861" t="s">
        <v>78</v>
      </c>
      <c r="G861" t="s">
        <v>128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30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ユニフォーム木葉秋紀ICONIC</v>
      </c>
    </row>
    <row r="862" spans="1:20" x14ac:dyDescent="0.3">
      <c r="A862">
        <f>VLOOKUP(Receive[[#This Row],[No用]],SetNo[[No.用]:[vlookup 用]],2,FALSE)</f>
        <v>150</v>
      </c>
      <c r="B862" s="10">
        <f>IF(ROW()=2,1,IF(A861&lt;&gt;Receive[[#This Row],[No]],1,B861+1))</f>
        <v>6</v>
      </c>
      <c r="C862" t="s">
        <v>108</v>
      </c>
      <c r="D862" t="s">
        <v>123</v>
      </c>
      <c r="E862" t="s">
        <v>90</v>
      </c>
      <c r="F862" t="s">
        <v>78</v>
      </c>
      <c r="G862" t="s">
        <v>128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ユニフォーム木葉秋紀ICONIC</v>
      </c>
    </row>
    <row r="863" spans="1:20" x14ac:dyDescent="0.3">
      <c r="A863">
        <f>VLOOKUP(Receive[[#This Row],[No用]],SetNo[[No.用]:[vlookup 用]],2,FALSE)</f>
        <v>151</v>
      </c>
      <c r="B863" s="10">
        <f>IF(ROW()=2,1,IF(A862&lt;&gt;Receive[[#This Row],[No]],1,B862+1))</f>
        <v>1</v>
      </c>
      <c r="C863" s="1" t="s">
        <v>387</v>
      </c>
      <c r="D863" t="s">
        <v>123</v>
      </c>
      <c r="E863" s="1" t="s">
        <v>77</v>
      </c>
      <c r="F863" t="s">
        <v>78</v>
      </c>
      <c r="G863" t="s">
        <v>128</v>
      </c>
      <c r="H863" t="s">
        <v>71</v>
      </c>
      <c r="I863">
        <v>1</v>
      </c>
      <c r="J863" t="s">
        <v>229</v>
      </c>
      <c r="K863" s="1" t="s">
        <v>119</v>
      </c>
      <c r="L863" s="1" t="s">
        <v>173</v>
      </c>
      <c r="M863">
        <v>33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探偵木葉秋紀ICONIC</v>
      </c>
    </row>
    <row r="864" spans="1:20" x14ac:dyDescent="0.3">
      <c r="A864">
        <f>VLOOKUP(Receive[[#This Row],[No用]],SetNo[[No.用]:[vlookup 用]],2,FALSE)</f>
        <v>151</v>
      </c>
      <c r="B864" s="10">
        <f>IF(ROW()=2,1,IF(A863&lt;&gt;Receive[[#This Row],[No]],1,B863+1))</f>
        <v>2</v>
      </c>
      <c r="C864" s="1" t="s">
        <v>387</v>
      </c>
      <c r="D864" t="s">
        <v>123</v>
      </c>
      <c r="E864" s="1" t="s">
        <v>77</v>
      </c>
      <c r="F864" t="s">
        <v>78</v>
      </c>
      <c r="G864" t="s">
        <v>128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30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探偵木葉秋紀ICONIC</v>
      </c>
    </row>
    <row r="865" spans="1:20" x14ac:dyDescent="0.3">
      <c r="A865">
        <f>VLOOKUP(Receive[[#This Row],[No用]],SetNo[[No.用]:[vlookup 用]],2,FALSE)</f>
        <v>151</v>
      </c>
      <c r="B865" s="10">
        <f>IF(ROW()=2,1,IF(A864&lt;&gt;Receive[[#This Row],[No]],1,B864+1))</f>
        <v>3</v>
      </c>
      <c r="C865" s="1" t="s">
        <v>387</v>
      </c>
      <c r="D865" t="s">
        <v>123</v>
      </c>
      <c r="E865" s="1" t="s">
        <v>77</v>
      </c>
      <c r="F865" t="s">
        <v>78</v>
      </c>
      <c r="G865" t="s">
        <v>128</v>
      </c>
      <c r="H865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30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探偵木葉秋紀ICONIC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4</v>
      </c>
      <c r="C866" s="1" t="s">
        <v>387</v>
      </c>
      <c r="D866" t="s">
        <v>123</v>
      </c>
      <c r="E866" s="1" t="s">
        <v>77</v>
      </c>
      <c r="F866" t="s">
        <v>78</v>
      </c>
      <c r="G866" t="s">
        <v>128</v>
      </c>
      <c r="H866" t="s">
        <v>71</v>
      </c>
      <c r="I866">
        <v>1</v>
      </c>
      <c r="J866" t="s">
        <v>229</v>
      </c>
      <c r="K866" s="1" t="s">
        <v>120</v>
      </c>
      <c r="L866" s="1" t="s">
        <v>173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探偵木葉秋紀ICONIC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5</v>
      </c>
      <c r="C867" s="1" t="s">
        <v>387</v>
      </c>
      <c r="D867" t="s">
        <v>123</v>
      </c>
      <c r="E867" s="1" t="s">
        <v>77</v>
      </c>
      <c r="F867" t="s">
        <v>78</v>
      </c>
      <c r="G867" t="s">
        <v>128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30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探偵木葉秋紀ICONIC</v>
      </c>
    </row>
    <row r="868" spans="1:20" x14ac:dyDescent="0.3">
      <c r="A868">
        <f>VLOOKUP(Receive[[#This Row],[No用]],SetNo[[No.用]:[vlookup 用]],2,FALSE)</f>
        <v>151</v>
      </c>
      <c r="B868" s="10">
        <f>IF(ROW()=2,1,IF(A867&lt;&gt;Receive[[#This Row],[No]],1,B867+1))</f>
        <v>6</v>
      </c>
      <c r="C868" s="1" t="s">
        <v>387</v>
      </c>
      <c r="D868" t="s">
        <v>123</v>
      </c>
      <c r="E868" s="1" t="s">
        <v>77</v>
      </c>
      <c r="F868" t="s">
        <v>78</v>
      </c>
      <c r="G868" t="s">
        <v>128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探偵木葉秋紀ICONIC</v>
      </c>
    </row>
    <row r="869" spans="1:20" x14ac:dyDescent="0.3">
      <c r="A869">
        <f>VLOOKUP(Receive[[#This Row],[No用]],SetNo[[No.用]:[vlookup 用]],2,FALSE)</f>
        <v>151</v>
      </c>
      <c r="B869" s="10">
        <f>IF(ROW()=2,1,IF(A868&lt;&gt;Receive[[#This Row],[No]],1,B868+1))</f>
        <v>7</v>
      </c>
      <c r="C869" s="1" t="s">
        <v>387</v>
      </c>
      <c r="D869" t="s">
        <v>123</v>
      </c>
      <c r="E869" s="1" t="s">
        <v>77</v>
      </c>
      <c r="F869" t="s">
        <v>78</v>
      </c>
      <c r="G869" t="s">
        <v>128</v>
      </c>
      <c r="H869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49</v>
      </c>
      <c r="N869">
        <v>0</v>
      </c>
      <c r="O869">
        <v>59</v>
      </c>
      <c r="P869">
        <v>0</v>
      </c>
      <c r="T869" t="str">
        <f>Receive[[#This Row],[服装]]&amp;Receive[[#This Row],[名前]]&amp;Receive[[#This Row],[レアリティ]]</f>
        <v>探偵木葉秋紀ICONIC</v>
      </c>
    </row>
    <row r="870" spans="1:20" x14ac:dyDescent="0.3">
      <c r="A870">
        <f>VLOOKUP(Receive[[#This Row],[No用]],SetNo[[No.用]:[vlookup 用]],2,FALSE)</f>
        <v>152</v>
      </c>
      <c r="B870" s="10">
        <f>IF(ROW()=2,1,IF(A869&lt;&gt;Receive[[#This Row],[No]],1,B869+1))</f>
        <v>1</v>
      </c>
      <c r="C870" t="s">
        <v>108</v>
      </c>
      <c r="D870" t="s">
        <v>124</v>
      </c>
      <c r="E870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229</v>
      </c>
      <c r="K870" s="1" t="s">
        <v>119</v>
      </c>
      <c r="L870" s="1" t="s">
        <v>702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ユニフォーム猿杙大和ICONIC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2</v>
      </c>
      <c r="C871" t="s">
        <v>108</v>
      </c>
      <c r="D871" t="s">
        <v>124</v>
      </c>
      <c r="E871" t="s">
        <v>90</v>
      </c>
      <c r="F871" t="s">
        <v>78</v>
      </c>
      <c r="G871" t="s">
        <v>128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ユニフォーム猿杙大和ICONIC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3</v>
      </c>
      <c r="C872" t="s">
        <v>108</v>
      </c>
      <c r="D872" t="s">
        <v>124</v>
      </c>
      <c r="E872" t="s">
        <v>90</v>
      </c>
      <c r="F872" t="s">
        <v>78</v>
      </c>
      <c r="G872" t="s">
        <v>128</v>
      </c>
      <c r="H872" t="s">
        <v>71</v>
      </c>
      <c r="I872">
        <v>1</v>
      </c>
      <c r="J872" t="s">
        <v>229</v>
      </c>
      <c r="K872" s="1" t="s">
        <v>120</v>
      </c>
      <c r="L872" s="1" t="s">
        <v>702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ユニフォーム猿杙大和ICONIC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4</v>
      </c>
      <c r="C873" t="s">
        <v>108</v>
      </c>
      <c r="D873" t="s">
        <v>124</v>
      </c>
      <c r="E873" t="s">
        <v>90</v>
      </c>
      <c r="F873" t="s">
        <v>78</v>
      </c>
      <c r="G873" t="s">
        <v>128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25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ユニフォーム猿杙大和ICONIC</v>
      </c>
    </row>
    <row r="874" spans="1:20" x14ac:dyDescent="0.3">
      <c r="A874">
        <f>VLOOKUP(Receive[[#This Row],[No用]],SetNo[[No.用]:[vlookup 用]],2,FALSE)</f>
        <v>152</v>
      </c>
      <c r="B874" s="10">
        <f>IF(ROW()=2,1,IF(A873&lt;&gt;Receive[[#This Row],[No]],1,B873+1))</f>
        <v>5</v>
      </c>
      <c r="C874" t="s">
        <v>108</v>
      </c>
      <c r="D874" t="s">
        <v>124</v>
      </c>
      <c r="E874" t="s">
        <v>90</v>
      </c>
      <c r="F874" t="s">
        <v>78</v>
      </c>
      <c r="G874" t="s">
        <v>128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12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ユニフォーム猿杙大和ICONIC</v>
      </c>
    </row>
    <row r="875" spans="1:20" x14ac:dyDescent="0.3">
      <c r="A875">
        <f>VLOOKUP(Receive[[#This Row],[No用]],SetNo[[No.用]:[vlookup 用]],2,FALSE)</f>
        <v>153</v>
      </c>
      <c r="B875" s="10">
        <f>IF(ROW()=2,1,IF(A874&lt;&gt;Receive[[#This Row],[No]],1,B874+1))</f>
        <v>1</v>
      </c>
      <c r="C875" t="s">
        <v>108</v>
      </c>
      <c r="D875" t="s">
        <v>125</v>
      </c>
      <c r="E875" t="s">
        <v>90</v>
      </c>
      <c r="F875" t="s">
        <v>80</v>
      </c>
      <c r="G875" t="s">
        <v>128</v>
      </c>
      <c r="H875" t="s">
        <v>71</v>
      </c>
      <c r="I875">
        <v>1</v>
      </c>
      <c r="J875" t="s">
        <v>229</v>
      </c>
      <c r="K875" s="1" t="s">
        <v>119</v>
      </c>
      <c r="L875" s="1" t="s">
        <v>173</v>
      </c>
      <c r="M875">
        <v>35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ユニフォーム小見春樹ICONIC</v>
      </c>
    </row>
    <row r="876" spans="1:20" x14ac:dyDescent="0.3">
      <c r="A876">
        <f>VLOOKUP(Receive[[#This Row],[No用]],SetNo[[No.用]:[vlookup 用]],2,FALSE)</f>
        <v>153</v>
      </c>
      <c r="B876" s="10">
        <f>IF(ROW()=2,1,IF(A875&lt;&gt;Receive[[#This Row],[No]],1,B875+1))</f>
        <v>2</v>
      </c>
      <c r="C876" t="s">
        <v>108</v>
      </c>
      <c r="D876" t="s">
        <v>125</v>
      </c>
      <c r="E876" t="s">
        <v>90</v>
      </c>
      <c r="F876" t="s">
        <v>80</v>
      </c>
      <c r="G876" t="s">
        <v>128</v>
      </c>
      <c r="H876" t="s">
        <v>71</v>
      </c>
      <c r="I876">
        <v>1</v>
      </c>
      <c r="J876" t="s">
        <v>229</v>
      </c>
      <c r="K876" s="1" t="s">
        <v>195</v>
      </c>
      <c r="L876" s="1" t="s">
        <v>178</v>
      </c>
      <c r="M876">
        <v>41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ユニフォーム小見春樹ICONIC</v>
      </c>
    </row>
    <row r="877" spans="1:20" x14ac:dyDescent="0.3">
      <c r="A877">
        <f>VLOOKUP(Receive[[#This Row],[No用]],SetNo[[No.用]:[vlookup 用]],2,FALSE)</f>
        <v>153</v>
      </c>
      <c r="B877" s="10">
        <f>IF(ROW()=2,1,IF(A876&lt;&gt;Receive[[#This Row],[No]],1,B876+1))</f>
        <v>3</v>
      </c>
      <c r="C877" t="s">
        <v>108</v>
      </c>
      <c r="D877" t="s">
        <v>125</v>
      </c>
      <c r="E877" t="s">
        <v>90</v>
      </c>
      <c r="F877" t="s">
        <v>80</v>
      </c>
      <c r="G877" t="s">
        <v>128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32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ユニフォーム小見春樹ICONIC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4</v>
      </c>
      <c r="C878" t="s">
        <v>108</v>
      </c>
      <c r="D878" t="s">
        <v>125</v>
      </c>
      <c r="E878" t="s">
        <v>90</v>
      </c>
      <c r="F878" t="s">
        <v>80</v>
      </c>
      <c r="G878" t="s">
        <v>128</v>
      </c>
      <c r="H878" t="s">
        <v>71</v>
      </c>
      <c r="I878">
        <v>1</v>
      </c>
      <c r="J878" t="s">
        <v>229</v>
      </c>
      <c r="K878" s="1" t="s">
        <v>231</v>
      </c>
      <c r="L878" s="1" t="s">
        <v>162</v>
      </c>
      <c r="M878">
        <v>32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ユニフォーム小見春樹ICONIC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5</v>
      </c>
      <c r="C879" t="s">
        <v>108</v>
      </c>
      <c r="D879" t="s">
        <v>125</v>
      </c>
      <c r="E879" t="s">
        <v>90</v>
      </c>
      <c r="F879" t="s">
        <v>80</v>
      </c>
      <c r="G879" t="s">
        <v>128</v>
      </c>
      <c r="H879" t="s">
        <v>71</v>
      </c>
      <c r="I879">
        <v>1</v>
      </c>
      <c r="J879" t="s">
        <v>229</v>
      </c>
      <c r="K879" s="1" t="s">
        <v>120</v>
      </c>
      <c r="L879" s="1" t="s">
        <v>173</v>
      </c>
      <c r="M879">
        <v>35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ユニフォーム小見春樹ICONIC</v>
      </c>
    </row>
    <row r="880" spans="1:20" x14ac:dyDescent="0.3">
      <c r="A880">
        <f>VLOOKUP(Receive[[#This Row],[No用]],SetNo[[No.用]:[vlookup 用]],2,FALSE)</f>
        <v>153</v>
      </c>
      <c r="B880" s="10">
        <f>IF(ROW()=2,1,IF(A879&lt;&gt;Receive[[#This Row],[No]],1,B879+1))</f>
        <v>6</v>
      </c>
      <c r="C880" t="s">
        <v>108</v>
      </c>
      <c r="D880" t="s">
        <v>125</v>
      </c>
      <c r="E880" t="s">
        <v>90</v>
      </c>
      <c r="F880" t="s">
        <v>80</v>
      </c>
      <c r="G880" t="s">
        <v>128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32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ユニフォーム小見春樹ICONIC</v>
      </c>
    </row>
    <row r="881" spans="1:20" x14ac:dyDescent="0.3">
      <c r="A881">
        <f>VLOOKUP(Receive[[#This Row],[No用]],SetNo[[No.用]:[vlookup 用]],2,FALSE)</f>
        <v>153</v>
      </c>
      <c r="B881" s="10">
        <f>IF(ROW()=2,1,IF(A880&lt;&gt;Receive[[#This Row],[No]],1,B880+1))</f>
        <v>7</v>
      </c>
      <c r="C881" t="s">
        <v>108</v>
      </c>
      <c r="D881" t="s">
        <v>125</v>
      </c>
      <c r="E881" t="s">
        <v>90</v>
      </c>
      <c r="F881" t="s">
        <v>80</v>
      </c>
      <c r="G881" t="s">
        <v>128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32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ユニフォーム小見春樹ICONIC</v>
      </c>
    </row>
    <row r="882" spans="1:20" x14ac:dyDescent="0.3">
      <c r="A882">
        <f>VLOOKUP(Receive[[#This Row],[No用]],SetNo[[No.用]:[vlookup 用]],2,FALSE)</f>
        <v>153</v>
      </c>
      <c r="B882" s="10">
        <f>IF(ROW()=2,1,IF(A881&lt;&gt;Receive[[#This Row],[No]],1,B881+1))</f>
        <v>8</v>
      </c>
      <c r="C882" t="s">
        <v>108</v>
      </c>
      <c r="D882" t="s">
        <v>125</v>
      </c>
      <c r="E882" t="s">
        <v>90</v>
      </c>
      <c r="F882" t="s">
        <v>80</v>
      </c>
      <c r="G882" t="s">
        <v>128</v>
      </c>
      <c r="H882" t="s">
        <v>71</v>
      </c>
      <c r="I882">
        <v>1</v>
      </c>
      <c r="J882" t="s">
        <v>229</v>
      </c>
      <c r="K882" s="1" t="s">
        <v>183</v>
      </c>
      <c r="L882" s="1" t="s">
        <v>225</v>
      </c>
      <c r="M882">
        <v>45</v>
      </c>
      <c r="N882">
        <v>0</v>
      </c>
      <c r="O882">
        <v>55</v>
      </c>
      <c r="P882">
        <v>0</v>
      </c>
      <c r="T882" t="str">
        <f>Receive[[#This Row],[服装]]&amp;Receive[[#This Row],[名前]]&amp;Receive[[#This Row],[レアリティ]]</f>
        <v>ユニフォーム小見春樹ICONIC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1</v>
      </c>
      <c r="C883" t="s">
        <v>108</v>
      </c>
      <c r="D883" t="s">
        <v>126</v>
      </c>
      <c r="E883" t="s">
        <v>90</v>
      </c>
      <c r="F883" t="s">
        <v>82</v>
      </c>
      <c r="G883" t="s">
        <v>128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ユニフォーム尾長渉ICONIC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2</v>
      </c>
      <c r="C884" t="s">
        <v>108</v>
      </c>
      <c r="D884" t="s">
        <v>126</v>
      </c>
      <c r="E884" t="s">
        <v>90</v>
      </c>
      <c r="F884" t="s">
        <v>82</v>
      </c>
      <c r="G884" t="s">
        <v>128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ユニフォーム尾長渉ICONIC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3</v>
      </c>
      <c r="C885" t="s">
        <v>108</v>
      </c>
      <c r="D885" t="s">
        <v>126</v>
      </c>
      <c r="E885" t="s">
        <v>90</v>
      </c>
      <c r="F885" t="s">
        <v>82</v>
      </c>
      <c r="G885" t="s">
        <v>128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ユニフォーム尾長渉ICONIC</v>
      </c>
    </row>
    <row r="886" spans="1:20" x14ac:dyDescent="0.3">
      <c r="A886">
        <f>VLOOKUP(Receive[[#This Row],[No用]],SetNo[[No.用]:[vlookup 用]],2,FALSE)</f>
        <v>154</v>
      </c>
      <c r="B886" s="10">
        <f>IF(ROW()=2,1,IF(A885&lt;&gt;Receive[[#This Row],[No]],1,B885+1))</f>
        <v>4</v>
      </c>
      <c r="C886" t="s">
        <v>108</v>
      </c>
      <c r="D886" t="s">
        <v>126</v>
      </c>
      <c r="E886" t="s">
        <v>90</v>
      </c>
      <c r="F886" t="s">
        <v>82</v>
      </c>
      <c r="G886" t="s">
        <v>128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ユニフォーム尾長渉ICONIC</v>
      </c>
    </row>
    <row r="887" spans="1:20" x14ac:dyDescent="0.3">
      <c r="A887">
        <f>VLOOKUP(Receive[[#This Row],[No用]],SetNo[[No.用]:[vlookup 用]],2,FALSE)</f>
        <v>154</v>
      </c>
      <c r="B887" s="10">
        <f>IF(ROW()=2,1,IF(A886&lt;&gt;Receive[[#This Row],[No]],1,B886+1))</f>
        <v>5</v>
      </c>
      <c r="C887" t="s">
        <v>108</v>
      </c>
      <c r="D887" t="s">
        <v>126</v>
      </c>
      <c r="E887" t="s">
        <v>90</v>
      </c>
      <c r="F887" t="s">
        <v>82</v>
      </c>
      <c r="G887" t="s">
        <v>128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12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ユニフォーム尾長渉ICONIC</v>
      </c>
    </row>
    <row r="888" spans="1:20" x14ac:dyDescent="0.3">
      <c r="A888">
        <f>VLOOKUP(Receive[[#This Row],[No用]],SetNo[[No.用]:[vlookup 用]],2,FALSE)</f>
        <v>155</v>
      </c>
      <c r="B888" s="10">
        <f>IF(ROW()=2,1,IF(A887&lt;&gt;Receive[[#This Row],[No]],1,B887+1))</f>
        <v>1</v>
      </c>
      <c r="C888" t="s">
        <v>108</v>
      </c>
      <c r="D888" t="s">
        <v>127</v>
      </c>
      <c r="E888" t="s">
        <v>90</v>
      </c>
      <c r="F888" t="s">
        <v>82</v>
      </c>
      <c r="G888" t="s">
        <v>128</v>
      </c>
      <c r="H888" t="s">
        <v>71</v>
      </c>
      <c r="I888">
        <v>1</v>
      </c>
      <c r="J888" t="s">
        <v>16</v>
      </c>
      <c r="K888" s="1" t="s">
        <v>119</v>
      </c>
      <c r="L888" s="1" t="s">
        <v>162</v>
      </c>
      <c r="M888">
        <v>26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ユニフォーム鷲尾辰生ICONIC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2</v>
      </c>
      <c r="C889" t="s">
        <v>108</v>
      </c>
      <c r="D889" t="s">
        <v>127</v>
      </c>
      <c r="E889" t="s">
        <v>90</v>
      </c>
      <c r="F889" t="s">
        <v>82</v>
      </c>
      <c r="G889" t="s">
        <v>128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26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ユニフォーム鷲尾辰生ICONIC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3</v>
      </c>
      <c r="C890" t="s">
        <v>108</v>
      </c>
      <c r="D890" t="s">
        <v>127</v>
      </c>
      <c r="E890" t="s">
        <v>90</v>
      </c>
      <c r="F890" t="s">
        <v>82</v>
      </c>
      <c r="G890" t="s">
        <v>128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ユニフォーム鷲尾辰生ICONIC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4</v>
      </c>
      <c r="C891" t="s">
        <v>108</v>
      </c>
      <c r="D891" t="s">
        <v>127</v>
      </c>
      <c r="E891" t="s">
        <v>90</v>
      </c>
      <c r="F891" t="s">
        <v>82</v>
      </c>
      <c r="G891" t="s">
        <v>128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26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ユニフォーム鷲尾辰生ICONIC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5</v>
      </c>
      <c r="C892" t="s">
        <v>108</v>
      </c>
      <c r="D892" t="s">
        <v>127</v>
      </c>
      <c r="E892" t="s">
        <v>90</v>
      </c>
      <c r="F892" t="s">
        <v>82</v>
      </c>
      <c r="G892" t="s">
        <v>128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ユニフォーム鷲尾辰生ICONIC</v>
      </c>
    </row>
    <row r="893" spans="1:20" x14ac:dyDescent="0.3">
      <c r="A893">
        <f>VLOOKUP(Receive[[#This Row],[No用]],SetNo[[No.用]:[vlookup 用]],2,FALSE)</f>
        <v>156</v>
      </c>
      <c r="B893" s="10">
        <f>IF(ROW()=2,1,IF(A892&lt;&gt;Receive[[#This Row],[No]],1,B892+1))</f>
        <v>1</v>
      </c>
      <c r="C893" t="s">
        <v>108</v>
      </c>
      <c r="D893" t="s">
        <v>129</v>
      </c>
      <c r="E893" t="s">
        <v>73</v>
      </c>
      <c r="F893" t="s">
        <v>74</v>
      </c>
      <c r="G893" t="s">
        <v>128</v>
      </c>
      <c r="H893" t="s">
        <v>71</v>
      </c>
      <c r="I893">
        <v>1</v>
      </c>
      <c r="J893" t="s">
        <v>229</v>
      </c>
      <c r="K893" s="1" t="s">
        <v>119</v>
      </c>
      <c r="L893" s="1" t="s">
        <v>178</v>
      </c>
      <c r="M893">
        <v>34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ユニフォーム赤葦京治ICONIC</v>
      </c>
    </row>
    <row r="894" spans="1:20" x14ac:dyDescent="0.3">
      <c r="A894">
        <f>VLOOKUP(Receive[[#This Row],[No用]],SetNo[[No.用]:[vlookup 用]],2,FALSE)</f>
        <v>156</v>
      </c>
      <c r="B894" s="10">
        <f>IF(ROW()=2,1,IF(A893&lt;&gt;Receive[[#This Row],[No]],1,B893+1))</f>
        <v>2</v>
      </c>
      <c r="C894" t="s">
        <v>108</v>
      </c>
      <c r="D894" t="s">
        <v>129</v>
      </c>
      <c r="E894" t="s">
        <v>73</v>
      </c>
      <c r="F894" t="s">
        <v>74</v>
      </c>
      <c r="G894" t="s">
        <v>128</v>
      </c>
      <c r="H894" t="s">
        <v>71</v>
      </c>
      <c r="I894">
        <v>1</v>
      </c>
      <c r="J894" t="s">
        <v>229</v>
      </c>
      <c r="K894" s="1" t="s">
        <v>163</v>
      </c>
      <c r="L894" s="1" t="s">
        <v>162</v>
      </c>
      <c r="M894">
        <v>31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ユニフォーム赤葦京治ICONIC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3</v>
      </c>
      <c r="C895" t="s">
        <v>108</v>
      </c>
      <c r="D895" t="s">
        <v>129</v>
      </c>
      <c r="E895" t="s">
        <v>73</v>
      </c>
      <c r="F895" t="s">
        <v>74</v>
      </c>
      <c r="G895" t="s">
        <v>128</v>
      </c>
      <c r="H895" t="s">
        <v>71</v>
      </c>
      <c r="I895">
        <v>1</v>
      </c>
      <c r="J895" t="s">
        <v>229</v>
      </c>
      <c r="K895" s="1" t="s">
        <v>231</v>
      </c>
      <c r="L895" s="1" t="s">
        <v>162</v>
      </c>
      <c r="M895">
        <v>31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ユニフォーム赤葦京治ICONIC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4</v>
      </c>
      <c r="C896" t="s">
        <v>108</v>
      </c>
      <c r="D896" t="s">
        <v>129</v>
      </c>
      <c r="E896" t="s">
        <v>73</v>
      </c>
      <c r="F896" t="s">
        <v>74</v>
      </c>
      <c r="G896" t="s">
        <v>128</v>
      </c>
      <c r="H896" t="s">
        <v>71</v>
      </c>
      <c r="I896">
        <v>1</v>
      </c>
      <c r="J896" t="s">
        <v>229</v>
      </c>
      <c r="K896" s="1" t="s">
        <v>120</v>
      </c>
      <c r="L896" s="1" t="s">
        <v>178</v>
      </c>
      <c r="M896">
        <v>34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ユニフォーム赤葦京治ICONIC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5</v>
      </c>
      <c r="C897" t="s">
        <v>108</v>
      </c>
      <c r="D897" t="s">
        <v>129</v>
      </c>
      <c r="E897" t="s">
        <v>73</v>
      </c>
      <c r="F897" t="s">
        <v>74</v>
      </c>
      <c r="G897" t="s">
        <v>128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31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ユニフォーム赤葦京治ICONIC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6</v>
      </c>
      <c r="C898" t="s">
        <v>108</v>
      </c>
      <c r="D898" t="s">
        <v>129</v>
      </c>
      <c r="E898" t="s">
        <v>73</v>
      </c>
      <c r="F898" t="s">
        <v>74</v>
      </c>
      <c r="G898" t="s">
        <v>128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ユニフォーム赤葦京治ICONIC</v>
      </c>
    </row>
    <row r="899" spans="1:20" x14ac:dyDescent="0.3">
      <c r="A899">
        <f>VLOOKUP(Receive[[#This Row],[No用]],SetNo[[No.用]:[vlookup 用]],2,FALSE)</f>
        <v>157</v>
      </c>
      <c r="B899" s="10">
        <f>IF(ROW()=2,1,IF(A898&lt;&gt;Receive[[#This Row],[No]],1,B898+1))</f>
        <v>1</v>
      </c>
      <c r="C899" t="s">
        <v>150</v>
      </c>
      <c r="D899" t="s">
        <v>129</v>
      </c>
      <c r="E899" t="s">
        <v>90</v>
      </c>
      <c r="F899" t="s">
        <v>74</v>
      </c>
      <c r="G899" t="s">
        <v>128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夏祭り赤葦京治ICONIC</v>
      </c>
    </row>
    <row r="900" spans="1:20" x14ac:dyDescent="0.3">
      <c r="A900">
        <f>VLOOKUP(Receive[[#This Row],[No用]],SetNo[[No.用]:[vlookup 用]],2,FALSE)</f>
        <v>157</v>
      </c>
      <c r="B900" s="10">
        <f>IF(ROW()=2,1,IF(A899&lt;&gt;Receive[[#This Row],[No]],1,B899+1))</f>
        <v>2</v>
      </c>
      <c r="C900" t="s">
        <v>150</v>
      </c>
      <c r="D900" t="s">
        <v>129</v>
      </c>
      <c r="E900" t="s">
        <v>90</v>
      </c>
      <c r="F900" t="s">
        <v>74</v>
      </c>
      <c r="G900" t="s">
        <v>128</v>
      </c>
      <c r="H900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夏祭り赤葦京治ICONIC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3</v>
      </c>
      <c r="C901" t="s">
        <v>150</v>
      </c>
      <c r="D901" t="s">
        <v>129</v>
      </c>
      <c r="E901" t="s">
        <v>90</v>
      </c>
      <c r="F901" t="s">
        <v>74</v>
      </c>
      <c r="G901" t="s">
        <v>128</v>
      </c>
      <c r="H901" t="s">
        <v>71</v>
      </c>
      <c r="I901">
        <v>1</v>
      </c>
      <c r="J901" t="s">
        <v>229</v>
      </c>
      <c r="K901" s="1" t="s">
        <v>231</v>
      </c>
      <c r="L901" s="1" t="s">
        <v>162</v>
      </c>
      <c r="M901">
        <v>31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夏祭り赤葦京治ICONIC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4</v>
      </c>
      <c r="C902" t="s">
        <v>150</v>
      </c>
      <c r="D902" t="s">
        <v>129</v>
      </c>
      <c r="E902" t="s">
        <v>90</v>
      </c>
      <c r="F902" t="s">
        <v>74</v>
      </c>
      <c r="G902" t="s">
        <v>128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34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夏祭り赤葦京治ICONIC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5</v>
      </c>
      <c r="C903" t="s">
        <v>150</v>
      </c>
      <c r="D903" t="s">
        <v>129</v>
      </c>
      <c r="E903" t="s">
        <v>90</v>
      </c>
      <c r="F903" t="s">
        <v>74</v>
      </c>
      <c r="G903" t="s">
        <v>128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31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夏祭り赤葦京治ICONIC</v>
      </c>
    </row>
    <row r="904" spans="1:20" x14ac:dyDescent="0.3">
      <c r="A904">
        <f>VLOOKUP(Receive[[#This Row],[No用]],SetNo[[No.用]:[vlookup 用]],2,FALSE)</f>
        <v>157</v>
      </c>
      <c r="B904" s="10">
        <f>IF(ROW()=2,1,IF(A903&lt;&gt;Receive[[#This Row],[No]],1,B903+1))</f>
        <v>6</v>
      </c>
      <c r="C904" t="s">
        <v>150</v>
      </c>
      <c r="D904" t="s">
        <v>129</v>
      </c>
      <c r="E904" t="s">
        <v>90</v>
      </c>
      <c r="F904" t="s">
        <v>74</v>
      </c>
      <c r="G904" t="s">
        <v>128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夏祭り赤葦京治ICONIC</v>
      </c>
    </row>
    <row r="905" spans="1:20" x14ac:dyDescent="0.3">
      <c r="A905">
        <f>VLOOKUP(Receive[[#This Row],[No用]],SetNo[[No.用]:[vlookup 用]],2,FALSE)</f>
        <v>158</v>
      </c>
      <c r="B905" s="10">
        <f>IF(ROW()=2,1,IF(A904&lt;&gt;Receive[[#This Row],[No]],1,B904+1))</f>
        <v>1</v>
      </c>
      <c r="C905" t="s">
        <v>108</v>
      </c>
      <c r="D905" t="s">
        <v>284</v>
      </c>
      <c r="E905" t="s">
        <v>77</v>
      </c>
      <c r="F905" t="s">
        <v>78</v>
      </c>
      <c r="G905" t="s">
        <v>134</v>
      </c>
      <c r="H905" t="s">
        <v>71</v>
      </c>
      <c r="I905">
        <v>1</v>
      </c>
      <c r="J905" t="s">
        <v>229</v>
      </c>
      <c r="K905" s="1" t="s">
        <v>119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ユニフォーム星海光来ICONIC</v>
      </c>
    </row>
    <row r="906" spans="1:20" x14ac:dyDescent="0.3">
      <c r="A906">
        <f>VLOOKUP(Receive[[#This Row],[No用]],SetNo[[No.用]:[vlookup 用]],2,FALSE)</f>
        <v>158</v>
      </c>
      <c r="B906" s="10">
        <f>IF(ROW()=2,1,IF(A905&lt;&gt;Receive[[#This Row],[No]],1,B905+1))</f>
        <v>2</v>
      </c>
      <c r="C906" t="s">
        <v>108</v>
      </c>
      <c r="D906" t="s">
        <v>284</v>
      </c>
      <c r="E906" t="s">
        <v>77</v>
      </c>
      <c r="F906" t="s">
        <v>78</v>
      </c>
      <c r="G906" t="s">
        <v>134</v>
      </c>
      <c r="H906" t="s">
        <v>71</v>
      </c>
      <c r="I906">
        <v>1</v>
      </c>
      <c r="J906" t="s">
        <v>229</v>
      </c>
      <c r="K906" s="1" t="s">
        <v>163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ユニフォーム星海光来ICONIC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3</v>
      </c>
      <c r="C907" t="s">
        <v>108</v>
      </c>
      <c r="D907" t="s">
        <v>284</v>
      </c>
      <c r="E907" t="s">
        <v>77</v>
      </c>
      <c r="F907" t="s">
        <v>78</v>
      </c>
      <c r="G907" t="s">
        <v>134</v>
      </c>
      <c r="H907" t="s">
        <v>71</v>
      </c>
      <c r="I907">
        <v>1</v>
      </c>
      <c r="J907" t="s">
        <v>229</v>
      </c>
      <c r="K907" s="1" t="s">
        <v>231</v>
      </c>
      <c r="L907" s="1" t="s">
        <v>162</v>
      </c>
      <c r="M907">
        <v>32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ユニフォーム星海光来ICONIC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4</v>
      </c>
      <c r="C908" t="s">
        <v>108</v>
      </c>
      <c r="D908" t="s">
        <v>284</v>
      </c>
      <c r="E908" t="s">
        <v>77</v>
      </c>
      <c r="F908" t="s">
        <v>78</v>
      </c>
      <c r="G908" t="s">
        <v>134</v>
      </c>
      <c r="H908" t="s">
        <v>71</v>
      </c>
      <c r="I908">
        <v>1</v>
      </c>
      <c r="J908" t="s">
        <v>229</v>
      </c>
      <c r="K908" s="1" t="s">
        <v>120</v>
      </c>
      <c r="L908" s="1" t="s">
        <v>178</v>
      </c>
      <c r="M908">
        <v>35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ユニフォーム星海光来ICONIC</v>
      </c>
    </row>
    <row r="909" spans="1:20" x14ac:dyDescent="0.3">
      <c r="A909">
        <f>VLOOKUP(Receive[[#This Row],[No用]],SetNo[[No.用]:[vlookup 用]],2,FALSE)</f>
        <v>158</v>
      </c>
      <c r="B909" s="10">
        <f>IF(ROW()=2,1,IF(A908&lt;&gt;Receive[[#This Row],[No]],1,B908+1))</f>
        <v>5</v>
      </c>
      <c r="C909" t="s">
        <v>108</v>
      </c>
      <c r="D909" t="s">
        <v>284</v>
      </c>
      <c r="E909" t="s">
        <v>77</v>
      </c>
      <c r="F909" t="s">
        <v>78</v>
      </c>
      <c r="G909" t="s">
        <v>134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ユニフォーム星海光来ICONIC</v>
      </c>
    </row>
    <row r="910" spans="1:20" x14ac:dyDescent="0.3">
      <c r="A910">
        <f>VLOOKUP(Receive[[#This Row],[No用]],SetNo[[No.用]:[vlookup 用]],2,FALSE)</f>
        <v>158</v>
      </c>
      <c r="B910" s="10">
        <f>IF(ROW()=2,1,IF(A909&lt;&gt;Receive[[#This Row],[No]],1,B909+1))</f>
        <v>6</v>
      </c>
      <c r="C910" t="s">
        <v>108</v>
      </c>
      <c r="D910" t="s">
        <v>284</v>
      </c>
      <c r="E910" t="s">
        <v>77</v>
      </c>
      <c r="F910" t="s">
        <v>78</v>
      </c>
      <c r="G910" t="s">
        <v>134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ユニフォーム星海光来ICONIC</v>
      </c>
    </row>
    <row r="911" spans="1:20" x14ac:dyDescent="0.3">
      <c r="A911">
        <f>VLOOKUP(Receive[[#This Row],[No用]],SetNo[[No.用]:[vlookup 用]],2,FALSE)</f>
        <v>159</v>
      </c>
      <c r="B911" s="10">
        <f>IF(ROW()=2,1,IF(A910&lt;&gt;Receive[[#This Row],[No]],1,B910+1))</f>
        <v>1</v>
      </c>
      <c r="C911" s="1" t="s">
        <v>898</v>
      </c>
      <c r="D911" t="s">
        <v>284</v>
      </c>
      <c r="E911" s="1" t="s">
        <v>73</v>
      </c>
      <c r="F911" t="s">
        <v>78</v>
      </c>
      <c r="G911" t="s">
        <v>134</v>
      </c>
      <c r="H911" t="s">
        <v>71</v>
      </c>
      <c r="I911">
        <v>1</v>
      </c>
      <c r="J911" t="s">
        <v>229</v>
      </c>
      <c r="K911" s="1" t="s">
        <v>119</v>
      </c>
      <c r="L911" s="1" t="s">
        <v>178</v>
      </c>
      <c r="M911">
        <v>36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文化祭星海光来ICONIC</v>
      </c>
    </row>
    <row r="912" spans="1:20" x14ac:dyDescent="0.3">
      <c r="A912">
        <f>VLOOKUP(Receive[[#This Row],[No用]],SetNo[[No.用]:[vlookup 用]],2,FALSE)</f>
        <v>159</v>
      </c>
      <c r="B912" s="10">
        <f>IF(ROW()=2,1,IF(A911&lt;&gt;Receive[[#This Row],[No]],1,B911+1))</f>
        <v>2</v>
      </c>
      <c r="C912" s="1" t="s">
        <v>898</v>
      </c>
      <c r="D912" t="s">
        <v>284</v>
      </c>
      <c r="E912" s="1" t="s">
        <v>73</v>
      </c>
      <c r="F912" t="s">
        <v>78</v>
      </c>
      <c r="G912" t="s">
        <v>134</v>
      </c>
      <c r="H912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文化祭星海光来ICONIC</v>
      </c>
    </row>
    <row r="913" spans="1:20" x14ac:dyDescent="0.3">
      <c r="A913">
        <f>VLOOKUP(Receive[[#This Row],[No用]],SetNo[[No.用]:[vlookup 用]],2,FALSE)</f>
        <v>159</v>
      </c>
      <c r="B913" s="10">
        <f>IF(ROW()=2,1,IF(A912&lt;&gt;Receive[[#This Row],[No]],1,B912+1))</f>
        <v>3</v>
      </c>
      <c r="C913" s="1" t="s">
        <v>898</v>
      </c>
      <c r="D913" t="s">
        <v>284</v>
      </c>
      <c r="E913" s="1" t="s">
        <v>73</v>
      </c>
      <c r="F913" t="s">
        <v>78</v>
      </c>
      <c r="G913" t="s">
        <v>134</v>
      </c>
      <c r="H913" t="s">
        <v>71</v>
      </c>
      <c r="I913">
        <v>1</v>
      </c>
      <c r="J913" t="s">
        <v>229</v>
      </c>
      <c r="K913" s="1" t="s">
        <v>231</v>
      </c>
      <c r="L913" s="1" t="s">
        <v>162</v>
      </c>
      <c r="M913">
        <v>32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文化祭星海光来ICONIC</v>
      </c>
    </row>
    <row r="914" spans="1:20" x14ac:dyDescent="0.3">
      <c r="A914">
        <f>VLOOKUP(Receive[[#This Row],[No用]],SetNo[[No.用]:[vlookup 用]],2,FALSE)</f>
        <v>159</v>
      </c>
      <c r="B914" s="10">
        <f>IF(ROW()=2,1,IF(A913&lt;&gt;Receive[[#This Row],[No]],1,B913+1))</f>
        <v>4</v>
      </c>
      <c r="C914" s="1" t="s">
        <v>898</v>
      </c>
      <c r="D914" t="s">
        <v>284</v>
      </c>
      <c r="E914" s="1" t="s">
        <v>73</v>
      </c>
      <c r="F914" t="s">
        <v>78</v>
      </c>
      <c r="G914" t="s">
        <v>134</v>
      </c>
      <c r="H914" t="s">
        <v>71</v>
      </c>
      <c r="I914">
        <v>1</v>
      </c>
      <c r="J914" t="s">
        <v>229</v>
      </c>
      <c r="K914" s="1" t="s">
        <v>120</v>
      </c>
      <c r="L914" s="1" t="s">
        <v>178</v>
      </c>
      <c r="M914">
        <v>35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文化祭星海光来ICONIC</v>
      </c>
    </row>
    <row r="915" spans="1:20" x14ac:dyDescent="0.3">
      <c r="A915">
        <f>VLOOKUP(Receive[[#This Row],[No用]],SetNo[[No.用]:[vlookup 用]],2,FALSE)</f>
        <v>159</v>
      </c>
      <c r="B915" s="10">
        <f>IF(ROW()=2,1,IF(A914&lt;&gt;Receive[[#This Row],[No]],1,B914+1))</f>
        <v>5</v>
      </c>
      <c r="C915" s="1" t="s">
        <v>898</v>
      </c>
      <c r="D915" t="s">
        <v>284</v>
      </c>
      <c r="E915" s="1" t="s">
        <v>73</v>
      </c>
      <c r="F915" t="s">
        <v>78</v>
      </c>
      <c r="G915" t="s">
        <v>134</v>
      </c>
      <c r="H915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文化祭星海光来ICONIC</v>
      </c>
    </row>
    <row r="916" spans="1:20" x14ac:dyDescent="0.3">
      <c r="A916">
        <f>VLOOKUP(Receive[[#This Row],[No用]],SetNo[[No.用]:[vlookup 用]],2,FALSE)</f>
        <v>159</v>
      </c>
      <c r="B916" s="10">
        <f>IF(ROW()=2,1,IF(A915&lt;&gt;Receive[[#This Row],[No]],1,B915+1))</f>
        <v>6</v>
      </c>
      <c r="C916" s="1" t="s">
        <v>898</v>
      </c>
      <c r="D916" t="s">
        <v>284</v>
      </c>
      <c r="E916" s="1" t="s">
        <v>73</v>
      </c>
      <c r="F916" t="s">
        <v>78</v>
      </c>
      <c r="G916" t="s">
        <v>134</v>
      </c>
      <c r="H916" t="s">
        <v>71</v>
      </c>
      <c r="I916">
        <v>1</v>
      </c>
      <c r="J916" t="s">
        <v>229</v>
      </c>
      <c r="K916" s="1" t="s">
        <v>165</v>
      </c>
      <c r="L916" s="1" t="s">
        <v>162</v>
      </c>
      <c r="M916">
        <v>13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文化祭星海光来ICONIC</v>
      </c>
    </row>
    <row r="917" spans="1:20" x14ac:dyDescent="0.3">
      <c r="A917">
        <f>VLOOKUP(Receive[[#This Row],[No用]],SetNo[[No.用]:[vlookup 用]],2,FALSE)</f>
        <v>160</v>
      </c>
      <c r="B917" s="10">
        <f>IF(ROW()=2,1,IF(A916&lt;&gt;Receive[[#This Row],[No]],1,B916+1))</f>
        <v>1</v>
      </c>
      <c r="C917" t="s">
        <v>108</v>
      </c>
      <c r="D917" t="s">
        <v>133</v>
      </c>
      <c r="E917" t="s">
        <v>77</v>
      </c>
      <c r="F917" t="s">
        <v>82</v>
      </c>
      <c r="G917" t="s">
        <v>134</v>
      </c>
      <c r="H917" t="s">
        <v>71</v>
      </c>
      <c r="I917">
        <v>1</v>
      </c>
      <c r="J917" t="s">
        <v>229</v>
      </c>
      <c r="K917" s="1" t="s">
        <v>119</v>
      </c>
      <c r="L917" s="1" t="s">
        <v>162</v>
      </c>
      <c r="M917">
        <v>27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ユニフォーム昼神幸郎ICONIC</v>
      </c>
    </row>
    <row r="918" spans="1:20" x14ac:dyDescent="0.3">
      <c r="A918">
        <f>VLOOKUP(Receive[[#This Row],[No用]],SetNo[[No.用]:[vlookup 用]],2,FALSE)</f>
        <v>160</v>
      </c>
      <c r="B918" s="10">
        <f>IF(ROW()=2,1,IF(A917&lt;&gt;Receive[[#This Row],[No]],1,B917+1))</f>
        <v>2</v>
      </c>
      <c r="C918" t="s">
        <v>108</v>
      </c>
      <c r="D918" t="s">
        <v>133</v>
      </c>
      <c r="E918" t="s">
        <v>77</v>
      </c>
      <c r="F918" t="s">
        <v>82</v>
      </c>
      <c r="G918" t="s">
        <v>134</v>
      </c>
      <c r="H918" t="s">
        <v>71</v>
      </c>
      <c r="I918">
        <v>1</v>
      </c>
      <c r="J918" t="s">
        <v>229</v>
      </c>
      <c r="K918" s="1" t="s">
        <v>195</v>
      </c>
      <c r="L918" s="1" t="s">
        <v>162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ユニフォーム昼神幸郎ICONIC</v>
      </c>
    </row>
    <row r="919" spans="1:20" x14ac:dyDescent="0.3">
      <c r="A919">
        <f>VLOOKUP(Receive[[#This Row],[No用]],SetNo[[No.用]:[vlookup 用]],2,FALSE)</f>
        <v>160</v>
      </c>
      <c r="B919" s="10">
        <f>IF(ROW()=2,1,IF(A918&lt;&gt;Receive[[#This Row],[No]],1,B918+1))</f>
        <v>3</v>
      </c>
      <c r="C919" t="s">
        <v>108</v>
      </c>
      <c r="D919" t="s">
        <v>133</v>
      </c>
      <c r="E919" t="s">
        <v>77</v>
      </c>
      <c r="F919" t="s">
        <v>82</v>
      </c>
      <c r="G919" t="s">
        <v>134</v>
      </c>
      <c r="H919" t="s">
        <v>71</v>
      </c>
      <c r="I919">
        <v>1</v>
      </c>
      <c r="J919" t="s">
        <v>229</v>
      </c>
      <c r="K919" s="1" t="s">
        <v>163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ユニフォーム昼神幸郎ICONIC</v>
      </c>
    </row>
    <row r="920" spans="1:20" x14ac:dyDescent="0.3">
      <c r="A920">
        <f>VLOOKUP(Receive[[#This Row],[No用]],SetNo[[No.用]:[vlookup 用]],2,FALSE)</f>
        <v>160</v>
      </c>
      <c r="B920" s="10">
        <f>IF(ROW()=2,1,IF(A919&lt;&gt;Receive[[#This Row],[No]],1,B919+1))</f>
        <v>4</v>
      </c>
      <c r="C920" t="s">
        <v>108</v>
      </c>
      <c r="D920" t="s">
        <v>133</v>
      </c>
      <c r="E920" t="s">
        <v>77</v>
      </c>
      <c r="F920" t="s">
        <v>82</v>
      </c>
      <c r="G920" t="s">
        <v>134</v>
      </c>
      <c r="H920" t="s">
        <v>71</v>
      </c>
      <c r="I920">
        <v>1</v>
      </c>
      <c r="J920" t="s">
        <v>229</v>
      </c>
      <c r="K920" s="1" t="s">
        <v>120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ユニフォーム昼神幸郎ICONIC</v>
      </c>
    </row>
    <row r="921" spans="1:20" x14ac:dyDescent="0.3">
      <c r="A921">
        <f>VLOOKUP(Receive[[#This Row],[No用]],SetNo[[No.用]:[vlookup 用]],2,FALSE)</f>
        <v>160</v>
      </c>
      <c r="B921" s="10">
        <f>IF(ROW()=2,1,IF(A920&lt;&gt;Receive[[#This Row],[No]],1,B920+1))</f>
        <v>5</v>
      </c>
      <c r="C921" t="s">
        <v>108</v>
      </c>
      <c r="D921" t="s">
        <v>133</v>
      </c>
      <c r="E921" t="s">
        <v>77</v>
      </c>
      <c r="F921" t="s">
        <v>82</v>
      </c>
      <c r="G921" t="s">
        <v>134</v>
      </c>
      <c r="H921" t="s">
        <v>71</v>
      </c>
      <c r="I921">
        <v>1</v>
      </c>
      <c r="J921" t="s">
        <v>229</v>
      </c>
      <c r="K921" s="1" t="s">
        <v>164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ユニフォーム昼神幸郎ICONIC</v>
      </c>
    </row>
    <row r="922" spans="1:20" x14ac:dyDescent="0.3">
      <c r="A922">
        <f>VLOOKUP(Receive[[#This Row],[No用]],SetNo[[No.用]:[vlookup 用]],2,FALSE)</f>
        <v>160</v>
      </c>
      <c r="B922" s="10">
        <f>IF(ROW()=2,1,IF(A921&lt;&gt;Receive[[#This Row],[No]],1,B921+1))</f>
        <v>6</v>
      </c>
      <c r="C922" t="s">
        <v>108</v>
      </c>
      <c r="D922" t="s">
        <v>133</v>
      </c>
      <c r="E922" t="s">
        <v>77</v>
      </c>
      <c r="F922" t="s">
        <v>82</v>
      </c>
      <c r="G922" t="s">
        <v>134</v>
      </c>
      <c r="H922" t="s">
        <v>71</v>
      </c>
      <c r="I922">
        <v>1</v>
      </c>
      <c r="J922" t="s">
        <v>229</v>
      </c>
      <c r="K922" s="1" t="s">
        <v>165</v>
      </c>
      <c r="L922" s="1" t="s">
        <v>162</v>
      </c>
      <c r="M922">
        <v>12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ユニフォーム昼神幸郎ICONIC</v>
      </c>
    </row>
    <row r="923" spans="1:20" x14ac:dyDescent="0.3">
      <c r="A923">
        <f>VLOOKUP(Receive[[#This Row],[No用]],SetNo[[No.用]:[vlookup 用]],2,FALSE)</f>
        <v>161</v>
      </c>
      <c r="B923" s="10">
        <f>IF(ROW()=2,1,IF(A922&lt;&gt;Receive[[#This Row],[No]],1,B922+1))</f>
        <v>1</v>
      </c>
      <c r="C923" s="1" t="s">
        <v>918</v>
      </c>
      <c r="D923" t="s">
        <v>133</v>
      </c>
      <c r="E923" s="1" t="s">
        <v>73</v>
      </c>
      <c r="F923" t="s">
        <v>82</v>
      </c>
      <c r="G923" t="s">
        <v>134</v>
      </c>
      <c r="H923" t="s">
        <v>71</v>
      </c>
      <c r="I923">
        <v>1</v>
      </c>
      <c r="J923" t="s">
        <v>229</v>
      </c>
      <c r="K923" s="1" t="s">
        <v>119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Xmas昼神幸郎ICONIC</v>
      </c>
    </row>
    <row r="924" spans="1:20" x14ac:dyDescent="0.3">
      <c r="A924">
        <f>VLOOKUP(Receive[[#This Row],[No用]],SetNo[[No.用]:[vlookup 用]],2,FALSE)</f>
        <v>161</v>
      </c>
      <c r="B924" s="10">
        <f>IF(ROW()=2,1,IF(A923&lt;&gt;Receive[[#This Row],[No]],1,B923+1))</f>
        <v>2</v>
      </c>
      <c r="C924" s="1" t="s">
        <v>918</v>
      </c>
      <c r="D924" t="s">
        <v>133</v>
      </c>
      <c r="E924" s="1" t="s">
        <v>73</v>
      </c>
      <c r="F924" t="s">
        <v>82</v>
      </c>
      <c r="G924" t="s">
        <v>134</v>
      </c>
      <c r="H924" t="s">
        <v>71</v>
      </c>
      <c r="I924">
        <v>1</v>
      </c>
      <c r="J924" t="s">
        <v>229</v>
      </c>
      <c r="K924" s="1" t="s">
        <v>195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Xmas昼神幸郎ICONIC</v>
      </c>
    </row>
    <row r="925" spans="1:20" x14ac:dyDescent="0.3">
      <c r="A925">
        <f>VLOOKUP(Receive[[#This Row],[No用]],SetNo[[No.用]:[vlookup 用]],2,FALSE)</f>
        <v>161</v>
      </c>
      <c r="B925" s="10">
        <f>IF(ROW()=2,1,IF(A924&lt;&gt;Receive[[#This Row],[No]],1,B924+1))</f>
        <v>3</v>
      </c>
      <c r="C925" s="1" t="s">
        <v>918</v>
      </c>
      <c r="D925" t="s">
        <v>133</v>
      </c>
      <c r="E925" s="1" t="s">
        <v>73</v>
      </c>
      <c r="F925" t="s">
        <v>82</v>
      </c>
      <c r="G925" t="s">
        <v>134</v>
      </c>
      <c r="H925" t="s">
        <v>71</v>
      </c>
      <c r="I925">
        <v>1</v>
      </c>
      <c r="J925" t="s">
        <v>229</v>
      </c>
      <c r="K925" s="1" t="s">
        <v>163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Xmas昼神幸郎ICONIC</v>
      </c>
    </row>
    <row r="926" spans="1:20" x14ac:dyDescent="0.3">
      <c r="A926">
        <f>VLOOKUP(Receive[[#This Row],[No用]],SetNo[[No.用]:[vlookup 用]],2,FALSE)</f>
        <v>161</v>
      </c>
      <c r="B926" s="10">
        <f>IF(ROW()=2,1,IF(A925&lt;&gt;Receive[[#This Row],[No]],1,B925+1))</f>
        <v>4</v>
      </c>
      <c r="C926" s="1" t="s">
        <v>918</v>
      </c>
      <c r="D926" t="s">
        <v>133</v>
      </c>
      <c r="E926" s="1" t="s">
        <v>73</v>
      </c>
      <c r="F926" t="s">
        <v>82</v>
      </c>
      <c r="G926" t="s">
        <v>134</v>
      </c>
      <c r="H926" t="s">
        <v>71</v>
      </c>
      <c r="I926">
        <v>1</v>
      </c>
      <c r="J926" t="s">
        <v>229</v>
      </c>
      <c r="K926" s="1" t="s">
        <v>120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Xmas昼神幸郎ICONIC</v>
      </c>
    </row>
    <row r="927" spans="1:20" x14ac:dyDescent="0.3">
      <c r="A927">
        <f>VLOOKUP(Receive[[#This Row],[No用]],SetNo[[No.用]:[vlookup 用]],2,FALSE)</f>
        <v>161</v>
      </c>
      <c r="B927" s="10">
        <f>IF(ROW()=2,1,IF(A926&lt;&gt;Receive[[#This Row],[No]],1,B926+1))</f>
        <v>5</v>
      </c>
      <c r="C927" s="1" t="s">
        <v>918</v>
      </c>
      <c r="D927" t="s">
        <v>133</v>
      </c>
      <c r="E927" s="1" t="s">
        <v>73</v>
      </c>
      <c r="F927" t="s">
        <v>82</v>
      </c>
      <c r="G927" t="s">
        <v>134</v>
      </c>
      <c r="H927" t="s">
        <v>71</v>
      </c>
      <c r="I927">
        <v>1</v>
      </c>
      <c r="J927" t="s">
        <v>229</v>
      </c>
      <c r="K927" s="1" t="s">
        <v>164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Xmas昼神幸郎ICONIC</v>
      </c>
    </row>
    <row r="928" spans="1:20" x14ac:dyDescent="0.3">
      <c r="A928">
        <f>VLOOKUP(Receive[[#This Row],[No用]],SetNo[[No.用]:[vlookup 用]],2,FALSE)</f>
        <v>161</v>
      </c>
      <c r="B928" s="10">
        <f>IF(ROW()=2,1,IF(A927&lt;&gt;Receive[[#This Row],[No]],1,B927+1))</f>
        <v>6</v>
      </c>
      <c r="C928" s="1" t="s">
        <v>918</v>
      </c>
      <c r="D928" t="s">
        <v>133</v>
      </c>
      <c r="E928" s="1" t="s">
        <v>73</v>
      </c>
      <c r="F928" t="s">
        <v>82</v>
      </c>
      <c r="G928" t="s">
        <v>134</v>
      </c>
      <c r="H928" t="s">
        <v>71</v>
      </c>
      <c r="I928">
        <v>1</v>
      </c>
      <c r="J928" t="s">
        <v>229</v>
      </c>
      <c r="K928" s="1" t="s">
        <v>165</v>
      </c>
      <c r="L928" s="1" t="s">
        <v>162</v>
      </c>
      <c r="M928">
        <v>12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Xmas昼神幸郎ICONIC</v>
      </c>
    </row>
    <row r="929" spans="1:20" x14ac:dyDescent="0.3">
      <c r="A929">
        <f>VLOOKUP(Receive[[#This Row],[No用]],SetNo[[No.用]:[vlookup 用]],2,FALSE)</f>
        <v>162</v>
      </c>
      <c r="B929" s="10">
        <f>IF(ROW()=2,1,IF(A928&lt;&gt;Receive[[#This Row],[No]],1,B928+1))</f>
        <v>1</v>
      </c>
      <c r="C929" t="s">
        <v>108</v>
      </c>
      <c r="D929" t="s">
        <v>131</v>
      </c>
      <c r="E929" t="s">
        <v>77</v>
      </c>
      <c r="F929" t="s">
        <v>78</v>
      </c>
      <c r="G929" t="s">
        <v>135</v>
      </c>
      <c r="H929" t="s">
        <v>71</v>
      </c>
      <c r="I929">
        <v>1</v>
      </c>
      <c r="J929" t="s">
        <v>229</v>
      </c>
      <c r="K929" s="1" t="s">
        <v>119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ユニフォーム佐久早聖臣ICONIC</v>
      </c>
    </row>
    <row r="930" spans="1:20" x14ac:dyDescent="0.3">
      <c r="A930">
        <f>VLOOKUP(Receive[[#This Row],[No用]],SetNo[[No.用]:[vlookup 用]],2,FALSE)</f>
        <v>162</v>
      </c>
      <c r="B930" s="10">
        <f>IF(ROW()=2,1,IF(A929&lt;&gt;Receive[[#This Row],[No]],1,B929+1))</f>
        <v>2</v>
      </c>
      <c r="C930" t="s">
        <v>108</v>
      </c>
      <c r="D930" t="s">
        <v>131</v>
      </c>
      <c r="E930" t="s">
        <v>77</v>
      </c>
      <c r="F930" t="s">
        <v>78</v>
      </c>
      <c r="G930" t="s">
        <v>135</v>
      </c>
      <c r="H930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ユニフォーム佐久早聖臣ICONIC</v>
      </c>
    </row>
    <row r="931" spans="1:20" x14ac:dyDescent="0.3">
      <c r="A931">
        <f>VLOOKUP(Receive[[#This Row],[No用]],SetNo[[No.用]:[vlookup 用]],2,FALSE)</f>
        <v>162</v>
      </c>
      <c r="B931" s="10">
        <f>IF(ROW()=2,1,IF(A930&lt;&gt;Receive[[#This Row],[No]],1,B930+1))</f>
        <v>3</v>
      </c>
      <c r="C931" t="s">
        <v>108</v>
      </c>
      <c r="D931" t="s">
        <v>131</v>
      </c>
      <c r="E931" t="s">
        <v>77</v>
      </c>
      <c r="F931" t="s">
        <v>78</v>
      </c>
      <c r="G931" t="s">
        <v>135</v>
      </c>
      <c r="H931" t="s">
        <v>71</v>
      </c>
      <c r="I931">
        <v>1</v>
      </c>
      <c r="J931" t="s">
        <v>229</v>
      </c>
      <c r="K931" s="1" t="s">
        <v>120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ユニフォーム佐久早聖臣ICONIC</v>
      </c>
    </row>
    <row r="932" spans="1:20" x14ac:dyDescent="0.3">
      <c r="A932">
        <f>VLOOKUP(Receive[[#This Row],[No用]],SetNo[[No.用]:[vlookup 用]],2,FALSE)</f>
        <v>162</v>
      </c>
      <c r="B932" s="10">
        <f>IF(ROW()=2,1,IF(A931&lt;&gt;Receive[[#This Row],[No]],1,B931+1))</f>
        <v>4</v>
      </c>
      <c r="C932" t="s">
        <v>108</v>
      </c>
      <c r="D932" t="s">
        <v>131</v>
      </c>
      <c r="E932" t="s">
        <v>77</v>
      </c>
      <c r="F932" t="s">
        <v>78</v>
      </c>
      <c r="G932" t="s">
        <v>135</v>
      </c>
      <c r="H932" t="s">
        <v>71</v>
      </c>
      <c r="I932">
        <v>1</v>
      </c>
      <c r="J932" t="s">
        <v>229</v>
      </c>
      <c r="K932" s="1" t="s">
        <v>164</v>
      </c>
      <c r="L932" s="1" t="s">
        <v>162</v>
      </c>
      <c r="M932">
        <v>33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ユニフォーム佐久早聖臣ICONIC</v>
      </c>
    </row>
    <row r="933" spans="1:20" x14ac:dyDescent="0.3">
      <c r="A933">
        <f>VLOOKUP(Receive[[#This Row],[No用]],SetNo[[No.用]:[vlookup 用]],2,FALSE)</f>
        <v>162</v>
      </c>
      <c r="B933" s="10">
        <f>IF(ROW()=2,1,IF(A932&lt;&gt;Receive[[#This Row],[No]],1,B932+1))</f>
        <v>5</v>
      </c>
      <c r="C933" t="s">
        <v>108</v>
      </c>
      <c r="D933" t="s">
        <v>131</v>
      </c>
      <c r="E933" t="s">
        <v>77</v>
      </c>
      <c r="F933" t="s">
        <v>78</v>
      </c>
      <c r="G933" t="s">
        <v>135</v>
      </c>
      <c r="H933" t="s">
        <v>71</v>
      </c>
      <c r="I933">
        <v>1</v>
      </c>
      <c r="J933" t="s">
        <v>229</v>
      </c>
      <c r="K933" s="1" t="s">
        <v>165</v>
      </c>
      <c r="L933" s="1" t="s">
        <v>162</v>
      </c>
      <c r="M933">
        <v>13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ユニフォーム佐久早聖臣ICONIC</v>
      </c>
    </row>
    <row r="934" spans="1:20" x14ac:dyDescent="0.3">
      <c r="A934">
        <f>VLOOKUP(Receive[[#This Row],[No用]],SetNo[[No.用]:[vlookup 用]],2,FALSE)</f>
        <v>163</v>
      </c>
      <c r="B934" s="10">
        <f>IF(ROW()=2,1,IF(A933&lt;&gt;Receive[[#This Row],[No]],1,B933+1))</f>
        <v>1</v>
      </c>
      <c r="C934" t="s">
        <v>108</v>
      </c>
      <c r="D934" t="s">
        <v>132</v>
      </c>
      <c r="E934" t="s">
        <v>77</v>
      </c>
      <c r="F934" t="s">
        <v>80</v>
      </c>
      <c r="G934" t="s">
        <v>135</v>
      </c>
      <c r="H934" t="s">
        <v>71</v>
      </c>
      <c r="I934">
        <v>1</v>
      </c>
      <c r="J934" t="s">
        <v>229</v>
      </c>
      <c r="K934" s="1" t="s">
        <v>119</v>
      </c>
      <c r="L934" s="1" t="s">
        <v>173</v>
      </c>
      <c r="M934">
        <v>38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ユニフォーム小森元也ICONIC</v>
      </c>
    </row>
    <row r="935" spans="1:20" x14ac:dyDescent="0.3">
      <c r="A935">
        <f>VLOOKUP(Receive[[#This Row],[No用]],SetNo[[No.用]:[vlookup 用]],2,FALSE)</f>
        <v>163</v>
      </c>
      <c r="B935" s="10">
        <f>IF(ROW()=2,1,IF(A934&lt;&gt;Receive[[#This Row],[No]],1,B934+1))</f>
        <v>2</v>
      </c>
      <c r="C935" t="s">
        <v>108</v>
      </c>
      <c r="D935" t="s">
        <v>132</v>
      </c>
      <c r="E935" t="s">
        <v>77</v>
      </c>
      <c r="F935" t="s">
        <v>80</v>
      </c>
      <c r="G935" t="s">
        <v>135</v>
      </c>
      <c r="H935" t="s">
        <v>71</v>
      </c>
      <c r="I935">
        <v>1</v>
      </c>
      <c r="J935" t="s">
        <v>229</v>
      </c>
      <c r="K935" s="1" t="s">
        <v>195</v>
      </c>
      <c r="L935" s="1" t="s">
        <v>178</v>
      </c>
      <c r="M935">
        <v>38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ユニフォーム小森元也ICONIC</v>
      </c>
    </row>
    <row r="936" spans="1:20" x14ac:dyDescent="0.3">
      <c r="A936">
        <f>VLOOKUP(Receive[[#This Row],[No用]],SetNo[[No.用]:[vlookup 用]],2,FALSE)</f>
        <v>163</v>
      </c>
      <c r="B936" s="10">
        <f>IF(ROW()=2,1,IF(A935&lt;&gt;Receive[[#This Row],[No]],1,B935+1))</f>
        <v>3</v>
      </c>
      <c r="C936" t="s">
        <v>108</v>
      </c>
      <c r="D936" t="s">
        <v>132</v>
      </c>
      <c r="E936" t="s">
        <v>77</v>
      </c>
      <c r="F936" t="s">
        <v>80</v>
      </c>
      <c r="G936" t="s">
        <v>135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35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ユニフォーム小森元也ICONIC</v>
      </c>
    </row>
    <row r="937" spans="1:20" x14ac:dyDescent="0.3">
      <c r="A937">
        <f>VLOOKUP(Receive[[#This Row],[No用]],SetNo[[No.用]:[vlookup 用]],2,FALSE)</f>
        <v>163</v>
      </c>
      <c r="B937" s="10">
        <f>IF(ROW()=2,1,IF(A936&lt;&gt;Receive[[#This Row],[No]],1,B936+1))</f>
        <v>4</v>
      </c>
      <c r="C937" t="s">
        <v>108</v>
      </c>
      <c r="D937" t="s">
        <v>132</v>
      </c>
      <c r="E937" t="s">
        <v>77</v>
      </c>
      <c r="F937" t="s">
        <v>80</v>
      </c>
      <c r="G937" t="s">
        <v>135</v>
      </c>
      <c r="H937" t="s">
        <v>71</v>
      </c>
      <c r="I937">
        <v>1</v>
      </c>
      <c r="J937" t="s">
        <v>229</v>
      </c>
      <c r="K937" s="1" t="s">
        <v>231</v>
      </c>
      <c r="L937" s="1" t="s">
        <v>162</v>
      </c>
      <c r="M937">
        <v>35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ユニフォーム小森元也ICONIC</v>
      </c>
    </row>
    <row r="938" spans="1:20" x14ac:dyDescent="0.3">
      <c r="A938">
        <f>VLOOKUP(Receive[[#This Row],[No用]],SetNo[[No.用]:[vlookup 用]],2,FALSE)</f>
        <v>163</v>
      </c>
      <c r="B938" s="10">
        <f>IF(ROW()=2,1,IF(A937&lt;&gt;Receive[[#This Row],[No]],1,B937+1))</f>
        <v>5</v>
      </c>
      <c r="C938" t="s">
        <v>108</v>
      </c>
      <c r="D938" t="s">
        <v>132</v>
      </c>
      <c r="E938" t="s">
        <v>77</v>
      </c>
      <c r="F938" t="s">
        <v>80</v>
      </c>
      <c r="G938" t="s">
        <v>135</v>
      </c>
      <c r="H938" t="s">
        <v>71</v>
      </c>
      <c r="I938">
        <v>1</v>
      </c>
      <c r="J938" t="s">
        <v>229</v>
      </c>
      <c r="K938" s="1" t="s">
        <v>120</v>
      </c>
      <c r="L938" s="1" t="s">
        <v>173</v>
      </c>
      <c r="M938">
        <v>38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ユニフォーム小森元也ICONIC</v>
      </c>
    </row>
    <row r="939" spans="1:20" x14ac:dyDescent="0.3">
      <c r="A939">
        <f>VLOOKUP(Receive[[#This Row],[No用]],SetNo[[No.用]:[vlookup 用]],2,FALSE)</f>
        <v>163</v>
      </c>
      <c r="B939" s="10">
        <f>IF(ROW()=2,1,IF(A938&lt;&gt;Receive[[#This Row],[No]],1,B938+1))</f>
        <v>6</v>
      </c>
      <c r="C939" t="s">
        <v>108</v>
      </c>
      <c r="D939" t="s">
        <v>132</v>
      </c>
      <c r="E939" t="s">
        <v>77</v>
      </c>
      <c r="F939" t="s">
        <v>80</v>
      </c>
      <c r="G939" t="s">
        <v>135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35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ユニフォーム小森元也ICONIC</v>
      </c>
    </row>
    <row r="940" spans="1:20" x14ac:dyDescent="0.3">
      <c r="A940">
        <f>VLOOKUP(Receive[[#This Row],[No用]],SetNo[[No.用]:[vlookup 用]],2,FALSE)</f>
        <v>163</v>
      </c>
      <c r="B940" s="10">
        <f>IF(ROW()=2,1,IF(A939&lt;&gt;Receive[[#This Row],[No]],1,B939+1))</f>
        <v>7</v>
      </c>
      <c r="C940" t="s">
        <v>108</v>
      </c>
      <c r="D940" t="s">
        <v>132</v>
      </c>
      <c r="E940" t="s">
        <v>77</v>
      </c>
      <c r="F940" t="s">
        <v>80</v>
      </c>
      <c r="G940" t="s">
        <v>135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33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ユニフォーム小森元也ICONIC</v>
      </c>
    </row>
    <row r="941" spans="1:20" x14ac:dyDescent="0.3">
      <c r="A941">
        <f>VLOOKUP(Receive[[#This Row],[No用]],SetNo[[No.用]:[vlookup 用]],2,FALSE)</f>
        <v>163</v>
      </c>
      <c r="B941" s="10">
        <f>IF(ROW()=2,1,IF(A940&lt;&gt;Receive[[#This Row],[No]],1,B940+1))</f>
        <v>8</v>
      </c>
      <c r="C941" t="s">
        <v>108</v>
      </c>
      <c r="D941" t="s">
        <v>132</v>
      </c>
      <c r="E941" t="s">
        <v>77</v>
      </c>
      <c r="F941" t="s">
        <v>80</v>
      </c>
      <c r="G941" t="s">
        <v>135</v>
      </c>
      <c r="H941" t="s">
        <v>71</v>
      </c>
      <c r="I941">
        <v>1</v>
      </c>
      <c r="J941" t="s">
        <v>229</v>
      </c>
      <c r="K941" s="1" t="s">
        <v>183</v>
      </c>
      <c r="L941" s="1" t="s">
        <v>225</v>
      </c>
      <c r="M941">
        <v>47</v>
      </c>
      <c r="N941">
        <v>0</v>
      </c>
      <c r="O941" s="1">
        <v>57</v>
      </c>
      <c r="P941">
        <v>0</v>
      </c>
      <c r="R941" s="1" t="s">
        <v>703</v>
      </c>
      <c r="T941" t="str">
        <f>Receive[[#This Row],[服装]]&amp;Receive[[#This Row],[名前]]&amp;Receive[[#This Row],[レアリティ]]</f>
        <v>ユニフォーム小森元也ICONIC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1</v>
      </c>
      <c r="C942" t="s">
        <v>108</v>
      </c>
      <c r="D942" s="1" t="s">
        <v>689</v>
      </c>
      <c r="E942" s="1" t="s">
        <v>90</v>
      </c>
      <c r="F942" s="1" t="s">
        <v>78</v>
      </c>
      <c r="G942" s="1" t="s">
        <v>691</v>
      </c>
      <c r="H942" t="s">
        <v>71</v>
      </c>
      <c r="I942">
        <v>1</v>
      </c>
      <c r="J942" t="s">
        <v>229</v>
      </c>
      <c r="K942" s="1" t="s">
        <v>119</v>
      </c>
      <c r="L942" s="1" t="s">
        <v>702</v>
      </c>
      <c r="M942">
        <v>36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ユニフォーム大将優ICONIC</v>
      </c>
    </row>
    <row r="943" spans="1:20" x14ac:dyDescent="0.3">
      <c r="A943">
        <f>VLOOKUP(Receive[[#This Row],[No用]],SetNo[[No.用]:[vlookup 用]],2,FALSE)</f>
        <v>164</v>
      </c>
      <c r="B943" s="10">
        <f>IF(ROW()=2,1,IF(A942&lt;&gt;Receive[[#This Row],[No]],1,B942+1))</f>
        <v>2</v>
      </c>
      <c r="C943" t="s">
        <v>108</v>
      </c>
      <c r="D943" s="1" t="s">
        <v>689</v>
      </c>
      <c r="E943" s="1" t="s">
        <v>90</v>
      </c>
      <c r="F943" s="1" t="s">
        <v>78</v>
      </c>
      <c r="G943" s="1" t="s">
        <v>691</v>
      </c>
      <c r="H943" t="s">
        <v>71</v>
      </c>
      <c r="I943">
        <v>1</v>
      </c>
      <c r="J943" t="s">
        <v>229</v>
      </c>
      <c r="K943" s="1" t="s">
        <v>163</v>
      </c>
      <c r="L943" s="1" t="s">
        <v>162</v>
      </c>
      <c r="M943">
        <v>33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ユニフォーム大将優ICONIC</v>
      </c>
    </row>
    <row r="944" spans="1:20" x14ac:dyDescent="0.3">
      <c r="A944">
        <f>VLOOKUP(Receive[[#This Row],[No用]],SetNo[[No.用]:[vlookup 用]],2,FALSE)</f>
        <v>164</v>
      </c>
      <c r="B944" s="10">
        <f>IF(ROW()=2,1,IF(A943&lt;&gt;Receive[[#This Row],[No]],1,B943+1))</f>
        <v>3</v>
      </c>
      <c r="C944" t="s">
        <v>108</v>
      </c>
      <c r="D944" s="1" t="s">
        <v>689</v>
      </c>
      <c r="E944" s="1" t="s">
        <v>90</v>
      </c>
      <c r="F944" s="1" t="s">
        <v>78</v>
      </c>
      <c r="G944" s="1" t="s">
        <v>691</v>
      </c>
      <c r="H944" t="s">
        <v>71</v>
      </c>
      <c r="I944">
        <v>1</v>
      </c>
      <c r="J944" t="s">
        <v>229</v>
      </c>
      <c r="K944" s="1" t="s">
        <v>231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ユニフォーム大将優ICONIC</v>
      </c>
    </row>
    <row r="945" spans="1:20" x14ac:dyDescent="0.3">
      <c r="A945">
        <f>VLOOKUP(Receive[[#This Row],[No用]],SetNo[[No.用]:[vlookup 用]],2,FALSE)</f>
        <v>164</v>
      </c>
      <c r="B945" s="10">
        <f>IF(ROW()=2,1,IF(A944&lt;&gt;Receive[[#This Row],[No]],1,B944+1))</f>
        <v>4</v>
      </c>
      <c r="C945" t="s">
        <v>108</v>
      </c>
      <c r="D945" s="1" t="s">
        <v>689</v>
      </c>
      <c r="E945" s="1" t="s">
        <v>90</v>
      </c>
      <c r="F945" s="1" t="s">
        <v>78</v>
      </c>
      <c r="G945" s="1" t="s">
        <v>691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33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ユニフォーム大将優ICONIC</v>
      </c>
    </row>
    <row r="946" spans="1:20" x14ac:dyDescent="0.3">
      <c r="A946">
        <f>VLOOKUP(Receive[[#This Row],[No用]],SetNo[[No.用]:[vlookup 用]],2,FALSE)</f>
        <v>164</v>
      </c>
      <c r="B946" s="10">
        <f>IF(ROW()=2,1,IF(A945&lt;&gt;Receive[[#This Row],[No]],1,B945+1))</f>
        <v>5</v>
      </c>
      <c r="C946" t="s">
        <v>108</v>
      </c>
      <c r="D946" s="1" t="s">
        <v>689</v>
      </c>
      <c r="E946" s="1" t="s">
        <v>90</v>
      </c>
      <c r="F946" s="1" t="s">
        <v>78</v>
      </c>
      <c r="G946" s="1" t="s">
        <v>691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33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ユニフォーム大将優ICONIC</v>
      </c>
    </row>
    <row r="947" spans="1:20" x14ac:dyDescent="0.3">
      <c r="A947">
        <f>VLOOKUP(Receive[[#This Row],[No用]],SetNo[[No.用]:[vlookup 用]],2,FALSE)</f>
        <v>164</v>
      </c>
      <c r="B947" s="10">
        <f>IF(ROW()=2,1,IF(A946&lt;&gt;Receive[[#This Row],[No]],1,B946+1))</f>
        <v>6</v>
      </c>
      <c r="C947" t="s">
        <v>108</v>
      </c>
      <c r="D947" s="1" t="s">
        <v>689</v>
      </c>
      <c r="E947" s="1" t="s">
        <v>90</v>
      </c>
      <c r="F947" s="1" t="s">
        <v>78</v>
      </c>
      <c r="G947" s="1" t="s">
        <v>691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14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ユニフォーム大将優ICONIC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1</v>
      </c>
      <c r="C948" s="1" t="s">
        <v>939</v>
      </c>
      <c r="D948" s="1" t="s">
        <v>689</v>
      </c>
      <c r="E948" s="1" t="s">
        <v>77</v>
      </c>
      <c r="F948" s="1" t="s">
        <v>78</v>
      </c>
      <c r="G948" s="1" t="s">
        <v>691</v>
      </c>
      <c r="H948" s="1" t="s">
        <v>692</v>
      </c>
      <c r="I948">
        <v>1</v>
      </c>
      <c r="J948" t="s">
        <v>229</v>
      </c>
      <c r="K948" s="1" t="s">
        <v>119</v>
      </c>
      <c r="L948" s="1" t="s">
        <v>702</v>
      </c>
      <c r="M948">
        <v>36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新年大将優ICONIC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2</v>
      </c>
      <c r="C949" s="1" t="s">
        <v>939</v>
      </c>
      <c r="D949" s="1" t="s">
        <v>689</v>
      </c>
      <c r="E949" s="1" t="s">
        <v>77</v>
      </c>
      <c r="F949" s="1" t="s">
        <v>78</v>
      </c>
      <c r="G949" s="1" t="s">
        <v>691</v>
      </c>
      <c r="H949" s="1" t="s">
        <v>692</v>
      </c>
      <c r="I949">
        <v>1</v>
      </c>
      <c r="J949" t="s">
        <v>229</v>
      </c>
      <c r="K949" s="1" t="s">
        <v>163</v>
      </c>
      <c r="L949" s="1" t="s">
        <v>162</v>
      </c>
      <c r="M949">
        <v>33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新年大将優ICONIC</v>
      </c>
    </row>
    <row r="950" spans="1:20" x14ac:dyDescent="0.3">
      <c r="A950">
        <f>VLOOKUP(Receive[[#This Row],[No用]],SetNo[[No.用]:[vlookup 用]],2,FALSE)</f>
        <v>165</v>
      </c>
      <c r="B950" s="10">
        <f>IF(ROW()=2,1,IF(A949&lt;&gt;Receive[[#This Row],[No]],1,B949+1))</f>
        <v>3</v>
      </c>
      <c r="C950" s="1" t="s">
        <v>939</v>
      </c>
      <c r="D950" s="1" t="s">
        <v>689</v>
      </c>
      <c r="E950" s="1" t="s">
        <v>77</v>
      </c>
      <c r="F950" s="1" t="s">
        <v>78</v>
      </c>
      <c r="G950" s="1" t="s">
        <v>691</v>
      </c>
      <c r="H950" s="1" t="s">
        <v>692</v>
      </c>
      <c r="I950">
        <v>1</v>
      </c>
      <c r="J950" t="s">
        <v>229</v>
      </c>
      <c r="K950" s="1" t="s">
        <v>231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新年大将優ICONIC</v>
      </c>
    </row>
    <row r="951" spans="1:20" x14ac:dyDescent="0.3">
      <c r="A951">
        <f>VLOOKUP(Receive[[#This Row],[No用]],SetNo[[No.用]:[vlookup 用]],2,FALSE)</f>
        <v>165</v>
      </c>
      <c r="B951" s="10">
        <f>IF(ROW()=2,1,IF(A950&lt;&gt;Receive[[#This Row],[No]],1,B950+1))</f>
        <v>4</v>
      </c>
      <c r="C951" s="1" t="s">
        <v>939</v>
      </c>
      <c r="D951" s="1" t="s">
        <v>689</v>
      </c>
      <c r="E951" s="1" t="s">
        <v>77</v>
      </c>
      <c r="F951" s="1" t="s">
        <v>78</v>
      </c>
      <c r="G951" s="1" t="s">
        <v>691</v>
      </c>
      <c r="H951" s="1" t="s">
        <v>692</v>
      </c>
      <c r="I951">
        <v>1</v>
      </c>
      <c r="J951" t="s">
        <v>229</v>
      </c>
      <c r="K951" s="1" t="s">
        <v>120</v>
      </c>
      <c r="L951" s="1" t="s">
        <v>162</v>
      </c>
      <c r="M951">
        <v>33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新年大将優ICONIC</v>
      </c>
    </row>
    <row r="952" spans="1:20" x14ac:dyDescent="0.3">
      <c r="A952">
        <f>VLOOKUP(Receive[[#This Row],[No用]],SetNo[[No.用]:[vlookup 用]],2,FALSE)</f>
        <v>165</v>
      </c>
      <c r="B952" s="10">
        <f>IF(ROW()=2,1,IF(A951&lt;&gt;Receive[[#This Row],[No]],1,B951+1))</f>
        <v>5</v>
      </c>
      <c r="C952" s="1" t="s">
        <v>939</v>
      </c>
      <c r="D952" s="1" t="s">
        <v>689</v>
      </c>
      <c r="E952" s="1" t="s">
        <v>77</v>
      </c>
      <c r="F952" s="1" t="s">
        <v>78</v>
      </c>
      <c r="G952" s="1" t="s">
        <v>691</v>
      </c>
      <c r="H952" s="1" t="s">
        <v>692</v>
      </c>
      <c r="I952">
        <v>1</v>
      </c>
      <c r="J952" t="s">
        <v>229</v>
      </c>
      <c r="K952" s="1" t="s">
        <v>164</v>
      </c>
      <c r="L952" s="1" t="s">
        <v>162</v>
      </c>
      <c r="M952">
        <v>33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新年大将優ICONIC</v>
      </c>
    </row>
    <row r="953" spans="1:20" x14ac:dyDescent="0.3">
      <c r="A953">
        <f>VLOOKUP(Receive[[#This Row],[No用]],SetNo[[No.用]:[vlookup 用]],2,FALSE)</f>
        <v>165</v>
      </c>
      <c r="B953" s="10">
        <f>IF(ROW()=2,1,IF(A952&lt;&gt;Receive[[#This Row],[No]],1,B952+1))</f>
        <v>6</v>
      </c>
      <c r="C953" s="1" t="s">
        <v>939</v>
      </c>
      <c r="D953" s="1" t="s">
        <v>689</v>
      </c>
      <c r="E953" s="1" t="s">
        <v>77</v>
      </c>
      <c r="F953" s="1" t="s">
        <v>78</v>
      </c>
      <c r="G953" s="1" t="s">
        <v>691</v>
      </c>
      <c r="H953" s="1" t="s">
        <v>692</v>
      </c>
      <c r="I953">
        <v>1</v>
      </c>
      <c r="J953" t="s">
        <v>229</v>
      </c>
      <c r="K953" s="1" t="s">
        <v>165</v>
      </c>
      <c r="L953" s="1" t="s">
        <v>162</v>
      </c>
      <c r="M953">
        <v>14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新年大将優ICONIC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1</v>
      </c>
      <c r="C954" t="s">
        <v>108</v>
      </c>
      <c r="D954" s="1" t="s">
        <v>694</v>
      </c>
      <c r="E954" s="1" t="s">
        <v>90</v>
      </c>
      <c r="F954" s="1" t="s">
        <v>78</v>
      </c>
      <c r="G954" s="1" t="s">
        <v>691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ユニフォーム沼井和馬ICONIC</v>
      </c>
    </row>
    <row r="955" spans="1:20" x14ac:dyDescent="0.3">
      <c r="A955">
        <f>VLOOKUP(Receive[[#This Row],[No用]],SetNo[[No.用]:[vlookup 用]],2,FALSE)</f>
        <v>166</v>
      </c>
      <c r="B955" s="10">
        <f>IF(ROW()=2,1,IF(A954&lt;&gt;Receive[[#This Row],[No]],1,B954+1))</f>
        <v>2</v>
      </c>
      <c r="C955" t="s">
        <v>108</v>
      </c>
      <c r="D955" s="1" t="s">
        <v>694</v>
      </c>
      <c r="E955" s="1" t="s">
        <v>90</v>
      </c>
      <c r="F955" s="1" t="s">
        <v>78</v>
      </c>
      <c r="G955" s="1" t="s">
        <v>691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ユニフォーム沼井和馬ICONIC</v>
      </c>
    </row>
    <row r="956" spans="1:20" x14ac:dyDescent="0.3">
      <c r="A956">
        <f>VLOOKUP(Receive[[#This Row],[No用]],SetNo[[No.用]:[vlookup 用]],2,FALSE)</f>
        <v>166</v>
      </c>
      <c r="B956" s="10">
        <f>IF(ROW()=2,1,IF(A955&lt;&gt;Receive[[#This Row],[No]],1,B955+1))</f>
        <v>3</v>
      </c>
      <c r="C956" t="s">
        <v>108</v>
      </c>
      <c r="D956" s="1" t="s">
        <v>694</v>
      </c>
      <c r="E956" s="1" t="s">
        <v>90</v>
      </c>
      <c r="F956" s="1" t="s">
        <v>78</v>
      </c>
      <c r="G956" s="1" t="s">
        <v>691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ユニフォーム沼井和馬ICONIC</v>
      </c>
    </row>
    <row r="957" spans="1:20" x14ac:dyDescent="0.3">
      <c r="A957">
        <f>VLOOKUP(Receive[[#This Row],[No用]],SetNo[[No.用]:[vlookup 用]],2,FALSE)</f>
        <v>166</v>
      </c>
      <c r="B957" s="10">
        <f>IF(ROW()=2,1,IF(A956&lt;&gt;Receive[[#This Row],[No]],1,B956+1))</f>
        <v>4</v>
      </c>
      <c r="C957" t="s">
        <v>108</v>
      </c>
      <c r="D957" s="1" t="s">
        <v>694</v>
      </c>
      <c r="E957" s="1" t="s">
        <v>90</v>
      </c>
      <c r="F957" s="1" t="s">
        <v>78</v>
      </c>
      <c r="G957" s="1" t="s">
        <v>691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ユニフォーム沼井和馬ICONIC</v>
      </c>
    </row>
    <row r="958" spans="1:20" x14ac:dyDescent="0.3">
      <c r="A958">
        <f>VLOOKUP(Receive[[#This Row],[No用]],SetNo[[No.用]:[vlookup 用]],2,FALSE)</f>
        <v>166</v>
      </c>
      <c r="B958" s="10">
        <f>IF(ROW()=2,1,IF(A957&lt;&gt;Receive[[#This Row],[No]],1,B957+1))</f>
        <v>5</v>
      </c>
      <c r="C958" t="s">
        <v>108</v>
      </c>
      <c r="D958" s="1" t="s">
        <v>694</v>
      </c>
      <c r="E958" s="1" t="s">
        <v>90</v>
      </c>
      <c r="F958" s="1" t="s">
        <v>78</v>
      </c>
      <c r="G958" s="1" t="s">
        <v>691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ユニフォーム沼井和馬ICONIC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1</v>
      </c>
      <c r="C959" t="s">
        <v>108</v>
      </c>
      <c r="D959" s="1" t="s">
        <v>861</v>
      </c>
      <c r="E959" s="1" t="s">
        <v>90</v>
      </c>
      <c r="F959" s="1" t="s">
        <v>78</v>
      </c>
      <c r="G959" s="1" t="s">
        <v>691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27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ユニフォーム潜尚保ICONIC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2</v>
      </c>
      <c r="C960" t="s">
        <v>108</v>
      </c>
      <c r="D960" s="1" t="s">
        <v>861</v>
      </c>
      <c r="E960" s="1" t="s">
        <v>90</v>
      </c>
      <c r="F960" s="1" t="s">
        <v>78</v>
      </c>
      <c r="G960" s="1" t="s">
        <v>691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ユニフォーム潜尚保ICONIC</v>
      </c>
    </row>
    <row r="961" spans="1:20" x14ac:dyDescent="0.3">
      <c r="A961">
        <f>VLOOKUP(Receive[[#This Row],[No用]],SetNo[[No.用]:[vlookup 用]],2,FALSE)</f>
        <v>167</v>
      </c>
      <c r="B961" s="10">
        <f>IF(ROW()=2,1,IF(A960&lt;&gt;Receive[[#This Row],[No]],1,B960+1))</f>
        <v>3</v>
      </c>
      <c r="C961" t="s">
        <v>108</v>
      </c>
      <c r="D961" s="1" t="s">
        <v>861</v>
      </c>
      <c r="E961" s="1" t="s">
        <v>90</v>
      </c>
      <c r="F961" s="1" t="s">
        <v>78</v>
      </c>
      <c r="G961" s="1" t="s">
        <v>691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ユニフォーム潜尚保ICONIC</v>
      </c>
    </row>
    <row r="962" spans="1:20" x14ac:dyDescent="0.3">
      <c r="A962">
        <f>VLOOKUP(Receive[[#This Row],[No用]],SetNo[[No.用]:[vlookup 用]],2,FALSE)</f>
        <v>167</v>
      </c>
      <c r="B962" s="10">
        <f>IF(ROW()=2,1,IF(A961&lt;&gt;Receive[[#This Row],[No]],1,B961+1))</f>
        <v>4</v>
      </c>
      <c r="C962" t="s">
        <v>108</v>
      </c>
      <c r="D962" s="1" t="s">
        <v>861</v>
      </c>
      <c r="E962" s="1" t="s">
        <v>90</v>
      </c>
      <c r="F962" s="1" t="s">
        <v>78</v>
      </c>
      <c r="G962" s="1" t="s">
        <v>691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ユニフォーム潜尚保ICONIC</v>
      </c>
    </row>
    <row r="963" spans="1:20" x14ac:dyDescent="0.3">
      <c r="A963">
        <f>VLOOKUP(Receive[[#This Row],[No用]],SetNo[[No.用]:[vlookup 用]],2,FALSE)</f>
        <v>167</v>
      </c>
      <c r="B963" s="10">
        <f>IF(ROW()=2,1,IF(A962&lt;&gt;Receive[[#This Row],[No]],1,B962+1))</f>
        <v>5</v>
      </c>
      <c r="C963" t="s">
        <v>108</v>
      </c>
      <c r="D963" s="1" t="s">
        <v>861</v>
      </c>
      <c r="E963" s="1" t="s">
        <v>90</v>
      </c>
      <c r="F963" s="1" t="s">
        <v>78</v>
      </c>
      <c r="G963" s="1" t="s">
        <v>691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ユニフォーム潜尚保ICONIC</v>
      </c>
    </row>
    <row r="964" spans="1:20" x14ac:dyDescent="0.3">
      <c r="A964">
        <f>VLOOKUP(Receive[[#This Row],[No用]],SetNo[[No.用]:[vlookup 用]],2,FALSE)</f>
        <v>168</v>
      </c>
      <c r="B964" s="10">
        <f>IF(ROW()=2,1,IF(A963&lt;&gt;Receive[[#This Row],[No]],1,B963+1))</f>
        <v>1</v>
      </c>
      <c r="C964" t="s">
        <v>108</v>
      </c>
      <c r="D964" s="1" t="s">
        <v>863</v>
      </c>
      <c r="E964" s="1" t="s">
        <v>90</v>
      </c>
      <c r="F964" s="1" t="s">
        <v>78</v>
      </c>
      <c r="G964" s="1" t="s">
        <v>691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26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ユニフォーム高千穂恵也ICONIC</v>
      </c>
    </row>
    <row r="965" spans="1:20" x14ac:dyDescent="0.3">
      <c r="A965">
        <f>VLOOKUP(Receive[[#This Row],[No用]],SetNo[[No.用]:[vlookup 用]],2,FALSE)</f>
        <v>168</v>
      </c>
      <c r="B965" s="10">
        <f>IF(ROW()=2,1,IF(A964&lt;&gt;Receive[[#This Row],[No]],1,B964+1))</f>
        <v>2</v>
      </c>
      <c r="C965" t="s">
        <v>108</v>
      </c>
      <c r="D965" s="1" t="s">
        <v>863</v>
      </c>
      <c r="E965" s="1" t="s">
        <v>90</v>
      </c>
      <c r="F965" s="1" t="s">
        <v>78</v>
      </c>
      <c r="G965" s="1" t="s">
        <v>691</v>
      </c>
      <c r="H965" t="s">
        <v>71</v>
      </c>
      <c r="I965">
        <v>1</v>
      </c>
      <c r="J965" t="s">
        <v>229</v>
      </c>
      <c r="K965" s="1" t="s">
        <v>195</v>
      </c>
      <c r="L965" s="1" t="s">
        <v>178</v>
      </c>
      <c r="M965">
        <v>29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ユニフォーム高千穂恵也ICONIC</v>
      </c>
    </row>
    <row r="966" spans="1:20" x14ac:dyDescent="0.3">
      <c r="A966">
        <f>VLOOKUP(Receive[[#This Row],[No用]],SetNo[[No.用]:[vlookup 用]],2,FALSE)</f>
        <v>168</v>
      </c>
      <c r="B966" s="10">
        <f>IF(ROW()=2,1,IF(A965&lt;&gt;Receive[[#This Row],[No]],1,B965+1))</f>
        <v>3</v>
      </c>
      <c r="C966" t="s">
        <v>108</v>
      </c>
      <c r="D966" s="1" t="s">
        <v>863</v>
      </c>
      <c r="E966" s="1" t="s">
        <v>90</v>
      </c>
      <c r="F966" s="1" t="s">
        <v>78</v>
      </c>
      <c r="G966" s="1" t="s">
        <v>691</v>
      </c>
      <c r="H966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ユニフォーム高千穂恵也ICONIC</v>
      </c>
    </row>
    <row r="967" spans="1:20" x14ac:dyDescent="0.3">
      <c r="A967">
        <f>VLOOKUP(Receive[[#This Row],[No用]],SetNo[[No.用]:[vlookup 用]],2,FALSE)</f>
        <v>168</v>
      </c>
      <c r="B967" s="10">
        <f>IF(ROW()=2,1,IF(A966&lt;&gt;Receive[[#This Row],[No]],1,B966+1))</f>
        <v>4</v>
      </c>
      <c r="C967" t="s">
        <v>108</v>
      </c>
      <c r="D967" s="1" t="s">
        <v>863</v>
      </c>
      <c r="E967" s="1" t="s">
        <v>90</v>
      </c>
      <c r="F967" s="1" t="s">
        <v>78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ユニフォーム高千穂恵也ICONIC</v>
      </c>
    </row>
    <row r="968" spans="1:20" x14ac:dyDescent="0.3">
      <c r="A968">
        <f>VLOOKUP(Receive[[#This Row],[No用]],SetNo[[No.用]:[vlookup 用]],2,FALSE)</f>
        <v>168</v>
      </c>
      <c r="B968" s="10">
        <f>IF(ROW()=2,1,IF(A967&lt;&gt;Receive[[#This Row],[No]],1,B967+1))</f>
        <v>5</v>
      </c>
      <c r="C968" t="s">
        <v>108</v>
      </c>
      <c r="D968" s="1" t="s">
        <v>863</v>
      </c>
      <c r="E968" s="1" t="s">
        <v>90</v>
      </c>
      <c r="F968" s="1" t="s">
        <v>78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26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ユニフォーム高千穂恵也ICONIC</v>
      </c>
    </row>
    <row r="969" spans="1:20" x14ac:dyDescent="0.3">
      <c r="A969">
        <f>VLOOKUP(Receive[[#This Row],[No用]],SetNo[[No.用]:[vlookup 用]],2,FALSE)</f>
        <v>168</v>
      </c>
      <c r="B969" s="10">
        <f>IF(ROW()=2,1,IF(A968&lt;&gt;Receive[[#This Row],[No]],1,B968+1))</f>
        <v>6</v>
      </c>
      <c r="C969" t="s">
        <v>108</v>
      </c>
      <c r="D969" s="1" t="s">
        <v>863</v>
      </c>
      <c r="E969" s="1" t="s">
        <v>90</v>
      </c>
      <c r="F969" s="1" t="s">
        <v>78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ユニフォーム高千穂恵也ICONIC</v>
      </c>
    </row>
    <row r="970" spans="1:20" x14ac:dyDescent="0.3">
      <c r="A970">
        <f>VLOOKUP(Receive[[#This Row],[No用]],SetNo[[No.用]:[vlookup 用]],2,FALSE)</f>
        <v>169</v>
      </c>
      <c r="B970" s="10">
        <f>IF(ROW()=2,1,IF(A969&lt;&gt;Receive[[#This Row],[No]],1,B969+1))</f>
        <v>1</v>
      </c>
      <c r="C970" t="s">
        <v>108</v>
      </c>
      <c r="D970" s="1" t="s">
        <v>865</v>
      </c>
      <c r="E970" s="1" t="s">
        <v>90</v>
      </c>
      <c r="F970" s="1" t="s">
        <v>82</v>
      </c>
      <c r="G970" s="1" t="s">
        <v>691</v>
      </c>
      <c r="H970" t="s">
        <v>71</v>
      </c>
      <c r="I970">
        <v>1</v>
      </c>
      <c r="J970" t="s">
        <v>229</v>
      </c>
      <c r="K970" s="1" t="s">
        <v>119</v>
      </c>
      <c r="L970" s="1" t="s">
        <v>178</v>
      </c>
      <c r="M970">
        <v>31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ユニフォーム広尾倖児ICONIC</v>
      </c>
    </row>
    <row r="971" spans="1:20" x14ac:dyDescent="0.3">
      <c r="A971">
        <f>VLOOKUP(Receive[[#This Row],[No用]],SetNo[[No.用]:[vlookup 用]],2,FALSE)</f>
        <v>169</v>
      </c>
      <c r="B971" s="10">
        <f>IF(ROW()=2,1,IF(A970&lt;&gt;Receive[[#This Row],[No]],1,B970+1))</f>
        <v>2</v>
      </c>
      <c r="C971" t="s">
        <v>108</v>
      </c>
      <c r="D971" s="1" t="s">
        <v>865</v>
      </c>
      <c r="E971" s="1" t="s">
        <v>90</v>
      </c>
      <c r="F971" s="1" t="s">
        <v>82</v>
      </c>
      <c r="G971" s="1" t="s">
        <v>691</v>
      </c>
      <c r="H971" t="s">
        <v>71</v>
      </c>
      <c r="I971">
        <v>1</v>
      </c>
      <c r="J971" t="s">
        <v>229</v>
      </c>
      <c r="K971" s="1" t="s">
        <v>231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ユニフォーム広尾倖児ICONIC</v>
      </c>
    </row>
    <row r="972" spans="1:20" x14ac:dyDescent="0.3">
      <c r="A972">
        <f>VLOOKUP(Receive[[#This Row],[No用]],SetNo[[No.用]:[vlookup 用]],2,FALSE)</f>
        <v>169</v>
      </c>
      <c r="B972" s="10">
        <f>IF(ROW()=2,1,IF(A971&lt;&gt;Receive[[#This Row],[No]],1,B971+1))</f>
        <v>3</v>
      </c>
      <c r="C972" t="s">
        <v>108</v>
      </c>
      <c r="D972" s="1" t="s">
        <v>865</v>
      </c>
      <c r="E972" s="1" t="s">
        <v>90</v>
      </c>
      <c r="F972" s="1" t="s">
        <v>82</v>
      </c>
      <c r="G972" s="1" t="s">
        <v>691</v>
      </c>
      <c r="H972" t="s">
        <v>71</v>
      </c>
      <c r="I972">
        <v>1</v>
      </c>
      <c r="J972" t="s">
        <v>229</v>
      </c>
      <c r="K972" s="1" t="s">
        <v>120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ユニフォーム広尾倖児ICONIC</v>
      </c>
    </row>
    <row r="973" spans="1:20" x14ac:dyDescent="0.3">
      <c r="A973">
        <f>VLOOKUP(Receive[[#This Row],[No用]],SetNo[[No.用]:[vlookup 用]],2,FALSE)</f>
        <v>169</v>
      </c>
      <c r="B973" s="10">
        <f>IF(ROW()=2,1,IF(A972&lt;&gt;Receive[[#This Row],[No]],1,B972+1))</f>
        <v>4</v>
      </c>
      <c r="C973" t="s">
        <v>108</v>
      </c>
      <c r="D973" s="1" t="s">
        <v>865</v>
      </c>
      <c r="E973" s="1" t="s">
        <v>90</v>
      </c>
      <c r="F973" s="1" t="s">
        <v>82</v>
      </c>
      <c r="G973" s="1" t="s">
        <v>691</v>
      </c>
      <c r="H973" t="s">
        <v>71</v>
      </c>
      <c r="I973">
        <v>1</v>
      </c>
      <c r="J973" t="s">
        <v>229</v>
      </c>
      <c r="K973" s="1" t="s">
        <v>164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ユニフォーム広尾倖児ICONIC</v>
      </c>
    </row>
    <row r="974" spans="1:20" x14ac:dyDescent="0.3">
      <c r="A974">
        <f>VLOOKUP(Receive[[#This Row],[No用]],SetNo[[No.用]:[vlookup 用]],2,FALSE)</f>
        <v>169</v>
      </c>
      <c r="B974" s="10">
        <f>IF(ROW()=2,1,IF(A973&lt;&gt;Receive[[#This Row],[No]],1,B973+1))</f>
        <v>5</v>
      </c>
      <c r="C974" t="s">
        <v>108</v>
      </c>
      <c r="D974" s="1" t="s">
        <v>865</v>
      </c>
      <c r="E974" s="1" t="s">
        <v>90</v>
      </c>
      <c r="F974" s="1" t="s">
        <v>82</v>
      </c>
      <c r="G974" s="1" t="s">
        <v>691</v>
      </c>
      <c r="H974" t="s">
        <v>71</v>
      </c>
      <c r="I974">
        <v>1</v>
      </c>
      <c r="J974" t="s">
        <v>229</v>
      </c>
      <c r="K974" s="1" t="s">
        <v>165</v>
      </c>
      <c r="L974" s="1" t="s">
        <v>162</v>
      </c>
      <c r="M974">
        <v>13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ユニフォーム広尾倖児ICONIC</v>
      </c>
    </row>
    <row r="975" spans="1:20" x14ac:dyDescent="0.3">
      <c r="A975">
        <f>VLOOKUP(Receive[[#This Row],[No用]],SetNo[[No.用]:[vlookup 用]],2,FALSE)</f>
        <v>170</v>
      </c>
      <c r="B975" s="10">
        <f>IF(ROW()=2,1,IF(A974&lt;&gt;Receive[[#This Row],[No]],1,B974+1))</f>
        <v>1</v>
      </c>
      <c r="C975" t="s">
        <v>108</v>
      </c>
      <c r="D975" s="1" t="s">
        <v>867</v>
      </c>
      <c r="E975" s="1" t="s">
        <v>90</v>
      </c>
      <c r="F975" s="1" t="s">
        <v>74</v>
      </c>
      <c r="G975" s="1" t="s">
        <v>691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27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ユニフォーム先島伊澄ICONIC</v>
      </c>
    </row>
    <row r="976" spans="1:20" x14ac:dyDescent="0.3">
      <c r="A976">
        <f>VLOOKUP(Receive[[#This Row],[No用]],SetNo[[No.用]:[vlookup 用]],2,FALSE)</f>
        <v>170</v>
      </c>
      <c r="B976" s="10">
        <f>IF(ROW()=2,1,IF(A975&lt;&gt;Receive[[#This Row],[No]],1,B975+1))</f>
        <v>2</v>
      </c>
      <c r="C976" t="s">
        <v>108</v>
      </c>
      <c r="D976" s="1" t="s">
        <v>867</v>
      </c>
      <c r="E976" s="1" t="s">
        <v>90</v>
      </c>
      <c r="F976" s="1" t="s">
        <v>74</v>
      </c>
      <c r="G976" s="1" t="s">
        <v>691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ユニフォーム先島伊澄ICONIC</v>
      </c>
    </row>
    <row r="977" spans="1:20" x14ac:dyDescent="0.3">
      <c r="A977">
        <f>VLOOKUP(Receive[[#This Row],[No用]],SetNo[[No.用]:[vlookup 用]],2,FALSE)</f>
        <v>170</v>
      </c>
      <c r="B977" s="10">
        <f>IF(ROW()=2,1,IF(A976&lt;&gt;Receive[[#This Row],[No]],1,B976+1))</f>
        <v>3</v>
      </c>
      <c r="C977" t="s">
        <v>108</v>
      </c>
      <c r="D977" s="1" t="s">
        <v>867</v>
      </c>
      <c r="E977" s="1" t="s">
        <v>90</v>
      </c>
      <c r="F977" s="1" t="s">
        <v>74</v>
      </c>
      <c r="G977" s="1" t="s">
        <v>691</v>
      </c>
      <c r="H977" t="s">
        <v>71</v>
      </c>
      <c r="I977">
        <v>1</v>
      </c>
      <c r="J977" t="s">
        <v>229</v>
      </c>
      <c r="K977" s="1" t="s">
        <v>120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ユニフォーム先島伊澄ICONIC</v>
      </c>
    </row>
    <row r="978" spans="1:20" x14ac:dyDescent="0.3">
      <c r="A978">
        <f>VLOOKUP(Receive[[#This Row],[No用]],SetNo[[No.用]:[vlookup 用]],2,FALSE)</f>
        <v>170</v>
      </c>
      <c r="B978" s="10">
        <f>IF(ROW()=2,1,IF(A977&lt;&gt;Receive[[#This Row],[No]],1,B977+1))</f>
        <v>4</v>
      </c>
      <c r="C978" t="s">
        <v>108</v>
      </c>
      <c r="D978" s="1" t="s">
        <v>867</v>
      </c>
      <c r="E978" s="1" t="s">
        <v>90</v>
      </c>
      <c r="F978" s="1" t="s">
        <v>74</v>
      </c>
      <c r="G978" s="1" t="s">
        <v>691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ユニフォーム先島伊澄ICONIC</v>
      </c>
    </row>
    <row r="979" spans="1:20" x14ac:dyDescent="0.3">
      <c r="A979">
        <f>VLOOKUP(Receive[[#This Row],[No用]],SetNo[[No.用]:[vlookup 用]],2,FALSE)</f>
        <v>170</v>
      </c>
      <c r="B979" s="10">
        <f>IF(ROW()=2,1,IF(A978&lt;&gt;Receive[[#This Row],[No]],1,B978+1))</f>
        <v>5</v>
      </c>
      <c r="C979" t="s">
        <v>108</v>
      </c>
      <c r="D979" s="1" t="s">
        <v>867</v>
      </c>
      <c r="E979" s="1" t="s">
        <v>90</v>
      </c>
      <c r="F979" s="1" t="s">
        <v>74</v>
      </c>
      <c r="G979" s="1" t="s">
        <v>691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ユニフォーム先島伊澄ICONIC</v>
      </c>
    </row>
    <row r="980" spans="1:20" x14ac:dyDescent="0.3">
      <c r="A980">
        <f>VLOOKUP(Receive[[#This Row],[No用]],SetNo[[No.用]:[vlookup 用]],2,FALSE)</f>
        <v>171</v>
      </c>
      <c r="B980" s="10">
        <f>IF(ROW()=2,1,IF(A979&lt;&gt;Receive[[#This Row],[No]],1,B979+1))</f>
        <v>1</v>
      </c>
      <c r="C980" t="s">
        <v>108</v>
      </c>
      <c r="D980" s="1" t="s">
        <v>869</v>
      </c>
      <c r="E980" s="1" t="s">
        <v>90</v>
      </c>
      <c r="F980" s="1" t="s">
        <v>82</v>
      </c>
      <c r="G980" s="1" t="s">
        <v>691</v>
      </c>
      <c r="H980" t="s">
        <v>71</v>
      </c>
      <c r="I980">
        <v>1</v>
      </c>
      <c r="J980" t="s">
        <v>229</v>
      </c>
      <c r="K980" s="1" t="s">
        <v>119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ユニフォーム背黒晃彦ICONIC</v>
      </c>
    </row>
    <row r="981" spans="1:20" x14ac:dyDescent="0.3">
      <c r="A981">
        <f>VLOOKUP(Receive[[#This Row],[No用]],SetNo[[No.用]:[vlookup 用]],2,FALSE)</f>
        <v>171</v>
      </c>
      <c r="B981" s="10">
        <f>IF(ROW()=2,1,IF(A980&lt;&gt;Receive[[#This Row],[No]],1,B980+1))</f>
        <v>2</v>
      </c>
      <c r="C981" t="s">
        <v>108</v>
      </c>
      <c r="D981" s="1" t="s">
        <v>869</v>
      </c>
      <c r="E981" s="1" t="s">
        <v>90</v>
      </c>
      <c r="F981" s="1" t="s">
        <v>82</v>
      </c>
      <c r="G981" s="1" t="s">
        <v>691</v>
      </c>
      <c r="H981" t="s">
        <v>71</v>
      </c>
      <c r="I981">
        <v>1</v>
      </c>
      <c r="J981" t="s">
        <v>229</v>
      </c>
      <c r="K981" s="1" t="s">
        <v>163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ユニフォーム背黒晃彦ICONIC</v>
      </c>
    </row>
    <row r="982" spans="1:20" x14ac:dyDescent="0.3">
      <c r="A982">
        <f>VLOOKUP(Receive[[#This Row],[No用]],SetNo[[No.用]:[vlookup 用]],2,FALSE)</f>
        <v>171</v>
      </c>
      <c r="B982" s="10">
        <f>IF(ROW()=2,1,IF(A981&lt;&gt;Receive[[#This Row],[No]],1,B981+1))</f>
        <v>3</v>
      </c>
      <c r="C982" t="s">
        <v>108</v>
      </c>
      <c r="D982" s="1" t="s">
        <v>869</v>
      </c>
      <c r="E982" s="1" t="s">
        <v>90</v>
      </c>
      <c r="F982" s="1" t="s">
        <v>82</v>
      </c>
      <c r="G982" s="1" t="s">
        <v>691</v>
      </c>
      <c r="H982" t="s">
        <v>71</v>
      </c>
      <c r="I982">
        <v>1</v>
      </c>
      <c r="J982" t="s">
        <v>229</v>
      </c>
      <c r="K982" s="1" t="s">
        <v>120</v>
      </c>
      <c r="L982" s="1" t="s">
        <v>162</v>
      </c>
      <c r="M982">
        <v>26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ユニフォーム背黒晃彦ICONIC</v>
      </c>
    </row>
    <row r="983" spans="1:20" x14ac:dyDescent="0.3">
      <c r="A983">
        <f>VLOOKUP(Receive[[#This Row],[No用]],SetNo[[No.用]:[vlookup 用]],2,FALSE)</f>
        <v>171</v>
      </c>
      <c r="B983" s="10">
        <f>IF(ROW()=2,1,IF(A982&lt;&gt;Receive[[#This Row],[No]],1,B982+1))</f>
        <v>4</v>
      </c>
      <c r="C983" t="s">
        <v>108</v>
      </c>
      <c r="D983" s="1" t="s">
        <v>869</v>
      </c>
      <c r="E983" s="1" t="s">
        <v>90</v>
      </c>
      <c r="F983" s="1" t="s">
        <v>82</v>
      </c>
      <c r="G983" s="1" t="s">
        <v>691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26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ユニフォーム背黒晃彦ICONIC</v>
      </c>
    </row>
    <row r="984" spans="1:20" x14ac:dyDescent="0.3">
      <c r="A984">
        <f>VLOOKUP(Receive[[#This Row],[No用]],SetNo[[No.用]:[vlookup 用]],2,FALSE)</f>
        <v>171</v>
      </c>
      <c r="B984" s="10">
        <f>IF(ROW()=2,1,IF(A983&lt;&gt;Receive[[#This Row],[No]],1,B983+1))</f>
        <v>5</v>
      </c>
      <c r="C984" t="s">
        <v>108</v>
      </c>
      <c r="D984" s="1" t="s">
        <v>869</v>
      </c>
      <c r="E984" s="1" t="s">
        <v>90</v>
      </c>
      <c r="F984" s="1" t="s">
        <v>82</v>
      </c>
      <c r="G984" s="1" t="s">
        <v>691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ユニフォーム背黒晃彦ICONIC</v>
      </c>
    </row>
    <row r="985" spans="1:20" x14ac:dyDescent="0.3">
      <c r="A985">
        <f>VLOOKUP(Receive[[#This Row],[No用]],SetNo[[No.用]:[vlookup 用]],2,FALSE)</f>
        <v>172</v>
      </c>
      <c r="B985" s="10">
        <f>IF(ROW()=2,1,IF(A984&lt;&gt;Receive[[#This Row],[No]],1,B984+1))</f>
        <v>1</v>
      </c>
      <c r="C985" t="s">
        <v>108</v>
      </c>
      <c r="D985" s="1" t="s">
        <v>871</v>
      </c>
      <c r="E985" s="1" t="s">
        <v>90</v>
      </c>
      <c r="F985" s="1" t="s">
        <v>80</v>
      </c>
      <c r="G985" s="1" t="s">
        <v>691</v>
      </c>
      <c r="H985" t="s">
        <v>71</v>
      </c>
      <c r="I985">
        <v>1</v>
      </c>
      <c r="J985" t="s">
        <v>229</v>
      </c>
      <c r="K985" s="1" t="s">
        <v>119</v>
      </c>
      <c r="L985" s="1" t="s">
        <v>173</v>
      </c>
      <c r="M985">
        <v>37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ユニフォーム赤間颯ICONIC</v>
      </c>
    </row>
    <row r="986" spans="1:20" x14ac:dyDescent="0.3">
      <c r="A986">
        <f>VLOOKUP(Receive[[#This Row],[No用]],SetNo[[No.用]:[vlookup 用]],2,FALSE)</f>
        <v>172</v>
      </c>
      <c r="B986" s="10">
        <f>IF(ROW()=2,1,IF(A985&lt;&gt;Receive[[#This Row],[No]],1,B985+1))</f>
        <v>2</v>
      </c>
      <c r="C986" t="s">
        <v>108</v>
      </c>
      <c r="D986" s="1" t="s">
        <v>871</v>
      </c>
      <c r="E986" s="1" t="s">
        <v>90</v>
      </c>
      <c r="F986" s="1" t="s">
        <v>80</v>
      </c>
      <c r="G986" s="1" t="s">
        <v>691</v>
      </c>
      <c r="H986" t="s">
        <v>71</v>
      </c>
      <c r="I986">
        <v>1</v>
      </c>
      <c r="J986" t="s">
        <v>229</v>
      </c>
      <c r="K986" s="1" t="s">
        <v>195</v>
      </c>
      <c r="L986" s="1" t="s">
        <v>178</v>
      </c>
      <c r="M986">
        <v>39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ユニフォーム赤間颯ICONIC</v>
      </c>
    </row>
    <row r="987" spans="1:20" x14ac:dyDescent="0.3">
      <c r="A987">
        <f>VLOOKUP(Receive[[#This Row],[No用]],SetNo[[No.用]:[vlookup 用]],2,FALSE)</f>
        <v>172</v>
      </c>
      <c r="B987" s="10">
        <f>IF(ROW()=2,1,IF(A986&lt;&gt;Receive[[#This Row],[No]],1,B986+1))</f>
        <v>3</v>
      </c>
      <c r="C987" t="s">
        <v>108</v>
      </c>
      <c r="D987" s="1" t="s">
        <v>871</v>
      </c>
      <c r="E987" s="1" t="s">
        <v>90</v>
      </c>
      <c r="F987" s="1" t="s">
        <v>80</v>
      </c>
      <c r="G987" s="1" t="s">
        <v>691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34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ユニフォーム赤間颯ICONIC</v>
      </c>
    </row>
    <row r="988" spans="1:20" x14ac:dyDescent="0.3">
      <c r="A988">
        <f>VLOOKUP(Receive[[#This Row],[No用]],SetNo[[No.用]:[vlookup 用]],2,FALSE)</f>
        <v>172</v>
      </c>
      <c r="B988" s="10">
        <f>IF(ROW()=2,1,IF(A987&lt;&gt;Receive[[#This Row],[No]],1,B987+1))</f>
        <v>4</v>
      </c>
      <c r="C988" t="s">
        <v>108</v>
      </c>
      <c r="D988" s="1" t="s">
        <v>871</v>
      </c>
      <c r="E988" s="1" t="s">
        <v>90</v>
      </c>
      <c r="F988" s="1" t="s">
        <v>80</v>
      </c>
      <c r="G988" s="1" t="s">
        <v>691</v>
      </c>
      <c r="H988" t="s">
        <v>71</v>
      </c>
      <c r="I988">
        <v>1</v>
      </c>
      <c r="J988" t="s">
        <v>229</v>
      </c>
      <c r="K988" s="1" t="s">
        <v>231</v>
      </c>
      <c r="L988" s="1" t="s">
        <v>162</v>
      </c>
      <c r="M988">
        <v>34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ユニフォーム赤間颯ICONIC</v>
      </c>
    </row>
    <row r="989" spans="1:20" x14ac:dyDescent="0.3">
      <c r="A989">
        <f>VLOOKUP(Receive[[#This Row],[No用]],SetNo[[No.用]:[vlookup 用]],2,FALSE)</f>
        <v>172</v>
      </c>
      <c r="B989" s="10">
        <f>IF(ROW()=2,1,IF(A988&lt;&gt;Receive[[#This Row],[No]],1,B988+1))</f>
        <v>5</v>
      </c>
      <c r="C989" t="s">
        <v>108</v>
      </c>
      <c r="D989" s="1" t="s">
        <v>871</v>
      </c>
      <c r="E989" s="1" t="s">
        <v>90</v>
      </c>
      <c r="F989" s="1" t="s">
        <v>80</v>
      </c>
      <c r="G989" s="1" t="s">
        <v>691</v>
      </c>
      <c r="H989" t="s">
        <v>71</v>
      </c>
      <c r="I989">
        <v>1</v>
      </c>
      <c r="J989" t="s">
        <v>229</v>
      </c>
      <c r="K989" s="1" t="s">
        <v>120</v>
      </c>
      <c r="L989" s="1" t="s">
        <v>173</v>
      </c>
      <c r="M989">
        <v>37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ユニフォーム赤間颯ICONIC</v>
      </c>
    </row>
    <row r="990" spans="1:20" x14ac:dyDescent="0.3">
      <c r="A990">
        <f>VLOOKUP(Receive[[#This Row],[No用]],SetNo[[No.用]:[vlookup 用]],2,FALSE)</f>
        <v>172</v>
      </c>
      <c r="B990" s="10">
        <f>IF(ROW()=2,1,IF(A989&lt;&gt;Receive[[#This Row],[No]],1,B989+1))</f>
        <v>6</v>
      </c>
      <c r="C990" t="s">
        <v>108</v>
      </c>
      <c r="D990" s="1" t="s">
        <v>871</v>
      </c>
      <c r="E990" s="1" t="s">
        <v>90</v>
      </c>
      <c r="F990" s="1" t="s">
        <v>80</v>
      </c>
      <c r="G990" s="1" t="s">
        <v>691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34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ユニフォーム赤間颯ICONIC</v>
      </c>
    </row>
    <row r="991" spans="1:20" x14ac:dyDescent="0.3">
      <c r="A991">
        <f>VLOOKUP(Receive[[#This Row],[No用]],SetNo[[No.用]:[vlookup 用]],2,FALSE)</f>
        <v>172</v>
      </c>
      <c r="B991" s="10">
        <f>IF(ROW()=2,1,IF(A990&lt;&gt;Receive[[#This Row],[No]],1,B990+1))</f>
        <v>7</v>
      </c>
      <c r="C991" t="s">
        <v>108</v>
      </c>
      <c r="D991" s="1" t="s">
        <v>871</v>
      </c>
      <c r="E991" s="1" t="s">
        <v>90</v>
      </c>
      <c r="F991" s="1" t="s">
        <v>80</v>
      </c>
      <c r="G991" s="1" t="s">
        <v>691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ユニフォーム赤間颯ICONIC</v>
      </c>
    </row>
    <row r="992" spans="1:20" x14ac:dyDescent="0.3">
      <c r="A992">
        <f>VLOOKUP(Receive[[#This Row],[No用]],SetNo[[No.用]:[vlookup 用]],2,FALSE)</f>
        <v>172</v>
      </c>
      <c r="B992" s="10">
        <f>IF(ROW()=2,1,IF(A991&lt;&gt;Receive[[#This Row],[No]],1,B991+1))</f>
        <v>8</v>
      </c>
      <c r="C992" t="s">
        <v>108</v>
      </c>
      <c r="D992" s="1" t="s">
        <v>871</v>
      </c>
      <c r="E992" s="1" t="s">
        <v>90</v>
      </c>
      <c r="F992" s="1" t="s">
        <v>80</v>
      </c>
      <c r="G992" s="1" t="s">
        <v>691</v>
      </c>
      <c r="H992" t="s">
        <v>71</v>
      </c>
      <c r="I992">
        <v>1</v>
      </c>
      <c r="J992" t="s">
        <v>229</v>
      </c>
      <c r="K992" s="1" t="s">
        <v>183</v>
      </c>
      <c r="L992" s="1" t="s">
        <v>225</v>
      </c>
      <c r="M992">
        <v>50</v>
      </c>
      <c r="N992">
        <v>0</v>
      </c>
      <c r="O992">
        <v>61</v>
      </c>
      <c r="P992">
        <v>0</v>
      </c>
      <c r="T99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78"/>
  <sheetViews>
    <sheetView topLeftCell="A397" workbookViewId="0">
      <selection activeCell="A420" sqref="A420:XFD421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963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963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963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918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939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939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ユニフォーム灰羽リエーフICONIC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ユニフォーム灰羽リエーフICONIC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387</v>
      </c>
      <c r="D126" t="s">
        <v>41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探偵灰羽リエーフICONIC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387</v>
      </c>
      <c r="D127" t="s">
        <v>41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探偵灰羽リエーフICONIC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1</v>
      </c>
      <c r="C128" t="s">
        <v>108</v>
      </c>
      <c r="D128" t="s">
        <v>42</v>
      </c>
      <c r="E128" t="s">
        <v>24</v>
      </c>
      <c r="F128" t="s">
        <v>21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28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ユニフォーム夜久衛輔ICONIC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2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ユニフォーム夜久衛輔ICONIC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1</v>
      </c>
      <c r="C130" t="s">
        <v>108</v>
      </c>
      <c r="D130" t="s">
        <v>43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ユニフォーム福永招平ICONIC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2</v>
      </c>
      <c r="C131" t="s">
        <v>108</v>
      </c>
      <c r="D131" t="s">
        <v>43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25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ユニフォーム福永招平ICONIC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108</v>
      </c>
      <c r="D132" t="s">
        <v>44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ユニフォーム犬岡走ICONIC</v>
      </c>
    </row>
    <row r="133" spans="1:20" x14ac:dyDescent="0.3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108</v>
      </c>
      <c r="D133" t="s">
        <v>44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ユニフォーム犬岡走ICONIC</v>
      </c>
    </row>
    <row r="134" spans="1:20" x14ac:dyDescent="0.3">
      <c r="A134">
        <f>VLOOKUP(Toss[[#This Row],[No用]],SetNo[[No.用]:[vlookup 用]],2,FALSE)</f>
        <v>44</v>
      </c>
      <c r="B134">
        <f>IF(ROW()=2,1,IF(A133&lt;&gt;Toss[[#This Row],[No]],1,B133+1))</f>
        <v>1</v>
      </c>
      <c r="C134" s="1" t="s">
        <v>939</v>
      </c>
      <c r="D134" t="s">
        <v>44</v>
      </c>
      <c r="E134" s="1" t="s">
        <v>77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新年犬岡走ICONIC</v>
      </c>
    </row>
    <row r="135" spans="1:20" x14ac:dyDescent="0.3">
      <c r="A135">
        <f>VLOOKUP(Toss[[#This Row],[No用]],SetNo[[No.用]:[vlookup 用]],2,FALSE)</f>
        <v>44</v>
      </c>
      <c r="B135">
        <f>IF(ROW()=2,1,IF(A134&lt;&gt;Toss[[#This Row],[No]],1,B134+1))</f>
        <v>2</v>
      </c>
      <c r="C135" s="1" t="s">
        <v>939</v>
      </c>
      <c r="D135" t="s">
        <v>44</v>
      </c>
      <c r="E135" s="1" t="s">
        <v>77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新年犬岡走ICONIC</v>
      </c>
    </row>
    <row r="136" spans="1:20" x14ac:dyDescent="0.3">
      <c r="A136">
        <f>VLOOKUP(Toss[[#This Row],[No用]],SetNo[[No.用]:[vlookup 用]],2,FALSE)</f>
        <v>45</v>
      </c>
      <c r="B136">
        <f>IF(ROW()=2,1,IF(A135&lt;&gt;Toss[[#This Row],[No]],1,B135+1))</f>
        <v>1</v>
      </c>
      <c r="C136" t="s">
        <v>108</v>
      </c>
      <c r="D136" t="s">
        <v>45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ユニフォーム山本猛虎ICONIC</v>
      </c>
    </row>
    <row r="137" spans="1:20" x14ac:dyDescent="0.3">
      <c r="A137">
        <f>VLOOKUP(Toss[[#This Row],[No用]],SetNo[[No.用]:[vlookup 用]],2,FALSE)</f>
        <v>46</v>
      </c>
      <c r="B137">
        <f>IF(ROW()=2,1,IF(A136&lt;&gt;Toss[[#This Row],[No]],1,B136+1))</f>
        <v>1</v>
      </c>
      <c r="C137" s="1" t="s">
        <v>939</v>
      </c>
      <c r="D137" t="s">
        <v>45</v>
      </c>
      <c r="E137" s="1" t="s">
        <v>77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新年山本猛虎ICONIC</v>
      </c>
    </row>
    <row r="138" spans="1:20" x14ac:dyDescent="0.3">
      <c r="A138">
        <f>VLOOKUP(Toss[[#This Row],[No用]],SetNo[[No.用]:[vlookup 用]],2,FALSE)</f>
        <v>47</v>
      </c>
      <c r="B138">
        <f>IF(ROW()=2,1,IF(A137&lt;&gt;Toss[[#This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ユニフォーム芝山優生ICONIC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ユニフォーム海信之ICONIC</v>
      </c>
    </row>
    <row r="140" spans="1:20" x14ac:dyDescent="0.3">
      <c r="A140">
        <f>VLOOKUP(Toss[[#This Row],[No用]],SetNo[[No.用]:[vlookup 用]],2,FALSE)</f>
        <v>48</v>
      </c>
      <c r="B140">
        <f>IF(ROW()=2,1,IF(A139&lt;&gt;Toss[[#This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ユニフォーム海信之ICONIC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ユニフォーム海信之YELL</v>
      </c>
    </row>
    <row r="142" spans="1:20" x14ac:dyDescent="0.3">
      <c r="A142">
        <f>VLOOKUP(Toss[[#This Row],[No用]],SetNo[[No.用]:[vlookup 用]],2,FALSE)</f>
        <v>49</v>
      </c>
      <c r="B142">
        <f>IF(ROW()=2,1,IF(A141&lt;&gt;Toss[[#This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232</v>
      </c>
      <c r="K142" t="s">
        <v>167</v>
      </c>
      <c r="L142" t="s">
        <v>162</v>
      </c>
      <c r="M142">
        <v>26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ユニフォーム海信之YELL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1</v>
      </c>
      <c r="C143" t="s">
        <v>206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ユニフォーム青根高伸ICONIC</v>
      </c>
    </row>
    <row r="144" spans="1:20" x14ac:dyDescent="0.3">
      <c r="A144">
        <f>VLOOKUP(Toss[[#This Row],[No用]],SetNo[[No.用]:[vlookup 用]],2,FALSE)</f>
        <v>50</v>
      </c>
      <c r="B144">
        <f>IF(ROW()=2,1,IF(A143&lt;&gt;Toss[[#This Row],[No]],1,B143+1))</f>
        <v>2</v>
      </c>
      <c r="C144" t="s">
        <v>206</v>
      </c>
      <c r="D144" t="s">
        <v>48</v>
      </c>
      <c r="E144" t="s">
        <v>23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1</v>
      </c>
      <c r="C145" t="s">
        <v>149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制服青根高伸ICONIC</v>
      </c>
    </row>
    <row r="146" spans="1:20" x14ac:dyDescent="0.3">
      <c r="A146">
        <f>VLOOKUP(Toss[[#This Row],[No用]],SetNo[[No.用]:[vlookup 用]],2,FALSE)</f>
        <v>51</v>
      </c>
      <c r="B146">
        <f>IF(ROW()=2,1,IF(A145&lt;&gt;Toss[[#This Row],[No]],1,B145+1))</f>
        <v>2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制服青根高伸ICONIC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プール掃除青根高伸ICONIC</v>
      </c>
    </row>
    <row r="148" spans="1:20" x14ac:dyDescent="0.3">
      <c r="A148">
        <f>VLOOKUP(Toss[[#This Row],[No用]],SetNo[[No.用]:[vlookup 用]],2,FALSE)</f>
        <v>52</v>
      </c>
      <c r="B148">
        <f>IF(ROW()=2,1,IF(A147&lt;&gt;Toss[[#This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プール掃除青根高伸ICONIC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1</v>
      </c>
      <c r="C149" t="s">
        <v>206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ユニフォーム二口堅治ICONIC</v>
      </c>
    </row>
    <row r="150" spans="1:20" x14ac:dyDescent="0.3">
      <c r="A150">
        <f>VLOOKUP(Toss[[#This Row],[No用]],SetNo[[No.用]:[vlookup 用]],2,FALSE)</f>
        <v>53</v>
      </c>
      <c r="B150">
        <f>IF(ROW()=2,1,IF(A149&lt;&gt;Toss[[#This Row],[No]],1,B149+1))</f>
        <v>2</v>
      </c>
      <c r="C150" t="s">
        <v>206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1</v>
      </c>
      <c r="C151" t="s">
        <v>149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制服二口堅治ICONIC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2</v>
      </c>
      <c r="C152" t="s">
        <v>149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制服二口堅治ICONIC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1</v>
      </c>
      <c r="C153" t="s">
        <v>117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プール掃除二口堅治ICONIC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2</v>
      </c>
      <c r="C154" t="s">
        <v>117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プール掃除二口堅治ICONIC</v>
      </c>
    </row>
    <row r="155" spans="1:20" x14ac:dyDescent="0.3">
      <c r="A155">
        <f>VLOOKUP(Toss[[#This Row],[No用]],SetNo[[No.用]:[vlookup 用]],2,FALSE)</f>
        <v>56</v>
      </c>
      <c r="B155">
        <f>IF(ROW()=2,1,IF(A154&lt;&gt;Toss[[#This Row],[No]],1,B154+1))</f>
        <v>1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166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56</v>
      </c>
      <c r="B156">
        <f>IF(ROW()=2,1,IF(A155&lt;&gt;Toss[[#This Row],[No]],1,B155+1))</f>
        <v>2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169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56</v>
      </c>
      <c r="B157">
        <f>IF(ROW()=2,1,IF(A156&lt;&gt;Toss[[#This Row],[No]],1,B156+1))</f>
        <v>3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56</v>
      </c>
      <c r="B158">
        <f>IF(ROW()=2,1,IF(A157&lt;&gt;Toss[[#This Row],[No]],1,B157+1))</f>
        <v>4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172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5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386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6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7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167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57</v>
      </c>
      <c r="B162">
        <f>IF(ROW()=2,1,IF(A161&lt;&gt;Toss[[#This Row],[No]],1,B161+1))</f>
        <v>1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57</v>
      </c>
      <c r="B163">
        <f>IF(ROW()=2,1,IF(A162&lt;&gt;Toss[[#This Row],[No]],1,B162+1))</f>
        <v>2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57</v>
      </c>
      <c r="B164">
        <f>IF(ROW()=2,1,IF(A163&lt;&gt;Toss[[#This Row],[No]],1,B163+1))</f>
        <v>3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57</v>
      </c>
      <c r="B165">
        <f>IF(ROW()=2,1,IF(A164&lt;&gt;Toss[[#This Row],[No]],1,B164+1))</f>
        <v>4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57</v>
      </c>
      <c r="B166">
        <f>IF(ROW()=2,1,IF(A165&lt;&gt;Toss[[#This Row],[No]],1,B165+1))</f>
        <v>5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6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7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8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169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3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58</v>
      </c>
      <c r="B173">
        <f>IF(ROW()=2,1,IF(A172&lt;&gt;Toss[[#This Row],[No]],1,B172+1))</f>
        <v>4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58</v>
      </c>
      <c r="B174">
        <f>IF(ROW()=2,1,IF(A173&lt;&gt;Toss[[#This Row],[No]],1,B173+1))</f>
        <v>5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386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58</v>
      </c>
      <c r="B175">
        <f>IF(ROW()=2,1,IF(A174&lt;&gt;Toss[[#This Row],[No]],1,B174+1))</f>
        <v>6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233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7</v>
      </c>
      <c r="C176" s="1" t="s">
        <v>705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8</v>
      </c>
      <c r="C177" s="1" t="s">
        <v>705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58</v>
      </c>
      <c r="B178">
        <f>IF(ROW()=2,1,IF(A177&lt;&gt;Toss[[#This Row],[No]],1,B177+1))</f>
        <v>9</v>
      </c>
      <c r="C178" s="1" t="s">
        <v>705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1</v>
      </c>
      <c r="C179" t="s">
        <v>206</v>
      </c>
      <c r="D179" t="s">
        <v>51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ユニフォーム小原豊ICONIC</v>
      </c>
    </row>
    <row r="180" spans="1:20" x14ac:dyDescent="0.3">
      <c r="A180">
        <f>VLOOKUP(Toss[[#This Row],[No用]],SetNo[[No.用]:[vlookup 用]],2,FALSE)</f>
        <v>59</v>
      </c>
      <c r="B180">
        <f>IF(ROW()=2,1,IF(A179&lt;&gt;Toss[[#This Row],[No]],1,B179+1))</f>
        <v>2</v>
      </c>
      <c r="C180" t="s">
        <v>206</v>
      </c>
      <c r="D180" t="s">
        <v>51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ユニフォーム小原豊ICONIC</v>
      </c>
    </row>
    <row r="181" spans="1:20" x14ac:dyDescent="0.3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t="s">
        <v>206</v>
      </c>
      <c r="D181" t="s">
        <v>52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ユニフォーム女川太郎ICONIC</v>
      </c>
    </row>
    <row r="182" spans="1:20" x14ac:dyDescent="0.3">
      <c r="A182">
        <f>VLOOKUP(Toss[[#This Row],[No用]],SetNo[[No.用]:[vlookup 用]],2,FALSE)</f>
        <v>60</v>
      </c>
      <c r="B182">
        <f>IF(ROW()=2,1,IF(A181&lt;&gt;Toss[[#This Row],[No]],1,B181+1))</f>
        <v>2</v>
      </c>
      <c r="C182" t="s">
        <v>206</v>
      </c>
      <c r="D182" t="s">
        <v>52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ユニフォーム女川太郎ICONIC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1</v>
      </c>
      <c r="C183" t="s">
        <v>206</v>
      </c>
      <c r="D183" t="s">
        <v>53</v>
      </c>
      <c r="E183" t="s">
        <v>23</v>
      </c>
      <c r="F183" t="s">
        <v>21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ユニフォーム作並浩輔ICONIC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1</v>
      </c>
      <c r="C184" t="s">
        <v>206</v>
      </c>
      <c r="D184" t="s">
        <v>54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ユニフォーム吹上仁悟ICONIC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2</v>
      </c>
      <c r="C185" t="s">
        <v>206</v>
      </c>
      <c r="D185" t="s">
        <v>54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ユニフォーム吹上仁悟ICONIC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206</v>
      </c>
      <c r="D189" t="s">
        <v>30</v>
      </c>
      <c r="E189" t="s">
        <v>23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167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64</v>
      </c>
      <c r="B192">
        <f>IF(ROW()=2,1,IF(A191&lt;&gt;Toss[[#This Row],[No]],1,B191+1))</f>
        <v>1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64</v>
      </c>
      <c r="B193">
        <f>IF(ROW()=2,1,IF(A192&lt;&gt;Toss[[#This Row],[No]],1,B192+1))</f>
        <v>2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3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4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5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6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7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8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183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 t="s">
        <v>389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33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65</v>
      </c>
      <c r="B202">
        <f>IF(ROW()=2,1,IF(A201&lt;&gt;Toss[[#This Row],[No]],1,B201+1))</f>
        <v>3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234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4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33</v>
      </c>
      <c r="N203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5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178</v>
      </c>
      <c r="M204">
        <v>36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6</v>
      </c>
      <c r="C205" s="1" t="s">
        <v>918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173</v>
      </c>
      <c r="M205">
        <v>42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7</v>
      </c>
      <c r="C206" s="1" t="s">
        <v>918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51</v>
      </c>
      <c r="N206">
        <v>0</v>
      </c>
      <c r="O206">
        <v>61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8</v>
      </c>
      <c r="C207" s="1" t="s">
        <v>918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1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66</v>
      </c>
      <c r="B209">
        <f>IF(ROW()=2,1,IF(A208&lt;&gt;Toss[[#This Row],[No]],1,B208+1))</f>
        <v>2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66</v>
      </c>
      <c r="B210">
        <f>IF(ROW()=2,1,IF(A209&lt;&gt;Toss[[#This Row],[No]],1,B209+1))</f>
        <v>3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234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4</v>
      </c>
      <c r="C211" s="1" t="s">
        <v>149</v>
      </c>
      <c r="D211" t="s">
        <v>30</v>
      </c>
      <c r="E211" s="1" t="s">
        <v>73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33</v>
      </c>
      <c r="N211">
        <v>0</v>
      </c>
      <c r="O211">
        <v>0</v>
      </c>
      <c r="P211">
        <v>0</v>
      </c>
      <c r="Q211" s="1"/>
      <c r="T211" t="str">
        <f>Toss[[#This Row],[服装]]&amp;Toss[[#This Row],[名前]]&amp;Toss[[#This Row],[レアリティ]]</f>
        <v>制服及川徹ICONIC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5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66</v>
      </c>
      <c r="B213">
        <f>IF(ROW()=2,1,IF(A212&lt;&gt;Toss[[#This Row],[No]],1,B212+1))</f>
        <v>6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167</v>
      </c>
      <c r="L213" s="1" t="s">
        <v>173</v>
      </c>
      <c r="M213">
        <v>42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1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ユニフォーム岩泉一ICONIC</v>
      </c>
    </row>
    <row r="215" spans="1:20" x14ac:dyDescent="0.3">
      <c r="A215">
        <f>VLOOKUP(Toss[[#This Row],[No用]],SetNo[[No.用]:[vlookup 用]],2,FALSE)</f>
        <v>67</v>
      </c>
      <c r="B215">
        <f>IF(ROW()=2,1,IF(A214&lt;&gt;Toss[[#This Row],[No]],1,B214+1))</f>
        <v>2</v>
      </c>
      <c r="C215" t="s">
        <v>206</v>
      </c>
      <c r="D215" t="s">
        <v>32</v>
      </c>
      <c r="E215" t="s">
        <v>28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1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プール掃除岩泉一ICONIC</v>
      </c>
    </row>
    <row r="217" spans="1:20" x14ac:dyDescent="0.3">
      <c r="A217">
        <f>VLOOKUP(Toss[[#This Row],[No用]],SetNo[[No.用]:[vlookup 用]],2,FALSE)</f>
        <v>68</v>
      </c>
      <c r="B217">
        <f>IF(ROW()=2,1,IF(A216&lt;&gt;Toss[[#This Row],[No]],1,B216+1))</f>
        <v>2</v>
      </c>
      <c r="C217" t="s">
        <v>117</v>
      </c>
      <c r="D217" t="s">
        <v>32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178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プール掃除岩泉一ICONIC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1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制服岩泉一ICONIC</v>
      </c>
    </row>
    <row r="219" spans="1:20" x14ac:dyDescent="0.3">
      <c r="A219">
        <f>VLOOKUP(Toss[[#This Row],[No用]],SetNo[[No.用]:[vlookup 用]],2,FALSE)</f>
        <v>69</v>
      </c>
      <c r="B219">
        <f>IF(ROW()=2,1,IF(A218&lt;&gt;Toss[[#This Row],[No]],1,B218+1))</f>
        <v>2</v>
      </c>
      <c r="C219" s="1" t="s">
        <v>149</v>
      </c>
      <c r="D219" t="s">
        <v>32</v>
      </c>
      <c r="E219" s="1" t="s">
        <v>90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制服岩泉一ICONIC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1</v>
      </c>
      <c r="C220" t="s">
        <v>206</v>
      </c>
      <c r="D220" t="s">
        <v>33</v>
      </c>
      <c r="E220" t="s">
        <v>24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ユニフォーム金田一勇太郎ICONIC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2</v>
      </c>
      <c r="C221" t="s">
        <v>206</v>
      </c>
      <c r="D221" t="s">
        <v>33</v>
      </c>
      <c r="E221" t="s">
        <v>24</v>
      </c>
      <c r="F221" t="s">
        <v>26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ユニフォーム金田一勇太郎ICONIC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1</v>
      </c>
      <c r="C222" s="1" t="s">
        <v>963</v>
      </c>
      <c r="D222" t="s">
        <v>33</v>
      </c>
      <c r="E222" s="1" t="s">
        <v>77</v>
      </c>
      <c r="F222" t="s">
        <v>26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雪遊び金田一勇太郎ICONIC</v>
      </c>
    </row>
    <row r="223" spans="1:20" x14ac:dyDescent="0.3">
      <c r="A223">
        <f>VLOOKUP(Toss[[#This Row],[No用]],SetNo[[No.用]:[vlookup 用]],2,FALSE)</f>
        <v>71</v>
      </c>
      <c r="B223">
        <f>IF(ROW()=2,1,IF(A222&lt;&gt;Toss[[#This Row],[No]],1,B222+1))</f>
        <v>2</v>
      </c>
      <c r="C223" s="1" t="s">
        <v>963</v>
      </c>
      <c r="D223" t="s">
        <v>33</v>
      </c>
      <c r="E223" s="1" t="s">
        <v>77</v>
      </c>
      <c r="F223" t="s">
        <v>26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178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雪遊び金田一勇太郎ICONIC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1</v>
      </c>
      <c r="C224" t="s">
        <v>206</v>
      </c>
      <c r="D224" t="s">
        <v>34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ユニフォーム京谷賢太郎ICONIC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2</v>
      </c>
      <c r="C225" t="s">
        <v>206</v>
      </c>
      <c r="D225" t="s">
        <v>34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ユニフォーム京谷賢太郎ICONIC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1</v>
      </c>
      <c r="C226" t="s">
        <v>206</v>
      </c>
      <c r="D226" t="s">
        <v>35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ユニフォーム国見英ICONIC</v>
      </c>
    </row>
    <row r="227" spans="1:20" x14ac:dyDescent="0.3">
      <c r="A227">
        <f>VLOOKUP(Toss[[#This Row],[No用]],SetNo[[No.用]:[vlookup 用]],2,FALSE)</f>
        <v>73</v>
      </c>
      <c r="B227">
        <f>IF(ROW()=2,1,IF(A226&lt;&gt;Toss[[#This Row],[No]],1,B226+1))</f>
        <v>2</v>
      </c>
      <c r="C227" t="s">
        <v>206</v>
      </c>
      <c r="D227" t="s">
        <v>35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ユニフォーム国見英ICONIC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1</v>
      </c>
      <c r="C228" s="1" t="s">
        <v>705</v>
      </c>
      <c r="D228" t="s">
        <v>35</v>
      </c>
      <c r="E228" s="1" t="s">
        <v>90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職業体験国見英ICONIC</v>
      </c>
    </row>
    <row r="229" spans="1:20" x14ac:dyDescent="0.3">
      <c r="A229">
        <f>VLOOKUP(Toss[[#This Row],[No用]],SetNo[[No.用]:[vlookup 用]],2,FALSE)</f>
        <v>74</v>
      </c>
      <c r="B229">
        <f>IF(ROW()=2,1,IF(A228&lt;&gt;Toss[[#This Row],[No]],1,B228+1))</f>
        <v>2</v>
      </c>
      <c r="C229" s="1" t="s">
        <v>705</v>
      </c>
      <c r="D229" t="s">
        <v>35</v>
      </c>
      <c r="E229" s="1" t="s">
        <v>90</v>
      </c>
      <c r="F229" t="s">
        <v>25</v>
      </c>
      <c r="G229" t="s">
        <v>20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職業体験国見英ICONIC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1</v>
      </c>
      <c r="C230" t="s">
        <v>206</v>
      </c>
      <c r="D230" t="s">
        <v>36</v>
      </c>
      <c r="E230" t="s">
        <v>23</v>
      </c>
      <c r="F230" t="s">
        <v>21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ユニフォーム渡親治ICONIC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2</v>
      </c>
      <c r="C231" t="s">
        <v>206</v>
      </c>
      <c r="D231" t="s">
        <v>36</v>
      </c>
      <c r="E231" t="s">
        <v>23</v>
      </c>
      <c r="F231" t="s">
        <v>21</v>
      </c>
      <c r="G231" t="s">
        <v>20</v>
      </c>
      <c r="H231" t="s">
        <v>71</v>
      </c>
      <c r="I231">
        <v>1</v>
      </c>
      <c r="J231" t="s">
        <v>232</v>
      </c>
      <c r="K231" s="1" t="s">
        <v>183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Toss[[#This Row],[服装]]&amp;Toss[[#This Row],[名前]]&amp;Toss[[#This Row],[レアリティ]]</f>
        <v>ユニフォーム渡親治ICONIC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t="s">
        <v>206</v>
      </c>
      <c r="D232" t="s">
        <v>37</v>
      </c>
      <c r="E232" t="s">
        <v>23</v>
      </c>
      <c r="F232" t="s">
        <v>26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ユニフォーム松川一静ICONIC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2</v>
      </c>
      <c r="C233" t="s">
        <v>206</v>
      </c>
      <c r="D233" t="s">
        <v>37</v>
      </c>
      <c r="E233" t="s">
        <v>23</v>
      </c>
      <c r="F233" t="s">
        <v>26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ユニフォーム松川一静ICONIC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37</v>
      </c>
      <c r="E234" s="1" t="s">
        <v>90</v>
      </c>
      <c r="F234" t="s">
        <v>82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アート松川一静ICONIC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37</v>
      </c>
      <c r="E235" s="1" t="s">
        <v>90</v>
      </c>
      <c r="F235" t="s">
        <v>82</v>
      </c>
      <c r="G235" t="s">
        <v>20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アート松川一静ICONIC</v>
      </c>
    </row>
    <row r="236" spans="1:20" x14ac:dyDescent="0.3">
      <c r="A236">
        <f>VLOOKUP(Toss[[#This Row],[No用]],SetNo[[No.用]:[vlookup 用]],2,FALSE)</f>
        <v>78</v>
      </c>
      <c r="B236">
        <f>IF(ROW()=2,1,IF(A235&lt;&gt;Toss[[#This Row],[No]],1,B235+1))</f>
        <v>1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2</v>
      </c>
      <c r="C237" t="s">
        <v>206</v>
      </c>
      <c r="D237" t="s">
        <v>38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ユニフォーム花巻貴大ICONIC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3</v>
      </c>
      <c r="C238" t="s">
        <v>206</v>
      </c>
      <c r="D238" t="s">
        <v>38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ユニフォーム花巻貴大ICONIC</v>
      </c>
    </row>
    <row r="239" spans="1:20" x14ac:dyDescent="0.3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911</v>
      </c>
      <c r="D239" t="s">
        <v>38</v>
      </c>
      <c r="E239" s="1" t="s">
        <v>90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アート花巻貴大ICONIC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911</v>
      </c>
      <c r="D240" t="s">
        <v>38</v>
      </c>
      <c r="E240" s="1" t="s">
        <v>90</v>
      </c>
      <c r="F240" t="s">
        <v>25</v>
      </c>
      <c r="G240" t="s">
        <v>20</v>
      </c>
      <c r="H240" t="s">
        <v>71</v>
      </c>
      <c r="I240">
        <v>1</v>
      </c>
      <c r="J240" t="s">
        <v>232</v>
      </c>
      <c r="K240" s="1" t="s">
        <v>169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アート花巻貴大ICONIC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3</v>
      </c>
      <c r="C241" s="1" t="s">
        <v>911</v>
      </c>
      <c r="D241" t="s">
        <v>38</v>
      </c>
      <c r="E241" s="1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アート花巻貴大ICONIC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55</v>
      </c>
      <c r="E242" t="s">
        <v>23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ユニフォーム駒木輝ICONIC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55</v>
      </c>
      <c r="E243" t="s">
        <v>23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169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ユニフォーム駒木輝ICONIC</v>
      </c>
    </row>
    <row r="244" spans="1:20" x14ac:dyDescent="0.3">
      <c r="A244">
        <f>VLOOKUP(Toss[[#This Row],[No用]],SetNo[[No.用]:[vlookup 用]],2,FALSE)</f>
        <v>80</v>
      </c>
      <c r="B244">
        <f>IF(ROW()=2,1,IF(A243&lt;&gt;Toss[[#This Row],[No]],1,B243+1))</f>
        <v>3</v>
      </c>
      <c r="C244" t="s">
        <v>206</v>
      </c>
      <c r="D244" t="s">
        <v>55</v>
      </c>
      <c r="E244" t="s">
        <v>23</v>
      </c>
      <c r="F244" t="s">
        <v>25</v>
      </c>
      <c r="G244" t="s">
        <v>56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ユニフォーム駒木輝ICONIC</v>
      </c>
    </row>
    <row r="245" spans="1:20" x14ac:dyDescent="0.3">
      <c r="A245">
        <f>VLOOKUP(Toss[[#This Row],[No用]],SetNo[[No.用]:[vlookup 用]],2,FALSE)</f>
        <v>81</v>
      </c>
      <c r="B245">
        <f>IF(ROW()=2,1,IF(A244&lt;&gt;Toss[[#This Row],[No]],1,B244+1))</f>
        <v>1</v>
      </c>
      <c r="C245" t="s">
        <v>206</v>
      </c>
      <c r="D245" t="s">
        <v>57</v>
      </c>
      <c r="E245" t="s">
        <v>24</v>
      </c>
      <c r="F245" t="s">
        <v>26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ユニフォーム茶屋和馬ICONIC</v>
      </c>
    </row>
    <row r="246" spans="1:20" x14ac:dyDescent="0.3">
      <c r="A246">
        <f>VLOOKUP(Toss[[#This Row],[No用]],SetNo[[No.用]:[vlookup 用]],2,FALSE)</f>
        <v>81</v>
      </c>
      <c r="B246">
        <f>IF(ROW()=2,1,IF(A245&lt;&gt;Toss[[#This Row],[No]],1,B245+1))</f>
        <v>2</v>
      </c>
      <c r="C246" t="s">
        <v>206</v>
      </c>
      <c r="D246" t="s">
        <v>57</v>
      </c>
      <c r="E246" t="s">
        <v>24</v>
      </c>
      <c r="F246" t="s">
        <v>26</v>
      </c>
      <c r="G246" t="s">
        <v>56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ユニフォーム茶屋和馬ICONIC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1</v>
      </c>
      <c r="C247" t="s">
        <v>206</v>
      </c>
      <c r="D247" t="s">
        <v>58</v>
      </c>
      <c r="E247" t="s">
        <v>24</v>
      </c>
      <c r="F247" t="s">
        <v>25</v>
      </c>
      <c r="G247" t="s">
        <v>56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ユニフォーム玉川弘樹ICONIC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2</v>
      </c>
      <c r="C248" t="s">
        <v>206</v>
      </c>
      <c r="D248" t="s">
        <v>58</v>
      </c>
      <c r="E248" t="s">
        <v>24</v>
      </c>
      <c r="F248" t="s">
        <v>25</v>
      </c>
      <c r="G248" t="s">
        <v>56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ユニフォーム玉川弘樹ICONIC</v>
      </c>
    </row>
    <row r="249" spans="1:20" x14ac:dyDescent="0.3">
      <c r="A249">
        <f>VLOOKUP(Toss[[#This Row],[No用]],SetNo[[No.用]:[vlookup 用]],2,FALSE)</f>
        <v>83</v>
      </c>
      <c r="B249">
        <f>IF(ROW()=2,1,IF(A248&lt;&gt;Toss[[#This Row],[No]],1,B248+1))</f>
        <v>1</v>
      </c>
      <c r="C249" t="s">
        <v>206</v>
      </c>
      <c r="D249" t="s">
        <v>59</v>
      </c>
      <c r="E249" t="s">
        <v>24</v>
      </c>
      <c r="F249" t="s">
        <v>21</v>
      </c>
      <c r="G249" t="s">
        <v>56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ユニフォーム桜井大河ICONIC</v>
      </c>
    </row>
    <row r="250" spans="1:20" x14ac:dyDescent="0.3">
      <c r="A250">
        <f>VLOOKUP(Toss[[#This Row],[No用]],SetNo[[No.用]:[vlookup 用]],2,FALSE)</f>
        <v>84</v>
      </c>
      <c r="B250">
        <f>IF(ROW()=2,1,IF(A249&lt;&gt;Toss[[#This Row],[No]],1,B249+1))</f>
        <v>1</v>
      </c>
      <c r="C250" t="s">
        <v>206</v>
      </c>
      <c r="D250" t="s">
        <v>60</v>
      </c>
      <c r="E250" t="s">
        <v>24</v>
      </c>
      <c r="F250" t="s">
        <v>31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ユニフォーム芳賀良治ICONIC</v>
      </c>
    </row>
    <row r="251" spans="1:20" x14ac:dyDescent="0.3">
      <c r="A251">
        <f>VLOOKUP(Toss[[#This Row],[No用]],SetNo[[No.用]:[vlookup 用]],2,FALSE)</f>
        <v>84</v>
      </c>
      <c r="B251">
        <f>IF(ROW()=2,1,IF(A250&lt;&gt;Toss[[#This Row],[No]],1,B250+1))</f>
        <v>2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31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ユニフォーム芳賀良治ICONIC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3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232</v>
      </c>
      <c r="K252" s="1" t="s">
        <v>386</v>
      </c>
      <c r="L252" s="1" t="s">
        <v>173</v>
      </c>
      <c r="M252">
        <v>42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ユニフォーム芳賀良治ICONIC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4</v>
      </c>
      <c r="C253" t="s">
        <v>206</v>
      </c>
      <c r="D253" t="s">
        <v>60</v>
      </c>
      <c r="E253" t="s">
        <v>24</v>
      </c>
      <c r="F253" t="s">
        <v>31</v>
      </c>
      <c r="G253" t="s">
        <v>56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ユニフォーム芳賀良治ICONIC</v>
      </c>
    </row>
    <row r="254" spans="1:20" x14ac:dyDescent="0.3">
      <c r="A254">
        <f>VLOOKUP(Toss[[#This Row],[No用]],SetNo[[No.用]:[vlookup 用]],2,FALSE)</f>
        <v>84</v>
      </c>
      <c r="B254">
        <f>IF(ROW()=2,1,IF(A253&lt;&gt;Toss[[#This Row],[No]],1,B253+1))</f>
        <v>5</v>
      </c>
      <c r="C254" t="s">
        <v>206</v>
      </c>
      <c r="D254" t="s">
        <v>60</v>
      </c>
      <c r="E254" t="s">
        <v>24</v>
      </c>
      <c r="F254" t="s">
        <v>31</v>
      </c>
      <c r="G254" t="s">
        <v>56</v>
      </c>
      <c r="H254" t="s">
        <v>71</v>
      </c>
      <c r="I254">
        <v>1</v>
      </c>
      <c r="J254" t="s">
        <v>232</v>
      </c>
      <c r="K254" s="1" t="s">
        <v>183</v>
      </c>
      <c r="L254" s="1" t="s">
        <v>225</v>
      </c>
      <c r="M254">
        <v>44</v>
      </c>
      <c r="N254">
        <v>0</v>
      </c>
      <c r="O254">
        <v>54</v>
      </c>
      <c r="P254">
        <v>0</v>
      </c>
      <c r="T254" t="str">
        <f>Toss[[#This Row],[服装]]&amp;Toss[[#This Row],[名前]]&amp;Toss[[#This Row],[レアリティ]]</f>
        <v>ユニフォーム芳賀良治ICONIC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1</v>
      </c>
      <c r="C255" t="s">
        <v>206</v>
      </c>
      <c r="D255" t="s">
        <v>61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ユニフォーム渋谷陸斗ICONIC</v>
      </c>
    </row>
    <row r="256" spans="1:20" x14ac:dyDescent="0.3">
      <c r="A256">
        <f>VLOOKUP(Toss[[#This Row],[No用]],SetNo[[No.用]:[vlookup 用]],2,FALSE)</f>
        <v>85</v>
      </c>
      <c r="B256">
        <f>IF(ROW()=2,1,IF(A255&lt;&gt;Toss[[#This Row],[No]],1,B255+1))</f>
        <v>2</v>
      </c>
      <c r="C256" t="s">
        <v>206</v>
      </c>
      <c r="D256" t="s">
        <v>61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ユニフォーム渋谷陸斗ICONIC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1</v>
      </c>
      <c r="C257" t="s">
        <v>206</v>
      </c>
      <c r="D257" t="s">
        <v>62</v>
      </c>
      <c r="E257" t="s">
        <v>24</v>
      </c>
      <c r="F257" t="s">
        <v>25</v>
      </c>
      <c r="G257" t="s">
        <v>56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ユニフォーム池尻隼人ICONIC</v>
      </c>
    </row>
    <row r="258" spans="1:20" x14ac:dyDescent="0.3">
      <c r="A258">
        <f>VLOOKUP(Toss[[#This Row],[No用]],SetNo[[No.用]:[vlookup 用]],2,FALSE)</f>
        <v>86</v>
      </c>
      <c r="B258">
        <f>IF(ROW()=2,1,IF(A257&lt;&gt;Toss[[#This Row],[No]],1,B257+1))</f>
        <v>2</v>
      </c>
      <c r="C258" t="s">
        <v>206</v>
      </c>
      <c r="D258" t="s">
        <v>62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ユニフォーム池尻隼人ICONIC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1</v>
      </c>
      <c r="C259" t="s">
        <v>206</v>
      </c>
      <c r="D259" t="s">
        <v>63</v>
      </c>
      <c r="E259" t="s">
        <v>28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ユニフォーム十和田良樹ICONIC</v>
      </c>
    </row>
    <row r="260" spans="1:20" x14ac:dyDescent="0.3">
      <c r="A260">
        <f>VLOOKUP(Toss[[#This Row],[No用]],SetNo[[No.用]:[vlookup 用]],2,FALSE)</f>
        <v>87</v>
      </c>
      <c r="B260">
        <f>IF(ROW()=2,1,IF(A259&lt;&gt;Toss[[#This Row],[No]],1,B259+1))</f>
        <v>2</v>
      </c>
      <c r="C260" t="s">
        <v>206</v>
      </c>
      <c r="D260" t="s">
        <v>63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ユニフォーム十和田良樹ICONIC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1</v>
      </c>
      <c r="C261" t="s">
        <v>206</v>
      </c>
      <c r="D261" t="s">
        <v>65</v>
      </c>
      <c r="E261" t="s">
        <v>28</v>
      </c>
      <c r="F261" t="s">
        <v>26</v>
      </c>
      <c r="G261" t="s">
        <v>64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 s="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ユニフォーム森岳歩ICONIC</v>
      </c>
    </row>
    <row r="262" spans="1:20" x14ac:dyDescent="0.3">
      <c r="A262">
        <f>VLOOKUP(Toss[[#This Row],[No用]],SetNo[[No.用]:[vlookup 用]],2,FALSE)</f>
        <v>88</v>
      </c>
      <c r="B262">
        <f>IF(ROW()=2,1,IF(A261&lt;&gt;Toss[[#This Row],[No]],1,B261+1))</f>
        <v>2</v>
      </c>
      <c r="C262" t="s">
        <v>206</v>
      </c>
      <c r="D262" t="s">
        <v>65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ユニフォーム森岳歩ICONIC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1</v>
      </c>
      <c r="C263" t="s">
        <v>206</v>
      </c>
      <c r="D263" t="s">
        <v>66</v>
      </c>
      <c r="E263" t="s">
        <v>24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ユニフォーム唐松拓巳ICONIC</v>
      </c>
    </row>
    <row r="264" spans="1:20" x14ac:dyDescent="0.3">
      <c r="A264">
        <f>VLOOKUP(Toss[[#This Row],[No用]],SetNo[[No.用]:[vlookup 用]],2,FALSE)</f>
        <v>89</v>
      </c>
      <c r="B264">
        <f>IF(ROW()=2,1,IF(A263&lt;&gt;Toss[[#This Row],[No]],1,B263+1))</f>
        <v>2</v>
      </c>
      <c r="C264" t="s">
        <v>206</v>
      </c>
      <c r="D264" t="s">
        <v>66</v>
      </c>
      <c r="E264" t="s">
        <v>24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ユニフォーム唐松拓巳ICONIC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1</v>
      </c>
      <c r="C265" t="s">
        <v>206</v>
      </c>
      <c r="D265" t="s">
        <v>67</v>
      </c>
      <c r="E265" t="s">
        <v>28</v>
      </c>
      <c r="F265" t="s">
        <v>25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ユニフォーム田沢裕樹ICONIC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2</v>
      </c>
      <c r="C266" t="s">
        <v>206</v>
      </c>
      <c r="D266" t="s">
        <v>67</v>
      </c>
      <c r="E266" t="s">
        <v>28</v>
      </c>
      <c r="F266" t="s">
        <v>25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ユニフォーム田沢裕樹ICONIC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68</v>
      </c>
      <c r="E267" t="s">
        <v>28</v>
      </c>
      <c r="F267" t="s">
        <v>26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ユニフォーム子安颯真ICONIC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2</v>
      </c>
      <c r="C268" t="s">
        <v>206</v>
      </c>
      <c r="D268" t="s">
        <v>68</v>
      </c>
      <c r="E268" t="s">
        <v>28</v>
      </c>
      <c r="F268" t="s">
        <v>26</v>
      </c>
      <c r="G268" t="s">
        <v>64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ユニフォーム子安颯真ICONIC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1</v>
      </c>
      <c r="C269" t="s">
        <v>206</v>
      </c>
      <c r="D269" t="s">
        <v>69</v>
      </c>
      <c r="E269" t="s">
        <v>28</v>
      </c>
      <c r="F269" t="s">
        <v>21</v>
      </c>
      <c r="G269" t="s">
        <v>64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ユニフォーム横手駿ICONIC</v>
      </c>
    </row>
    <row r="270" spans="1:20" x14ac:dyDescent="0.3">
      <c r="A270">
        <f>VLOOKUP(Toss[[#This Row],[No用]],SetNo[[No.用]:[vlookup 用]],2,FALSE)</f>
        <v>93</v>
      </c>
      <c r="B270">
        <f>IF(ROW()=2,1,IF(A269&lt;&gt;Toss[[#This Row],[No]],1,B269+1))</f>
        <v>1</v>
      </c>
      <c r="C270" t="s">
        <v>206</v>
      </c>
      <c r="D270" t="s">
        <v>70</v>
      </c>
      <c r="E270" t="s">
        <v>28</v>
      </c>
      <c r="F270" t="s">
        <v>31</v>
      </c>
      <c r="G270" t="s">
        <v>64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ユニフォーム夏瀬伊吹ICONIC</v>
      </c>
    </row>
    <row r="271" spans="1:20" x14ac:dyDescent="0.3">
      <c r="A271">
        <f>VLOOKUP(Toss[[#This Row],[No用]],SetNo[[No.用]:[vlookup 用]],2,FALSE)</f>
        <v>93</v>
      </c>
      <c r="B271">
        <f>IF(ROW()=2,1,IF(A270&lt;&gt;Toss[[#This Row],[No]],1,B270+1))</f>
        <v>2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ユニフォーム夏瀬伊吹ICONIC</v>
      </c>
    </row>
    <row r="272" spans="1:20" x14ac:dyDescent="0.3">
      <c r="A272">
        <f>VLOOKUP(Toss[[#This Row],[No用]],SetNo[[No.用]:[vlookup 用]],2,FALSE)</f>
        <v>93</v>
      </c>
      <c r="B272">
        <f>IF(ROW()=2,1,IF(A271&lt;&gt;Toss[[#This Row],[No]],1,B271+1))</f>
        <v>3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232</v>
      </c>
      <c r="K272" s="1" t="s">
        <v>234</v>
      </c>
      <c r="L272" s="1" t="s">
        <v>173</v>
      </c>
      <c r="M272">
        <v>14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ユニフォーム夏瀬伊吹ICONIC</v>
      </c>
    </row>
    <row r="273" spans="1:20" x14ac:dyDescent="0.3">
      <c r="A273">
        <f>VLOOKUP(Toss[[#This Row],[No用]],SetNo[[No.用]:[vlookup 用]],2,FALSE)</f>
        <v>93</v>
      </c>
      <c r="B273">
        <f>IF(ROW()=2,1,IF(A272&lt;&gt;Toss[[#This Row],[No]],1,B272+1))</f>
        <v>4</v>
      </c>
      <c r="C273" t="s">
        <v>206</v>
      </c>
      <c r="D273" t="s">
        <v>70</v>
      </c>
      <c r="E273" t="s">
        <v>28</v>
      </c>
      <c r="F273" t="s">
        <v>31</v>
      </c>
      <c r="G273" t="s">
        <v>64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ユニフォーム夏瀬伊吹ICONIC</v>
      </c>
    </row>
    <row r="274" spans="1:20" x14ac:dyDescent="0.3">
      <c r="A274">
        <f>VLOOKUP(Toss[[#This Row],[No用]],SetNo[[No.用]:[vlookup 用]],2,FALSE)</f>
        <v>93</v>
      </c>
      <c r="B274">
        <f>IF(ROW()=2,1,IF(A273&lt;&gt;Toss[[#This Row],[No]],1,B273+1))</f>
        <v>5</v>
      </c>
      <c r="C274" t="s">
        <v>206</v>
      </c>
      <c r="D274" t="s">
        <v>70</v>
      </c>
      <c r="E274" t="s">
        <v>28</v>
      </c>
      <c r="F274" t="s">
        <v>31</v>
      </c>
      <c r="G274" t="s">
        <v>64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44</v>
      </c>
      <c r="N274">
        <v>0</v>
      </c>
      <c r="O274">
        <v>54</v>
      </c>
      <c r="P274">
        <v>0</v>
      </c>
      <c r="T274" t="str">
        <f>Toss[[#This Row],[服装]]&amp;Toss[[#This Row],[名前]]&amp;Toss[[#This Row],[レアリティ]]</f>
        <v>ユニフォーム夏瀬伊吹ICONIC</v>
      </c>
    </row>
    <row r="275" spans="1:20" x14ac:dyDescent="0.3">
      <c r="A275">
        <f>VLOOKUP(Toss[[#This Row],[No用]],SetNo[[No.用]:[vlookup 用]],2,FALSE)</f>
        <v>94</v>
      </c>
      <c r="B275">
        <f>IF(ROW()=2,1,IF(A274&lt;&gt;Toss[[#This Row],[No]],1,B274+1))</f>
        <v>1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ユニフォーム古牧譲ICONIC</v>
      </c>
    </row>
    <row r="276" spans="1:20" x14ac:dyDescent="0.3">
      <c r="A276">
        <f>VLOOKUP(Toss[[#This Row],[No用]],SetNo[[No.用]:[vlookup 用]],2,FALSE)</f>
        <v>94</v>
      </c>
      <c r="B276">
        <f>IF(ROW()=2,1,IF(A275&lt;&gt;Toss[[#This Row],[No]],1,B275+1))</f>
        <v>2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ユニフォーム古牧譲ICONIC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3</v>
      </c>
      <c r="C277" t="s">
        <v>206</v>
      </c>
      <c r="D277" t="s">
        <v>72</v>
      </c>
      <c r="E277" t="s">
        <v>23</v>
      </c>
      <c r="F277" t="s">
        <v>31</v>
      </c>
      <c r="G277" t="s">
        <v>75</v>
      </c>
      <c r="H277" t="s">
        <v>71</v>
      </c>
      <c r="I277">
        <v>1</v>
      </c>
      <c r="J277" t="s">
        <v>232</v>
      </c>
      <c r="K277" s="1" t="s">
        <v>172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ユニフォーム古牧譲ICONIC</v>
      </c>
    </row>
    <row r="278" spans="1:20" x14ac:dyDescent="0.3">
      <c r="A278">
        <f>VLOOKUP(Toss[[#This Row],[No用]],SetNo[[No.用]:[vlookup 用]],2,FALSE)</f>
        <v>94</v>
      </c>
      <c r="B278">
        <f>IF(ROW()=2,1,IF(A277&lt;&gt;Toss[[#This Row],[No]],1,B277+1))</f>
        <v>4</v>
      </c>
      <c r="C278" t="s">
        <v>206</v>
      </c>
      <c r="D278" t="s">
        <v>72</v>
      </c>
      <c r="E278" t="s">
        <v>23</v>
      </c>
      <c r="F278" t="s">
        <v>31</v>
      </c>
      <c r="G278" t="s">
        <v>75</v>
      </c>
      <c r="H278" t="s">
        <v>71</v>
      </c>
      <c r="I278">
        <v>1</v>
      </c>
      <c r="J278" t="s">
        <v>232</v>
      </c>
      <c r="K278" s="1" t="s">
        <v>233</v>
      </c>
      <c r="L278" s="1" t="s">
        <v>162</v>
      </c>
      <c r="M278">
        <v>34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ユニフォーム古牧譲ICONIC</v>
      </c>
    </row>
    <row r="279" spans="1:20" x14ac:dyDescent="0.3">
      <c r="A279">
        <f>VLOOKUP(Toss[[#This Row],[No用]],SetNo[[No.用]:[vlookup 用]],2,FALSE)</f>
        <v>94</v>
      </c>
      <c r="B279">
        <f>IF(ROW()=2,1,IF(A278&lt;&gt;Toss[[#This Row],[No]],1,B278+1))</f>
        <v>5</v>
      </c>
      <c r="C279" t="s">
        <v>206</v>
      </c>
      <c r="D279" t="s">
        <v>72</v>
      </c>
      <c r="E279" t="s">
        <v>23</v>
      </c>
      <c r="F279" t="s">
        <v>31</v>
      </c>
      <c r="G279" t="s">
        <v>75</v>
      </c>
      <c r="H279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49</v>
      </c>
      <c r="N279">
        <v>0</v>
      </c>
      <c r="O279">
        <v>59</v>
      </c>
      <c r="P279">
        <v>0</v>
      </c>
      <c r="T279" t="str">
        <f>Toss[[#This Row],[服装]]&amp;Toss[[#This Row],[名前]]&amp;Toss[[#This Row],[レアリティ]]</f>
        <v>ユニフォーム古牧譲ICONIC</v>
      </c>
    </row>
    <row r="280" spans="1:20" x14ac:dyDescent="0.3">
      <c r="A280">
        <f>VLOOKUP(Toss[[#This Row],[No用]],SetNo[[No.用]:[vlookup 用]],2,FALSE)</f>
        <v>95</v>
      </c>
      <c r="B280">
        <f>IF(ROW()=2,1,IF(A279&lt;&gt;Toss[[#This Row],[No]],1,B279+1))</f>
        <v>1</v>
      </c>
      <c r="C280" s="1" t="s">
        <v>963</v>
      </c>
      <c r="D280" t="s">
        <v>72</v>
      </c>
      <c r="E280" s="1" t="s">
        <v>90</v>
      </c>
      <c r="F280" t="s">
        <v>74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雪遊び古牧譲ICONIC</v>
      </c>
    </row>
    <row r="281" spans="1:20" x14ac:dyDescent="0.3">
      <c r="A281">
        <f>VLOOKUP(Toss[[#This Row],[No用]],SetNo[[No.用]:[vlookup 用]],2,FALSE)</f>
        <v>95</v>
      </c>
      <c r="B281">
        <f>IF(ROW()=2,1,IF(A280&lt;&gt;Toss[[#This Row],[No]],1,B280+1))</f>
        <v>2</v>
      </c>
      <c r="C281" s="1" t="s">
        <v>963</v>
      </c>
      <c r="D281" t="s">
        <v>72</v>
      </c>
      <c r="E281" s="1" t="s">
        <v>90</v>
      </c>
      <c r="F281" t="s">
        <v>74</v>
      </c>
      <c r="G281" t="s">
        <v>75</v>
      </c>
      <c r="H28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雪遊び古牧譲ICONIC</v>
      </c>
    </row>
    <row r="282" spans="1:20" x14ac:dyDescent="0.3">
      <c r="A282">
        <f>VLOOKUP(Toss[[#This Row],[No用]],SetNo[[No.用]:[vlookup 用]],2,FALSE)</f>
        <v>95</v>
      </c>
      <c r="B282">
        <f>IF(ROW()=2,1,IF(A281&lt;&gt;Toss[[#This Row],[No]],1,B281+1))</f>
        <v>3</v>
      </c>
      <c r="C282" s="1" t="s">
        <v>963</v>
      </c>
      <c r="D282" t="s">
        <v>72</v>
      </c>
      <c r="E282" s="1" t="s">
        <v>90</v>
      </c>
      <c r="F282" t="s">
        <v>74</v>
      </c>
      <c r="G282" t="s">
        <v>75</v>
      </c>
      <c r="H282" t="s">
        <v>71</v>
      </c>
      <c r="I282">
        <v>1</v>
      </c>
      <c r="J282" t="s">
        <v>232</v>
      </c>
      <c r="K282" s="1" t="s">
        <v>172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雪遊び古牧譲ICONIC</v>
      </c>
    </row>
    <row r="283" spans="1:20" x14ac:dyDescent="0.3">
      <c r="A283">
        <f>VLOOKUP(Toss[[#This Row],[No用]],SetNo[[No.用]:[vlookup 用]],2,FALSE)</f>
        <v>95</v>
      </c>
      <c r="B283">
        <f>IF(ROW()=2,1,IF(A282&lt;&gt;Toss[[#This Row],[No]],1,B282+1))</f>
        <v>4</v>
      </c>
      <c r="C283" s="1" t="s">
        <v>963</v>
      </c>
      <c r="D283" t="s">
        <v>72</v>
      </c>
      <c r="E283" s="1" t="s">
        <v>90</v>
      </c>
      <c r="F283" t="s">
        <v>74</v>
      </c>
      <c r="G283" t="s">
        <v>75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雪遊び古牧譲ICONIC</v>
      </c>
    </row>
    <row r="284" spans="1:20" x14ac:dyDescent="0.3">
      <c r="A284">
        <f>VLOOKUP(Toss[[#This Row],[No用]],SetNo[[No.用]:[vlookup 用]],2,FALSE)</f>
        <v>95</v>
      </c>
      <c r="B284">
        <f>IF(ROW()=2,1,IF(A283&lt;&gt;Toss[[#This Row],[No]],1,B283+1))</f>
        <v>5</v>
      </c>
      <c r="C284" s="1" t="s">
        <v>963</v>
      </c>
      <c r="D284" t="s">
        <v>72</v>
      </c>
      <c r="E284" s="1" t="s">
        <v>90</v>
      </c>
      <c r="F284" t="s">
        <v>74</v>
      </c>
      <c r="G284" t="s">
        <v>75</v>
      </c>
      <c r="H284" t="s">
        <v>71</v>
      </c>
      <c r="I284">
        <v>1</v>
      </c>
      <c r="J284" t="s">
        <v>232</v>
      </c>
      <c r="K284" s="1" t="s">
        <v>183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Toss[[#This Row],[服装]]&amp;Toss[[#This Row],[名前]]&amp;Toss[[#This Row],[レアリティ]]</f>
        <v>雪遊び古牧譲ICONIC</v>
      </c>
    </row>
    <row r="285" spans="1:20" x14ac:dyDescent="0.3">
      <c r="A285">
        <f>VLOOKUP(Toss[[#This Row],[No用]],SetNo[[No.用]:[vlookup 用]],2,FALSE)</f>
        <v>96</v>
      </c>
      <c r="B285">
        <f>IF(ROW()=2,1,IF(A284&lt;&gt;Toss[[#This Row],[No]],1,B284+1))</f>
        <v>1</v>
      </c>
      <c r="C285" t="s">
        <v>206</v>
      </c>
      <c r="D285" t="s">
        <v>76</v>
      </c>
      <c r="E285" t="s">
        <v>28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ユニフォーム浅虫快人ICONIC</v>
      </c>
    </row>
    <row r="286" spans="1:20" x14ac:dyDescent="0.3">
      <c r="A286">
        <f>VLOOKUP(Toss[[#This Row],[No用]],SetNo[[No.用]:[vlookup 用]],2,FALSE)</f>
        <v>96</v>
      </c>
      <c r="B286">
        <f>IF(ROW()=2,1,IF(A285&lt;&gt;Toss[[#This Row],[No]],1,B285+1))</f>
        <v>2</v>
      </c>
      <c r="C286" t="s">
        <v>206</v>
      </c>
      <c r="D286" t="s">
        <v>76</v>
      </c>
      <c r="E286" t="s">
        <v>28</v>
      </c>
      <c r="F286" t="s">
        <v>25</v>
      </c>
      <c r="G286" t="s">
        <v>75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ユニフォーム浅虫快人ICONIC</v>
      </c>
    </row>
    <row r="287" spans="1:20" x14ac:dyDescent="0.3">
      <c r="A287">
        <f>VLOOKUP(Toss[[#This Row],[No用]],SetNo[[No.用]:[vlookup 用]],2,FALSE)</f>
        <v>97</v>
      </c>
      <c r="B287">
        <f>IF(ROW()=2,1,IF(A286&lt;&gt;Toss[[#This Row],[No]],1,B286+1))</f>
        <v>1</v>
      </c>
      <c r="C287" t="s">
        <v>206</v>
      </c>
      <c r="D287" t="s">
        <v>79</v>
      </c>
      <c r="E287" t="s">
        <v>23</v>
      </c>
      <c r="F287" t="s">
        <v>21</v>
      </c>
      <c r="G287" t="s">
        <v>75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ユニフォーム南田大志ICONIC</v>
      </c>
    </row>
    <row r="288" spans="1:20" x14ac:dyDescent="0.3">
      <c r="A288">
        <f>VLOOKUP(Toss[[#This Row],[No用]],SetNo[[No.用]:[vlookup 用]],2,FALSE)</f>
        <v>98</v>
      </c>
      <c r="B288">
        <f>IF(ROW()=2,1,IF(A287&lt;&gt;Toss[[#This Row],[No]],1,B287+1))</f>
        <v>1</v>
      </c>
      <c r="C288" t="s">
        <v>206</v>
      </c>
      <c r="D288" t="s">
        <v>81</v>
      </c>
      <c r="E288" t="s">
        <v>23</v>
      </c>
      <c r="F288" t="s">
        <v>26</v>
      </c>
      <c r="G288" t="s">
        <v>75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 s="1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ユニフォーム湯川良明ICONIC</v>
      </c>
    </row>
    <row r="289" spans="1:20" x14ac:dyDescent="0.3">
      <c r="A289">
        <f>VLOOKUP(Toss[[#This Row],[No用]],SetNo[[No.用]:[vlookup 用]],2,FALSE)</f>
        <v>98</v>
      </c>
      <c r="B289">
        <f>IF(ROW()=2,1,IF(A288&lt;&gt;Toss[[#This Row],[No]],1,B288+1))</f>
        <v>2</v>
      </c>
      <c r="C289" t="s">
        <v>206</v>
      </c>
      <c r="D289" t="s">
        <v>81</v>
      </c>
      <c r="E289" t="s">
        <v>23</v>
      </c>
      <c r="F289" t="s">
        <v>26</v>
      </c>
      <c r="G289" t="s">
        <v>75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ユニフォーム湯川良明ICONIC</v>
      </c>
    </row>
    <row r="290" spans="1:20" x14ac:dyDescent="0.3">
      <c r="A290">
        <f>VLOOKUP(Toss[[#This Row],[No用]],SetNo[[No.用]:[vlookup 用]],2,FALSE)</f>
        <v>99</v>
      </c>
      <c r="B290">
        <f>IF(ROW()=2,1,IF(A289&lt;&gt;Toss[[#This Row],[No]],1,B289+1))</f>
        <v>1</v>
      </c>
      <c r="C290" t="s">
        <v>206</v>
      </c>
      <c r="D290" t="s">
        <v>83</v>
      </c>
      <c r="E290" t="s">
        <v>23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ユニフォーム稲垣功ICONIC</v>
      </c>
    </row>
    <row r="291" spans="1:20" x14ac:dyDescent="0.3">
      <c r="A291">
        <f>VLOOKUP(Toss[[#This Row],[No用]],SetNo[[No.用]:[vlookup 用]],2,FALSE)</f>
        <v>99</v>
      </c>
      <c r="B291">
        <f>IF(ROW()=2,1,IF(A290&lt;&gt;Toss[[#This Row],[No]],1,B290+1))</f>
        <v>2</v>
      </c>
      <c r="C291" t="s">
        <v>206</v>
      </c>
      <c r="D291" t="s">
        <v>83</v>
      </c>
      <c r="E291" t="s">
        <v>23</v>
      </c>
      <c r="F291" t="s">
        <v>25</v>
      </c>
      <c r="G291" t="s">
        <v>75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ユニフォーム稲垣功ICONIC</v>
      </c>
    </row>
    <row r="292" spans="1:20" x14ac:dyDescent="0.3">
      <c r="A292">
        <f>VLOOKUP(Toss[[#This Row],[No用]],SetNo[[No.用]:[vlookup 用]],2,FALSE)</f>
        <v>100</v>
      </c>
      <c r="B292">
        <f>IF(ROW()=2,1,IF(A291&lt;&gt;Toss[[#This Row],[No]],1,B291+1))</f>
        <v>1</v>
      </c>
      <c r="C292" t="s">
        <v>206</v>
      </c>
      <c r="D292" t="s">
        <v>86</v>
      </c>
      <c r="E292" t="s">
        <v>23</v>
      </c>
      <c r="F292" t="s">
        <v>26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ユニフォーム馬門英治ICONIC</v>
      </c>
    </row>
    <row r="293" spans="1:20" x14ac:dyDescent="0.3">
      <c r="A293">
        <f>VLOOKUP(Toss[[#This Row],[No用]],SetNo[[No.用]:[vlookup 用]],2,FALSE)</f>
        <v>100</v>
      </c>
      <c r="B293">
        <f>IF(ROW()=2,1,IF(A292&lt;&gt;Toss[[#This Row],[No]],1,B292+1))</f>
        <v>2</v>
      </c>
      <c r="C293" t="s">
        <v>206</v>
      </c>
      <c r="D293" t="s">
        <v>86</v>
      </c>
      <c r="E293" t="s">
        <v>23</v>
      </c>
      <c r="F293" t="s">
        <v>26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ユニフォーム馬門英治ICONIC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1</v>
      </c>
      <c r="C294" t="s">
        <v>206</v>
      </c>
      <c r="D294" t="s">
        <v>88</v>
      </c>
      <c r="E294" t="s">
        <v>23</v>
      </c>
      <c r="F294" t="s">
        <v>25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ユニフォーム百沢雄大ICONIC</v>
      </c>
    </row>
    <row r="295" spans="1:20" x14ac:dyDescent="0.3">
      <c r="A295">
        <f>VLOOKUP(Toss[[#This Row],[No用]],SetNo[[No.用]:[vlookup 用]],2,FALSE)</f>
        <v>101</v>
      </c>
      <c r="B295">
        <f>IF(ROW()=2,1,IF(A294&lt;&gt;Toss[[#This Row],[No]],1,B294+1))</f>
        <v>2</v>
      </c>
      <c r="C295" t="s">
        <v>206</v>
      </c>
      <c r="D295" t="s">
        <v>88</v>
      </c>
      <c r="E295" t="s">
        <v>23</v>
      </c>
      <c r="F295" t="s">
        <v>25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ユニフォーム百沢雄大ICONIC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1</v>
      </c>
      <c r="C296" s="1" t="s">
        <v>705</v>
      </c>
      <c r="D296" t="s">
        <v>88</v>
      </c>
      <c r="E296" s="1" t="s">
        <v>90</v>
      </c>
      <c r="F296" t="s">
        <v>78</v>
      </c>
      <c r="G296" t="s">
        <v>75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職業体験百沢雄大ICONIC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2</v>
      </c>
      <c r="C297" s="1" t="s">
        <v>705</v>
      </c>
      <c r="D297" t="s">
        <v>88</v>
      </c>
      <c r="E297" s="1" t="s">
        <v>90</v>
      </c>
      <c r="F297" t="s">
        <v>78</v>
      </c>
      <c r="G297" t="s">
        <v>75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29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職業体験百沢雄大ICONIC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1</v>
      </c>
      <c r="C298" t="s">
        <v>108</v>
      </c>
      <c r="D298" t="s">
        <v>89</v>
      </c>
      <c r="E298" t="s">
        <v>90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ユニフォーム照島游児ICONIC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2</v>
      </c>
      <c r="C299" t="s">
        <v>108</v>
      </c>
      <c r="D299" t="s">
        <v>89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ユニフォーム照島游児ICONIC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1</v>
      </c>
      <c r="C300" t="s">
        <v>149</v>
      </c>
      <c r="D300" t="s">
        <v>89</v>
      </c>
      <c r="E300" t="s">
        <v>77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制服照島游児ICONIC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2</v>
      </c>
      <c r="C301" t="s">
        <v>149</v>
      </c>
      <c r="D301" t="s">
        <v>89</v>
      </c>
      <c r="E301" t="s">
        <v>77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制服照島游児ICONIC</v>
      </c>
    </row>
    <row r="302" spans="1:20" x14ac:dyDescent="0.3">
      <c r="A302">
        <f>VLOOKUP(Toss[[#This Row],[No用]],SetNo[[No.用]:[vlookup 用]],2,FALSE)</f>
        <v>105</v>
      </c>
      <c r="B302">
        <f>IF(ROW()=2,1,IF(A301&lt;&gt;Toss[[#This Row],[No]],1,B301+1))</f>
        <v>1</v>
      </c>
      <c r="C302" s="1" t="s">
        <v>963</v>
      </c>
      <c r="D302" t="s">
        <v>89</v>
      </c>
      <c r="E302" s="1" t="s">
        <v>964</v>
      </c>
      <c r="F302" t="s">
        <v>78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雪遊び照島游児ICONIC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2</v>
      </c>
      <c r="C303" s="1" t="s">
        <v>963</v>
      </c>
      <c r="D303" t="s">
        <v>89</v>
      </c>
      <c r="E303" s="1" t="s">
        <v>964</v>
      </c>
      <c r="F303" t="s">
        <v>78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雪遊び照島游児ICONIC</v>
      </c>
    </row>
    <row r="304" spans="1:20" x14ac:dyDescent="0.3">
      <c r="A304">
        <f>VLOOKUP(Toss[[#This Row],[No用]],SetNo[[No.用]:[vlookup 用]],2,FALSE)</f>
        <v>106</v>
      </c>
      <c r="B304">
        <f>IF(ROW()=2,1,IF(A303&lt;&gt;Toss[[#This Row],[No]],1,B303+1))</f>
        <v>1</v>
      </c>
      <c r="C304" t="s">
        <v>108</v>
      </c>
      <c r="D304" t="s">
        <v>92</v>
      </c>
      <c r="E304" t="s">
        <v>90</v>
      </c>
      <c r="F304" t="s">
        <v>82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ユニフォーム母畑和馬ICONIC</v>
      </c>
    </row>
    <row r="305" spans="1:20" x14ac:dyDescent="0.3">
      <c r="A305">
        <f>VLOOKUP(Toss[[#This Row],[No用]],SetNo[[No.用]:[vlookup 用]],2,FALSE)</f>
        <v>106</v>
      </c>
      <c r="B305">
        <f>IF(ROW()=2,1,IF(A304&lt;&gt;Toss[[#This Row],[No]],1,B304+1))</f>
        <v>2</v>
      </c>
      <c r="C305" t="s">
        <v>108</v>
      </c>
      <c r="D305" t="s">
        <v>92</v>
      </c>
      <c r="E305" t="s">
        <v>90</v>
      </c>
      <c r="F305" t="s">
        <v>82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ユニフォーム母畑和馬ICONIC</v>
      </c>
    </row>
    <row r="306" spans="1:20" x14ac:dyDescent="0.3">
      <c r="A306">
        <f>VLOOKUP(Toss[[#This Row],[No用]],SetNo[[No.用]:[vlookup 用]],2,FALSE)</f>
        <v>107</v>
      </c>
      <c r="B306">
        <f>IF(ROW()=2,1,IF(A305&lt;&gt;Toss[[#This Row],[No]],1,B305+1))</f>
        <v>1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107</v>
      </c>
      <c r="B307">
        <f>IF(ROW()=2,1,IF(A306&lt;&gt;Toss[[#This Row],[No]],1,B306+1))</f>
        <v>2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107</v>
      </c>
      <c r="B308">
        <f>IF(ROW()=2,1,IF(A307&lt;&gt;Toss[[#This Row],[No]],1,B307+1))</f>
        <v>3</v>
      </c>
      <c r="C308" t="s">
        <v>108</v>
      </c>
      <c r="D308" t="s">
        <v>93</v>
      </c>
      <c r="E308" t="s">
        <v>73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181</v>
      </c>
      <c r="L308" s="1" t="s">
        <v>162</v>
      </c>
      <c r="M308">
        <v>31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ユニフォーム二岐丈晴ICONIC</v>
      </c>
    </row>
    <row r="309" spans="1:20" x14ac:dyDescent="0.3">
      <c r="A309">
        <f>VLOOKUP(Toss[[#This Row],[No用]],SetNo[[No.用]:[vlookup 用]],2,FALSE)</f>
        <v>107</v>
      </c>
      <c r="B309">
        <f>IF(ROW()=2,1,IF(A308&lt;&gt;Toss[[#This Row],[No]],1,B308+1))</f>
        <v>4</v>
      </c>
      <c r="C309" t="s">
        <v>108</v>
      </c>
      <c r="D309" t="s">
        <v>93</v>
      </c>
      <c r="E309" t="s">
        <v>73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386</v>
      </c>
      <c r="L309" s="1" t="s">
        <v>173</v>
      </c>
      <c r="M309">
        <v>43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ユニフォーム二岐丈晴ICONIC</v>
      </c>
    </row>
    <row r="310" spans="1:20" x14ac:dyDescent="0.3">
      <c r="A310">
        <f>VLOOKUP(Toss[[#This Row],[No用]],SetNo[[No.用]:[vlookup 用]],2,FALSE)</f>
        <v>107</v>
      </c>
      <c r="B310">
        <f>IF(ROW()=2,1,IF(A309&lt;&gt;Toss[[#This Row],[No]],1,B309+1))</f>
        <v>5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233</v>
      </c>
      <c r="L310" s="1" t="s">
        <v>162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107</v>
      </c>
      <c r="B311">
        <f>IF(ROW()=2,1,IF(A310&lt;&gt;Toss[[#This Row],[No]],1,B310+1))</f>
        <v>6</v>
      </c>
      <c r="C311" t="s">
        <v>108</v>
      </c>
      <c r="D311" t="s">
        <v>93</v>
      </c>
      <c r="E311" t="s">
        <v>73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ユニフォーム二岐丈晴ICONIC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7</v>
      </c>
      <c r="C312" t="s">
        <v>108</v>
      </c>
      <c r="D312" t="s">
        <v>93</v>
      </c>
      <c r="E312" t="s">
        <v>73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182</v>
      </c>
      <c r="L312" s="1" t="s">
        <v>225</v>
      </c>
      <c r="M312">
        <v>47</v>
      </c>
      <c r="N312">
        <v>0</v>
      </c>
      <c r="O312">
        <v>57</v>
      </c>
      <c r="P312">
        <v>0</v>
      </c>
      <c r="T312" t="str">
        <f>Toss[[#This Row],[服装]]&amp;Toss[[#This Row],[名前]]&amp;Toss[[#This Row],[レアリティ]]</f>
        <v>ユニフォーム二岐丈晴ICONIC</v>
      </c>
    </row>
    <row r="313" spans="1:20" x14ac:dyDescent="0.3">
      <c r="A313">
        <f>VLOOKUP(Toss[[#This Row],[No用]],SetNo[[No.用]:[vlookup 用]],2,FALSE)</f>
        <v>108</v>
      </c>
      <c r="B313">
        <f>IF(ROW()=2,1,IF(A312&lt;&gt;Toss[[#This Row],[No]],1,B312+1))</f>
        <v>1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166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2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169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108</v>
      </c>
      <c r="B315">
        <f>IF(ROW()=2,1,IF(A314&lt;&gt;Toss[[#This Row],[No]],1,B314+1))</f>
        <v>3</v>
      </c>
      <c r="C315" t="s">
        <v>149</v>
      </c>
      <c r="D315" t="s">
        <v>93</v>
      </c>
      <c r="E315" t="s">
        <v>90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181</v>
      </c>
      <c r="L315" s="1" t="s">
        <v>162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制服二岐丈晴ICONIC</v>
      </c>
    </row>
    <row r="316" spans="1:20" x14ac:dyDescent="0.3">
      <c r="A316">
        <f>VLOOKUP(Toss[[#This Row],[No用]],SetNo[[No.用]:[vlookup 用]],2,FALSE)</f>
        <v>108</v>
      </c>
      <c r="B316">
        <f>IF(ROW()=2,1,IF(A315&lt;&gt;Toss[[#This Row],[No]],1,B315+1))</f>
        <v>4</v>
      </c>
      <c r="C316" t="s">
        <v>149</v>
      </c>
      <c r="D316" t="s">
        <v>93</v>
      </c>
      <c r="E316" t="s">
        <v>90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386</v>
      </c>
      <c r="L316" s="1" t="s">
        <v>173</v>
      </c>
      <c r="M316">
        <v>43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制服二岐丈晴ICONIC</v>
      </c>
    </row>
    <row r="317" spans="1:20" x14ac:dyDescent="0.3">
      <c r="A317">
        <f>VLOOKUP(Toss[[#This Row],[No用]],SetNo[[No.用]:[vlookup 用]],2,FALSE)</f>
        <v>108</v>
      </c>
      <c r="B317">
        <f>IF(ROW()=2,1,IF(A316&lt;&gt;Toss[[#This Row],[No]],1,B316+1))</f>
        <v>5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233</v>
      </c>
      <c r="L317" s="1" t="s">
        <v>178</v>
      </c>
      <c r="M317">
        <v>37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108</v>
      </c>
      <c r="B318">
        <f>IF(ROW()=2,1,IF(A317&lt;&gt;Toss[[#This Row],[No]],1,B317+1))</f>
        <v>6</v>
      </c>
      <c r="C318" t="s">
        <v>149</v>
      </c>
      <c r="D318" t="s">
        <v>93</v>
      </c>
      <c r="E318" t="s">
        <v>90</v>
      </c>
      <c r="F318" t="s">
        <v>74</v>
      </c>
      <c r="G318" t="s">
        <v>91</v>
      </c>
      <c r="H318" t="s">
        <v>71</v>
      </c>
      <c r="I318">
        <v>1</v>
      </c>
      <c r="J318" t="s">
        <v>232</v>
      </c>
      <c r="K318" s="1" t="s">
        <v>386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Toss[[#This Row],[服装]]&amp;Toss[[#This Row],[名前]]&amp;Toss[[#This Row],[レアリティ]]</f>
        <v>制服二岐丈晴ICONIC</v>
      </c>
    </row>
    <row r="319" spans="1:20" x14ac:dyDescent="0.3">
      <c r="A319">
        <f>VLOOKUP(Toss[[#This Row],[No用]],SetNo[[No.用]:[vlookup 用]],2,FALSE)</f>
        <v>108</v>
      </c>
      <c r="B319">
        <f>IF(ROW()=2,1,IF(A318&lt;&gt;Toss[[#This Row],[No]],1,B318+1))</f>
        <v>7</v>
      </c>
      <c r="C319" t="s">
        <v>149</v>
      </c>
      <c r="D319" t="s">
        <v>93</v>
      </c>
      <c r="E319" t="s">
        <v>90</v>
      </c>
      <c r="F319" t="s">
        <v>74</v>
      </c>
      <c r="G319" t="s">
        <v>91</v>
      </c>
      <c r="H319" t="s">
        <v>71</v>
      </c>
      <c r="I319">
        <v>1</v>
      </c>
      <c r="J319" t="s">
        <v>232</v>
      </c>
      <c r="K319" s="1" t="s">
        <v>233</v>
      </c>
      <c r="L319" s="1" t="s">
        <v>225</v>
      </c>
      <c r="M319">
        <v>47</v>
      </c>
      <c r="N319">
        <v>0</v>
      </c>
      <c r="O319">
        <v>57</v>
      </c>
      <c r="P319">
        <v>0</v>
      </c>
      <c r="T319" t="str">
        <f>Toss[[#This Row],[服装]]&amp;Toss[[#This Row],[名前]]&amp;Toss[[#This Row],[レアリティ]]</f>
        <v>制服二岐丈晴ICONIC</v>
      </c>
    </row>
    <row r="320" spans="1:20" x14ac:dyDescent="0.3">
      <c r="A320">
        <f>VLOOKUP(Toss[[#This Row],[No用]],SetNo[[No.用]:[vlookup 用]],2,FALSE)</f>
        <v>109</v>
      </c>
      <c r="B320">
        <f>IF(ROW()=2,1,IF(A319&lt;&gt;Toss[[#This Row],[No]],1,B319+1))</f>
        <v>1</v>
      </c>
      <c r="C320" t="s">
        <v>108</v>
      </c>
      <c r="D320" t="s">
        <v>99</v>
      </c>
      <c r="E320" t="s">
        <v>73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ユニフォーム沼尻凛太郎ICONIC</v>
      </c>
    </row>
    <row r="321" spans="1:20" x14ac:dyDescent="0.3">
      <c r="A321">
        <f>VLOOKUP(Toss[[#This Row],[No用]],SetNo[[No.用]:[vlookup 用]],2,FALSE)</f>
        <v>109</v>
      </c>
      <c r="B321">
        <f>IF(ROW()=2,1,IF(A320&lt;&gt;Toss[[#This Row],[No]],1,B320+1))</f>
        <v>2</v>
      </c>
      <c r="C321" t="s">
        <v>108</v>
      </c>
      <c r="D321" t="s">
        <v>99</v>
      </c>
      <c r="E321" t="s">
        <v>73</v>
      </c>
      <c r="F321" t="s">
        <v>78</v>
      </c>
      <c r="G321" t="s">
        <v>91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ユニフォーム沼尻凛太郎ICONIC</v>
      </c>
    </row>
    <row r="322" spans="1:20" x14ac:dyDescent="0.3">
      <c r="A322">
        <f>VLOOKUP(Toss[[#This Row],[No用]],SetNo[[No.用]:[vlookup 用]],2,FALSE)</f>
        <v>110</v>
      </c>
      <c r="B322">
        <f>IF(ROW()=2,1,IF(A321&lt;&gt;Toss[[#This Row],[No]],1,B321+1))</f>
        <v>1</v>
      </c>
      <c r="C322" t="s">
        <v>108</v>
      </c>
      <c r="D322" t="s">
        <v>94</v>
      </c>
      <c r="E322" t="s">
        <v>90</v>
      </c>
      <c r="F322" t="s">
        <v>82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ユニフォーム飯坂信義ICONIC</v>
      </c>
    </row>
    <row r="323" spans="1:20" x14ac:dyDescent="0.3">
      <c r="A323">
        <f>VLOOKUP(Toss[[#This Row],[No用]],SetNo[[No.用]:[vlookup 用]],2,FALSE)</f>
        <v>110</v>
      </c>
      <c r="B323">
        <f>IF(ROW()=2,1,IF(A322&lt;&gt;Toss[[#This Row],[No]],1,B322+1))</f>
        <v>2</v>
      </c>
      <c r="C323" t="s">
        <v>108</v>
      </c>
      <c r="D323" t="s">
        <v>94</v>
      </c>
      <c r="E323" t="s">
        <v>90</v>
      </c>
      <c r="F323" t="s">
        <v>82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ユニフォーム飯坂信義ICONIC</v>
      </c>
    </row>
    <row r="324" spans="1:20" x14ac:dyDescent="0.3">
      <c r="A324">
        <f>VLOOKUP(Toss[[#This Row],[No用]],SetNo[[No.用]:[vlookup 用]],2,FALSE)</f>
        <v>111</v>
      </c>
      <c r="B324">
        <f>IF(ROW()=2,1,IF(A323&lt;&gt;Toss[[#This Row],[No]],1,B323+1))</f>
        <v>1</v>
      </c>
      <c r="C324" t="s">
        <v>108</v>
      </c>
      <c r="D324" t="s">
        <v>95</v>
      </c>
      <c r="E324" t="s">
        <v>90</v>
      </c>
      <c r="F324" t="s">
        <v>78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ユニフォーム東山勝道ICONIC</v>
      </c>
    </row>
    <row r="325" spans="1:20" x14ac:dyDescent="0.3">
      <c r="A325">
        <f>VLOOKUP(Toss[[#This Row],[No用]],SetNo[[No.用]:[vlookup 用]],2,FALSE)</f>
        <v>111</v>
      </c>
      <c r="B325">
        <f>IF(ROW()=2,1,IF(A324&lt;&gt;Toss[[#This Row],[No]],1,B324+1))</f>
        <v>2</v>
      </c>
      <c r="C325" t="s">
        <v>108</v>
      </c>
      <c r="D325" t="s">
        <v>95</v>
      </c>
      <c r="E325" t="s">
        <v>90</v>
      </c>
      <c r="F325" t="s">
        <v>78</v>
      </c>
      <c r="G325" t="s">
        <v>91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ユニフォーム東山勝道ICONIC</v>
      </c>
    </row>
    <row r="326" spans="1:20" x14ac:dyDescent="0.3">
      <c r="A326">
        <f>VLOOKUP(Toss[[#This Row],[No用]],SetNo[[No.用]:[vlookup 用]],2,FALSE)</f>
        <v>112</v>
      </c>
      <c r="B326">
        <f>IF(ROW()=2,1,IF(A325&lt;&gt;Toss[[#This Row],[No]],1,B325+1))</f>
        <v>1</v>
      </c>
      <c r="C326" t="s">
        <v>108</v>
      </c>
      <c r="D326" t="s">
        <v>96</v>
      </c>
      <c r="E326" t="s">
        <v>90</v>
      </c>
      <c r="F326" t="s">
        <v>80</v>
      </c>
      <c r="G326" t="s">
        <v>91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ユニフォーム土湯新ICONIC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1</v>
      </c>
      <c r="C327" t="s">
        <v>206</v>
      </c>
      <c r="D327" t="s">
        <v>571</v>
      </c>
      <c r="E327" t="s">
        <v>28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ユニフォーム中島猛ICONIC</v>
      </c>
    </row>
    <row r="328" spans="1:20" x14ac:dyDescent="0.3">
      <c r="A328">
        <f>VLOOKUP(Toss[[#This Row],[No用]],SetNo[[No.用]:[vlookup 用]],2,FALSE)</f>
        <v>113</v>
      </c>
      <c r="B328">
        <f>IF(ROW()=2,1,IF(A327&lt;&gt;Toss[[#This Row],[No]],1,B327+1))</f>
        <v>2</v>
      </c>
      <c r="C328" t="s">
        <v>206</v>
      </c>
      <c r="D328" t="s">
        <v>571</v>
      </c>
      <c r="E328" t="s">
        <v>28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ユニフォーム中島猛ICONIC</v>
      </c>
    </row>
    <row r="329" spans="1:20" x14ac:dyDescent="0.3">
      <c r="A329">
        <f>VLOOKUP(Toss[[#This Row],[No用]],SetNo[[No.用]:[vlookup 用]],2,FALSE)</f>
        <v>114</v>
      </c>
      <c r="B329">
        <f>IF(ROW()=2,1,IF(A328&lt;&gt;Toss[[#This Row],[No]],1,B328+1))</f>
        <v>1</v>
      </c>
      <c r="C329" t="s">
        <v>206</v>
      </c>
      <c r="D329" t="s">
        <v>574</v>
      </c>
      <c r="E329" t="s">
        <v>24</v>
      </c>
      <c r="F329" t="s">
        <v>25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ユニフォーム白石優希ICONIC</v>
      </c>
    </row>
    <row r="330" spans="1:20" x14ac:dyDescent="0.3">
      <c r="A330">
        <f>VLOOKUP(Toss[[#This Row],[No用]],SetNo[[No.用]:[vlookup 用]],2,FALSE)</f>
        <v>114</v>
      </c>
      <c r="B330">
        <f>IF(ROW()=2,1,IF(A329&lt;&gt;Toss[[#This Row],[No]],1,B329+1))</f>
        <v>2</v>
      </c>
      <c r="C330" t="s">
        <v>206</v>
      </c>
      <c r="D330" t="s">
        <v>574</v>
      </c>
      <c r="E330" t="s">
        <v>24</v>
      </c>
      <c r="F330" t="s">
        <v>25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29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ユニフォーム白石優希ICONIC</v>
      </c>
    </row>
    <row r="331" spans="1:20" x14ac:dyDescent="0.3">
      <c r="A331">
        <f>VLOOKUP(Toss[[#This Row],[No用]],SetNo[[No.用]:[vlookup 用]],2,FALSE)</f>
        <v>115</v>
      </c>
      <c r="B331">
        <f>IF(ROW()=2,1,IF(A330&lt;&gt;Toss[[#This Row],[No]],1,B330+1))</f>
        <v>1</v>
      </c>
      <c r="C331" t="s">
        <v>206</v>
      </c>
      <c r="D331" t="s">
        <v>577</v>
      </c>
      <c r="E331" t="s">
        <v>28</v>
      </c>
      <c r="F331" t="s">
        <v>31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ユニフォーム花山一雅ICONIC</v>
      </c>
    </row>
    <row r="332" spans="1:20" x14ac:dyDescent="0.3">
      <c r="A332">
        <f>VLOOKUP(Toss[[#This Row],[No用]],SetNo[[No.用]:[vlookup 用]],2,FALSE)</f>
        <v>115</v>
      </c>
      <c r="B332">
        <f>IF(ROW()=2,1,IF(A331&lt;&gt;Toss[[#This Row],[No]],1,B331+1))</f>
        <v>2</v>
      </c>
      <c r="C332" t="s">
        <v>206</v>
      </c>
      <c r="D332" t="s">
        <v>577</v>
      </c>
      <c r="E332" t="s">
        <v>28</v>
      </c>
      <c r="F332" t="s">
        <v>31</v>
      </c>
      <c r="G332" t="s">
        <v>156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ユニフォーム花山一雅ICONIC</v>
      </c>
    </row>
    <row r="333" spans="1:20" x14ac:dyDescent="0.3">
      <c r="A333">
        <f>VLOOKUP(Toss[[#This Row],[No用]],SetNo[[No.用]:[vlookup 用]],2,FALSE)</f>
        <v>115</v>
      </c>
      <c r="B333">
        <f>IF(ROW()=2,1,IF(A332&lt;&gt;Toss[[#This Row],[No]],1,B332+1))</f>
        <v>3</v>
      </c>
      <c r="C333" t="s">
        <v>206</v>
      </c>
      <c r="D333" t="s">
        <v>577</v>
      </c>
      <c r="E333" t="s">
        <v>28</v>
      </c>
      <c r="F333" t="s">
        <v>31</v>
      </c>
      <c r="G333" t="s">
        <v>156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ユニフォーム花山一雅ICONIC</v>
      </c>
    </row>
    <row r="334" spans="1:20" x14ac:dyDescent="0.3">
      <c r="A334">
        <f>VLOOKUP(Toss[[#This Row],[No用]],SetNo[[No.用]:[vlookup 用]],2,FALSE)</f>
        <v>115</v>
      </c>
      <c r="B334">
        <f>IF(ROW()=2,1,IF(A333&lt;&gt;Toss[[#This Row],[No]],1,B333+1))</f>
        <v>4</v>
      </c>
      <c r="C334" t="s">
        <v>206</v>
      </c>
      <c r="D334" t="s">
        <v>577</v>
      </c>
      <c r="E334" t="s">
        <v>28</v>
      </c>
      <c r="F334" t="s">
        <v>31</v>
      </c>
      <c r="G334" t="s">
        <v>156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ユニフォーム花山一雅ICONIC</v>
      </c>
    </row>
    <row r="335" spans="1:20" x14ac:dyDescent="0.3">
      <c r="A335">
        <f>VLOOKUP(Toss[[#This Row],[No用]],SetNo[[No.用]:[vlookup 用]],2,FALSE)</f>
        <v>115</v>
      </c>
      <c r="B335">
        <f>IF(ROW()=2,1,IF(A334&lt;&gt;Toss[[#This Row],[No]],1,B334+1))</f>
        <v>5</v>
      </c>
      <c r="C335" t="s">
        <v>206</v>
      </c>
      <c r="D335" t="s">
        <v>577</v>
      </c>
      <c r="E335" t="s">
        <v>28</v>
      </c>
      <c r="F335" t="s">
        <v>31</v>
      </c>
      <c r="G335" t="s">
        <v>156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ユニフォーム花山一雅ICONIC</v>
      </c>
    </row>
    <row r="336" spans="1:20" x14ac:dyDescent="0.3">
      <c r="A336">
        <f>VLOOKUP(Toss[[#This Row],[No用]],SetNo[[No.用]:[vlookup 用]],2,FALSE)</f>
        <v>116</v>
      </c>
      <c r="B336">
        <f>IF(ROW()=2,1,IF(A335&lt;&gt;Toss[[#This Row],[No]],1,B335+1))</f>
        <v>1</v>
      </c>
      <c r="C336" t="s">
        <v>206</v>
      </c>
      <c r="D336" t="s">
        <v>580</v>
      </c>
      <c r="E336" t="s">
        <v>28</v>
      </c>
      <c r="F336" t="s">
        <v>26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ユニフォーム鳴子哲平ICONIC</v>
      </c>
    </row>
    <row r="337" spans="1:20" x14ac:dyDescent="0.3">
      <c r="A337">
        <f>VLOOKUP(Toss[[#This Row],[No用]],SetNo[[No.用]:[vlookup 用]],2,FALSE)</f>
        <v>116</v>
      </c>
      <c r="B337">
        <f>IF(ROW()=2,1,IF(A336&lt;&gt;Toss[[#This Row],[No]],1,B336+1))</f>
        <v>2</v>
      </c>
      <c r="C337" t="s">
        <v>206</v>
      </c>
      <c r="D337" t="s">
        <v>580</v>
      </c>
      <c r="E337" t="s">
        <v>28</v>
      </c>
      <c r="F337" t="s">
        <v>26</v>
      </c>
      <c r="G337" t="s">
        <v>156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ユニフォーム鳴子哲平ICONIC</v>
      </c>
    </row>
    <row r="338" spans="1:20" x14ac:dyDescent="0.3">
      <c r="A338">
        <f>VLOOKUP(Toss[[#This Row],[No用]],SetNo[[No.用]:[vlookup 用]],2,FALSE)</f>
        <v>117</v>
      </c>
      <c r="B338">
        <f>IF(ROW()=2,1,IF(A337&lt;&gt;Toss[[#This Row],[No]],1,B337+1))</f>
        <v>1</v>
      </c>
      <c r="C338" t="s">
        <v>206</v>
      </c>
      <c r="D338" t="s">
        <v>583</v>
      </c>
      <c r="E338" t="s">
        <v>28</v>
      </c>
      <c r="F338" t="s">
        <v>21</v>
      </c>
      <c r="G338" t="s">
        <v>156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ユニフォーム秋保和光ICONIC</v>
      </c>
    </row>
    <row r="339" spans="1:20" x14ac:dyDescent="0.3">
      <c r="A339">
        <f>VLOOKUP(Toss[[#This Row],[No用]],SetNo[[No.用]:[vlookup 用]],2,FALSE)</f>
        <v>118</v>
      </c>
      <c r="B339">
        <f>IF(ROW()=2,1,IF(A338&lt;&gt;Toss[[#This Row],[No]],1,B338+1))</f>
        <v>1</v>
      </c>
      <c r="C339" t="s">
        <v>206</v>
      </c>
      <c r="D339" t="s">
        <v>586</v>
      </c>
      <c r="E339" t="s">
        <v>28</v>
      </c>
      <c r="F339" t="s">
        <v>26</v>
      </c>
      <c r="G339" t="s">
        <v>156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23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ユニフォーム松島剛ICONIC</v>
      </c>
    </row>
    <row r="340" spans="1:20" x14ac:dyDescent="0.3">
      <c r="A340">
        <f>VLOOKUP(Toss[[#This Row],[No用]],SetNo[[No.用]:[vlookup 用]],2,FALSE)</f>
        <v>118</v>
      </c>
      <c r="B340">
        <f>IF(ROW()=2,1,IF(A339&lt;&gt;Toss[[#This Row],[No]],1,B339+1))</f>
        <v>2</v>
      </c>
      <c r="C340" t="s">
        <v>206</v>
      </c>
      <c r="D340" t="s">
        <v>586</v>
      </c>
      <c r="E340" t="s">
        <v>28</v>
      </c>
      <c r="F340" t="s">
        <v>26</v>
      </c>
      <c r="G340" t="s">
        <v>156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ユニフォーム松島剛ICONIC</v>
      </c>
    </row>
    <row r="341" spans="1:20" x14ac:dyDescent="0.3">
      <c r="A341">
        <f>VLOOKUP(Toss[[#This Row],[No用]],SetNo[[No.用]:[vlookup 用]],2,FALSE)</f>
        <v>119</v>
      </c>
      <c r="B341">
        <f>IF(ROW()=2,1,IF(A340&lt;&gt;Toss[[#This Row],[No]],1,B340+1))</f>
        <v>1</v>
      </c>
      <c r="C341" t="s">
        <v>206</v>
      </c>
      <c r="D341" t="s">
        <v>589</v>
      </c>
      <c r="E341" t="s">
        <v>28</v>
      </c>
      <c r="F341" t="s">
        <v>25</v>
      </c>
      <c r="G341" t="s">
        <v>156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ユニフォーム川渡瞬己ICONIC</v>
      </c>
    </row>
    <row r="342" spans="1:20" x14ac:dyDescent="0.3">
      <c r="A342">
        <f>VLOOKUP(Toss[[#This Row],[No用]],SetNo[[No.用]:[vlookup 用]],2,FALSE)</f>
        <v>119</v>
      </c>
      <c r="B342">
        <f>IF(ROW()=2,1,IF(A341&lt;&gt;Toss[[#This Row],[No]],1,B341+1))</f>
        <v>2</v>
      </c>
      <c r="C342" t="s">
        <v>206</v>
      </c>
      <c r="D342" t="s">
        <v>589</v>
      </c>
      <c r="E342" t="s">
        <v>28</v>
      </c>
      <c r="F342" t="s">
        <v>25</v>
      </c>
      <c r="G342" t="s">
        <v>156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ユニフォーム川渡瞬己ICONIC</v>
      </c>
    </row>
    <row r="343" spans="1:20" x14ac:dyDescent="0.3">
      <c r="A343">
        <f>VLOOKUP(Toss[[#This Row],[No用]],SetNo[[No.用]:[vlookup 用]],2,FALSE)</f>
        <v>120</v>
      </c>
      <c r="B343">
        <f>IF(ROW()=2,1,IF(A342&lt;&gt;Toss[[#This Row],[No]],1,B342+1))</f>
        <v>1</v>
      </c>
      <c r="C343" t="s">
        <v>108</v>
      </c>
      <c r="D343" t="s">
        <v>109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ユニフォーム牛島若利ICONIC</v>
      </c>
    </row>
    <row r="344" spans="1:20" x14ac:dyDescent="0.3">
      <c r="A344">
        <f>VLOOKUP(Toss[[#This Row],[No用]],SetNo[[No.用]:[vlookup 用]],2,FALSE)</f>
        <v>120</v>
      </c>
      <c r="B344">
        <f>IF(ROW()=2,1,IF(A343&lt;&gt;Toss[[#This Row],[No]],1,B343+1))</f>
        <v>2</v>
      </c>
      <c r="C344" t="s">
        <v>108</v>
      </c>
      <c r="D344" t="s">
        <v>109</v>
      </c>
      <c r="E344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ユニフォーム牛島若利ICONIC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1</v>
      </c>
      <c r="C345" t="s">
        <v>116</v>
      </c>
      <c r="D345" t="s">
        <v>109</v>
      </c>
      <c r="E345" t="s">
        <v>90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水着牛島若利ICONIC</v>
      </c>
    </row>
    <row r="346" spans="1:20" x14ac:dyDescent="0.3">
      <c r="A346">
        <f>VLOOKUP(Toss[[#This Row],[No用]],SetNo[[No.用]:[vlookup 用]],2,FALSE)</f>
        <v>121</v>
      </c>
      <c r="B346">
        <f>IF(ROW()=2,1,IF(A345&lt;&gt;Toss[[#This Row],[No]],1,B345+1))</f>
        <v>2</v>
      </c>
      <c r="C346" t="s">
        <v>116</v>
      </c>
      <c r="D346" t="s">
        <v>109</v>
      </c>
      <c r="E346" t="s">
        <v>90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30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水着牛島若利ICONIC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1</v>
      </c>
      <c r="C347" s="1" t="s">
        <v>939</v>
      </c>
      <c r="D347" t="s">
        <v>109</v>
      </c>
      <c r="E347" s="1" t="s">
        <v>77</v>
      </c>
      <c r="F347" t="s">
        <v>78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新年牛島若利ICONIC</v>
      </c>
    </row>
    <row r="348" spans="1:20" x14ac:dyDescent="0.3">
      <c r="A348">
        <f>VLOOKUP(Toss[[#This Row],[No用]],SetNo[[No.用]:[vlookup 用]],2,FALSE)</f>
        <v>122</v>
      </c>
      <c r="B348">
        <f>IF(ROW()=2,1,IF(A347&lt;&gt;Toss[[#This Row],[No]],1,B347+1))</f>
        <v>2</v>
      </c>
      <c r="C348" s="1" t="s">
        <v>939</v>
      </c>
      <c r="D348" t="s">
        <v>109</v>
      </c>
      <c r="E348" s="1" t="s">
        <v>77</v>
      </c>
      <c r="F348" t="s">
        <v>78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178</v>
      </c>
      <c r="M348">
        <v>33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新年牛島若利ICONIC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1</v>
      </c>
      <c r="C349" t="s">
        <v>108</v>
      </c>
      <c r="D349" t="s">
        <v>110</v>
      </c>
      <c r="E349" t="s">
        <v>73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ユニフォーム天童覚ICONIC</v>
      </c>
    </row>
    <row r="350" spans="1:20" x14ac:dyDescent="0.3">
      <c r="A350">
        <f>VLOOKUP(Toss[[#This Row],[No用]],SetNo[[No.用]:[vlookup 用]],2,FALSE)</f>
        <v>123</v>
      </c>
      <c r="B350">
        <f>IF(ROW()=2,1,IF(A349&lt;&gt;Toss[[#This Row],[No]],1,B349+1))</f>
        <v>2</v>
      </c>
      <c r="C350" t="s">
        <v>108</v>
      </c>
      <c r="D350" t="s">
        <v>110</v>
      </c>
      <c r="E350" t="s">
        <v>73</v>
      </c>
      <c r="F350" t="s">
        <v>82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ユニフォーム天童覚ICONIC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1</v>
      </c>
      <c r="C351" t="s">
        <v>116</v>
      </c>
      <c r="D351" t="s">
        <v>110</v>
      </c>
      <c r="E351" t="s">
        <v>90</v>
      </c>
      <c r="F351" t="s">
        <v>82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水着天童覚ICONIC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2</v>
      </c>
      <c r="C352" t="s">
        <v>116</v>
      </c>
      <c r="D352" t="s">
        <v>110</v>
      </c>
      <c r="E352" t="s">
        <v>90</v>
      </c>
      <c r="F352" t="s">
        <v>82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水着天童覚ICONIC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1</v>
      </c>
      <c r="C353" s="1" t="s">
        <v>898</v>
      </c>
      <c r="D353" t="s">
        <v>110</v>
      </c>
      <c r="E353" s="1" t="s">
        <v>77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文化祭天童覚ICONIC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2</v>
      </c>
      <c r="C354" s="1" t="s">
        <v>898</v>
      </c>
      <c r="D354" t="s">
        <v>110</v>
      </c>
      <c r="E354" s="1" t="s">
        <v>77</v>
      </c>
      <c r="F354" t="s">
        <v>82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文化祭天童覚ICONIC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1</v>
      </c>
      <c r="C355" t="s">
        <v>108</v>
      </c>
      <c r="D355" t="s">
        <v>111</v>
      </c>
      <c r="E355" t="s">
        <v>77</v>
      </c>
      <c r="F355" t="s">
        <v>78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ユニフォーム五色工ICONIC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2</v>
      </c>
      <c r="C356" t="s">
        <v>108</v>
      </c>
      <c r="D356" t="s">
        <v>111</v>
      </c>
      <c r="E356" t="s">
        <v>77</v>
      </c>
      <c r="F356" t="s">
        <v>78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ユニフォーム五色工ICONIC</v>
      </c>
    </row>
    <row r="357" spans="1:20" x14ac:dyDescent="0.3">
      <c r="A357">
        <f>VLOOKUP(Toss[[#This Row],[No用]],SetNo[[No.用]:[vlookup 用]],2,FALSE)</f>
        <v>127</v>
      </c>
      <c r="B357">
        <f>IF(ROW()=2,1,IF(A356&lt;&gt;Toss[[#This Row],[No]],1,B356+1))</f>
        <v>1</v>
      </c>
      <c r="C357" s="1" t="s">
        <v>705</v>
      </c>
      <c r="D357" t="s">
        <v>111</v>
      </c>
      <c r="E357" s="1" t="s">
        <v>73</v>
      </c>
      <c r="F357" t="s">
        <v>78</v>
      </c>
      <c r="G357" t="s">
        <v>118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職業体験五色工ICONIC</v>
      </c>
    </row>
    <row r="358" spans="1:20" x14ac:dyDescent="0.3">
      <c r="A358">
        <f>VLOOKUP(Toss[[#This Row],[No用]],SetNo[[No.用]:[vlookup 用]],2,FALSE)</f>
        <v>127</v>
      </c>
      <c r="B358">
        <f>IF(ROW()=2,1,IF(A357&lt;&gt;Toss[[#This Row],[No]],1,B357+1))</f>
        <v>2</v>
      </c>
      <c r="C358" s="1" t="s">
        <v>705</v>
      </c>
      <c r="D358" t="s">
        <v>111</v>
      </c>
      <c r="E358" s="1" t="s">
        <v>73</v>
      </c>
      <c r="F358" t="s">
        <v>78</v>
      </c>
      <c r="G358" t="s">
        <v>118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職業体験五色工ICONIC</v>
      </c>
    </row>
    <row r="359" spans="1:20" x14ac:dyDescent="0.3">
      <c r="A359">
        <f>VLOOKUP(Toss[[#This Row],[No用]],SetNo[[No.用]:[vlookup 用]],2,FALSE)</f>
        <v>128</v>
      </c>
      <c r="B359">
        <f>IF(ROW()=2,1,IF(A358&lt;&gt;Toss[[#This Row],[No]],1,B358+1))</f>
        <v>1</v>
      </c>
      <c r="C359" t="s">
        <v>108</v>
      </c>
      <c r="D359" t="s">
        <v>112</v>
      </c>
      <c r="E359" t="s">
        <v>73</v>
      </c>
      <c r="F359" t="s">
        <v>74</v>
      </c>
      <c r="G359" t="s">
        <v>118</v>
      </c>
      <c r="H359" t="s">
        <v>71</v>
      </c>
      <c r="I359">
        <v>1</v>
      </c>
      <c r="J359" t="s">
        <v>232</v>
      </c>
      <c r="K359" t="s">
        <v>397</v>
      </c>
      <c r="L359" t="s">
        <v>276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ユニフォーム白布賢二郎ICONIC</v>
      </c>
    </row>
    <row r="360" spans="1:20" x14ac:dyDescent="0.3">
      <c r="A360">
        <f>VLOOKUP(Toss[[#This Row],[No用]],SetNo[[No.用]:[vlookup 用]],2,FALSE)</f>
        <v>128</v>
      </c>
      <c r="B360">
        <f>IF(ROW()=2,1,IF(A359&lt;&gt;Toss[[#This Row],[No]],1,B359+1))</f>
        <v>2</v>
      </c>
      <c r="C360" t="s">
        <v>108</v>
      </c>
      <c r="D360" t="s">
        <v>112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t="s">
        <v>398</v>
      </c>
      <c r="L360" t="s">
        <v>276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ユニフォーム白布賢二郎ICONIC</v>
      </c>
    </row>
    <row r="361" spans="1:20" x14ac:dyDescent="0.3">
      <c r="A361">
        <f>VLOOKUP(Toss[[#This Row],[No用]],SetNo[[No.用]:[vlookup 用]],2,FALSE)</f>
        <v>128</v>
      </c>
      <c r="B361">
        <f>IF(ROW()=2,1,IF(A360&lt;&gt;Toss[[#This Row],[No]],1,B360+1))</f>
        <v>3</v>
      </c>
      <c r="C361" t="s">
        <v>108</v>
      </c>
      <c r="D361" t="s">
        <v>112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t="s">
        <v>401</v>
      </c>
      <c r="L361" t="s">
        <v>276</v>
      </c>
      <c r="M361">
        <v>36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ユニフォーム白布賢二郎ICONIC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4</v>
      </c>
      <c r="C362" t="s">
        <v>108</v>
      </c>
      <c r="D362" t="s">
        <v>112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t="s">
        <v>402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ユニフォーム白布賢二郎ICONIC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5</v>
      </c>
      <c r="C363" t="s">
        <v>108</v>
      </c>
      <c r="D363" t="s">
        <v>112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t="s">
        <v>403</v>
      </c>
      <c r="L363" t="s">
        <v>404</v>
      </c>
      <c r="M363">
        <v>49</v>
      </c>
      <c r="N363">
        <v>0</v>
      </c>
      <c r="O363">
        <v>59</v>
      </c>
      <c r="P363">
        <v>0</v>
      </c>
      <c r="T363" t="str">
        <f>Toss[[#This Row],[服装]]&amp;Toss[[#This Row],[名前]]&amp;Toss[[#This Row],[レアリティ]]</f>
        <v>ユニフォーム白布賢二郎ICONIC</v>
      </c>
    </row>
    <row r="364" spans="1:20" x14ac:dyDescent="0.3">
      <c r="A364">
        <f>VLOOKUP(Toss[[#This Row],[No用]],SetNo[[No.用]:[vlookup 用]],2,FALSE)</f>
        <v>129</v>
      </c>
      <c r="B364">
        <f>IF(ROW()=2,1,IF(A363&lt;&gt;Toss[[#This Row],[No]],1,B363+1))</f>
        <v>1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232</v>
      </c>
      <c r="K364" t="s">
        <v>397</v>
      </c>
      <c r="L364" t="s">
        <v>276</v>
      </c>
      <c r="M364">
        <v>34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129</v>
      </c>
      <c r="B365">
        <f>IF(ROW()=2,1,IF(A364&lt;&gt;Toss[[#This Row],[No]],1,B364+1))</f>
        <v>2</v>
      </c>
      <c r="C365" t="s">
        <v>393</v>
      </c>
      <c r="D365" t="s">
        <v>394</v>
      </c>
      <c r="E365" t="s">
        <v>24</v>
      </c>
      <c r="F365" t="s">
        <v>31</v>
      </c>
      <c r="G365" t="s">
        <v>157</v>
      </c>
      <c r="H365" t="s">
        <v>71</v>
      </c>
      <c r="I365">
        <v>1</v>
      </c>
      <c r="J365" t="s">
        <v>232</v>
      </c>
      <c r="K365" t="s">
        <v>398</v>
      </c>
      <c r="L365" t="s">
        <v>276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探偵白布賢二郎ICONIC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3</v>
      </c>
      <c r="C366" t="s">
        <v>393</v>
      </c>
      <c r="D366" t="s">
        <v>394</v>
      </c>
      <c r="E366" t="s">
        <v>24</v>
      </c>
      <c r="F366" t="s">
        <v>31</v>
      </c>
      <c r="G366" t="s">
        <v>157</v>
      </c>
      <c r="H366" t="s">
        <v>71</v>
      </c>
      <c r="I366">
        <v>1</v>
      </c>
      <c r="J366" t="s">
        <v>232</v>
      </c>
      <c r="K366" t="s">
        <v>399</v>
      </c>
      <c r="L366" t="s">
        <v>400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探偵白布賢二郎ICONIC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4</v>
      </c>
      <c r="C367" t="s">
        <v>393</v>
      </c>
      <c r="D367" t="s">
        <v>394</v>
      </c>
      <c r="E367" t="s">
        <v>24</v>
      </c>
      <c r="F367" t="s">
        <v>31</v>
      </c>
      <c r="G367" t="s">
        <v>157</v>
      </c>
      <c r="H367" t="s">
        <v>71</v>
      </c>
      <c r="I367">
        <v>1</v>
      </c>
      <c r="J367" t="s">
        <v>396</v>
      </c>
      <c r="K367" t="s">
        <v>401</v>
      </c>
      <c r="L367" t="s">
        <v>276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探偵白布賢二郎ICONIC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5</v>
      </c>
      <c r="C368" t="s">
        <v>393</v>
      </c>
      <c r="D368" t="s">
        <v>394</v>
      </c>
      <c r="E368" t="s">
        <v>24</v>
      </c>
      <c r="F368" t="s">
        <v>31</v>
      </c>
      <c r="G368" t="s">
        <v>157</v>
      </c>
      <c r="H368" t="s">
        <v>71</v>
      </c>
      <c r="I368">
        <v>1</v>
      </c>
      <c r="J368" t="s">
        <v>396</v>
      </c>
      <c r="K368" t="s">
        <v>402</v>
      </c>
      <c r="L368" t="s">
        <v>400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探偵白布賢二郎ICONIC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6</v>
      </c>
      <c r="C369" t="s">
        <v>393</v>
      </c>
      <c r="D369" t="s">
        <v>394</v>
      </c>
      <c r="E369" t="s">
        <v>24</v>
      </c>
      <c r="F369" t="s">
        <v>31</v>
      </c>
      <c r="G369" t="s">
        <v>157</v>
      </c>
      <c r="H369" t="s">
        <v>71</v>
      </c>
      <c r="I369">
        <v>1</v>
      </c>
      <c r="J369" t="s">
        <v>396</v>
      </c>
      <c r="K369" t="s">
        <v>403</v>
      </c>
      <c r="L369" t="s">
        <v>404</v>
      </c>
      <c r="M369">
        <v>49</v>
      </c>
      <c r="N369">
        <v>0</v>
      </c>
      <c r="O369">
        <v>59</v>
      </c>
      <c r="P369">
        <v>0</v>
      </c>
      <c r="R369" s="1" t="s">
        <v>909</v>
      </c>
      <c r="T369" t="str">
        <f>Toss[[#This Row],[服装]]&amp;Toss[[#This Row],[名前]]&amp;Toss[[#This Row],[レアリティ]]</f>
        <v>探偵白布賢二郎ICONIC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1</v>
      </c>
      <c r="C370" t="s">
        <v>108</v>
      </c>
      <c r="D370" t="s">
        <v>113</v>
      </c>
      <c r="E370" t="s">
        <v>73</v>
      </c>
      <c r="F370" t="s">
        <v>78</v>
      </c>
      <c r="G370" t="s">
        <v>118</v>
      </c>
      <c r="H370" t="s">
        <v>71</v>
      </c>
      <c r="I370">
        <v>1</v>
      </c>
      <c r="J370" t="s">
        <v>396</v>
      </c>
      <c r="K370" s="1" t="s">
        <v>166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ユニフォーム大平獅音ICONIC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2</v>
      </c>
      <c r="C371" t="s">
        <v>108</v>
      </c>
      <c r="D371" t="s">
        <v>113</v>
      </c>
      <c r="E371" t="s">
        <v>73</v>
      </c>
      <c r="F371" t="s">
        <v>78</v>
      </c>
      <c r="G371" t="s">
        <v>118</v>
      </c>
      <c r="H371" t="s">
        <v>71</v>
      </c>
      <c r="I371">
        <v>1</v>
      </c>
      <c r="J371" t="s">
        <v>396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ユニフォーム大平獅音ICONIC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1</v>
      </c>
      <c r="C372" t="s">
        <v>108</v>
      </c>
      <c r="D372" t="s">
        <v>114</v>
      </c>
      <c r="E372" t="s">
        <v>73</v>
      </c>
      <c r="F372" t="s">
        <v>82</v>
      </c>
      <c r="G372" t="s">
        <v>118</v>
      </c>
      <c r="H372" t="s">
        <v>71</v>
      </c>
      <c r="I372">
        <v>1</v>
      </c>
      <c r="J372" t="s">
        <v>396</v>
      </c>
      <c r="K372" s="1" t="s">
        <v>166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ユニフォーム川西太一ICONIC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2</v>
      </c>
      <c r="C373" t="s">
        <v>108</v>
      </c>
      <c r="D373" t="s">
        <v>114</v>
      </c>
      <c r="E373" t="s">
        <v>73</v>
      </c>
      <c r="F373" t="s">
        <v>82</v>
      </c>
      <c r="G373" t="s">
        <v>118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ユニフォーム川西太一ICONIC</v>
      </c>
    </row>
    <row r="374" spans="1:20" x14ac:dyDescent="0.3">
      <c r="A374">
        <f>VLOOKUP(Toss[[#This Row],[No用]],SetNo[[No.用]:[vlookup 用]],2,FALSE)</f>
        <v>132</v>
      </c>
      <c r="B374">
        <f>IF(ROW()=2,1,IF(A373&lt;&gt;Toss[[#This Row],[No]],1,B373+1))</f>
        <v>1</v>
      </c>
      <c r="C374" t="s">
        <v>108</v>
      </c>
      <c r="D374" s="1" t="s">
        <v>664</v>
      </c>
      <c r="E374" t="s">
        <v>73</v>
      </c>
      <c r="F374" t="s">
        <v>74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38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ユニフォーム瀬見英太ICONIC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2</v>
      </c>
      <c r="C375" t="s">
        <v>108</v>
      </c>
      <c r="D375" s="1" t="s">
        <v>664</v>
      </c>
      <c r="E375" t="s">
        <v>73</v>
      </c>
      <c r="F375" t="s">
        <v>74</v>
      </c>
      <c r="G375" t="s">
        <v>118</v>
      </c>
      <c r="H375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ユニフォーム瀬見英太ICONIC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3</v>
      </c>
      <c r="C376" t="s">
        <v>108</v>
      </c>
      <c r="D376" s="1" t="s">
        <v>664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s="1" t="s">
        <v>172</v>
      </c>
      <c r="L376" s="1" t="s">
        <v>173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ユニフォーム瀬見英太ICONIC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4</v>
      </c>
      <c r="C377" t="s">
        <v>108</v>
      </c>
      <c r="D377" s="1" t="s">
        <v>664</v>
      </c>
      <c r="E377" t="s">
        <v>73</v>
      </c>
      <c r="F377" t="s">
        <v>74</v>
      </c>
      <c r="G377" t="s">
        <v>118</v>
      </c>
      <c r="H377" t="s">
        <v>71</v>
      </c>
      <c r="I377">
        <v>1</v>
      </c>
      <c r="J377" t="s">
        <v>232</v>
      </c>
      <c r="K377" s="1" t="s">
        <v>386</v>
      </c>
      <c r="L377" s="1" t="s">
        <v>173</v>
      </c>
      <c r="M377">
        <v>45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ユニフォーム瀬見英太ICONIC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5</v>
      </c>
      <c r="C378" t="s">
        <v>108</v>
      </c>
      <c r="D378" s="1" t="s">
        <v>664</v>
      </c>
      <c r="E378" t="s">
        <v>73</v>
      </c>
      <c r="F378" t="s">
        <v>74</v>
      </c>
      <c r="G378" t="s">
        <v>118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ユニフォーム瀬見英太ICONIC</v>
      </c>
    </row>
    <row r="379" spans="1:20" x14ac:dyDescent="0.3">
      <c r="A379">
        <f>VLOOKUP(Toss[[#This Row],[No用]],SetNo[[No.用]:[vlookup 用]],2,FALSE)</f>
        <v>133</v>
      </c>
      <c r="B379">
        <f>IF(ROW()=2,1,IF(A378&lt;&gt;Toss[[#This Row],[No]],1,B378+1))</f>
        <v>1</v>
      </c>
      <c r="C379" s="1" t="s">
        <v>996</v>
      </c>
      <c r="D379" s="1" t="s">
        <v>664</v>
      </c>
      <c r="E379" s="1" t="s">
        <v>90</v>
      </c>
      <c r="F379" t="s">
        <v>74</v>
      </c>
      <c r="G379" t="s">
        <v>118</v>
      </c>
      <c r="H379" t="s">
        <v>71</v>
      </c>
      <c r="I379">
        <v>1</v>
      </c>
      <c r="J379" t="s">
        <v>232</v>
      </c>
      <c r="K379" s="1" t="s">
        <v>166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雪遊び瀬見英太ICONIC</v>
      </c>
    </row>
    <row r="380" spans="1:20" x14ac:dyDescent="0.3">
      <c r="A380">
        <f>VLOOKUP(Toss[[#This Row],[No用]],SetNo[[No.用]:[vlookup 用]],2,FALSE)</f>
        <v>133</v>
      </c>
      <c r="B380">
        <f>IF(ROW()=2,1,IF(A379&lt;&gt;Toss[[#This Row],[No]],1,B379+1))</f>
        <v>2</v>
      </c>
      <c r="C380" s="1" t="s">
        <v>996</v>
      </c>
      <c r="D380" s="1" t="s">
        <v>664</v>
      </c>
      <c r="E380" s="1" t="s">
        <v>90</v>
      </c>
      <c r="F380" t="s">
        <v>74</v>
      </c>
      <c r="G380" t="s">
        <v>118</v>
      </c>
      <c r="H380" t="s">
        <v>71</v>
      </c>
      <c r="I380">
        <v>1</v>
      </c>
      <c r="J380" t="s">
        <v>232</v>
      </c>
      <c r="K380" s="1" t="s">
        <v>169</v>
      </c>
      <c r="L380" s="1" t="s">
        <v>173</v>
      </c>
      <c r="M380">
        <v>38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雪遊び瀬見英太ICONIC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3</v>
      </c>
      <c r="C381" s="1" t="s">
        <v>996</v>
      </c>
      <c r="D381" s="1" t="s">
        <v>664</v>
      </c>
      <c r="E381" s="1" t="s">
        <v>90</v>
      </c>
      <c r="F381" t="s">
        <v>74</v>
      </c>
      <c r="G381" t="s">
        <v>118</v>
      </c>
      <c r="H381" t="s">
        <v>71</v>
      </c>
      <c r="I381">
        <v>1</v>
      </c>
      <c r="J381" t="s">
        <v>232</v>
      </c>
      <c r="K381" s="1" t="s">
        <v>172</v>
      </c>
      <c r="L381" s="1" t="s">
        <v>173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雪遊び瀬見英太ICONIC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4</v>
      </c>
      <c r="C382" s="1" t="s">
        <v>996</v>
      </c>
      <c r="D382" s="1" t="s">
        <v>664</v>
      </c>
      <c r="E382" s="1" t="s">
        <v>90</v>
      </c>
      <c r="F382" t="s">
        <v>74</v>
      </c>
      <c r="G382" t="s">
        <v>118</v>
      </c>
      <c r="H382" t="s">
        <v>71</v>
      </c>
      <c r="I382">
        <v>1</v>
      </c>
      <c r="J382" t="s">
        <v>232</v>
      </c>
      <c r="K382" s="1" t="s">
        <v>386</v>
      </c>
      <c r="L382" s="1" t="s">
        <v>173</v>
      </c>
      <c r="M382">
        <v>45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雪遊び瀬見英太ICONIC</v>
      </c>
    </row>
    <row r="383" spans="1:20" x14ac:dyDescent="0.3">
      <c r="A383">
        <f>VLOOKUP(Toss[[#This Row],[No用]],SetNo[[No.用]:[vlookup 用]],2,FALSE)</f>
        <v>133</v>
      </c>
      <c r="B383">
        <f>IF(ROW()=2,1,IF(A382&lt;&gt;Toss[[#This Row],[No]],1,B382+1))</f>
        <v>5</v>
      </c>
      <c r="C383" s="1" t="s">
        <v>996</v>
      </c>
      <c r="D383" s="1" t="s">
        <v>664</v>
      </c>
      <c r="E383" s="1" t="s">
        <v>90</v>
      </c>
      <c r="F383" t="s">
        <v>74</v>
      </c>
      <c r="G383" t="s">
        <v>118</v>
      </c>
      <c r="H383" t="s">
        <v>71</v>
      </c>
      <c r="I383">
        <v>1</v>
      </c>
      <c r="J383" t="s">
        <v>232</v>
      </c>
      <c r="K383" s="1" t="s">
        <v>233</v>
      </c>
      <c r="L383" s="1" t="s">
        <v>178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雪遊び瀬見英太ICONIC</v>
      </c>
    </row>
    <row r="384" spans="1:20" x14ac:dyDescent="0.3">
      <c r="A384">
        <f>VLOOKUP(Toss[[#This Row],[No用]],SetNo[[No.用]:[vlookup 用]],2,FALSE)</f>
        <v>133</v>
      </c>
      <c r="B384">
        <f>IF(ROW()=2,1,IF(A383&lt;&gt;Toss[[#This Row],[No]],1,B383+1))</f>
        <v>6</v>
      </c>
      <c r="C384" s="1" t="s">
        <v>996</v>
      </c>
      <c r="D384" s="1" t="s">
        <v>664</v>
      </c>
      <c r="E384" s="1" t="s">
        <v>90</v>
      </c>
      <c r="F384" t="s">
        <v>74</v>
      </c>
      <c r="G384" t="s">
        <v>118</v>
      </c>
      <c r="H384" t="s">
        <v>71</v>
      </c>
      <c r="I384">
        <v>1</v>
      </c>
      <c r="J384" t="s">
        <v>232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T384" t="str">
        <f>Toss[[#This Row],[服装]]&amp;Toss[[#This Row],[名前]]&amp;Toss[[#This Row],[レアリティ]]</f>
        <v>雪遊び瀬見英太ICONIC</v>
      </c>
    </row>
    <row r="385" spans="1:20" x14ac:dyDescent="0.3">
      <c r="A385">
        <f>VLOOKUP(Toss[[#This Row],[No用]],SetNo[[No.用]:[vlookup 用]],2,FALSE)</f>
        <v>134</v>
      </c>
      <c r="B385">
        <f>IF(ROW()=2,1,IF(A384&lt;&gt;Toss[[#This Row],[No]],1,B384+1))</f>
        <v>1</v>
      </c>
      <c r="C385" t="s">
        <v>108</v>
      </c>
      <c r="D385" t="s">
        <v>115</v>
      </c>
      <c r="E385" t="s">
        <v>73</v>
      </c>
      <c r="F385" t="s">
        <v>80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ユニフォーム山形隼人ICONIC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1</v>
      </c>
      <c r="C386" t="s">
        <v>108</v>
      </c>
      <c r="D386" t="s">
        <v>186</v>
      </c>
      <c r="E386" t="s">
        <v>77</v>
      </c>
      <c r="F386" t="s">
        <v>74</v>
      </c>
      <c r="G386" t="s">
        <v>185</v>
      </c>
      <c r="H386" t="s">
        <v>71</v>
      </c>
      <c r="I386">
        <v>1</v>
      </c>
      <c r="J386" t="s">
        <v>232</v>
      </c>
      <c r="K386" s="1" t="s">
        <v>166</v>
      </c>
      <c r="L386" s="1" t="s">
        <v>173</v>
      </c>
      <c r="M386">
        <v>38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ユニフォーム宮侑ICONIC</v>
      </c>
    </row>
    <row r="387" spans="1:20" x14ac:dyDescent="0.3">
      <c r="A387">
        <f>VLOOKUP(Toss[[#This Row],[No用]],SetNo[[No.用]:[vlookup 用]],2,FALSE)</f>
        <v>135</v>
      </c>
      <c r="B387">
        <f>IF(ROW()=2,1,IF(A386&lt;&gt;Toss[[#This Row],[No]],1,B386+1))</f>
        <v>2</v>
      </c>
      <c r="C387" t="s">
        <v>108</v>
      </c>
      <c r="D387" t="s">
        <v>186</v>
      </c>
      <c r="E387" t="s">
        <v>77</v>
      </c>
      <c r="F387" t="s">
        <v>74</v>
      </c>
      <c r="G387" t="s">
        <v>185</v>
      </c>
      <c r="H387" t="s">
        <v>71</v>
      </c>
      <c r="I387">
        <v>1</v>
      </c>
      <c r="J387" t="s">
        <v>232</v>
      </c>
      <c r="K387" s="1" t="s">
        <v>169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ユニフォーム宮侑ICONIC</v>
      </c>
    </row>
    <row r="388" spans="1:20" x14ac:dyDescent="0.3">
      <c r="A388">
        <f>VLOOKUP(Toss[[#This Row],[No用]],SetNo[[No.用]:[vlookup 用]],2,FALSE)</f>
        <v>135</v>
      </c>
      <c r="B388">
        <f>IF(ROW()=2,1,IF(A387&lt;&gt;Toss[[#This Row],[No]],1,B387+1))</f>
        <v>3</v>
      </c>
      <c r="C388" t="s">
        <v>108</v>
      </c>
      <c r="D388" t="s">
        <v>186</v>
      </c>
      <c r="E388" t="s">
        <v>77</v>
      </c>
      <c r="F388" t="s">
        <v>74</v>
      </c>
      <c r="G388" t="s">
        <v>185</v>
      </c>
      <c r="H388" t="s">
        <v>71</v>
      </c>
      <c r="I388">
        <v>1</v>
      </c>
      <c r="J388" t="s">
        <v>232</v>
      </c>
      <c r="K388" s="1" t="s">
        <v>181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ユニフォーム宮侑ICONIC</v>
      </c>
    </row>
    <row r="389" spans="1:20" x14ac:dyDescent="0.3">
      <c r="A389">
        <f>VLOOKUP(Toss[[#This Row],[No用]],SetNo[[No.用]:[vlookup 用]],2,FALSE)</f>
        <v>135</v>
      </c>
      <c r="B389">
        <f>IF(ROW()=2,1,IF(A388&lt;&gt;Toss[[#This Row],[No]],1,B388+1))</f>
        <v>4</v>
      </c>
      <c r="C389" t="s">
        <v>108</v>
      </c>
      <c r="D389" t="s">
        <v>186</v>
      </c>
      <c r="E389" t="s">
        <v>77</v>
      </c>
      <c r="F389" t="s">
        <v>74</v>
      </c>
      <c r="G389" t="s">
        <v>185</v>
      </c>
      <c r="H389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ユニフォーム宮侑ICONIC</v>
      </c>
    </row>
    <row r="390" spans="1:20" x14ac:dyDescent="0.3">
      <c r="A390">
        <f>VLOOKUP(Toss[[#This Row],[No用]],SetNo[[No.用]:[vlookup 用]],2,FALSE)</f>
        <v>135</v>
      </c>
      <c r="B390">
        <f>IF(ROW()=2,1,IF(A389&lt;&gt;Toss[[#This Row],[No]],1,B389+1))</f>
        <v>5</v>
      </c>
      <c r="C390" t="s">
        <v>108</v>
      </c>
      <c r="D390" t="s">
        <v>186</v>
      </c>
      <c r="E390" t="s">
        <v>77</v>
      </c>
      <c r="F390" t="s">
        <v>74</v>
      </c>
      <c r="G390" t="s">
        <v>185</v>
      </c>
      <c r="H390" t="s">
        <v>71</v>
      </c>
      <c r="I390">
        <v>1</v>
      </c>
      <c r="J390" t="s">
        <v>232</v>
      </c>
      <c r="K390" s="1" t="s">
        <v>183</v>
      </c>
      <c r="L390" s="1" t="s">
        <v>225</v>
      </c>
      <c r="M390">
        <v>50</v>
      </c>
      <c r="N390">
        <v>0</v>
      </c>
      <c r="O390">
        <v>60</v>
      </c>
      <c r="P390">
        <v>0</v>
      </c>
      <c r="T390" t="str">
        <f>Toss[[#This Row],[服装]]&amp;Toss[[#This Row],[名前]]&amp;Toss[[#This Row],[レアリティ]]</f>
        <v>ユニフォーム宮侑ICONIC</v>
      </c>
    </row>
    <row r="391" spans="1:20" x14ac:dyDescent="0.3">
      <c r="A391">
        <f>VLOOKUP(Toss[[#This Row],[No用]],SetNo[[No.用]:[vlookup 用]],2,FALSE)</f>
        <v>135</v>
      </c>
      <c r="B391">
        <f>IF(ROW()=2,1,IF(A390&lt;&gt;Toss[[#This Row],[No]],1,B390+1))</f>
        <v>6</v>
      </c>
      <c r="C391" t="s">
        <v>108</v>
      </c>
      <c r="D391" t="s">
        <v>186</v>
      </c>
      <c r="E391" t="s">
        <v>77</v>
      </c>
      <c r="F391" t="s">
        <v>74</v>
      </c>
      <c r="G391" t="s">
        <v>185</v>
      </c>
      <c r="H391" t="s">
        <v>71</v>
      </c>
      <c r="I391">
        <v>1</v>
      </c>
      <c r="J391" t="s">
        <v>232</v>
      </c>
      <c r="K391" s="1" t="s">
        <v>169</v>
      </c>
      <c r="L391" s="1" t="s">
        <v>225</v>
      </c>
      <c r="M391">
        <v>57</v>
      </c>
      <c r="N391">
        <v>0</v>
      </c>
      <c r="O391">
        <v>64</v>
      </c>
      <c r="P391">
        <v>0</v>
      </c>
      <c r="Q391" s="1" t="s">
        <v>187</v>
      </c>
      <c r="T391" t="str">
        <f>Toss[[#This Row],[服装]]&amp;Toss[[#This Row],[名前]]&amp;Toss[[#This Row],[レアリティ]]</f>
        <v>ユニフォーム宮侑ICONIC</v>
      </c>
    </row>
    <row r="392" spans="1:20" x14ac:dyDescent="0.3">
      <c r="A392">
        <f>VLOOKUP(Toss[[#This Row],[No用]],SetNo[[No.用]:[vlookup 用]],2,FALSE)</f>
        <v>136</v>
      </c>
      <c r="B392">
        <f>IF(ROW()=2,1,IF(A391&lt;&gt;Toss[[#This Row],[No]],1,B391+1))</f>
        <v>1</v>
      </c>
      <c r="C392" s="1" t="s">
        <v>898</v>
      </c>
      <c r="D392" t="s">
        <v>186</v>
      </c>
      <c r="E392" s="1" t="s">
        <v>73</v>
      </c>
      <c r="F392" t="s">
        <v>74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173</v>
      </c>
      <c r="M392">
        <v>38</v>
      </c>
      <c r="N392">
        <v>0</v>
      </c>
      <c r="O392">
        <v>0</v>
      </c>
      <c r="P392">
        <v>0</v>
      </c>
      <c r="Q392" s="1"/>
      <c r="T392" t="str">
        <f>Toss[[#This Row],[服装]]&amp;Toss[[#This Row],[名前]]&amp;Toss[[#This Row],[レアリティ]]</f>
        <v>文化祭宮侑ICONIC</v>
      </c>
    </row>
    <row r="393" spans="1:20" x14ac:dyDescent="0.3">
      <c r="A393">
        <f>VLOOKUP(Toss[[#This Row],[No用]],SetNo[[No.用]:[vlookup 用]],2,FALSE)</f>
        <v>136</v>
      </c>
      <c r="B393">
        <f>IF(ROW()=2,1,IF(A392&lt;&gt;Toss[[#This Row],[No]],1,B392+1))</f>
        <v>2</v>
      </c>
      <c r="C393" s="1" t="s">
        <v>898</v>
      </c>
      <c r="D393" t="s">
        <v>186</v>
      </c>
      <c r="E393" s="1" t="s">
        <v>73</v>
      </c>
      <c r="F393" t="s">
        <v>74</v>
      </c>
      <c r="G393" t="s">
        <v>185</v>
      </c>
      <c r="H393" t="s">
        <v>71</v>
      </c>
      <c r="I393">
        <v>1</v>
      </c>
      <c r="J393" t="s">
        <v>232</v>
      </c>
      <c r="K393" s="1" t="s">
        <v>169</v>
      </c>
      <c r="L393" s="1" t="s">
        <v>173</v>
      </c>
      <c r="M393">
        <v>38</v>
      </c>
      <c r="N393">
        <v>0</v>
      </c>
      <c r="O393">
        <v>0</v>
      </c>
      <c r="P393">
        <v>0</v>
      </c>
      <c r="Q393" s="1"/>
      <c r="T393" t="str">
        <f>Toss[[#This Row],[服装]]&amp;Toss[[#This Row],[名前]]&amp;Toss[[#This Row],[レアリティ]]</f>
        <v>文化祭宮侑ICONIC</v>
      </c>
    </row>
    <row r="394" spans="1:20" x14ac:dyDescent="0.3">
      <c r="A394">
        <f>VLOOKUP(Toss[[#This Row],[No用]],SetNo[[No.用]:[vlookup 用]],2,FALSE)</f>
        <v>136</v>
      </c>
      <c r="B394">
        <f>IF(ROW()=2,1,IF(A393&lt;&gt;Toss[[#This Row],[No]],1,B393+1))</f>
        <v>3</v>
      </c>
      <c r="C394" s="1" t="s">
        <v>898</v>
      </c>
      <c r="D394" t="s">
        <v>186</v>
      </c>
      <c r="E394" s="1" t="s">
        <v>73</v>
      </c>
      <c r="F394" t="s">
        <v>74</v>
      </c>
      <c r="G394" t="s">
        <v>185</v>
      </c>
      <c r="H394" t="s">
        <v>71</v>
      </c>
      <c r="I394">
        <v>1</v>
      </c>
      <c r="J394" t="s">
        <v>232</v>
      </c>
      <c r="K394" s="1" t="s">
        <v>181</v>
      </c>
      <c r="L394" s="1" t="s">
        <v>173</v>
      </c>
      <c r="M394">
        <v>42</v>
      </c>
      <c r="N394">
        <v>0</v>
      </c>
      <c r="O394">
        <v>0</v>
      </c>
      <c r="P394">
        <v>0</v>
      </c>
      <c r="Q394" s="1"/>
      <c r="T394" t="str">
        <f>Toss[[#This Row],[服装]]&amp;Toss[[#This Row],[名前]]&amp;Toss[[#This Row],[レアリティ]]</f>
        <v>文化祭宮侑ICONIC</v>
      </c>
    </row>
    <row r="395" spans="1:20" x14ac:dyDescent="0.3">
      <c r="A395">
        <f>VLOOKUP(Toss[[#This Row],[No用]],SetNo[[No.用]:[vlookup 用]],2,FALSE)</f>
        <v>136</v>
      </c>
      <c r="B395">
        <f>IF(ROW()=2,1,IF(A394&lt;&gt;Toss[[#This Row],[No]],1,B394+1))</f>
        <v>4</v>
      </c>
      <c r="C395" s="1" t="s">
        <v>898</v>
      </c>
      <c r="D395" t="s">
        <v>186</v>
      </c>
      <c r="E395" s="1" t="s">
        <v>73</v>
      </c>
      <c r="F395" t="s">
        <v>74</v>
      </c>
      <c r="G395" t="s">
        <v>185</v>
      </c>
      <c r="H395" t="s">
        <v>71</v>
      </c>
      <c r="I395">
        <v>1</v>
      </c>
      <c r="J395" t="s">
        <v>232</v>
      </c>
      <c r="K395" s="1" t="s">
        <v>233</v>
      </c>
      <c r="L395" s="1" t="s">
        <v>162</v>
      </c>
      <c r="M395">
        <v>25</v>
      </c>
      <c r="N395">
        <v>0</v>
      </c>
      <c r="O395">
        <v>0</v>
      </c>
      <c r="P395">
        <v>0</v>
      </c>
      <c r="Q395" s="1"/>
      <c r="T395" t="str">
        <f>Toss[[#This Row],[服装]]&amp;Toss[[#This Row],[名前]]&amp;Toss[[#This Row],[レアリティ]]</f>
        <v>文化祭宮侑ICONIC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5</v>
      </c>
      <c r="C396" s="1" t="s">
        <v>898</v>
      </c>
      <c r="D396" t="s">
        <v>186</v>
      </c>
      <c r="E396" s="1" t="s">
        <v>73</v>
      </c>
      <c r="F396" t="s">
        <v>74</v>
      </c>
      <c r="G396" t="s">
        <v>185</v>
      </c>
      <c r="H396" t="s">
        <v>71</v>
      </c>
      <c r="I396">
        <v>1</v>
      </c>
      <c r="J396" t="s">
        <v>232</v>
      </c>
      <c r="K396" s="1" t="s">
        <v>169</v>
      </c>
      <c r="L396" s="1" t="s">
        <v>225</v>
      </c>
      <c r="M396">
        <v>50</v>
      </c>
      <c r="N396">
        <v>0</v>
      </c>
      <c r="O396">
        <v>60</v>
      </c>
      <c r="P396">
        <v>0</v>
      </c>
      <c r="Q396" s="1" t="s">
        <v>187</v>
      </c>
      <c r="T396" t="str">
        <f>Toss[[#This Row],[服装]]&amp;Toss[[#This Row],[名前]]&amp;Toss[[#This Row],[レアリティ]]</f>
        <v>文化祭宮侑ICONIC</v>
      </c>
    </row>
    <row r="397" spans="1:20" x14ac:dyDescent="0.3">
      <c r="A397">
        <f>VLOOKUP(Toss[[#This Row],[No用]],SetNo[[No.用]:[vlookup 用]],2,FALSE)</f>
        <v>137</v>
      </c>
      <c r="B397">
        <f>IF(ROW()=2,1,IF(A396&lt;&gt;Toss[[#This Row],[No]],1,B396+1))</f>
        <v>1</v>
      </c>
      <c r="C397" t="s">
        <v>108</v>
      </c>
      <c r="D397" t="s">
        <v>187</v>
      </c>
      <c r="E397" t="s">
        <v>90</v>
      </c>
      <c r="F397" t="s">
        <v>78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ユニフォーム宮治ICONIC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2</v>
      </c>
      <c r="C398" t="s">
        <v>108</v>
      </c>
      <c r="D398" t="s">
        <v>187</v>
      </c>
      <c r="E398" t="s">
        <v>90</v>
      </c>
      <c r="F398" t="s">
        <v>78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ユニフォーム宮治ICONIC</v>
      </c>
    </row>
    <row r="399" spans="1:20" x14ac:dyDescent="0.3">
      <c r="A399">
        <f>VLOOKUP(Toss[[#This Row],[No用]],SetNo[[No.用]:[vlookup 用]],2,FALSE)</f>
        <v>138</v>
      </c>
      <c r="B399">
        <f>IF(ROW()=2,1,IF(A398&lt;&gt;Toss[[#This Row],[No]],1,B398+1))</f>
        <v>1</v>
      </c>
      <c r="C399" t="s">
        <v>108</v>
      </c>
      <c r="D399" t="s">
        <v>188</v>
      </c>
      <c r="E399" t="s">
        <v>77</v>
      </c>
      <c r="F399" t="s">
        <v>82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ユニフォーム角名倫太郎ICONIC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2</v>
      </c>
      <c r="C400" t="s">
        <v>108</v>
      </c>
      <c r="D400" t="s">
        <v>188</v>
      </c>
      <c r="E400" t="s">
        <v>77</v>
      </c>
      <c r="F400" t="s">
        <v>82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ユニフォーム角名倫太郎ICONIC</v>
      </c>
    </row>
    <row r="401" spans="1:20" x14ac:dyDescent="0.3">
      <c r="A401">
        <f>VLOOKUP(Toss[[#This Row],[No用]],SetNo[[No.用]:[vlookup 用]],2,FALSE)</f>
        <v>139</v>
      </c>
      <c r="B401">
        <f>IF(ROW()=2,1,IF(A400&lt;&gt;Toss[[#This Row],[No]],1,B400+1))</f>
        <v>1</v>
      </c>
      <c r="C401" t="s">
        <v>108</v>
      </c>
      <c r="D401" t="s">
        <v>189</v>
      </c>
      <c r="E401" t="s">
        <v>77</v>
      </c>
      <c r="F40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ユニフォーム北信介ICONIC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2</v>
      </c>
      <c r="C402" t="s">
        <v>108</v>
      </c>
      <c r="D402" t="s">
        <v>189</v>
      </c>
      <c r="E402" t="s">
        <v>77</v>
      </c>
      <c r="F402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ユニフォーム北信介ICONIC</v>
      </c>
    </row>
    <row r="403" spans="1:20" x14ac:dyDescent="0.3">
      <c r="A403">
        <f>VLOOKUP(Toss[[#This Row],[No用]],SetNo[[No.用]:[vlookup 用]],2,FALSE)</f>
        <v>140</v>
      </c>
      <c r="B403">
        <f>IF(ROW()=2,1,IF(A402&lt;&gt;Toss[[#This Row],[No]],1,B402+1))</f>
        <v>1</v>
      </c>
      <c r="C403" s="1" t="s">
        <v>918</v>
      </c>
      <c r="D403" t="s">
        <v>189</v>
      </c>
      <c r="E403" s="1" t="s">
        <v>73</v>
      </c>
      <c r="F403" t="s">
        <v>78</v>
      </c>
      <c r="G403" t="s">
        <v>185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Xmas北信介ICONIC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2</v>
      </c>
      <c r="C404" s="1" t="s">
        <v>918</v>
      </c>
      <c r="D404" t="s">
        <v>189</v>
      </c>
      <c r="E404" s="1" t="s">
        <v>73</v>
      </c>
      <c r="F404" t="s">
        <v>78</v>
      </c>
      <c r="G404" t="s">
        <v>185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Xmas北信介ICONIC</v>
      </c>
    </row>
    <row r="405" spans="1:20" x14ac:dyDescent="0.3">
      <c r="A405">
        <f>VLOOKUP(Toss[[#This Row],[No用]],SetNo[[No.用]:[vlookup 用]],2,FALSE)</f>
        <v>141</v>
      </c>
      <c r="B405">
        <f>IF(ROW()=2,1,IF(A404&lt;&gt;Toss[[#This Row],[No]],1,B404+1))</f>
        <v>1</v>
      </c>
      <c r="C405" t="s">
        <v>108</v>
      </c>
      <c r="D405" s="1" t="s">
        <v>667</v>
      </c>
      <c r="E405" t="s">
        <v>77</v>
      </c>
      <c r="F405" s="1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ユニフォーム尾白アランICONIC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2</v>
      </c>
      <c r="C406" t="s">
        <v>108</v>
      </c>
      <c r="D406" s="1" t="s">
        <v>667</v>
      </c>
      <c r="E406" t="s">
        <v>77</v>
      </c>
      <c r="F406" s="1" t="s">
        <v>78</v>
      </c>
      <c r="G406" t="s">
        <v>185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ユニフォーム尾白アランICONIC</v>
      </c>
    </row>
    <row r="407" spans="1:20" x14ac:dyDescent="0.3">
      <c r="A407">
        <f>VLOOKUP(Toss[[#This Row],[No用]],SetNo[[No.用]:[vlookup 用]],2,FALSE)</f>
        <v>142</v>
      </c>
      <c r="B407">
        <f>IF(ROW()=2,1,IF(A406&lt;&gt;Toss[[#This Row],[No]],1,B406+1))</f>
        <v>1</v>
      </c>
      <c r="C407" s="1" t="s">
        <v>963</v>
      </c>
      <c r="D407" s="1" t="s">
        <v>667</v>
      </c>
      <c r="E407" s="1" t="s">
        <v>987</v>
      </c>
      <c r="F407" s="1" t="s">
        <v>78</v>
      </c>
      <c r="G407" t="s">
        <v>185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雪遊び尾白アランICONIC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2</v>
      </c>
      <c r="C408" s="1" t="s">
        <v>963</v>
      </c>
      <c r="D408" s="1" t="s">
        <v>667</v>
      </c>
      <c r="E408" s="1" t="s">
        <v>987</v>
      </c>
      <c r="F408" s="1" t="s">
        <v>78</v>
      </c>
      <c r="G408" t="s">
        <v>185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雪遊び尾白アランICONIC</v>
      </c>
    </row>
    <row r="409" spans="1:20" x14ac:dyDescent="0.3">
      <c r="A409">
        <f>VLOOKUP(Toss[[#This Row],[No用]],SetNo[[No.用]:[vlookup 用]],2,FALSE)</f>
        <v>143</v>
      </c>
      <c r="B409">
        <f>IF(ROW()=2,1,IF(A408&lt;&gt;Toss[[#This Row],[No]],1,B408+1))</f>
        <v>1</v>
      </c>
      <c r="C409" t="s">
        <v>108</v>
      </c>
      <c r="D409" s="1" t="s">
        <v>669</v>
      </c>
      <c r="E409" t="s">
        <v>77</v>
      </c>
      <c r="F409" s="1" t="s">
        <v>80</v>
      </c>
      <c r="G409" t="s">
        <v>185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ユニフォーム赤木路成ICONIC</v>
      </c>
    </row>
    <row r="410" spans="1:20" x14ac:dyDescent="0.3">
      <c r="A410">
        <f>VLOOKUP(Toss[[#This Row],[No用]],SetNo[[No.用]:[vlookup 用]],2,FALSE)</f>
        <v>144</v>
      </c>
      <c r="B410">
        <f>IF(ROW()=2,1,IF(A409&lt;&gt;Toss[[#This Row],[No]],1,B409+1))</f>
        <v>1</v>
      </c>
      <c r="C410" t="s">
        <v>108</v>
      </c>
      <c r="D410" s="1" t="s">
        <v>671</v>
      </c>
      <c r="E410" t="s">
        <v>77</v>
      </c>
      <c r="F410" s="1" t="s">
        <v>82</v>
      </c>
      <c r="G410" t="s">
        <v>185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ユニフォーム大耳練ICONIC</v>
      </c>
    </row>
    <row r="411" spans="1:20" x14ac:dyDescent="0.3">
      <c r="A411">
        <f>VLOOKUP(Toss[[#This Row],[No用]],SetNo[[No.用]:[vlookup 用]],2,FALSE)</f>
        <v>144</v>
      </c>
      <c r="B411">
        <f>IF(ROW()=2,1,IF(A410&lt;&gt;Toss[[#This Row],[No]],1,B410+1))</f>
        <v>2</v>
      </c>
      <c r="C411" t="s">
        <v>108</v>
      </c>
      <c r="D411" s="1" t="s">
        <v>671</v>
      </c>
      <c r="E411" t="s">
        <v>77</v>
      </c>
      <c r="F411" s="1" t="s">
        <v>82</v>
      </c>
      <c r="G411" t="s">
        <v>185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ユニフォーム大耳練ICONIC</v>
      </c>
    </row>
    <row r="412" spans="1:20" x14ac:dyDescent="0.3">
      <c r="A412">
        <f>VLOOKUP(Toss[[#This Row],[No用]],SetNo[[No.用]:[vlookup 用]],2,FALSE)</f>
        <v>145</v>
      </c>
      <c r="B412">
        <f>IF(ROW()=2,1,IF(A411&lt;&gt;Toss[[#This Row],[No]],1,B411+1))</f>
        <v>1</v>
      </c>
      <c r="C412" t="s">
        <v>108</v>
      </c>
      <c r="D412" s="1" t="s">
        <v>673</v>
      </c>
      <c r="E412" t="s">
        <v>77</v>
      </c>
      <c r="F412" s="1" t="s">
        <v>78</v>
      </c>
      <c r="G412" t="s">
        <v>185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ユニフォーム理石平介ICONIC</v>
      </c>
    </row>
    <row r="413" spans="1:20" x14ac:dyDescent="0.3">
      <c r="A413">
        <f>VLOOKUP(Toss[[#This Row],[No用]],SetNo[[No.用]:[vlookup 用]],2,FALSE)</f>
        <v>145</v>
      </c>
      <c r="B413">
        <f>IF(ROW()=2,1,IF(A412&lt;&gt;Toss[[#This Row],[No]],1,B412+1))</f>
        <v>2</v>
      </c>
      <c r="C413" t="s">
        <v>108</v>
      </c>
      <c r="D413" s="1" t="s">
        <v>673</v>
      </c>
      <c r="E413" t="s">
        <v>77</v>
      </c>
      <c r="F413" s="1" t="s">
        <v>78</v>
      </c>
      <c r="G413" t="s">
        <v>185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ユニフォーム理石平介ICONIC</v>
      </c>
    </row>
    <row r="414" spans="1:20" x14ac:dyDescent="0.3">
      <c r="A414">
        <f>VLOOKUP(Toss[[#This Row],[No用]],SetNo[[No.用]:[vlookup 用]],2,FALSE)</f>
        <v>146</v>
      </c>
      <c r="B414">
        <f>IF(ROW()=2,1,IF(A413&lt;&gt;Toss[[#This Row],[No]],1,B413+1))</f>
        <v>1</v>
      </c>
      <c r="C414" t="s">
        <v>108</v>
      </c>
      <c r="D414" t="s">
        <v>122</v>
      </c>
      <c r="E414" t="s">
        <v>90</v>
      </c>
      <c r="F414" t="s">
        <v>78</v>
      </c>
      <c r="G414" t="s">
        <v>128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ユニフォーム木兎光太郎ICONIC</v>
      </c>
    </row>
    <row r="415" spans="1:20" x14ac:dyDescent="0.3">
      <c r="A415">
        <f>VLOOKUP(Toss[[#This Row],[No用]],SetNo[[No.用]:[vlookup 用]],2,FALSE)</f>
        <v>146</v>
      </c>
      <c r="B415">
        <f>IF(ROW()=2,1,IF(A414&lt;&gt;Toss[[#This Row],[No]],1,B414+1))</f>
        <v>2</v>
      </c>
      <c r="C415" t="s">
        <v>108</v>
      </c>
      <c r="D415" t="s">
        <v>122</v>
      </c>
      <c r="E415" t="s">
        <v>90</v>
      </c>
      <c r="F415" t="s">
        <v>78</v>
      </c>
      <c r="G415" t="s">
        <v>128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ユニフォーム木兎光太郎ICONIC</v>
      </c>
    </row>
    <row r="416" spans="1:20" x14ac:dyDescent="0.3">
      <c r="A416">
        <f>VLOOKUP(Toss[[#This Row],[No用]],SetNo[[No.用]:[vlookup 用]],2,FALSE)</f>
        <v>147</v>
      </c>
      <c r="B416">
        <f>IF(ROW()=2,1,IF(A415&lt;&gt;Toss[[#This Row],[No]],1,B415+1))</f>
        <v>1</v>
      </c>
      <c r="C416" t="s">
        <v>150</v>
      </c>
      <c r="D416" t="s">
        <v>122</v>
      </c>
      <c r="E416" t="s">
        <v>77</v>
      </c>
      <c r="F416" t="s">
        <v>78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夏祭り木兎光太郎ICONIC</v>
      </c>
    </row>
    <row r="417" spans="1:20" x14ac:dyDescent="0.3">
      <c r="A417">
        <f>VLOOKUP(Toss[[#This Row],[No用]],SetNo[[No.用]:[vlookup 用]],2,FALSE)</f>
        <v>147</v>
      </c>
      <c r="B417">
        <f>IF(ROW()=2,1,IF(A416&lt;&gt;Toss[[#This Row],[No]],1,B416+1))</f>
        <v>2</v>
      </c>
      <c r="C417" t="s">
        <v>150</v>
      </c>
      <c r="D417" t="s">
        <v>122</v>
      </c>
      <c r="E417" t="s">
        <v>77</v>
      </c>
      <c r="F417" t="s">
        <v>78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178</v>
      </c>
      <c r="M417">
        <v>33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夏祭り木兎光太郎ICONIC</v>
      </c>
    </row>
    <row r="418" spans="1:20" x14ac:dyDescent="0.3">
      <c r="A418">
        <f>VLOOKUP(Toss[[#This Row],[No用]],SetNo[[No.用]:[vlookup 用]],2,FALSE)</f>
        <v>148</v>
      </c>
      <c r="B418">
        <f>IF(ROW()=2,1,IF(A417&lt;&gt;Toss[[#This Row],[No]],1,B417+1))</f>
        <v>1</v>
      </c>
      <c r="C418" s="1" t="s">
        <v>918</v>
      </c>
      <c r="D418" t="s">
        <v>122</v>
      </c>
      <c r="E418" s="1" t="s">
        <v>73</v>
      </c>
      <c r="F418" t="s">
        <v>78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Xmas木兎光太郎ICONIC</v>
      </c>
    </row>
    <row r="419" spans="1:20" x14ac:dyDescent="0.3">
      <c r="A419">
        <f>VLOOKUP(Toss[[#This Row],[No用]],SetNo[[No.用]:[vlookup 用]],2,FALSE)</f>
        <v>148</v>
      </c>
      <c r="B419">
        <f>IF(ROW()=2,1,IF(A418&lt;&gt;Toss[[#This Row],[No]],1,B418+1))</f>
        <v>2</v>
      </c>
      <c r="C419" s="1" t="s">
        <v>918</v>
      </c>
      <c r="D419" t="s">
        <v>122</v>
      </c>
      <c r="E419" s="1" t="s">
        <v>73</v>
      </c>
      <c r="F419" t="s">
        <v>78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178</v>
      </c>
      <c r="M419">
        <v>30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Xmas木兎光太郎ICONIC</v>
      </c>
    </row>
    <row r="420" spans="1:20" x14ac:dyDescent="0.3">
      <c r="A420">
        <f>VLOOKUP(Toss[[#This Row],[No用]],SetNo[[No.用]:[vlookup 用]],2,FALSE)</f>
        <v>149</v>
      </c>
      <c r="B420" s="10">
        <f>IF(ROW()=2,1,IF(A419&lt;&gt;Toss[[#This Row],[No]],1,B419+1))</f>
        <v>1</v>
      </c>
      <c r="C420" s="1" t="s">
        <v>149</v>
      </c>
      <c r="D420" t="s">
        <v>122</v>
      </c>
      <c r="E420" s="1" t="s">
        <v>90</v>
      </c>
      <c r="F420" t="s">
        <v>78</v>
      </c>
      <c r="G420" t="s">
        <v>128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制服木兎光太郎ICONIC</v>
      </c>
    </row>
    <row r="421" spans="1:20" x14ac:dyDescent="0.3">
      <c r="A421">
        <f>VLOOKUP(Toss[[#This Row],[No用]],SetNo[[No.用]:[vlookup 用]],2,FALSE)</f>
        <v>149</v>
      </c>
      <c r="B421" s="10">
        <f>IF(ROW()=2,1,IF(A420&lt;&gt;Toss[[#This Row],[No]],1,B420+1))</f>
        <v>2</v>
      </c>
      <c r="C421" s="1" t="s">
        <v>149</v>
      </c>
      <c r="D421" t="s">
        <v>122</v>
      </c>
      <c r="E421" s="1" t="s">
        <v>90</v>
      </c>
      <c r="F421" t="s">
        <v>78</v>
      </c>
      <c r="G421" t="s">
        <v>128</v>
      </c>
      <c r="H421" t="s">
        <v>71</v>
      </c>
      <c r="I421">
        <v>1</v>
      </c>
      <c r="J421" t="s">
        <v>232</v>
      </c>
      <c r="K421" s="1" t="s">
        <v>167</v>
      </c>
      <c r="L421" s="1" t="s">
        <v>178</v>
      </c>
      <c r="M421">
        <v>30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制服木兎光太郎ICONIC</v>
      </c>
    </row>
    <row r="422" spans="1:20" x14ac:dyDescent="0.3">
      <c r="A422">
        <f>VLOOKUP(Toss[[#This Row],[No用]],SetNo[[No.用]:[vlookup 用]],2,FALSE)</f>
        <v>150</v>
      </c>
      <c r="B422" s="10">
        <f>IF(ROW()=2,1,IF(A421&lt;&gt;Toss[[#This Row],[No]],1,B421+1))</f>
        <v>1</v>
      </c>
      <c r="C422" t="s">
        <v>108</v>
      </c>
      <c r="D422" t="s">
        <v>123</v>
      </c>
      <c r="E422" t="s">
        <v>90</v>
      </c>
      <c r="F422" t="s">
        <v>78</v>
      </c>
      <c r="G422" t="s">
        <v>128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ユニフォーム木葉秋紀ICONIC</v>
      </c>
    </row>
    <row r="423" spans="1:20" x14ac:dyDescent="0.3">
      <c r="A423">
        <f>VLOOKUP(Toss[[#This Row],[No用]],SetNo[[No.用]:[vlookup 用]],2,FALSE)</f>
        <v>150</v>
      </c>
      <c r="B423" s="10">
        <f>IF(ROW()=2,1,IF(A422&lt;&gt;Toss[[#This Row],[No]],1,B422+1))</f>
        <v>2</v>
      </c>
      <c r="C423" t="s">
        <v>108</v>
      </c>
      <c r="D423" t="s">
        <v>123</v>
      </c>
      <c r="E423" t="s">
        <v>90</v>
      </c>
      <c r="F423" t="s">
        <v>78</v>
      </c>
      <c r="G423" t="s">
        <v>128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ユニフォーム木葉秋紀ICONIC</v>
      </c>
    </row>
    <row r="424" spans="1:20" x14ac:dyDescent="0.3">
      <c r="A424">
        <f>VLOOKUP(Toss[[#This Row],[No用]],SetNo[[No.用]:[vlookup 用]],2,FALSE)</f>
        <v>151</v>
      </c>
      <c r="B424" s="10">
        <f>IF(ROW()=2,1,IF(A423&lt;&gt;Toss[[#This Row],[No]],1,B423+1))</f>
        <v>1</v>
      </c>
      <c r="C424" s="1" t="s">
        <v>387</v>
      </c>
      <c r="D424" t="s">
        <v>123</v>
      </c>
      <c r="E424" s="1" t="s">
        <v>77</v>
      </c>
      <c r="F424" t="s">
        <v>78</v>
      </c>
      <c r="G424" t="s">
        <v>128</v>
      </c>
      <c r="H424" t="s">
        <v>71</v>
      </c>
      <c r="I424">
        <v>1</v>
      </c>
      <c r="J424" t="s">
        <v>396</v>
      </c>
      <c r="K424" s="1" t="s">
        <v>166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探偵木葉秋紀ICONIC</v>
      </c>
    </row>
    <row r="425" spans="1:20" x14ac:dyDescent="0.3">
      <c r="A425">
        <f>VLOOKUP(Toss[[#This Row],[No用]],SetNo[[No.用]:[vlookup 用]],2,FALSE)</f>
        <v>151</v>
      </c>
      <c r="B425" s="10">
        <f>IF(ROW()=2,1,IF(A424&lt;&gt;Toss[[#This Row],[No]],1,B424+1))</f>
        <v>2</v>
      </c>
      <c r="C425" s="1" t="s">
        <v>387</v>
      </c>
      <c r="D425" t="s">
        <v>123</v>
      </c>
      <c r="E425" s="1" t="s">
        <v>77</v>
      </c>
      <c r="F425" t="s">
        <v>78</v>
      </c>
      <c r="G425" t="s">
        <v>128</v>
      </c>
      <c r="H425" t="s">
        <v>71</v>
      </c>
      <c r="I425">
        <v>1</v>
      </c>
      <c r="J425" t="s">
        <v>396</v>
      </c>
      <c r="K425" s="1" t="s">
        <v>167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探偵木葉秋紀ICONIC</v>
      </c>
    </row>
    <row r="426" spans="1:20" x14ac:dyDescent="0.3">
      <c r="A426">
        <f>VLOOKUP(Toss[[#This Row],[No用]],SetNo[[No.用]:[vlookup 用]],2,FALSE)</f>
        <v>152</v>
      </c>
      <c r="B426" s="10">
        <f>IF(ROW()=2,1,IF(A425&lt;&gt;Toss[[#This Row],[No]],1,B425+1))</f>
        <v>1</v>
      </c>
      <c r="C426" t="s">
        <v>108</v>
      </c>
      <c r="D426" t="s">
        <v>124</v>
      </c>
      <c r="E426" t="s">
        <v>90</v>
      </c>
      <c r="F426" t="s">
        <v>78</v>
      </c>
      <c r="G426" t="s">
        <v>128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 s="1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ユニフォーム猿杙大和ICONIC</v>
      </c>
    </row>
    <row r="427" spans="1:20" x14ac:dyDescent="0.3">
      <c r="A427">
        <f>VLOOKUP(Toss[[#This Row],[No用]],SetNo[[No.用]:[vlookup 用]],2,FALSE)</f>
        <v>152</v>
      </c>
      <c r="B427" s="10">
        <f>IF(ROW()=2,1,IF(A426&lt;&gt;Toss[[#This Row],[No]],1,B426+1))</f>
        <v>2</v>
      </c>
      <c r="C427" t="s">
        <v>108</v>
      </c>
      <c r="D427" t="s">
        <v>124</v>
      </c>
      <c r="E427" t="s">
        <v>90</v>
      </c>
      <c r="F427" t="s">
        <v>78</v>
      </c>
      <c r="G427" t="s">
        <v>128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ユニフォーム猿杙大和ICONIC</v>
      </c>
    </row>
    <row r="428" spans="1:20" x14ac:dyDescent="0.3">
      <c r="A428">
        <f>VLOOKUP(Toss[[#This Row],[No用]],SetNo[[No.用]:[vlookup 用]],2,FALSE)</f>
        <v>153</v>
      </c>
      <c r="B428" s="10">
        <f>IF(ROW()=2,1,IF(A427&lt;&gt;Toss[[#This Row],[No]],1,B427+1))</f>
        <v>1</v>
      </c>
      <c r="C428" t="s">
        <v>108</v>
      </c>
      <c r="D428" t="s">
        <v>125</v>
      </c>
      <c r="E428" t="s">
        <v>90</v>
      </c>
      <c r="F428" t="s">
        <v>80</v>
      </c>
      <c r="G428" t="s">
        <v>128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ユニフォーム小見春樹ICONIC</v>
      </c>
    </row>
    <row r="429" spans="1:20" x14ac:dyDescent="0.3">
      <c r="A429">
        <f>VLOOKUP(Toss[[#This Row],[No用]],SetNo[[No.用]:[vlookup 用]],2,FALSE)</f>
        <v>154</v>
      </c>
      <c r="B429" s="10">
        <f>IF(ROW()=2,1,IF(A428&lt;&gt;Toss[[#This Row],[No]],1,B428+1))</f>
        <v>1</v>
      </c>
      <c r="C429" t="s">
        <v>108</v>
      </c>
      <c r="D429" t="s">
        <v>126</v>
      </c>
      <c r="E429" t="s">
        <v>90</v>
      </c>
      <c r="F429" t="s">
        <v>82</v>
      </c>
      <c r="G429" t="s">
        <v>128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ユニフォーム尾長渉ICONIC</v>
      </c>
    </row>
    <row r="430" spans="1:20" x14ac:dyDescent="0.3">
      <c r="A430">
        <f>VLOOKUP(Toss[[#This Row],[No用]],SetNo[[No.用]:[vlookup 用]],2,FALSE)</f>
        <v>154</v>
      </c>
      <c r="B430" s="10">
        <f>IF(ROW()=2,1,IF(A429&lt;&gt;Toss[[#This Row],[No]],1,B429+1))</f>
        <v>2</v>
      </c>
      <c r="C430" t="s">
        <v>108</v>
      </c>
      <c r="D430" t="s">
        <v>126</v>
      </c>
      <c r="E430" t="s">
        <v>90</v>
      </c>
      <c r="F430" t="s">
        <v>82</v>
      </c>
      <c r="G430" t="s">
        <v>128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ユニフォーム尾長渉ICONIC</v>
      </c>
    </row>
    <row r="431" spans="1:20" x14ac:dyDescent="0.3">
      <c r="A431">
        <f>VLOOKUP(Toss[[#This Row],[No用]],SetNo[[No.用]:[vlookup 用]],2,FALSE)</f>
        <v>155</v>
      </c>
      <c r="B431" s="10">
        <f>IF(ROW()=2,1,IF(A430&lt;&gt;Toss[[#This Row],[No]],1,B430+1))</f>
        <v>1</v>
      </c>
      <c r="C431" t="s">
        <v>108</v>
      </c>
      <c r="D431" t="s">
        <v>127</v>
      </c>
      <c r="E431" t="s">
        <v>90</v>
      </c>
      <c r="F431" t="s">
        <v>82</v>
      </c>
      <c r="G431" t="s">
        <v>128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ユニフォーム鷲尾辰生ICONIC</v>
      </c>
    </row>
    <row r="432" spans="1:20" x14ac:dyDescent="0.3">
      <c r="A432">
        <f>VLOOKUP(Toss[[#This Row],[No用]],SetNo[[No.用]:[vlookup 用]],2,FALSE)</f>
        <v>155</v>
      </c>
      <c r="B432" s="10">
        <f>IF(ROW()=2,1,IF(A431&lt;&gt;Toss[[#This Row],[No]],1,B431+1))</f>
        <v>2</v>
      </c>
      <c r="C432" t="s">
        <v>108</v>
      </c>
      <c r="D432" t="s">
        <v>127</v>
      </c>
      <c r="E432" t="s">
        <v>90</v>
      </c>
      <c r="F432" t="s">
        <v>82</v>
      </c>
      <c r="G432" t="s">
        <v>128</v>
      </c>
      <c r="H432" t="s">
        <v>71</v>
      </c>
      <c r="I432">
        <v>1</v>
      </c>
      <c r="J432" t="s">
        <v>232</v>
      </c>
      <c r="K432" s="1" t="s">
        <v>167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ユニフォーム鷲尾辰生ICONIC</v>
      </c>
    </row>
    <row r="433" spans="1:20" x14ac:dyDescent="0.3">
      <c r="A433">
        <f>VLOOKUP(Toss[[#This Row],[No用]],SetNo[[No.用]:[vlookup 用]],2,FALSE)</f>
        <v>156</v>
      </c>
      <c r="B433" s="10">
        <f>IF(ROW()=2,1,IF(A432&lt;&gt;Toss[[#This Row],[No]],1,B432+1))</f>
        <v>1</v>
      </c>
      <c r="C433" t="s">
        <v>108</v>
      </c>
      <c r="D433" t="s">
        <v>129</v>
      </c>
      <c r="E433" t="s">
        <v>73</v>
      </c>
      <c r="F433" t="s">
        <v>74</v>
      </c>
      <c r="G433" t="s">
        <v>128</v>
      </c>
      <c r="H433" t="s">
        <v>71</v>
      </c>
      <c r="I433">
        <v>1</v>
      </c>
      <c r="J433" t="s">
        <v>232</v>
      </c>
      <c r="K433" s="1" t="s">
        <v>166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ユニフォーム赤葦京治ICONIC</v>
      </c>
    </row>
    <row r="434" spans="1:20" x14ac:dyDescent="0.3">
      <c r="A434">
        <f>VLOOKUP(Toss[[#This Row],[No用]],SetNo[[No.用]:[vlookup 用]],2,FALSE)</f>
        <v>156</v>
      </c>
      <c r="B434" s="10">
        <f>IF(ROW()=2,1,IF(A433&lt;&gt;Toss[[#This Row],[No]],1,B433+1))</f>
        <v>2</v>
      </c>
      <c r="C434" t="s">
        <v>108</v>
      </c>
      <c r="D434" t="s">
        <v>129</v>
      </c>
      <c r="E434" t="s">
        <v>73</v>
      </c>
      <c r="F434" t="s">
        <v>74</v>
      </c>
      <c r="G434" t="s">
        <v>128</v>
      </c>
      <c r="H434" t="s">
        <v>71</v>
      </c>
      <c r="I434">
        <v>1</v>
      </c>
      <c r="J434" t="s">
        <v>232</v>
      </c>
      <c r="K434" s="1" t="s">
        <v>169</v>
      </c>
      <c r="L434" s="1" t="s">
        <v>173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ユニフォーム赤葦京治ICONIC</v>
      </c>
    </row>
    <row r="435" spans="1:20" x14ac:dyDescent="0.3">
      <c r="A435">
        <f>VLOOKUP(Toss[[#This Row],[No用]],SetNo[[No.用]:[vlookup 用]],2,FALSE)</f>
        <v>156</v>
      </c>
      <c r="B435" s="10">
        <f>IF(ROW()=2,1,IF(A434&lt;&gt;Toss[[#This Row],[No]],1,B434+1))</f>
        <v>3</v>
      </c>
      <c r="C435" t="s">
        <v>108</v>
      </c>
      <c r="D435" t="s">
        <v>129</v>
      </c>
      <c r="E435" t="s">
        <v>73</v>
      </c>
      <c r="F435" t="s">
        <v>74</v>
      </c>
      <c r="G435" t="s">
        <v>128</v>
      </c>
      <c r="H435" t="s">
        <v>71</v>
      </c>
      <c r="I435">
        <v>1</v>
      </c>
      <c r="J435" t="s">
        <v>232</v>
      </c>
      <c r="K435" s="1" t="s">
        <v>234</v>
      </c>
      <c r="L435" s="1" t="s">
        <v>162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ユニフォーム赤葦京治ICONIC</v>
      </c>
    </row>
    <row r="436" spans="1:20" x14ac:dyDescent="0.3">
      <c r="A436">
        <f>VLOOKUP(Toss[[#This Row],[No用]],SetNo[[No.用]:[vlookup 用]],2,FALSE)</f>
        <v>156</v>
      </c>
      <c r="B436" s="10">
        <f>IF(ROW()=2,1,IF(A435&lt;&gt;Toss[[#This Row],[No]],1,B435+1))</f>
        <v>4</v>
      </c>
      <c r="C436" t="s">
        <v>108</v>
      </c>
      <c r="D436" t="s">
        <v>129</v>
      </c>
      <c r="E436" t="s">
        <v>73</v>
      </c>
      <c r="F436" t="s">
        <v>74</v>
      </c>
      <c r="G436" t="s">
        <v>128</v>
      </c>
      <c r="H436" t="s">
        <v>71</v>
      </c>
      <c r="I436">
        <v>1</v>
      </c>
      <c r="J436" t="s">
        <v>232</v>
      </c>
      <c r="K436" s="1" t="s">
        <v>172</v>
      </c>
      <c r="L436" s="1" t="s">
        <v>173</v>
      </c>
      <c r="M436">
        <v>41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ユニフォーム赤葦京治ICONIC</v>
      </c>
    </row>
    <row r="437" spans="1:20" x14ac:dyDescent="0.3">
      <c r="A437">
        <f>VLOOKUP(Toss[[#This Row],[No用]],SetNo[[No.用]:[vlookup 用]],2,FALSE)</f>
        <v>156</v>
      </c>
      <c r="B437" s="10">
        <f>IF(ROW()=2,1,IF(A436&lt;&gt;Toss[[#This Row],[No]],1,B436+1))</f>
        <v>5</v>
      </c>
      <c r="C437" t="s">
        <v>108</v>
      </c>
      <c r="D437" t="s">
        <v>129</v>
      </c>
      <c r="E437" t="s">
        <v>73</v>
      </c>
      <c r="F437" t="s">
        <v>74</v>
      </c>
      <c r="G437" t="s">
        <v>128</v>
      </c>
      <c r="H437" t="s">
        <v>71</v>
      </c>
      <c r="I437">
        <v>1</v>
      </c>
      <c r="J437" t="s">
        <v>232</v>
      </c>
      <c r="K437" s="1" t="s">
        <v>233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ユニフォーム赤葦京治ICONIC</v>
      </c>
    </row>
    <row r="438" spans="1:20" x14ac:dyDescent="0.3">
      <c r="A438">
        <f>VLOOKUP(Toss[[#This Row],[No用]],SetNo[[No.用]:[vlookup 用]],2,FALSE)</f>
        <v>156</v>
      </c>
      <c r="B438" s="10">
        <f>IF(ROW()=2,1,IF(A437&lt;&gt;Toss[[#This Row],[No]],1,B437+1))</f>
        <v>6</v>
      </c>
      <c r="C438" t="s">
        <v>108</v>
      </c>
      <c r="D438" t="s">
        <v>129</v>
      </c>
      <c r="E438" t="s">
        <v>73</v>
      </c>
      <c r="F438" t="s">
        <v>74</v>
      </c>
      <c r="G438" t="s">
        <v>128</v>
      </c>
      <c r="H438" t="s">
        <v>71</v>
      </c>
      <c r="I438">
        <v>1</v>
      </c>
      <c r="J438" t="s">
        <v>232</v>
      </c>
      <c r="K438" s="1" t="s">
        <v>169</v>
      </c>
      <c r="L438" s="1" t="s">
        <v>225</v>
      </c>
      <c r="M438">
        <v>50</v>
      </c>
      <c r="N438">
        <v>0</v>
      </c>
      <c r="O438">
        <v>60</v>
      </c>
      <c r="P438">
        <v>0</v>
      </c>
      <c r="T438" t="str">
        <f>Toss[[#This Row],[服装]]&amp;Toss[[#This Row],[名前]]&amp;Toss[[#This Row],[レアリティ]]</f>
        <v>ユニフォーム赤葦京治ICONIC</v>
      </c>
    </row>
    <row r="439" spans="1:20" x14ac:dyDescent="0.3">
      <c r="A439">
        <f>VLOOKUP(Toss[[#This Row],[No用]],SetNo[[No.用]:[vlookup 用]],2,FALSE)</f>
        <v>157</v>
      </c>
      <c r="B439" s="10">
        <f>IF(ROW()=2,1,IF(A438&lt;&gt;Toss[[#This Row],[No]],1,B438+1))</f>
        <v>1</v>
      </c>
      <c r="C439" t="s">
        <v>150</v>
      </c>
      <c r="D439" t="s">
        <v>129</v>
      </c>
      <c r="E439" t="s">
        <v>90</v>
      </c>
      <c r="F439" t="s">
        <v>74</v>
      </c>
      <c r="G439" t="s">
        <v>128</v>
      </c>
      <c r="H439" t="s">
        <v>71</v>
      </c>
      <c r="I439">
        <v>1</v>
      </c>
      <c r="J439" t="s">
        <v>232</v>
      </c>
      <c r="K439" s="1" t="s">
        <v>166</v>
      </c>
      <c r="L439" s="1" t="s">
        <v>173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夏祭り赤葦京治ICONIC</v>
      </c>
    </row>
    <row r="440" spans="1:20" x14ac:dyDescent="0.3">
      <c r="A440">
        <f>VLOOKUP(Toss[[#This Row],[No用]],SetNo[[No.用]:[vlookup 用]],2,FALSE)</f>
        <v>157</v>
      </c>
      <c r="B440" s="10">
        <f>IF(ROW()=2,1,IF(A439&lt;&gt;Toss[[#This Row],[No]],1,B439+1))</f>
        <v>2</v>
      </c>
      <c r="C440" t="s">
        <v>150</v>
      </c>
      <c r="D440" t="s">
        <v>129</v>
      </c>
      <c r="E440" t="s">
        <v>90</v>
      </c>
      <c r="F440" t="s">
        <v>74</v>
      </c>
      <c r="G440" t="s">
        <v>128</v>
      </c>
      <c r="H440" t="s">
        <v>71</v>
      </c>
      <c r="I440">
        <v>1</v>
      </c>
      <c r="J440" t="s">
        <v>232</v>
      </c>
      <c r="K440" s="1" t="s">
        <v>169</v>
      </c>
      <c r="L440" s="1" t="s">
        <v>173</v>
      </c>
      <c r="M440">
        <v>38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夏祭り赤葦京治ICONIC</v>
      </c>
    </row>
    <row r="441" spans="1:20" x14ac:dyDescent="0.3">
      <c r="A441">
        <f>VLOOKUP(Toss[[#This Row],[No用]],SetNo[[No.用]:[vlookup 用]],2,FALSE)</f>
        <v>157</v>
      </c>
      <c r="B441" s="10">
        <f>IF(ROW()=2,1,IF(A440&lt;&gt;Toss[[#This Row],[No]],1,B440+1))</f>
        <v>3</v>
      </c>
      <c r="C441" t="s">
        <v>150</v>
      </c>
      <c r="D441" t="s">
        <v>129</v>
      </c>
      <c r="E441" t="s">
        <v>90</v>
      </c>
      <c r="F441" t="s">
        <v>74</v>
      </c>
      <c r="G441" t="s">
        <v>128</v>
      </c>
      <c r="H441" t="s">
        <v>71</v>
      </c>
      <c r="I441">
        <v>1</v>
      </c>
      <c r="J441" t="s">
        <v>232</v>
      </c>
      <c r="K441" s="1" t="s">
        <v>234</v>
      </c>
      <c r="L441" s="1" t="s">
        <v>162</v>
      </c>
      <c r="M441">
        <v>38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夏祭り赤葦京治ICONIC</v>
      </c>
    </row>
    <row r="442" spans="1:20" x14ac:dyDescent="0.3">
      <c r="A442">
        <f>VLOOKUP(Toss[[#This Row],[No用]],SetNo[[No.用]:[vlookup 用]],2,FALSE)</f>
        <v>157</v>
      </c>
      <c r="B442" s="10">
        <f>IF(ROW()=2,1,IF(A441&lt;&gt;Toss[[#This Row],[No]],1,B441+1))</f>
        <v>4</v>
      </c>
      <c r="C442" t="s">
        <v>150</v>
      </c>
      <c r="D442" t="s">
        <v>129</v>
      </c>
      <c r="E442" t="s">
        <v>90</v>
      </c>
      <c r="F442" t="s">
        <v>74</v>
      </c>
      <c r="G442" t="s">
        <v>128</v>
      </c>
      <c r="H442" t="s">
        <v>71</v>
      </c>
      <c r="I442">
        <v>1</v>
      </c>
      <c r="J442" t="s">
        <v>232</v>
      </c>
      <c r="K442" s="1" t="s">
        <v>172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夏祭り赤葦京治ICONIC</v>
      </c>
    </row>
    <row r="443" spans="1:20" x14ac:dyDescent="0.3">
      <c r="A443">
        <f>VLOOKUP(Toss[[#This Row],[No用]],SetNo[[No.用]:[vlookup 用]],2,FALSE)</f>
        <v>157</v>
      </c>
      <c r="B443" s="10">
        <f>IF(ROW()=2,1,IF(A442&lt;&gt;Toss[[#This Row],[No]],1,B442+1))</f>
        <v>5</v>
      </c>
      <c r="C443" t="s">
        <v>150</v>
      </c>
      <c r="D443" t="s">
        <v>129</v>
      </c>
      <c r="E443" t="s">
        <v>90</v>
      </c>
      <c r="F443" t="s">
        <v>74</v>
      </c>
      <c r="G443" t="s">
        <v>128</v>
      </c>
      <c r="H443" t="s">
        <v>71</v>
      </c>
      <c r="I443">
        <v>1</v>
      </c>
      <c r="J443" t="s">
        <v>232</v>
      </c>
      <c r="K443" s="1" t="s">
        <v>233</v>
      </c>
      <c r="L443" s="1" t="s">
        <v>178</v>
      </c>
      <c r="M443">
        <v>33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夏祭り赤葦京治ICONIC</v>
      </c>
    </row>
    <row r="444" spans="1:20" x14ac:dyDescent="0.3">
      <c r="A444">
        <f>VLOOKUP(Toss[[#This Row],[No用]],SetNo[[No.用]:[vlookup 用]],2,FALSE)</f>
        <v>157</v>
      </c>
      <c r="B444" s="10">
        <f>IF(ROW()=2,1,IF(A443&lt;&gt;Toss[[#This Row],[No]],1,B443+1))</f>
        <v>6</v>
      </c>
      <c r="C444" t="s">
        <v>150</v>
      </c>
      <c r="D444" t="s">
        <v>129</v>
      </c>
      <c r="E444" t="s">
        <v>90</v>
      </c>
      <c r="F444" t="s">
        <v>74</v>
      </c>
      <c r="G444" t="s">
        <v>128</v>
      </c>
      <c r="H444" t="s">
        <v>71</v>
      </c>
      <c r="I444">
        <v>1</v>
      </c>
      <c r="J444" t="s">
        <v>232</v>
      </c>
      <c r="K444" s="1" t="s">
        <v>183</v>
      </c>
      <c r="L444" s="1" t="s">
        <v>225</v>
      </c>
      <c r="M444">
        <v>50</v>
      </c>
      <c r="N444">
        <v>0</v>
      </c>
      <c r="O444">
        <v>60</v>
      </c>
      <c r="P444">
        <v>0</v>
      </c>
      <c r="Q444" s="1" t="s">
        <v>122</v>
      </c>
      <c r="T444" t="str">
        <f>Toss[[#This Row],[服装]]&amp;Toss[[#This Row],[名前]]&amp;Toss[[#This Row],[レアリティ]]</f>
        <v>夏祭り赤葦京治ICONIC</v>
      </c>
    </row>
    <row r="445" spans="1:20" x14ac:dyDescent="0.3">
      <c r="A445">
        <f>VLOOKUP(Toss[[#This Row],[No用]],SetNo[[No.用]:[vlookup 用]],2,FALSE)</f>
        <v>157</v>
      </c>
      <c r="B445" s="10">
        <f>IF(ROW()=2,1,IF(A444&lt;&gt;Toss[[#This Row],[No]],1,B444+1))</f>
        <v>7</v>
      </c>
      <c r="C445" t="s">
        <v>150</v>
      </c>
      <c r="D445" t="s">
        <v>129</v>
      </c>
      <c r="E445" t="s">
        <v>90</v>
      </c>
      <c r="F445" t="s">
        <v>74</v>
      </c>
      <c r="G445" t="s">
        <v>128</v>
      </c>
      <c r="H445" t="s">
        <v>71</v>
      </c>
      <c r="I445">
        <v>1</v>
      </c>
      <c r="J445" t="s">
        <v>232</v>
      </c>
      <c r="K445" s="1" t="s">
        <v>183</v>
      </c>
      <c r="L445" s="1" t="s">
        <v>225</v>
      </c>
      <c r="M445">
        <v>50</v>
      </c>
      <c r="N445">
        <v>0</v>
      </c>
      <c r="O445">
        <v>60</v>
      </c>
      <c r="P445">
        <v>0</v>
      </c>
      <c r="T445" t="str">
        <f>Toss[[#This Row],[服装]]&amp;Toss[[#This Row],[名前]]&amp;Toss[[#This Row],[レアリティ]]</f>
        <v>夏祭り赤葦京治ICONIC</v>
      </c>
    </row>
    <row r="446" spans="1:20" x14ac:dyDescent="0.3">
      <c r="A446">
        <f>VLOOKUP(Toss[[#This Row],[No用]],SetNo[[No.用]:[vlookup 用]],2,FALSE)</f>
        <v>158</v>
      </c>
      <c r="B446" s="10">
        <f>IF(ROW()=2,1,IF(A445&lt;&gt;Toss[[#This Row],[No]],1,B445+1))</f>
        <v>1</v>
      </c>
      <c r="C446" t="s">
        <v>108</v>
      </c>
      <c r="D446" t="s">
        <v>284</v>
      </c>
      <c r="E446" t="s">
        <v>77</v>
      </c>
      <c r="F446" t="s">
        <v>78</v>
      </c>
      <c r="G446" t="s">
        <v>134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ユニフォーム星海光来ICONIC</v>
      </c>
    </row>
    <row r="447" spans="1:20" x14ac:dyDescent="0.3">
      <c r="A447">
        <f>VLOOKUP(Toss[[#This Row],[No用]],SetNo[[No.用]:[vlookup 用]],2,FALSE)</f>
        <v>158</v>
      </c>
      <c r="B447" s="10">
        <f>IF(ROW()=2,1,IF(A446&lt;&gt;Toss[[#This Row],[No]],1,B446+1))</f>
        <v>2</v>
      </c>
      <c r="C447" t="s">
        <v>108</v>
      </c>
      <c r="D447" t="s">
        <v>284</v>
      </c>
      <c r="E447" t="s">
        <v>77</v>
      </c>
      <c r="F447" t="s">
        <v>78</v>
      </c>
      <c r="G447" t="s">
        <v>134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32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ユニフォーム星海光来ICONIC</v>
      </c>
    </row>
    <row r="448" spans="1:20" x14ac:dyDescent="0.3">
      <c r="A448">
        <f>VLOOKUP(Toss[[#This Row],[No用]],SetNo[[No.用]:[vlookup 用]],2,FALSE)</f>
        <v>159</v>
      </c>
      <c r="B448" s="10">
        <f>IF(ROW()=2,1,IF(A447&lt;&gt;Toss[[#This Row],[No]],1,B447+1))</f>
        <v>1</v>
      </c>
      <c r="C448" s="1" t="s">
        <v>898</v>
      </c>
      <c r="D448" t="s">
        <v>284</v>
      </c>
      <c r="E448" s="1" t="s">
        <v>73</v>
      </c>
      <c r="F448" t="s">
        <v>78</v>
      </c>
      <c r="G448" t="s">
        <v>134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文化祭星海光来ICONIC</v>
      </c>
    </row>
    <row r="449" spans="1:20" x14ac:dyDescent="0.3">
      <c r="A449">
        <f>VLOOKUP(Toss[[#This Row],[No用]],SetNo[[No.用]:[vlookup 用]],2,FALSE)</f>
        <v>159</v>
      </c>
      <c r="B449" s="10">
        <f>IF(ROW()=2,1,IF(A448&lt;&gt;Toss[[#This Row],[No]],1,B448+1))</f>
        <v>2</v>
      </c>
      <c r="C449" s="1" t="s">
        <v>898</v>
      </c>
      <c r="D449" t="s">
        <v>284</v>
      </c>
      <c r="E449" s="1" t="s">
        <v>73</v>
      </c>
      <c r="F449" t="s">
        <v>78</v>
      </c>
      <c r="G449" t="s">
        <v>134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32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文化祭星海光来ICONIC</v>
      </c>
    </row>
    <row r="450" spans="1:20" x14ac:dyDescent="0.3">
      <c r="A450">
        <f>VLOOKUP(Toss[[#This Row],[No用]],SetNo[[No.用]:[vlookup 用]],2,FALSE)</f>
        <v>160</v>
      </c>
      <c r="B450" s="10">
        <f>IF(ROW()=2,1,IF(A449&lt;&gt;Toss[[#This Row],[No]],1,B449+1))</f>
        <v>1</v>
      </c>
      <c r="C450" t="s">
        <v>108</v>
      </c>
      <c r="D450" t="s">
        <v>133</v>
      </c>
      <c r="E450" t="s">
        <v>77</v>
      </c>
      <c r="F450" t="s">
        <v>82</v>
      </c>
      <c r="G450" t="s">
        <v>134</v>
      </c>
      <c r="H450" t="s">
        <v>71</v>
      </c>
      <c r="I450">
        <v>1</v>
      </c>
      <c r="J450" t="s">
        <v>232</v>
      </c>
      <c r="K450" s="1" t="s">
        <v>166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ユニフォーム昼神幸郎ICONIC</v>
      </c>
    </row>
    <row r="451" spans="1:20" x14ac:dyDescent="0.3">
      <c r="A451">
        <f>VLOOKUP(Toss[[#This Row],[No用]],SetNo[[No.用]:[vlookup 用]],2,FALSE)</f>
        <v>160</v>
      </c>
      <c r="B451" s="10">
        <f>IF(ROW()=2,1,IF(A450&lt;&gt;Toss[[#This Row],[No]],1,B450+1))</f>
        <v>2</v>
      </c>
      <c r="C451" t="s">
        <v>108</v>
      </c>
      <c r="D451" t="s">
        <v>133</v>
      </c>
      <c r="E451" t="s">
        <v>77</v>
      </c>
      <c r="F451" t="s">
        <v>82</v>
      </c>
      <c r="G451" t="s">
        <v>134</v>
      </c>
      <c r="H451" t="s">
        <v>71</v>
      </c>
      <c r="I451">
        <v>1</v>
      </c>
      <c r="J451" t="s">
        <v>232</v>
      </c>
      <c r="K451" s="1" t="s">
        <v>167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ユニフォーム昼神幸郎ICONIC</v>
      </c>
    </row>
    <row r="452" spans="1:20" x14ac:dyDescent="0.3">
      <c r="A452">
        <f>VLOOKUP(Toss[[#This Row],[No用]],SetNo[[No.用]:[vlookup 用]],2,FALSE)</f>
        <v>161</v>
      </c>
      <c r="B452" s="10">
        <f>IF(ROW()=2,1,IF(A451&lt;&gt;Toss[[#This Row],[No]],1,B451+1))</f>
        <v>1</v>
      </c>
      <c r="C452" s="1" t="s">
        <v>918</v>
      </c>
      <c r="D452" t="s">
        <v>133</v>
      </c>
      <c r="E452" s="1" t="s">
        <v>73</v>
      </c>
      <c r="F452" t="s">
        <v>82</v>
      </c>
      <c r="G452" t="s">
        <v>134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Xmas昼神幸郎ICONIC</v>
      </c>
    </row>
    <row r="453" spans="1:20" x14ac:dyDescent="0.3">
      <c r="A453">
        <f>VLOOKUP(Toss[[#This Row],[No用]],SetNo[[No.用]:[vlookup 用]],2,FALSE)</f>
        <v>161</v>
      </c>
      <c r="B453" s="10">
        <f>IF(ROW()=2,1,IF(A452&lt;&gt;Toss[[#This Row],[No]],1,B452+1))</f>
        <v>2</v>
      </c>
      <c r="C453" s="1" t="s">
        <v>918</v>
      </c>
      <c r="D453" t="s">
        <v>133</v>
      </c>
      <c r="E453" s="1" t="s">
        <v>73</v>
      </c>
      <c r="F453" t="s">
        <v>82</v>
      </c>
      <c r="G453" t="s">
        <v>134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Xmas昼神幸郎ICONIC</v>
      </c>
    </row>
    <row r="454" spans="1:20" x14ac:dyDescent="0.3">
      <c r="A454">
        <f>VLOOKUP(Toss[[#This Row],[No用]],SetNo[[No.用]:[vlookup 用]],2,FALSE)</f>
        <v>162</v>
      </c>
      <c r="B454" s="10">
        <f>IF(ROW()=2,1,IF(A453&lt;&gt;Toss[[#This Row],[No]],1,B453+1))</f>
        <v>1</v>
      </c>
      <c r="C454" t="s">
        <v>108</v>
      </c>
      <c r="D454" t="s">
        <v>131</v>
      </c>
      <c r="E454" t="s">
        <v>77</v>
      </c>
      <c r="F454" t="s">
        <v>78</v>
      </c>
      <c r="G454" t="s">
        <v>135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ユニフォーム佐久早聖臣ICONIC</v>
      </c>
    </row>
    <row r="455" spans="1:20" x14ac:dyDescent="0.3">
      <c r="A455">
        <f>VLOOKUP(Toss[[#This Row],[No用]],SetNo[[No.用]:[vlookup 用]],2,FALSE)</f>
        <v>162</v>
      </c>
      <c r="B455" s="10">
        <f>IF(ROW()=2,1,IF(A454&lt;&gt;Toss[[#This Row],[No]],1,B454+1))</f>
        <v>2</v>
      </c>
      <c r="C455" t="s">
        <v>108</v>
      </c>
      <c r="D455" t="s">
        <v>131</v>
      </c>
      <c r="E455" t="s">
        <v>77</v>
      </c>
      <c r="F455" t="s">
        <v>78</v>
      </c>
      <c r="G455" t="s">
        <v>135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32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ユニフォーム佐久早聖臣ICONIC</v>
      </c>
    </row>
    <row r="456" spans="1:20" x14ac:dyDescent="0.3">
      <c r="A456">
        <f>VLOOKUP(Toss[[#This Row],[No用]],SetNo[[No.用]:[vlookup 用]],2,FALSE)</f>
        <v>163</v>
      </c>
      <c r="B456" s="10">
        <f>IF(ROW()=2,1,IF(A455&lt;&gt;Toss[[#This Row],[No]],1,B455+1))</f>
        <v>1</v>
      </c>
      <c r="C456" t="s">
        <v>108</v>
      </c>
      <c r="D456" t="s">
        <v>132</v>
      </c>
      <c r="E456" t="s">
        <v>77</v>
      </c>
      <c r="F456" t="s">
        <v>80</v>
      </c>
      <c r="G456" t="s">
        <v>135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ユニフォーム小森元也ICONIC</v>
      </c>
    </row>
    <row r="457" spans="1:20" x14ac:dyDescent="0.3">
      <c r="A457">
        <f>VLOOKUP(Toss[[#This Row],[No用]],SetNo[[No.用]:[vlookup 用]],2,FALSE)</f>
        <v>163</v>
      </c>
      <c r="B457" s="10">
        <f>IF(ROW()=2,1,IF(A456&lt;&gt;Toss[[#This Row],[No]],1,B456+1))</f>
        <v>2</v>
      </c>
      <c r="C457" t="s">
        <v>108</v>
      </c>
      <c r="D457" t="s">
        <v>132</v>
      </c>
      <c r="E457" t="s">
        <v>77</v>
      </c>
      <c r="F457" t="s">
        <v>80</v>
      </c>
      <c r="G457" t="s">
        <v>135</v>
      </c>
      <c r="H457" t="s">
        <v>71</v>
      </c>
      <c r="I457">
        <v>1</v>
      </c>
      <c r="J457" t="s">
        <v>232</v>
      </c>
      <c r="K457" s="1" t="s">
        <v>169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ユニフォーム小森元也ICONIC</v>
      </c>
    </row>
    <row r="458" spans="1:20" x14ac:dyDescent="0.3">
      <c r="A458">
        <f>VLOOKUP(Toss[[#This Row],[No用]],SetNo[[No.用]:[vlookup 用]],2,FALSE)</f>
        <v>164</v>
      </c>
      <c r="B458" s="10">
        <f>IF(ROW()=2,1,IF(A457&lt;&gt;Toss[[#This Row],[No]],1,B457+1))</f>
        <v>1</v>
      </c>
      <c r="C458" t="s">
        <v>108</v>
      </c>
      <c r="D458" s="1" t="s">
        <v>689</v>
      </c>
      <c r="E458" s="1" t="s">
        <v>90</v>
      </c>
      <c r="F458" s="1" t="s">
        <v>78</v>
      </c>
      <c r="G458" s="1" t="s">
        <v>691</v>
      </c>
      <c r="H458" t="s">
        <v>71</v>
      </c>
      <c r="I458">
        <v>1</v>
      </c>
      <c r="J458" t="s">
        <v>396</v>
      </c>
      <c r="K458" s="1" t="s">
        <v>166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ユニフォーム大将優ICONIC</v>
      </c>
    </row>
    <row r="459" spans="1:20" x14ac:dyDescent="0.3">
      <c r="A459">
        <f>VLOOKUP(Toss[[#This Row],[No用]],SetNo[[No.用]:[vlookup 用]],2,FALSE)</f>
        <v>164</v>
      </c>
      <c r="B459" s="10">
        <f>IF(ROW()=2,1,IF(A458&lt;&gt;Toss[[#This Row],[No]],1,B458+1))</f>
        <v>2</v>
      </c>
      <c r="C459" t="s">
        <v>108</v>
      </c>
      <c r="D459" s="1" t="s">
        <v>689</v>
      </c>
      <c r="E459" s="1" t="s">
        <v>90</v>
      </c>
      <c r="F459" s="1" t="s">
        <v>78</v>
      </c>
      <c r="G459" s="1" t="s">
        <v>691</v>
      </c>
      <c r="H459" t="s">
        <v>71</v>
      </c>
      <c r="I459">
        <v>1</v>
      </c>
      <c r="J459" t="s">
        <v>396</v>
      </c>
      <c r="K459" s="1" t="s">
        <v>167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ユニフォーム大将優ICONIC</v>
      </c>
    </row>
    <row r="460" spans="1:20" x14ac:dyDescent="0.3">
      <c r="A460">
        <f>VLOOKUP(Toss[[#This Row],[No用]],SetNo[[No.用]:[vlookup 用]],2,FALSE)</f>
        <v>165</v>
      </c>
      <c r="B460" s="10">
        <f>IF(ROW()=2,1,IF(A459&lt;&gt;Toss[[#This Row],[No]],1,B459+1))</f>
        <v>1</v>
      </c>
      <c r="C460" s="1" t="s">
        <v>939</v>
      </c>
      <c r="D460" s="1" t="s">
        <v>689</v>
      </c>
      <c r="E460" s="1" t="s">
        <v>77</v>
      </c>
      <c r="F460" s="1" t="s">
        <v>78</v>
      </c>
      <c r="G460" s="1" t="s">
        <v>691</v>
      </c>
      <c r="H460" s="1" t="s">
        <v>692</v>
      </c>
      <c r="I460">
        <v>1</v>
      </c>
      <c r="J460" t="s">
        <v>232</v>
      </c>
      <c r="K460" s="1" t="s">
        <v>166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新年大将優ICONIC</v>
      </c>
    </row>
    <row r="461" spans="1:20" x14ac:dyDescent="0.3">
      <c r="A461">
        <f>VLOOKUP(Toss[[#This Row],[No用]],SetNo[[No.用]:[vlookup 用]],2,FALSE)</f>
        <v>165</v>
      </c>
      <c r="B461" s="10">
        <f>IF(ROW()=2,1,IF(A460&lt;&gt;Toss[[#This Row],[No]],1,B460+1))</f>
        <v>2</v>
      </c>
      <c r="C461" s="1" t="s">
        <v>939</v>
      </c>
      <c r="D461" s="1" t="s">
        <v>689</v>
      </c>
      <c r="E461" s="1" t="s">
        <v>77</v>
      </c>
      <c r="F461" s="1" t="s">
        <v>78</v>
      </c>
      <c r="G461" s="1" t="s">
        <v>691</v>
      </c>
      <c r="H461" s="1" t="s">
        <v>692</v>
      </c>
      <c r="I461">
        <v>1</v>
      </c>
      <c r="J461" t="s">
        <v>396</v>
      </c>
      <c r="K461" s="1" t="s">
        <v>167</v>
      </c>
      <c r="L461" s="1" t="s">
        <v>178</v>
      </c>
      <c r="M461">
        <v>31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新年大将優ICONIC</v>
      </c>
    </row>
    <row r="462" spans="1:20" x14ac:dyDescent="0.3">
      <c r="A462">
        <f>VLOOKUP(Toss[[#This Row],[No用]],SetNo[[No.用]:[vlookup 用]],2,FALSE)</f>
        <v>165</v>
      </c>
      <c r="B462" s="10">
        <f>IF(ROW()=2,1,IF(A461&lt;&gt;Toss[[#This Row],[No]],1,B461+1))</f>
        <v>3</v>
      </c>
      <c r="C462" s="1" t="s">
        <v>939</v>
      </c>
      <c r="D462" s="1" t="s">
        <v>689</v>
      </c>
      <c r="E462" s="1" t="s">
        <v>77</v>
      </c>
      <c r="F462" s="1" t="s">
        <v>78</v>
      </c>
      <c r="G462" s="1" t="s">
        <v>691</v>
      </c>
      <c r="H462" s="1" t="s">
        <v>692</v>
      </c>
      <c r="I462">
        <v>1</v>
      </c>
      <c r="J462" t="s">
        <v>396</v>
      </c>
      <c r="K462" s="1" t="s">
        <v>167</v>
      </c>
      <c r="L462" s="1" t="s">
        <v>225</v>
      </c>
      <c r="M462">
        <v>44</v>
      </c>
      <c r="N462">
        <v>0</v>
      </c>
      <c r="O462">
        <v>54</v>
      </c>
      <c r="P462">
        <v>0</v>
      </c>
      <c r="T462" t="str">
        <f>Toss[[#This Row],[服装]]&amp;Toss[[#This Row],[名前]]&amp;Toss[[#This Row],[レアリティ]]</f>
        <v>新年大将優ICONIC</v>
      </c>
    </row>
    <row r="463" spans="1:20" x14ac:dyDescent="0.3">
      <c r="A463">
        <f>VLOOKUP(Toss[[#This Row],[No用]],SetNo[[No.用]:[vlookup 用]],2,FALSE)</f>
        <v>166</v>
      </c>
      <c r="B463" s="10">
        <f>IF(ROW()=2,1,IF(A462&lt;&gt;Toss[[#This Row],[No]],1,B462+1))</f>
        <v>1</v>
      </c>
      <c r="C463" t="s">
        <v>108</v>
      </c>
      <c r="D463" s="1" t="s">
        <v>694</v>
      </c>
      <c r="E463" s="1" t="s">
        <v>90</v>
      </c>
      <c r="F463" s="1" t="s">
        <v>78</v>
      </c>
      <c r="G463" s="1" t="s">
        <v>691</v>
      </c>
      <c r="H463" t="s">
        <v>71</v>
      </c>
      <c r="I463">
        <v>1</v>
      </c>
      <c r="J463" t="s">
        <v>396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ユニフォーム沼井和馬ICONIC</v>
      </c>
    </row>
    <row r="464" spans="1:20" x14ac:dyDescent="0.3">
      <c r="A464">
        <f>VLOOKUP(Toss[[#This Row],[No用]],SetNo[[No.用]:[vlookup 用]],2,FALSE)</f>
        <v>166</v>
      </c>
      <c r="B464" s="10">
        <f>IF(ROW()=2,1,IF(A463&lt;&gt;Toss[[#This Row],[No]],1,B463+1))</f>
        <v>2</v>
      </c>
      <c r="C464" t="s">
        <v>108</v>
      </c>
      <c r="D464" s="1" t="s">
        <v>694</v>
      </c>
      <c r="E464" s="1" t="s">
        <v>90</v>
      </c>
      <c r="F464" s="1" t="s">
        <v>78</v>
      </c>
      <c r="G464" s="1" t="s">
        <v>691</v>
      </c>
      <c r="H464" t="s">
        <v>71</v>
      </c>
      <c r="I464">
        <v>1</v>
      </c>
      <c r="J464" t="s">
        <v>396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ユニフォーム沼井和馬ICONIC</v>
      </c>
    </row>
    <row r="465" spans="1:20" x14ac:dyDescent="0.3">
      <c r="A465">
        <f>VLOOKUP(Toss[[#This Row],[No用]],SetNo[[No.用]:[vlookup 用]],2,FALSE)</f>
        <v>167</v>
      </c>
      <c r="B465" s="10">
        <f>IF(ROW()=2,1,IF(A464&lt;&gt;Toss[[#This Row],[No]],1,B464+1))</f>
        <v>1</v>
      </c>
      <c r="C465" t="s">
        <v>108</v>
      </c>
      <c r="D465" s="1" t="s">
        <v>861</v>
      </c>
      <c r="E465" s="1" t="s">
        <v>90</v>
      </c>
      <c r="F465" s="1" t="s">
        <v>78</v>
      </c>
      <c r="G465" s="1" t="s">
        <v>691</v>
      </c>
      <c r="H465" t="s">
        <v>71</v>
      </c>
      <c r="I465">
        <v>1</v>
      </c>
      <c r="J465" t="s">
        <v>396</v>
      </c>
      <c r="K465" s="1" t="s">
        <v>166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ユニフォーム潜尚保ICONIC</v>
      </c>
    </row>
    <row r="466" spans="1:20" x14ac:dyDescent="0.3">
      <c r="A466">
        <f>VLOOKUP(Toss[[#This Row],[No用]],SetNo[[No.用]:[vlookup 用]],2,FALSE)</f>
        <v>167</v>
      </c>
      <c r="B466" s="10">
        <f>IF(ROW()=2,1,IF(A465&lt;&gt;Toss[[#This Row],[No]],1,B465+1))</f>
        <v>2</v>
      </c>
      <c r="C466" t="s">
        <v>108</v>
      </c>
      <c r="D466" s="1" t="s">
        <v>861</v>
      </c>
      <c r="E466" s="1" t="s">
        <v>90</v>
      </c>
      <c r="F466" s="1" t="s">
        <v>78</v>
      </c>
      <c r="G466" s="1" t="s">
        <v>691</v>
      </c>
      <c r="H466" t="s">
        <v>71</v>
      </c>
      <c r="I466">
        <v>1</v>
      </c>
      <c r="J466" t="s">
        <v>396</v>
      </c>
      <c r="K466" s="1" t="s">
        <v>167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ユニフォーム潜尚保ICONIC</v>
      </c>
    </row>
    <row r="467" spans="1:20" x14ac:dyDescent="0.3">
      <c r="A467">
        <f>VLOOKUP(Toss[[#This Row],[No用]],SetNo[[No.用]:[vlookup 用]],2,FALSE)</f>
        <v>168</v>
      </c>
      <c r="B467" s="10">
        <f>IF(ROW()=2,1,IF(A466&lt;&gt;Toss[[#This Row],[No]],1,B466+1))</f>
        <v>1</v>
      </c>
      <c r="C467" t="s">
        <v>108</v>
      </c>
      <c r="D467" s="1" t="s">
        <v>863</v>
      </c>
      <c r="E467" s="1" t="s">
        <v>90</v>
      </c>
      <c r="F467" s="1" t="s">
        <v>78</v>
      </c>
      <c r="G467" s="1" t="s">
        <v>691</v>
      </c>
      <c r="H467" t="s">
        <v>71</v>
      </c>
      <c r="I467">
        <v>1</v>
      </c>
      <c r="J467" t="s">
        <v>396</v>
      </c>
      <c r="K467" s="1" t="s">
        <v>166</v>
      </c>
      <c r="L467" s="1" t="s">
        <v>162</v>
      </c>
      <c r="M467">
        <v>23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ユニフォーム高千穂恵也ICONIC</v>
      </c>
    </row>
    <row r="468" spans="1:20" x14ac:dyDescent="0.3">
      <c r="A468">
        <f>VLOOKUP(Toss[[#This Row],[No用]],SetNo[[No.用]:[vlookup 用]],2,FALSE)</f>
        <v>168</v>
      </c>
      <c r="B468" s="10">
        <f>IF(ROW()=2,1,IF(A467&lt;&gt;Toss[[#This Row],[No]],1,B467+1))</f>
        <v>2</v>
      </c>
      <c r="C468" t="s">
        <v>108</v>
      </c>
      <c r="D468" s="1" t="s">
        <v>863</v>
      </c>
      <c r="E468" s="1" t="s">
        <v>90</v>
      </c>
      <c r="F468" s="1" t="s">
        <v>78</v>
      </c>
      <c r="G468" s="1" t="s">
        <v>691</v>
      </c>
      <c r="H468" t="s">
        <v>71</v>
      </c>
      <c r="I468">
        <v>1</v>
      </c>
      <c r="J468" t="s">
        <v>396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ユニフォーム高千穂恵也ICONIC</v>
      </c>
    </row>
    <row r="469" spans="1:20" x14ac:dyDescent="0.3">
      <c r="A469">
        <f>VLOOKUP(Toss[[#This Row],[No用]],SetNo[[No.用]:[vlookup 用]],2,FALSE)</f>
        <v>169</v>
      </c>
      <c r="B469" s="10">
        <f>IF(ROW()=2,1,IF(A468&lt;&gt;Toss[[#This Row],[No]],1,B468+1))</f>
        <v>1</v>
      </c>
      <c r="C469" t="s">
        <v>108</v>
      </c>
      <c r="D469" s="1" t="s">
        <v>865</v>
      </c>
      <c r="E469" s="1" t="s">
        <v>90</v>
      </c>
      <c r="F469" s="1" t="s">
        <v>82</v>
      </c>
      <c r="G469" s="1" t="s">
        <v>691</v>
      </c>
      <c r="H469" t="s">
        <v>71</v>
      </c>
      <c r="I469">
        <v>1</v>
      </c>
      <c r="J469" t="s">
        <v>396</v>
      </c>
      <c r="K469" s="1" t="s">
        <v>166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ユニフォーム広尾倖児ICONIC</v>
      </c>
    </row>
    <row r="470" spans="1:20" x14ac:dyDescent="0.3">
      <c r="A470">
        <f>VLOOKUP(Toss[[#This Row],[No用]],SetNo[[No.用]:[vlookup 用]],2,FALSE)</f>
        <v>169</v>
      </c>
      <c r="B470" s="10">
        <f>IF(ROW()=2,1,IF(A469&lt;&gt;Toss[[#This Row],[No]],1,B469+1))</f>
        <v>2</v>
      </c>
      <c r="C470" t="s">
        <v>108</v>
      </c>
      <c r="D470" s="1" t="s">
        <v>865</v>
      </c>
      <c r="E470" s="1" t="s">
        <v>90</v>
      </c>
      <c r="F470" s="1" t="s">
        <v>82</v>
      </c>
      <c r="G470" s="1" t="s">
        <v>691</v>
      </c>
      <c r="H470" t="s">
        <v>71</v>
      </c>
      <c r="I470">
        <v>1</v>
      </c>
      <c r="J470" t="s">
        <v>396</v>
      </c>
      <c r="K470" s="1" t="s">
        <v>167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ユニフォーム広尾倖児ICONIC</v>
      </c>
    </row>
    <row r="471" spans="1:20" x14ac:dyDescent="0.3">
      <c r="A471">
        <f>VLOOKUP(Toss[[#This Row],[No用]],SetNo[[No.用]:[vlookup 用]],2,FALSE)</f>
        <v>170</v>
      </c>
      <c r="B471" s="10">
        <f>IF(ROW()=2,1,IF(A470&lt;&gt;Toss[[#This Row],[No]],1,B470+1))</f>
        <v>1</v>
      </c>
      <c r="C471" t="s">
        <v>108</v>
      </c>
      <c r="D471" s="1" t="s">
        <v>867</v>
      </c>
      <c r="E471" s="1" t="s">
        <v>90</v>
      </c>
      <c r="F471" s="1" t="s">
        <v>74</v>
      </c>
      <c r="G471" s="1" t="s">
        <v>691</v>
      </c>
      <c r="H471" t="s">
        <v>71</v>
      </c>
      <c r="I471">
        <v>1</v>
      </c>
      <c r="J471" t="s">
        <v>396</v>
      </c>
      <c r="K471" s="1" t="s">
        <v>166</v>
      </c>
      <c r="L471" s="1" t="s">
        <v>173</v>
      </c>
      <c r="M471">
        <v>34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ユニフォーム先島伊澄ICONIC</v>
      </c>
    </row>
    <row r="472" spans="1:20" x14ac:dyDescent="0.3">
      <c r="A472">
        <f>VLOOKUP(Toss[[#This Row],[No用]],SetNo[[No.用]:[vlookup 用]],2,FALSE)</f>
        <v>170</v>
      </c>
      <c r="B472" s="10">
        <f>IF(ROW()=2,1,IF(A471&lt;&gt;Toss[[#This Row],[No]],1,B471+1))</f>
        <v>2</v>
      </c>
      <c r="C472" t="s">
        <v>108</v>
      </c>
      <c r="D472" s="1" t="s">
        <v>867</v>
      </c>
      <c r="E472" s="1" t="s">
        <v>90</v>
      </c>
      <c r="F472" s="1" t="s">
        <v>74</v>
      </c>
      <c r="G472" s="1" t="s">
        <v>691</v>
      </c>
      <c r="H472" t="s">
        <v>71</v>
      </c>
      <c r="I472">
        <v>1</v>
      </c>
      <c r="J472" t="s">
        <v>396</v>
      </c>
      <c r="K472" s="1" t="s">
        <v>169</v>
      </c>
      <c r="L472" s="1" t="s">
        <v>178</v>
      </c>
      <c r="M472">
        <v>34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ユニフォーム先島伊澄ICONIC</v>
      </c>
    </row>
    <row r="473" spans="1:20" x14ac:dyDescent="0.3">
      <c r="A473">
        <f>VLOOKUP(Toss[[#This Row],[No用]],SetNo[[No.用]:[vlookup 用]],2,FALSE)</f>
        <v>170</v>
      </c>
      <c r="B473" s="10">
        <f>IF(ROW()=2,1,IF(A472&lt;&gt;Toss[[#This Row],[No]],1,B472+1))</f>
        <v>3</v>
      </c>
      <c r="C473" t="s">
        <v>108</v>
      </c>
      <c r="D473" s="1" t="s">
        <v>867</v>
      </c>
      <c r="E473" s="1" t="s">
        <v>90</v>
      </c>
      <c r="F473" s="1" t="s">
        <v>74</v>
      </c>
      <c r="G473" s="1" t="s">
        <v>691</v>
      </c>
      <c r="H473" t="s">
        <v>71</v>
      </c>
      <c r="I473">
        <v>1</v>
      </c>
      <c r="J473" t="s">
        <v>396</v>
      </c>
      <c r="K473" s="1" t="s">
        <v>181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ユニフォーム先島伊澄ICONIC</v>
      </c>
    </row>
    <row r="474" spans="1:20" x14ac:dyDescent="0.3">
      <c r="A474">
        <f>VLOOKUP(Toss[[#This Row],[No用]],SetNo[[No.用]:[vlookup 用]],2,FALSE)</f>
        <v>170</v>
      </c>
      <c r="B474" s="10">
        <f>IF(ROW()=2,1,IF(A473&lt;&gt;Toss[[#This Row],[No]],1,B473+1))</f>
        <v>4</v>
      </c>
      <c r="C474" t="s">
        <v>108</v>
      </c>
      <c r="D474" s="1" t="s">
        <v>867</v>
      </c>
      <c r="E474" s="1" t="s">
        <v>90</v>
      </c>
      <c r="F474" s="1" t="s">
        <v>74</v>
      </c>
      <c r="G474" s="1" t="s">
        <v>691</v>
      </c>
      <c r="H474" t="s">
        <v>71</v>
      </c>
      <c r="I474">
        <v>1</v>
      </c>
      <c r="J474" t="s">
        <v>396</v>
      </c>
      <c r="K474" s="1" t="s">
        <v>233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ユニフォーム先島伊澄ICONIC</v>
      </c>
    </row>
    <row r="475" spans="1:20" x14ac:dyDescent="0.3">
      <c r="A475">
        <f>VLOOKUP(Toss[[#This Row],[No用]],SetNo[[No.用]:[vlookup 用]],2,FALSE)</f>
        <v>170</v>
      </c>
      <c r="B475" s="10">
        <f>IF(ROW()=2,1,IF(A474&lt;&gt;Toss[[#This Row],[No]],1,B474+1))</f>
        <v>5</v>
      </c>
      <c r="C475" t="s">
        <v>108</v>
      </c>
      <c r="D475" s="1" t="s">
        <v>867</v>
      </c>
      <c r="E475" s="1" t="s">
        <v>90</v>
      </c>
      <c r="F475" s="1" t="s">
        <v>74</v>
      </c>
      <c r="G475" s="1" t="s">
        <v>691</v>
      </c>
      <c r="H475" t="s">
        <v>71</v>
      </c>
      <c r="I475">
        <v>1</v>
      </c>
      <c r="J475" t="s">
        <v>396</v>
      </c>
      <c r="K475" s="1" t="s">
        <v>183</v>
      </c>
      <c r="L475" s="1" t="s">
        <v>225</v>
      </c>
      <c r="M475">
        <v>46</v>
      </c>
      <c r="N475">
        <v>0</v>
      </c>
      <c r="O475">
        <v>56</v>
      </c>
      <c r="P475">
        <v>0</v>
      </c>
      <c r="T475" t="str">
        <f>Toss[[#This Row],[服装]]&amp;Toss[[#This Row],[名前]]&amp;Toss[[#This Row],[レアリティ]]</f>
        <v>ユニフォーム先島伊澄ICONIC</v>
      </c>
    </row>
    <row r="476" spans="1:20" x14ac:dyDescent="0.3">
      <c r="A476">
        <f>VLOOKUP(Toss[[#This Row],[No用]],SetNo[[No.用]:[vlookup 用]],2,FALSE)</f>
        <v>171</v>
      </c>
      <c r="B476" s="10">
        <f>IF(ROW()=2,1,IF(A475&lt;&gt;Toss[[#This Row],[No]],1,B475+1))</f>
        <v>1</v>
      </c>
      <c r="C476" t="s">
        <v>108</v>
      </c>
      <c r="D476" s="1" t="s">
        <v>869</v>
      </c>
      <c r="E476" s="1" t="s">
        <v>90</v>
      </c>
      <c r="F476" s="1" t="s">
        <v>82</v>
      </c>
      <c r="G476" s="1" t="s">
        <v>691</v>
      </c>
      <c r="H476" t="s">
        <v>71</v>
      </c>
      <c r="I476">
        <v>1</v>
      </c>
      <c r="J476" t="s">
        <v>396</v>
      </c>
      <c r="K476" s="1" t="s">
        <v>166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ユニフォーム背黒晃彦ICONIC</v>
      </c>
    </row>
    <row r="477" spans="1:20" x14ac:dyDescent="0.3">
      <c r="A477">
        <f>VLOOKUP(Toss[[#This Row],[No用]],SetNo[[No.用]:[vlookup 用]],2,FALSE)</f>
        <v>171</v>
      </c>
      <c r="B477" s="10">
        <f>IF(ROW()=2,1,IF(A476&lt;&gt;Toss[[#This Row],[No]],1,B476+1))</f>
        <v>2</v>
      </c>
      <c r="C477" t="s">
        <v>108</v>
      </c>
      <c r="D477" s="1" t="s">
        <v>869</v>
      </c>
      <c r="E477" s="1" t="s">
        <v>90</v>
      </c>
      <c r="F477" s="1" t="s">
        <v>82</v>
      </c>
      <c r="G477" s="1" t="s">
        <v>691</v>
      </c>
      <c r="H477" t="s">
        <v>71</v>
      </c>
      <c r="I477">
        <v>1</v>
      </c>
      <c r="J477" t="s">
        <v>396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ユニフォーム背黒晃彦ICONIC</v>
      </c>
    </row>
    <row r="478" spans="1:20" x14ac:dyDescent="0.3">
      <c r="A478">
        <f>VLOOKUP(Toss[[#This Row],[No用]],SetNo[[No.用]:[vlookup 用]],2,FALSE)</f>
        <v>172</v>
      </c>
      <c r="B478" s="10">
        <f>IF(ROW()=2,1,IF(A477&lt;&gt;Toss[[#This Row],[No]],1,B477+1))</f>
        <v>1</v>
      </c>
      <c r="C478" t="s">
        <v>108</v>
      </c>
      <c r="D478" s="1" t="s">
        <v>871</v>
      </c>
      <c r="E478" s="1" t="s">
        <v>90</v>
      </c>
      <c r="F478" s="1" t="s">
        <v>80</v>
      </c>
      <c r="G478" s="1" t="s">
        <v>691</v>
      </c>
      <c r="H478" t="s">
        <v>71</v>
      </c>
      <c r="I478">
        <v>1</v>
      </c>
      <c r="J478" t="s">
        <v>396</v>
      </c>
      <c r="K478" s="1" t="s">
        <v>166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80"/>
  <sheetViews>
    <sheetView topLeftCell="A553" workbookViewId="0">
      <selection activeCell="A587" sqref="A587:XFD595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963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8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939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939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939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939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898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898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898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898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898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898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898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898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934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933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933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探偵灰羽リエーフICONIC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s="1" t="s">
        <v>178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探偵灰羽リエーフICONIC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探偵灰羽リエーフICONIC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s="1" t="s">
        <v>183</v>
      </c>
      <c r="L169" s="1" t="s">
        <v>225</v>
      </c>
      <c r="M169">
        <v>46</v>
      </c>
      <c r="N169">
        <v>0</v>
      </c>
      <c r="O169">
        <v>56</v>
      </c>
      <c r="P169">
        <v>0</v>
      </c>
      <c r="T169" t="str">
        <f>Attack[[#This Row],[服装]]&amp;Attack[[#This Row],[名前]]&amp;Attack[[#This Row],[レアリティ]]</f>
        <v>探偵灰羽リエーフICONIC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108</v>
      </c>
      <c r="D170" t="s">
        <v>42</v>
      </c>
      <c r="E170" t="s">
        <v>24</v>
      </c>
      <c r="F170" t="s">
        <v>21</v>
      </c>
      <c r="G170" t="s">
        <v>27</v>
      </c>
      <c r="H170" t="s">
        <v>71</v>
      </c>
      <c r="I170">
        <v>1</v>
      </c>
      <c r="J170" t="s">
        <v>235</v>
      </c>
      <c r="M170">
        <v>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ユニフォーム夜久衛輔ICONIC</v>
      </c>
    </row>
    <row r="171" spans="1:20" x14ac:dyDescent="0.3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12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ユニフォーム福永招平ICONIC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285</v>
      </c>
      <c r="L174" t="s">
        <v>173</v>
      </c>
      <c r="M174">
        <v>36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ユニフォーム福永招平ICONIC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ユニフォーム福永招平ICONIC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6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ユニフォーム福永招平ICONIC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ユニフォーム犬岡走ICONIC</v>
      </c>
    </row>
    <row r="181" spans="1:20" x14ac:dyDescent="0.3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939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30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新年犬岡走ICONIC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939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新年犬岡走ICONIC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939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s="1" t="s">
        <v>172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新年犬岡走ICONIC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939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新年犬岡走ICONIC</v>
      </c>
    </row>
    <row r="186" spans="1:20" x14ac:dyDescent="0.3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45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271</v>
      </c>
      <c r="L188" t="s">
        <v>173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45</v>
      </c>
      <c r="N190">
        <v>0</v>
      </c>
      <c r="O190">
        <v>55</v>
      </c>
      <c r="P190">
        <v>0</v>
      </c>
      <c r="T190" t="str">
        <f>Attack[[#This Row],[服装]]&amp;Attack[[#This Row],[名前]]&amp;Attack[[#This Row],[レアリティ]]</f>
        <v>ユニフォーム山本猛虎ICONIC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168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s="1" t="s">
        <v>939</v>
      </c>
      <c r="D192" t="s">
        <v>45</v>
      </c>
      <c r="E192" s="1" t="s">
        <v>77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s="1" t="s">
        <v>169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新年山本猛虎ICONIC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s="1" t="s">
        <v>939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s="1" t="s">
        <v>271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新年山本猛虎ICONIC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s="1" t="s">
        <v>939</v>
      </c>
      <c r="D194" t="s">
        <v>45</v>
      </c>
      <c r="E194" s="1" t="s">
        <v>77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s="1" t="s">
        <v>172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新年山本猛虎ICONIC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5</v>
      </c>
      <c r="C195" s="1" t="s">
        <v>939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s="1" t="s">
        <v>183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Attack[[#This Row],[服装]]&amp;Attack[[#This Row],[名前]]&amp;Attack[[#This Row],[レアリティ]]</f>
        <v>新年山本猛虎ICONIC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235</v>
      </c>
      <c r="M196">
        <v>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ユニフォーム芝山優生ICONIC</v>
      </c>
    </row>
    <row r="197" spans="1:20" x14ac:dyDescent="0.3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173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287</v>
      </c>
      <c r="L200" t="s">
        <v>173</v>
      </c>
      <c r="M200">
        <v>40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6</v>
      </c>
      <c r="C202" t="s">
        <v>108</v>
      </c>
      <c r="D202" t="s">
        <v>47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45</v>
      </c>
      <c r="N202">
        <v>0</v>
      </c>
      <c r="O202">
        <v>55</v>
      </c>
      <c r="P202">
        <v>0</v>
      </c>
      <c r="T202" t="str">
        <f>Attack[[#This Row],[服装]]&amp;Attack[[#This Row],[名前]]&amp;Attack[[#This Row],[レアリティ]]</f>
        <v>ユニフォーム海信之ICONIC</v>
      </c>
    </row>
    <row r="203" spans="1:20" x14ac:dyDescent="0.3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168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169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47</v>
      </c>
      <c r="E205" t="s">
        <v>90</v>
      </c>
      <c r="F205" t="s">
        <v>78</v>
      </c>
      <c r="G205" t="s">
        <v>27</v>
      </c>
      <c r="H205" t="s">
        <v>151</v>
      </c>
      <c r="I205">
        <v>1</v>
      </c>
      <c r="J205" t="s">
        <v>235</v>
      </c>
      <c r="K205" t="s">
        <v>285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ユニフォーム海信之YELL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47</v>
      </c>
      <c r="E206" t="s">
        <v>90</v>
      </c>
      <c r="F206" t="s">
        <v>78</v>
      </c>
      <c r="G206" t="s">
        <v>27</v>
      </c>
      <c r="H206" t="s">
        <v>151</v>
      </c>
      <c r="I206">
        <v>1</v>
      </c>
      <c r="J206" t="s">
        <v>235</v>
      </c>
      <c r="K206" t="s">
        <v>287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ユニフォーム海信之YELL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235</v>
      </c>
      <c r="K207" t="s">
        <v>172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ユニフォーム海信之YELL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6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235</v>
      </c>
      <c r="K208" t="s">
        <v>183</v>
      </c>
      <c r="L208" t="s">
        <v>225</v>
      </c>
      <c r="M208">
        <v>45</v>
      </c>
      <c r="N208">
        <v>0</v>
      </c>
      <c r="O208">
        <v>55</v>
      </c>
      <c r="P208">
        <v>0</v>
      </c>
      <c r="T208" t="str">
        <f>Attack[[#This Row],[服装]]&amp;Attack[[#This Row],[名前]]&amp;Attack[[#This Row],[レアリティ]]</f>
        <v>ユニフォーム海信之YELL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ユニフォーム青根高伸ICONIC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162</v>
      </c>
      <c r="M213">
        <v>28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170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183</v>
      </c>
      <c r="L217" t="s">
        <v>225</v>
      </c>
      <c r="M217">
        <v>43</v>
      </c>
      <c r="N217">
        <v>0</v>
      </c>
      <c r="O217">
        <v>53</v>
      </c>
      <c r="P217">
        <v>0</v>
      </c>
      <c r="T217" t="str">
        <f>Attack[[#This Row],[服装]]&amp;Attack[[#This Row],[名前]]&amp;Attack[[#This Row],[レアリティ]]</f>
        <v>制服青根高伸ICONIC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168</v>
      </c>
      <c r="L218" t="s">
        <v>178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169</v>
      </c>
      <c r="L219" t="s">
        <v>173</v>
      </c>
      <c r="M219">
        <v>35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プール掃除青根高伸ICONIC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170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プール掃除青根高伸ICONIC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プール掃除青根高伸ICONIC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51</v>
      </c>
      <c r="N222">
        <v>5</v>
      </c>
      <c r="O222">
        <v>61</v>
      </c>
      <c r="P222">
        <v>7</v>
      </c>
      <c r="T222" t="str">
        <f>Attack[[#This Row],[服装]]&amp;Attack[[#This Row],[名前]]&amp;Attack[[#This Row],[レアリティ]]</f>
        <v>プール掃除青根高伸ICONIC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36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285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43</v>
      </c>
      <c r="N227">
        <v>0</v>
      </c>
      <c r="O227">
        <v>53</v>
      </c>
      <c r="P227">
        <v>0</v>
      </c>
      <c r="T227" t="str">
        <f>Attack[[#This Row],[服装]]&amp;Attack[[#This Row],[名前]]&amp;Attack[[#This Row],[レアリティ]]</f>
        <v>ユニフォーム二口堅治ICONIC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171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285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43</v>
      </c>
      <c r="N232">
        <v>0</v>
      </c>
      <c r="O232">
        <v>53</v>
      </c>
      <c r="P232">
        <v>0</v>
      </c>
      <c r="T232" t="str">
        <f>Attack[[#This Row],[服装]]&amp;Attack[[#This Row],[名前]]&amp;Attack[[#This Row],[レアリティ]]</f>
        <v>制服二口堅治ICONIC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168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プール掃除二口堅治ICONIC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169</v>
      </c>
      <c r="L234" t="s">
        <v>173</v>
      </c>
      <c r="M234">
        <v>36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プール掃除二口堅治ICONIC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プール掃除二口堅治ICONIC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285</v>
      </c>
      <c r="L236" t="s">
        <v>162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プール掃除二口堅治ICONIC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206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ユニフォーム黄金川貫至ICONIC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206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149</v>
      </c>
      <c r="D239" t="s">
        <v>385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168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制服黄金川貫至ICONIC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149</v>
      </c>
      <c r="D240" t="s">
        <v>385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235</v>
      </c>
      <c r="K240" s="1" t="s">
        <v>169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制服黄金川貫至ICONIC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s="1" t="s">
        <v>705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178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職業体験黄金川貫至ICONIC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s="1" t="s">
        <v>705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職業体験黄金川貫至ICONIC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s="1" t="s">
        <v>705</v>
      </c>
      <c r="D243" t="s">
        <v>385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職業体験黄金川貫至ICONIC</v>
      </c>
    </row>
    <row r="244" spans="1:20" x14ac:dyDescent="0.3">
      <c r="A244">
        <f>VLOOKUP(Attack[[#This Row],[No用]],SetNo[[No.用]:[vlookup 用]],2,FALSE)</f>
        <v>59</v>
      </c>
      <c r="B244">
        <f>IF(ROW()=2,1,IF(A243&lt;&gt;Attack[[#This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3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170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ユニフォーム小原豊ICONIC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4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ユニフォーム小原豊ICONIC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5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ユニフォーム小原豊ICONIC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6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41</v>
      </c>
      <c r="N249">
        <v>0</v>
      </c>
      <c r="O249">
        <v>51</v>
      </c>
      <c r="P249">
        <v>0</v>
      </c>
      <c r="T249" t="str">
        <f>Attack[[#This Row],[服装]]&amp;Attack[[#This Row],[名前]]&amp;Attack[[#This Row],[レアリティ]]</f>
        <v>ユニフォーム小原豊ICONIC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ユニフォーム女川太郎ICONIC</v>
      </c>
    </row>
    <row r="251" spans="1:20" x14ac:dyDescent="0.3">
      <c r="A251">
        <f>VLOOKUP(Attack[[#This Row],[No用]],SetNo[[No.用]:[vlookup 用]],2,FALSE)</f>
        <v>60</v>
      </c>
      <c r="B251">
        <f>IF(ROW()=2,1,IF(A250&lt;&gt;Attack[[#This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ユニフォーム女川太郎ICONIC</v>
      </c>
    </row>
    <row r="252" spans="1:20" x14ac:dyDescent="0.3">
      <c r="A252">
        <f>VLOOKUP(Attack[[#This Row],[No用]],SetNo[[No.用]:[vlookup 用]],2,FALSE)</f>
        <v>60</v>
      </c>
      <c r="B252">
        <f>IF(ROW()=2,1,IF(A251&lt;&gt;Attack[[#This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ユニフォーム女川太郎ICONIC</v>
      </c>
    </row>
    <row r="253" spans="1:20" x14ac:dyDescent="0.3">
      <c r="A253">
        <f>VLOOKUP(Attack[[#This Row],[No用]],SetNo[[No.用]:[vlookup 用]],2,FALSE)</f>
        <v>60</v>
      </c>
      <c r="B253">
        <f>IF(ROW()=2,1,IF(A252&lt;&gt;Attack[[#This Row],[No]],1,B252+1))</f>
        <v>4</v>
      </c>
      <c r="C253" t="s">
        <v>206</v>
      </c>
      <c r="D253" t="s">
        <v>52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ユニフォーム女川太郎ICONIC</v>
      </c>
    </row>
    <row r="254" spans="1:20" x14ac:dyDescent="0.3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t="s">
        <v>206</v>
      </c>
      <c r="D254" t="s">
        <v>53</v>
      </c>
      <c r="E254" t="s">
        <v>23</v>
      </c>
      <c r="F254" t="s">
        <v>21</v>
      </c>
      <c r="G254" t="s">
        <v>49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ユニフォーム作並浩輔ICONIC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1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s="1" t="s">
        <v>168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ユニフォーム吹上仁悟ICONIC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2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s="1" t="s">
        <v>169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ユニフォーム吹上仁悟ICONIC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3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ユニフォーム吹上仁悟ICONIC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918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Xmas及川徹ICONIC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918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Xmas及川徹ICONIC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918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Xmas及川徹ICONIC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918</v>
      </c>
      <c r="D269" t="s">
        <v>30</v>
      </c>
      <c r="E269" s="1" t="s">
        <v>77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Xmas及川徹ICONIC</v>
      </c>
    </row>
    <row r="270" spans="1:20" x14ac:dyDescent="0.3">
      <c r="A270">
        <f>VLOOKUP(Attack[[#This Row],[No用]],SetNo[[No.用]:[vlookup 用]],2,FALSE)</f>
        <v>66</v>
      </c>
      <c r="B270">
        <f>IF(ROW()=2,1,IF(A269&lt;&gt;Attack[[#This Row],[No]],1,B269+1))</f>
        <v>1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2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178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3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制服及川徹ICONIC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4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制服及川徹ICONIC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5</v>
      </c>
      <c r="C274" s="1" t="s">
        <v>149</v>
      </c>
      <c r="D274" t="s">
        <v>30</v>
      </c>
      <c r="E274" s="1" t="s">
        <v>73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Attack[[#This Row],[服装]]&amp;Attack[[#This Row],[名前]]&amp;Attack[[#This Row],[レアリティ]]</f>
        <v>制服及川徹ICONIC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6</v>
      </c>
      <c r="C275" s="1" t="s">
        <v>149</v>
      </c>
      <c r="D275" t="s">
        <v>30</v>
      </c>
      <c r="E275" s="1" t="s">
        <v>73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Attack[[#This Row],[服装]]&amp;Attack[[#This Row],[名前]]&amp;Attack[[#This Row],[レアリティ]]</f>
        <v>制服及川徹ICONIC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32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32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171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Attack[[#This Row],[服装]]&amp;Attack[[#This Row],[名前]]&amp;Attack[[#This Row],[レアリティ]]</f>
        <v>ユニフォーム岩泉一ICONIC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117</v>
      </c>
      <c r="D285" t="s">
        <v>32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Attack[[#This Row],[服装]]&amp;Attack[[#This Row],[名前]]&amp;Attack[[#This Row],[レアリティ]]</f>
        <v>プール掃除岩泉一ICONIC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117</v>
      </c>
      <c r="D286" t="s">
        <v>32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47</v>
      </c>
      <c r="N286">
        <v>0</v>
      </c>
      <c r="O286">
        <v>57</v>
      </c>
      <c r="P286">
        <v>0</v>
      </c>
      <c r="Q286" s="1" t="s">
        <v>390</v>
      </c>
      <c r="T286" t="str">
        <f>Attack[[#This Row],[服装]]&amp;Attack[[#This Row],[名前]]&amp;Attack[[#This Row],[レアリティ]]</f>
        <v>プール掃除岩泉一ICONIC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149</v>
      </c>
      <c r="D287" t="s">
        <v>32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35</v>
      </c>
      <c r="N287">
        <v>0</v>
      </c>
      <c r="O287">
        <v>0</v>
      </c>
      <c r="P287">
        <v>0</v>
      </c>
      <c r="Q287" s="1"/>
      <c r="T287" t="str">
        <f>Attack[[#This Row],[服装]]&amp;Attack[[#This Row],[名前]]&amp;Attack[[#This Row],[レアリティ]]</f>
        <v>制服岩泉一ICONIC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149</v>
      </c>
      <c r="D288" t="s">
        <v>32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Q288" s="1"/>
      <c r="T288" t="str">
        <f>Attack[[#This Row],[服装]]&amp;Attack[[#This Row],[名前]]&amp;Attack[[#This Row],[レアリティ]]</f>
        <v>制服岩泉一ICONIC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149</v>
      </c>
      <c r="D289" t="s">
        <v>32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39</v>
      </c>
      <c r="N289">
        <v>0</v>
      </c>
      <c r="O289">
        <v>0</v>
      </c>
      <c r="P289">
        <v>0</v>
      </c>
      <c r="Q289" s="1"/>
      <c r="T289" t="str">
        <f>Attack[[#This Row],[服装]]&amp;Attack[[#This Row],[名前]]&amp;Attack[[#This Row],[レアリティ]]</f>
        <v>制服岩泉一ICONIC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149</v>
      </c>
      <c r="D290" t="s">
        <v>32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171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Attack[[#This Row],[服装]]&amp;Attack[[#This Row],[名前]]&amp;Attack[[#This Row],[レアリティ]]</f>
        <v>制服岩泉一ICONIC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33</v>
      </c>
      <c r="E291" t="s">
        <v>24</v>
      </c>
      <c r="F291" t="s">
        <v>26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ユニフォーム金田一勇太郎ICONIC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33</v>
      </c>
      <c r="E292" t="s">
        <v>24</v>
      </c>
      <c r="F292" t="s">
        <v>26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ユニフォーム金田一勇太郎ICONIC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33</v>
      </c>
      <c r="E293" t="s">
        <v>24</v>
      </c>
      <c r="F293" t="s">
        <v>26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ユニフォーム金田一勇太郎ICONIC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33</v>
      </c>
      <c r="E294" t="s">
        <v>24</v>
      </c>
      <c r="F294" t="s">
        <v>26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ユニフォーム金田一勇太郎ICONIC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1</v>
      </c>
      <c r="C295" s="1" t="s">
        <v>963</v>
      </c>
      <c r="D295" t="s">
        <v>33</v>
      </c>
      <c r="E295" s="1" t="s">
        <v>77</v>
      </c>
      <c r="F295" t="s">
        <v>26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178</v>
      </c>
      <c r="M295">
        <v>31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雪遊び金田一勇太郎ICONIC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2</v>
      </c>
      <c r="C296" s="1" t="s">
        <v>963</v>
      </c>
      <c r="D296" t="s">
        <v>33</v>
      </c>
      <c r="E296" s="1" t="s">
        <v>77</v>
      </c>
      <c r="F296" t="s">
        <v>26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178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雪遊び金田一勇太郎ICONIC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3</v>
      </c>
      <c r="C297" s="1" t="s">
        <v>963</v>
      </c>
      <c r="D297" t="s">
        <v>33</v>
      </c>
      <c r="E297" s="1" t="s">
        <v>77</v>
      </c>
      <c r="F297" t="s">
        <v>26</v>
      </c>
      <c r="G297" t="s">
        <v>20</v>
      </c>
      <c r="H297" t="s">
        <v>71</v>
      </c>
      <c r="I297">
        <v>1</v>
      </c>
      <c r="J297" t="s">
        <v>235</v>
      </c>
      <c r="K297" s="1" t="s">
        <v>172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雪遊び金田一勇太郎ICONIC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4</v>
      </c>
      <c r="C298" s="1" t="s">
        <v>963</v>
      </c>
      <c r="D298" t="s">
        <v>33</v>
      </c>
      <c r="E298" s="1" t="s">
        <v>77</v>
      </c>
      <c r="F298" t="s">
        <v>26</v>
      </c>
      <c r="G298" t="s">
        <v>20</v>
      </c>
      <c r="H298" t="s">
        <v>71</v>
      </c>
      <c r="I298">
        <v>1</v>
      </c>
      <c r="J298" t="s">
        <v>235</v>
      </c>
      <c r="K298" s="1" t="s">
        <v>183</v>
      </c>
      <c r="L298" s="1" t="s">
        <v>225</v>
      </c>
      <c r="M298">
        <v>43</v>
      </c>
      <c r="N298">
        <v>0</v>
      </c>
      <c r="O298">
        <v>53</v>
      </c>
      <c r="P298">
        <v>0</v>
      </c>
      <c r="T298" t="str">
        <f>Attack[[#This Row],[服装]]&amp;Attack[[#This Row],[名前]]&amp;Attack[[#This Row],[レアリティ]]</f>
        <v>雪遊び金田一勇太郎ICONIC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1</v>
      </c>
      <c r="C299" t="s">
        <v>206</v>
      </c>
      <c r="D299" t="s">
        <v>34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37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ユニフォーム京谷賢太郎ICONIC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2</v>
      </c>
      <c r="C300" t="s">
        <v>206</v>
      </c>
      <c r="D300" t="s">
        <v>34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ユニフォーム京谷賢太郎ICONIC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3</v>
      </c>
      <c r="C301" t="s">
        <v>206</v>
      </c>
      <c r="D301" t="s">
        <v>34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271</v>
      </c>
      <c r="L301" s="1" t="s">
        <v>173</v>
      </c>
      <c r="M301">
        <v>37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ユニフォーム京谷賢太郎ICONIC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4</v>
      </c>
      <c r="C302" t="s">
        <v>206</v>
      </c>
      <c r="D302" t="s">
        <v>34</v>
      </c>
      <c r="E302" t="s">
        <v>28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35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ユニフォーム京谷賢太郎ICONIC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5</v>
      </c>
      <c r="C303" t="s">
        <v>206</v>
      </c>
      <c r="D303" t="s">
        <v>34</v>
      </c>
      <c r="E303" t="s">
        <v>28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183</v>
      </c>
      <c r="L303" s="1" t="s">
        <v>225</v>
      </c>
      <c r="M303">
        <v>49</v>
      </c>
      <c r="N303">
        <v>0</v>
      </c>
      <c r="O303">
        <v>59</v>
      </c>
      <c r="P303">
        <v>0</v>
      </c>
      <c r="T303" t="str">
        <f>Attack[[#This Row],[服装]]&amp;Attack[[#This Row],[名前]]&amp;Attack[[#This Row],[レアリティ]]</f>
        <v>ユニフォーム京谷賢太郎ICONIC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1</v>
      </c>
      <c r="C304" t="s">
        <v>206</v>
      </c>
      <c r="D304" t="s">
        <v>35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178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ユニフォーム国見英ICONIC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2</v>
      </c>
      <c r="C305" t="s">
        <v>206</v>
      </c>
      <c r="D305" t="s">
        <v>35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173</v>
      </c>
      <c r="M305">
        <v>32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ユニフォーム国見英ICONIC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3</v>
      </c>
      <c r="C306" t="s">
        <v>206</v>
      </c>
      <c r="D306" t="s">
        <v>35</v>
      </c>
      <c r="E306" t="s">
        <v>23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170</v>
      </c>
      <c r="L306" s="1" t="s">
        <v>173</v>
      </c>
      <c r="M306">
        <v>32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ユニフォーム国見英ICONIC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4</v>
      </c>
      <c r="C307" t="s">
        <v>206</v>
      </c>
      <c r="D307" t="s">
        <v>35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171</v>
      </c>
      <c r="L307" s="1" t="s">
        <v>173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ユニフォーム国見英ICONIC</v>
      </c>
    </row>
    <row r="308" spans="1:20" x14ac:dyDescent="0.3">
      <c r="A308">
        <f>VLOOKUP(Attack[[#This Row],[No用]],SetNo[[No.用]:[vlookup 用]],2,FALSE)</f>
        <v>73</v>
      </c>
      <c r="B308">
        <f>IF(ROW()=2,1,IF(A307&lt;&gt;Attack[[#This Row],[No]],1,B307+1))</f>
        <v>5</v>
      </c>
      <c r="C308" t="s">
        <v>206</v>
      </c>
      <c r="D308" t="s">
        <v>35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ユニフォーム国見英ICONIC</v>
      </c>
    </row>
    <row r="309" spans="1:20" x14ac:dyDescent="0.3">
      <c r="A309">
        <f>VLOOKUP(Attack[[#This Row],[No用]],SetNo[[No.用]:[vlookup 用]],2,FALSE)</f>
        <v>73</v>
      </c>
      <c r="B309">
        <f>IF(ROW()=2,1,IF(A308&lt;&gt;Attack[[#This Row],[No]],1,B308+1))</f>
        <v>6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ユニフォーム国見英ICONIC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1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32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2</v>
      </c>
      <c r="C311" s="1" t="s">
        <v>705</v>
      </c>
      <c r="D311" t="s">
        <v>35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169</v>
      </c>
      <c r="L311" s="1" t="s">
        <v>173</v>
      </c>
      <c r="M311">
        <v>32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職業体験国見英ICONIC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3</v>
      </c>
      <c r="C312" s="1" t="s">
        <v>705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170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職業体験国見英ICONIC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4</v>
      </c>
      <c r="C313" s="1" t="s">
        <v>705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271</v>
      </c>
      <c r="L313" s="1" t="s">
        <v>178</v>
      </c>
      <c r="M313">
        <v>29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職業体験国見英ICONIC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5</v>
      </c>
      <c r="C314" s="1" t="s">
        <v>705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173</v>
      </c>
      <c r="M314">
        <v>42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職業体験国見英ICONIC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6</v>
      </c>
      <c r="C315" s="1" t="s">
        <v>705</v>
      </c>
      <c r="D315" t="s">
        <v>35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287</v>
      </c>
      <c r="L315" s="1" t="s">
        <v>178</v>
      </c>
      <c r="M315">
        <v>29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職業体験国見英ICONIC</v>
      </c>
    </row>
    <row r="316" spans="1:20" x14ac:dyDescent="0.3">
      <c r="A316">
        <f>VLOOKUP(Attack[[#This Row],[No用]],SetNo[[No.用]:[vlookup 用]],2,FALSE)</f>
        <v>74</v>
      </c>
      <c r="B316">
        <f>IF(ROW()=2,1,IF(A315&lt;&gt;Attack[[#This Row],[No]],1,B315+1))</f>
        <v>7</v>
      </c>
      <c r="C316" s="1" t="s">
        <v>705</v>
      </c>
      <c r="D316" t="s">
        <v>35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職業体験国見英ICONIC</v>
      </c>
    </row>
    <row r="317" spans="1:20" x14ac:dyDescent="0.3">
      <c r="A317">
        <f>VLOOKUP(Attack[[#This Row],[No用]],SetNo[[No.用]:[vlookup 用]],2,FALSE)</f>
        <v>74</v>
      </c>
      <c r="B317">
        <f>IF(ROW()=2,1,IF(A316&lt;&gt;Attack[[#This Row],[No]],1,B316+1))</f>
        <v>8</v>
      </c>
      <c r="C317" s="1" t="s">
        <v>705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Attack[[#This Row],[服装]]&amp;Attack[[#This Row],[名前]]&amp;Attack[[#This Row],[レアリティ]]</f>
        <v>職業体験国見英ICONIC</v>
      </c>
    </row>
    <row r="318" spans="1:20" x14ac:dyDescent="0.3">
      <c r="A318">
        <f>VLOOKUP(Attack[[#This Row],[No用]],SetNo[[No.用]:[vlookup 用]],2,FALSE)</f>
        <v>74</v>
      </c>
      <c r="B318">
        <f>IF(ROW()=2,1,IF(A317&lt;&gt;Attack[[#This Row],[No]],1,B317+1))</f>
        <v>9</v>
      </c>
      <c r="C318" s="1" t="s">
        <v>705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Attack[[#This Row],[服装]]&amp;Attack[[#This Row],[名前]]&amp;Attack[[#This Row],[レアリティ]]</f>
        <v>職業体験国見英ICONIC</v>
      </c>
    </row>
    <row r="319" spans="1:20" x14ac:dyDescent="0.3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36</v>
      </c>
      <c r="E319" t="s">
        <v>23</v>
      </c>
      <c r="F319" t="s">
        <v>21</v>
      </c>
      <c r="G319" t="s">
        <v>20</v>
      </c>
      <c r="H319" t="s">
        <v>71</v>
      </c>
      <c r="I319">
        <v>1</v>
      </c>
      <c r="J319" t="s">
        <v>235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ユニフォーム渡親治ICONIC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ユニフォーム松川一静ICONIC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ユニフォーム松川一静ICONIC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ユニフォーム松川一静ICONIC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アート松川一静ICONIC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アート松川一静ICONIC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アート松川一静ICONIC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1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ユニフォーム花巻貴大ICONIC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2</v>
      </c>
      <c r="C327" t="s">
        <v>206</v>
      </c>
      <c r="D327" t="s">
        <v>38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3</v>
      </c>
      <c r="C328" t="s">
        <v>206</v>
      </c>
      <c r="D328" t="s">
        <v>38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170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ユニフォーム花巻貴大ICONIC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4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173</v>
      </c>
      <c r="M329">
        <v>42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ユニフォーム花巻貴大ICONIC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5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ユニフォーム花巻貴大ICONIC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s="1" t="s">
        <v>911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アート花巻貴大ICONIC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s="1" t="s">
        <v>911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アート花巻貴大ICONIC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s="1" t="s">
        <v>911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アート花巻貴大ICONIC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s="1" t="s">
        <v>911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173</v>
      </c>
      <c r="M334">
        <v>42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アート花巻貴大ICONIC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5</v>
      </c>
      <c r="C335" s="1" t="s">
        <v>911</v>
      </c>
      <c r="D335" t="s">
        <v>38</v>
      </c>
      <c r="E335" s="1" t="s">
        <v>90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アート花巻貴大ICONIC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1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29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ユニフォーム駒木輝ICONIC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2</v>
      </c>
      <c r="C337" t="s">
        <v>206</v>
      </c>
      <c r="D337" t="s">
        <v>55</v>
      </c>
      <c r="E337" t="s">
        <v>23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29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ユニフォーム駒木輝ICONIC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3</v>
      </c>
      <c r="C338" t="s">
        <v>206</v>
      </c>
      <c r="D338" t="s">
        <v>55</v>
      </c>
      <c r="E338" t="s">
        <v>23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287</v>
      </c>
      <c r="L338" s="1" t="s">
        <v>173</v>
      </c>
      <c r="M338">
        <v>41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ユニフォーム駒木輝ICONIC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4</v>
      </c>
      <c r="C339" t="s">
        <v>206</v>
      </c>
      <c r="D339" t="s">
        <v>55</v>
      </c>
      <c r="E339" t="s">
        <v>23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ユニフォーム駒木輝ICONIC</v>
      </c>
    </row>
    <row r="340" spans="1:20" x14ac:dyDescent="0.3">
      <c r="A340">
        <f>VLOOKUP(Attack[[#This Row],[No用]],SetNo[[No.用]:[vlookup 用]],2,FALSE)</f>
        <v>80</v>
      </c>
      <c r="B340">
        <f>IF(ROW()=2,1,IF(A339&lt;&gt;Attack[[#This Row],[No]],1,B339+1))</f>
        <v>5</v>
      </c>
      <c r="C340" t="s">
        <v>206</v>
      </c>
      <c r="D340" t="s">
        <v>55</v>
      </c>
      <c r="E340" t="s">
        <v>23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171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Attack[[#This Row],[服装]]&amp;Attack[[#This Row],[名前]]&amp;Attack[[#This Row],[レアリティ]]</f>
        <v>ユニフォーム駒木輝ICONIC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1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ユニフォーム茶屋和馬ICONIC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2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ユニフォーム茶屋和馬ICONIC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t="s">
        <v>206</v>
      </c>
      <c r="D343" t="s">
        <v>58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173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ユニフォーム玉川弘樹ICONIC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t="s">
        <v>206</v>
      </c>
      <c r="D344" t="s">
        <v>58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ユニフォーム玉川弘樹ICONIC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t="s">
        <v>206</v>
      </c>
      <c r="D345" t="s">
        <v>58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235</v>
      </c>
      <c r="K345" s="1" t="s">
        <v>285</v>
      </c>
      <c r="L345" s="1" t="s">
        <v>173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ユニフォーム玉川弘樹ICONIC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t="s">
        <v>206</v>
      </c>
      <c r="D346" t="s">
        <v>58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ユニフォーム玉川弘樹ICONIC</v>
      </c>
    </row>
    <row r="347" spans="1:20" x14ac:dyDescent="0.3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171</v>
      </c>
      <c r="L347" s="1" t="s">
        <v>225</v>
      </c>
      <c r="M347">
        <v>43</v>
      </c>
      <c r="N347">
        <v>0</v>
      </c>
      <c r="O347">
        <v>53</v>
      </c>
      <c r="P347">
        <v>0</v>
      </c>
      <c r="T347" t="str">
        <f>Attack[[#This Row],[服装]]&amp;Attack[[#This Row],[名前]]&amp;Attack[[#This Row],[レアリティ]]</f>
        <v>ユニフォーム玉川弘樹ICONIC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1</v>
      </c>
      <c r="C348" t="s">
        <v>206</v>
      </c>
      <c r="D348" t="s">
        <v>59</v>
      </c>
      <c r="E348" t="s">
        <v>24</v>
      </c>
      <c r="F348" t="s">
        <v>21</v>
      </c>
      <c r="G348" t="s">
        <v>56</v>
      </c>
      <c r="H348" t="s">
        <v>71</v>
      </c>
      <c r="I348">
        <v>1</v>
      </c>
      <c r="J348" t="s">
        <v>235</v>
      </c>
      <c r="M348">
        <v>0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ユニフォーム桜井大河ICONIC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60</v>
      </c>
      <c r="E349" t="s">
        <v>24</v>
      </c>
      <c r="F349" t="s">
        <v>31</v>
      </c>
      <c r="G349" t="s">
        <v>56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ユニフォーム芳賀良治ICONIC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60</v>
      </c>
      <c r="E350" t="s">
        <v>24</v>
      </c>
      <c r="F350" t="s">
        <v>31</v>
      </c>
      <c r="G350" t="s">
        <v>56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ユニフォーム芳賀良治ICONIC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61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ユニフォーム渋谷陸斗ICONIC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61</v>
      </c>
      <c r="E352" t="s">
        <v>24</v>
      </c>
      <c r="F352" t="s">
        <v>26</v>
      </c>
      <c r="G352" t="s">
        <v>56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24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ユニフォーム渋谷陸斗ICONIC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61</v>
      </c>
      <c r="E353" t="s">
        <v>24</v>
      </c>
      <c r="F353" t="s">
        <v>26</v>
      </c>
      <c r="G353" t="s">
        <v>56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ユニフォーム渋谷陸斗ICONIC</v>
      </c>
    </row>
    <row r="354" spans="1:20" x14ac:dyDescent="0.3">
      <c r="A354">
        <f>VLOOKUP(Attack[[#This Row],[No用]],SetNo[[No.用]:[vlookup 用]],2,FALSE)</f>
        <v>86</v>
      </c>
      <c r="B354">
        <f>IF(ROW()=2,1,IF(A353&lt;&gt;Attack[[#This Row],[No]],1,B353+1))</f>
        <v>1</v>
      </c>
      <c r="C354" t="s">
        <v>206</v>
      </c>
      <c r="D354" t="s">
        <v>62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ユニフォーム池尻隼人ICONIC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2</v>
      </c>
      <c r="C355" t="s">
        <v>206</v>
      </c>
      <c r="D355" t="s">
        <v>62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ユニフォーム池尻隼人ICONIC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3</v>
      </c>
      <c r="C356" t="s">
        <v>206</v>
      </c>
      <c r="D356" t="s">
        <v>62</v>
      </c>
      <c r="E356" t="s">
        <v>24</v>
      </c>
      <c r="F356" t="s">
        <v>25</v>
      </c>
      <c r="G356" t="s">
        <v>56</v>
      </c>
      <c r="H356" t="s">
        <v>71</v>
      </c>
      <c r="I356">
        <v>1</v>
      </c>
      <c r="J356" t="s">
        <v>235</v>
      </c>
      <c r="K356" s="1" t="s">
        <v>287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ユニフォーム池尻隼人ICONIC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4</v>
      </c>
      <c r="C357" t="s">
        <v>206</v>
      </c>
      <c r="D357" t="s">
        <v>62</v>
      </c>
      <c r="E357" t="s">
        <v>24</v>
      </c>
      <c r="F357" t="s">
        <v>25</v>
      </c>
      <c r="G357" t="s">
        <v>56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ユニフォーム池尻隼人ICONIC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5</v>
      </c>
      <c r="C358" t="s">
        <v>206</v>
      </c>
      <c r="D358" t="s">
        <v>62</v>
      </c>
      <c r="E358" t="s">
        <v>24</v>
      </c>
      <c r="F358" t="s">
        <v>25</v>
      </c>
      <c r="G358" t="s">
        <v>56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Attack[[#This Row],[服装]]&amp;Attack[[#This Row],[名前]]&amp;Attack[[#This Row],[レアリティ]]</f>
        <v>ユニフォーム池尻隼人ICONIC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ユニフォーム十和田良樹ICONIC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63</v>
      </c>
      <c r="E360" t="s">
        <v>28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30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ユニフォーム十和田良樹ICONIC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63</v>
      </c>
      <c r="E361" t="s">
        <v>28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285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ユニフォーム十和田良樹ICONIC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63</v>
      </c>
      <c r="E362" t="s">
        <v>28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ユニフォーム十和田良樹ICONIC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63</v>
      </c>
      <c r="E363" t="s">
        <v>28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ユニフォーム十和田良樹ICONIC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65</v>
      </c>
      <c r="E364" t="s">
        <v>28</v>
      </c>
      <c r="F364" t="s">
        <v>26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ユニフォーム森岳歩ICONIC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65</v>
      </c>
      <c r="E365" t="s">
        <v>28</v>
      </c>
      <c r="F365" t="s">
        <v>26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24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ユニフォーム森岳歩ICONIC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65</v>
      </c>
      <c r="E366" t="s">
        <v>28</v>
      </c>
      <c r="F366" t="s">
        <v>26</v>
      </c>
      <c r="G366" t="s">
        <v>64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ユニフォーム森岳歩ICONIC</v>
      </c>
    </row>
    <row r="367" spans="1:20" x14ac:dyDescent="0.3">
      <c r="A367">
        <f>VLOOKUP(Attack[[#This Row],[No用]],SetNo[[No.用]:[vlookup 用]],2,FALSE)</f>
        <v>89</v>
      </c>
      <c r="B367">
        <f>IF(ROW()=2,1,IF(A366&lt;&gt;Attack[[#This Row],[No]],1,B366+1))</f>
        <v>1</v>
      </c>
      <c r="C367" t="s">
        <v>206</v>
      </c>
      <c r="D367" t="s">
        <v>66</v>
      </c>
      <c r="E367" t="s">
        <v>24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ユニフォーム唐松拓巳ICONIC</v>
      </c>
    </row>
    <row r="368" spans="1:20" x14ac:dyDescent="0.3">
      <c r="A368">
        <f>VLOOKUP(Attack[[#This Row],[No用]],SetNo[[No.用]:[vlookup 用]],2,FALSE)</f>
        <v>89</v>
      </c>
      <c r="B368">
        <f>IF(ROW()=2,1,IF(A367&lt;&gt;Attack[[#This Row],[No]],1,B367+1))</f>
        <v>2</v>
      </c>
      <c r="C368" t="s">
        <v>206</v>
      </c>
      <c r="D368" t="s">
        <v>66</v>
      </c>
      <c r="E368" t="s">
        <v>24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ユニフォーム唐松拓巳ICONIC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3</v>
      </c>
      <c r="C369" t="s">
        <v>206</v>
      </c>
      <c r="D369" t="s">
        <v>66</v>
      </c>
      <c r="E369" t="s">
        <v>24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271</v>
      </c>
      <c r="L369" s="1" t="s">
        <v>173</v>
      </c>
      <c r="M369">
        <v>42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ユニフォーム唐松拓巳ICONIC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4</v>
      </c>
      <c r="C370" t="s">
        <v>206</v>
      </c>
      <c r="D370" t="s">
        <v>66</v>
      </c>
      <c r="E370" t="s">
        <v>24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ユニフォーム唐松拓巳ICONIC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5</v>
      </c>
      <c r="C371" t="s">
        <v>206</v>
      </c>
      <c r="D371" t="s">
        <v>66</v>
      </c>
      <c r="E371" t="s">
        <v>24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45</v>
      </c>
      <c r="N371">
        <v>0</v>
      </c>
      <c r="O371">
        <v>55</v>
      </c>
      <c r="P371">
        <v>0</v>
      </c>
      <c r="T371" t="str">
        <f>Attack[[#This Row],[服装]]&amp;Attack[[#This Row],[名前]]&amp;Attack[[#This Row],[レアリティ]]</f>
        <v>ユニフォーム唐松拓巳ICONIC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235</v>
      </c>
      <c r="K372" s="1" t="s">
        <v>168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ユニフォーム田沢裕樹ICONIC</v>
      </c>
    </row>
    <row r="373" spans="1:20" x14ac:dyDescent="0.3">
      <c r="A373">
        <f>VLOOKUP(Attack[[#This Row],[No用]],SetNo[[No.用]:[vlookup 用]],2,FALSE)</f>
        <v>90</v>
      </c>
      <c r="B373">
        <f>IF(ROW()=2,1,IF(A372&lt;&gt;Attack[[#This Row],[No]],1,B372+1))</f>
        <v>2</v>
      </c>
      <c r="C373" t="s">
        <v>206</v>
      </c>
      <c r="D373" t="s">
        <v>67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235</v>
      </c>
      <c r="K373" s="1" t="s">
        <v>169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ユニフォーム田沢裕樹ICONIC</v>
      </c>
    </row>
    <row r="374" spans="1:20" x14ac:dyDescent="0.3">
      <c r="A374">
        <f>VLOOKUP(Attack[[#This Row],[No用]],SetNo[[No.用]:[vlookup 用]],2,FALSE)</f>
        <v>90</v>
      </c>
      <c r="B374">
        <f>IF(ROW()=2,1,IF(A373&lt;&gt;Attack[[#This Row],[No]],1,B373+1))</f>
        <v>3</v>
      </c>
      <c r="C374" t="s">
        <v>206</v>
      </c>
      <c r="D374" t="s">
        <v>67</v>
      </c>
      <c r="E374" t="s">
        <v>28</v>
      </c>
      <c r="F374" t="s">
        <v>25</v>
      </c>
      <c r="G374" t="s">
        <v>64</v>
      </c>
      <c r="H374" t="s">
        <v>71</v>
      </c>
      <c r="I374">
        <v>1</v>
      </c>
      <c r="J374" t="s">
        <v>235</v>
      </c>
      <c r="K374" s="1" t="s">
        <v>170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ユニフォーム田沢裕樹ICONIC</v>
      </c>
    </row>
    <row r="375" spans="1:20" x14ac:dyDescent="0.3">
      <c r="A375">
        <f>VLOOKUP(Attack[[#This Row],[No用]],SetNo[[No.用]:[vlookup 用]],2,FALSE)</f>
        <v>90</v>
      </c>
      <c r="B375">
        <f>IF(ROW()=2,1,IF(A374&lt;&gt;Attack[[#This Row],[No]],1,B374+1))</f>
        <v>4</v>
      </c>
      <c r="C375" t="s">
        <v>206</v>
      </c>
      <c r="D375" t="s">
        <v>67</v>
      </c>
      <c r="E375" t="s">
        <v>28</v>
      </c>
      <c r="F375" t="s">
        <v>25</v>
      </c>
      <c r="G375" t="s">
        <v>64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ユニフォーム田沢裕樹ICONIC</v>
      </c>
    </row>
    <row r="376" spans="1:20" x14ac:dyDescent="0.3">
      <c r="A376">
        <f>VLOOKUP(Attack[[#This Row],[No用]],SetNo[[No.用]:[vlookup 用]],2,FALSE)</f>
        <v>90</v>
      </c>
      <c r="B376">
        <f>IF(ROW()=2,1,IF(A375&lt;&gt;Attack[[#This Row],[No]],1,B375+1))</f>
        <v>5</v>
      </c>
      <c r="C376" t="s">
        <v>206</v>
      </c>
      <c r="D376" t="s">
        <v>67</v>
      </c>
      <c r="E376" t="s">
        <v>28</v>
      </c>
      <c r="F376" t="s">
        <v>25</v>
      </c>
      <c r="G376" t="s">
        <v>64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45</v>
      </c>
      <c r="N376">
        <v>0</v>
      </c>
      <c r="O376">
        <v>55</v>
      </c>
      <c r="P376">
        <v>0</v>
      </c>
      <c r="T376" t="str">
        <f>Attack[[#This Row],[服装]]&amp;Attack[[#This Row],[名前]]&amp;Attack[[#This Row],[レアリティ]]</f>
        <v>ユニフォーム田沢裕樹ICONIC</v>
      </c>
    </row>
    <row r="377" spans="1:20" x14ac:dyDescent="0.3">
      <c r="A377">
        <f>VLOOKUP(Attack[[#This Row],[No用]],SetNo[[No.用]:[vlookup 用]],2,FALSE)</f>
        <v>91</v>
      </c>
      <c r="B377">
        <f>IF(ROW()=2,1,IF(A376&lt;&gt;Attack[[#This Row],[No]],1,B376+1))</f>
        <v>1</v>
      </c>
      <c r="C377" t="s">
        <v>206</v>
      </c>
      <c r="D377" t="s">
        <v>68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ユニフォーム子安颯真ICONIC</v>
      </c>
    </row>
    <row r="378" spans="1:20" x14ac:dyDescent="0.3">
      <c r="A378">
        <f>VLOOKUP(Attack[[#This Row],[No用]],SetNo[[No.用]:[vlookup 用]],2,FALSE)</f>
        <v>91</v>
      </c>
      <c r="B378">
        <f>IF(ROW()=2,1,IF(A377&lt;&gt;Attack[[#This Row],[No]],1,B377+1))</f>
        <v>2</v>
      </c>
      <c r="C378" t="s">
        <v>206</v>
      </c>
      <c r="D378" t="s">
        <v>68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ユニフォーム子安颯真ICONIC</v>
      </c>
    </row>
    <row r="379" spans="1:20" x14ac:dyDescent="0.3">
      <c r="A379">
        <f>VLOOKUP(Attack[[#This Row],[No用]],SetNo[[No.用]:[vlookup 用]],2,FALSE)</f>
        <v>91</v>
      </c>
      <c r="B379">
        <f>IF(ROW()=2,1,IF(A378&lt;&gt;Attack[[#This Row],[No]],1,B378+1))</f>
        <v>3</v>
      </c>
      <c r="C379" t="s">
        <v>206</v>
      </c>
      <c r="D379" t="s">
        <v>68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ユニフォーム子安颯真ICONIC</v>
      </c>
    </row>
    <row r="380" spans="1:20" x14ac:dyDescent="0.3">
      <c r="A380">
        <f>VLOOKUP(Attack[[#This Row],[No用]],SetNo[[No.用]:[vlookup 用]],2,FALSE)</f>
        <v>92</v>
      </c>
      <c r="B380">
        <f>IF(ROW()=2,1,IF(A379&lt;&gt;Attack[[#This Row],[No]],1,B379+1))</f>
        <v>1</v>
      </c>
      <c r="C380" t="s">
        <v>206</v>
      </c>
      <c r="D380" t="s">
        <v>69</v>
      </c>
      <c r="E380" t="s">
        <v>28</v>
      </c>
      <c r="F380" t="s">
        <v>21</v>
      </c>
      <c r="G380" t="s">
        <v>64</v>
      </c>
      <c r="H380" t="s">
        <v>71</v>
      </c>
      <c r="I380">
        <v>1</v>
      </c>
      <c r="J380" t="s">
        <v>235</v>
      </c>
      <c r="K380" s="1"/>
      <c r="L380" s="1"/>
      <c r="M380">
        <v>0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ユニフォーム横手駿ICONIC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1</v>
      </c>
      <c r="C381" t="s">
        <v>206</v>
      </c>
      <c r="D381" t="s">
        <v>70</v>
      </c>
      <c r="E381" t="s">
        <v>28</v>
      </c>
      <c r="F381" t="s">
        <v>31</v>
      </c>
      <c r="G381" t="s">
        <v>64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ユニフォーム夏瀬伊吹ICONIC</v>
      </c>
    </row>
    <row r="382" spans="1:20" x14ac:dyDescent="0.3">
      <c r="A382">
        <f>VLOOKUP(Attack[[#This Row],[No用]],SetNo[[No.用]:[vlookup 用]],2,FALSE)</f>
        <v>93</v>
      </c>
      <c r="B382">
        <f>IF(ROW()=2,1,IF(A381&lt;&gt;Attack[[#This Row],[No]],1,B381+1))</f>
        <v>2</v>
      </c>
      <c r="C382" t="s">
        <v>206</v>
      </c>
      <c r="D382" t="s">
        <v>70</v>
      </c>
      <c r="E382" t="s">
        <v>28</v>
      </c>
      <c r="F382" t="s">
        <v>31</v>
      </c>
      <c r="G382" t="s">
        <v>64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ユニフォーム夏瀬伊吹ICONIC</v>
      </c>
    </row>
    <row r="383" spans="1:20" x14ac:dyDescent="0.3">
      <c r="A383">
        <f>VLOOKUP(Attack[[#This Row],[No用]],SetNo[[No.用]:[vlookup 用]],2,FALSE)</f>
        <v>94</v>
      </c>
      <c r="B383">
        <f>IF(ROW()=2,1,IF(A382&lt;&gt;Attack[[#This Row],[No]],1,B382+1))</f>
        <v>1</v>
      </c>
      <c r="C383" t="s">
        <v>206</v>
      </c>
      <c r="D383" t="s">
        <v>72</v>
      </c>
      <c r="E383" t="s">
        <v>23</v>
      </c>
      <c r="F383" t="s">
        <v>31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ユニフォーム古牧譲ICONIC</v>
      </c>
    </row>
    <row r="384" spans="1:20" x14ac:dyDescent="0.3">
      <c r="A384">
        <f>VLOOKUP(Attack[[#This Row],[No用]],SetNo[[No.用]:[vlookup 用]],2,FALSE)</f>
        <v>94</v>
      </c>
      <c r="B384">
        <f>IF(ROW()=2,1,IF(A383&lt;&gt;Attack[[#This Row],[No]],1,B383+1))</f>
        <v>2</v>
      </c>
      <c r="C384" t="s">
        <v>206</v>
      </c>
      <c r="D384" t="s">
        <v>72</v>
      </c>
      <c r="E384" t="s">
        <v>23</v>
      </c>
      <c r="F384" t="s">
        <v>31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ユニフォーム古牧譲ICONIC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1</v>
      </c>
      <c r="C385" s="1" t="s">
        <v>963</v>
      </c>
      <c r="D385" t="s">
        <v>72</v>
      </c>
      <c r="E385" s="1" t="s">
        <v>90</v>
      </c>
      <c r="F385" t="s">
        <v>74</v>
      </c>
      <c r="G385" t="s">
        <v>75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雪遊び古牧譲ICONIC</v>
      </c>
    </row>
    <row r="386" spans="1:20" x14ac:dyDescent="0.3">
      <c r="A386">
        <f>VLOOKUP(Attack[[#This Row],[No用]],SetNo[[No.用]:[vlookup 用]],2,FALSE)</f>
        <v>95</v>
      </c>
      <c r="B386">
        <f>IF(ROW()=2,1,IF(A385&lt;&gt;Attack[[#This Row],[No]],1,B385+1))</f>
        <v>2</v>
      </c>
      <c r="C386" s="1" t="s">
        <v>963</v>
      </c>
      <c r="D386" t="s">
        <v>72</v>
      </c>
      <c r="E386" s="1" t="s">
        <v>90</v>
      </c>
      <c r="F386" t="s">
        <v>74</v>
      </c>
      <c r="G386" t="s">
        <v>75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雪遊び古牧譲ICONIC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1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ユニフォーム浅虫快人ICONIC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2</v>
      </c>
      <c r="C388" t="s">
        <v>206</v>
      </c>
      <c r="D388" t="s">
        <v>76</v>
      </c>
      <c r="E388" t="s">
        <v>28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ユニフォーム浅虫快人ICONIC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3</v>
      </c>
      <c r="C389" t="s">
        <v>206</v>
      </c>
      <c r="D389" t="s">
        <v>76</v>
      </c>
      <c r="E389" t="s">
        <v>28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43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ユニフォーム浅虫快人ICONIC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4</v>
      </c>
      <c r="C390" t="s">
        <v>206</v>
      </c>
      <c r="D390" t="s">
        <v>76</v>
      </c>
      <c r="E390" t="s">
        <v>28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ユニフォーム浅虫快人ICONIC</v>
      </c>
    </row>
    <row r="391" spans="1:20" x14ac:dyDescent="0.3">
      <c r="A391">
        <f>VLOOKUP(Attack[[#This Row],[No用]],SetNo[[No.用]:[vlookup 用]],2,FALSE)</f>
        <v>96</v>
      </c>
      <c r="B391">
        <f>IF(ROW()=2,1,IF(A390&lt;&gt;Attack[[#This Row],[No]],1,B390+1))</f>
        <v>5</v>
      </c>
      <c r="C391" t="s">
        <v>206</v>
      </c>
      <c r="D391" t="s">
        <v>76</v>
      </c>
      <c r="E391" t="s">
        <v>28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46</v>
      </c>
      <c r="N391">
        <v>0</v>
      </c>
      <c r="O391">
        <v>56</v>
      </c>
      <c r="P391">
        <v>0</v>
      </c>
      <c r="T391" t="str">
        <f>Attack[[#This Row],[服装]]&amp;Attack[[#This Row],[名前]]&amp;Attack[[#This Row],[レアリティ]]</f>
        <v>ユニフォーム浅虫快人ICONIC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1</v>
      </c>
      <c r="C392" t="s">
        <v>206</v>
      </c>
      <c r="D392" t="s">
        <v>79</v>
      </c>
      <c r="E392" t="s">
        <v>23</v>
      </c>
      <c r="F392" t="s">
        <v>21</v>
      </c>
      <c r="G392" t="s">
        <v>75</v>
      </c>
      <c r="H392" t="s">
        <v>71</v>
      </c>
      <c r="I392">
        <v>1</v>
      </c>
      <c r="J392" t="s">
        <v>235</v>
      </c>
      <c r="K392" s="1"/>
      <c r="L392" s="1"/>
      <c r="M392">
        <v>0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ユニフォーム南田大志ICONIC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1</v>
      </c>
      <c r="C393" t="s">
        <v>206</v>
      </c>
      <c r="D393" t="s">
        <v>81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ユニフォーム湯川良明ICONIC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2</v>
      </c>
      <c r="C394" t="s">
        <v>206</v>
      </c>
      <c r="D394" t="s">
        <v>81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ユニフォーム湯川良明ICONIC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3</v>
      </c>
      <c r="C395" t="s">
        <v>206</v>
      </c>
      <c r="D395" t="s">
        <v>81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ユニフォーム湯川良明ICONIC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1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ユニフォーム稲垣功ICONIC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2</v>
      </c>
      <c r="C397" t="s">
        <v>206</v>
      </c>
      <c r="D397" t="s">
        <v>83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ユニフォーム稲垣功ICONIC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3</v>
      </c>
      <c r="C398" t="s">
        <v>206</v>
      </c>
      <c r="D398" t="s">
        <v>83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285</v>
      </c>
      <c r="L398" s="1" t="s">
        <v>173</v>
      </c>
      <c r="M398">
        <v>43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ユニフォーム稲垣功ICONIC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4</v>
      </c>
      <c r="C399" t="s">
        <v>206</v>
      </c>
      <c r="D399" t="s">
        <v>83</v>
      </c>
      <c r="E399" t="s">
        <v>23</v>
      </c>
      <c r="F399" t="s">
        <v>25</v>
      </c>
      <c r="G399" t="s">
        <v>75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ユニフォーム稲垣功ICONIC</v>
      </c>
    </row>
    <row r="400" spans="1:20" x14ac:dyDescent="0.3">
      <c r="A400">
        <f>VLOOKUP(Attack[[#This Row],[No用]],SetNo[[No.用]:[vlookup 用]],2,FALSE)</f>
        <v>99</v>
      </c>
      <c r="B400">
        <f>IF(ROW()=2,1,IF(A399&lt;&gt;Attack[[#This Row],[No]],1,B399+1))</f>
        <v>5</v>
      </c>
      <c r="C400" t="s">
        <v>206</v>
      </c>
      <c r="D400" t="s">
        <v>83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ユニフォーム稲垣功ICONIC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1</v>
      </c>
      <c r="C401" t="s">
        <v>206</v>
      </c>
      <c r="D401" t="s">
        <v>86</v>
      </c>
      <c r="E401" t="s">
        <v>23</v>
      </c>
      <c r="F401" t="s">
        <v>26</v>
      </c>
      <c r="G401" t="s">
        <v>75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ユニフォーム馬門英治ICONIC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2</v>
      </c>
      <c r="C402" t="s">
        <v>206</v>
      </c>
      <c r="D402" t="s">
        <v>86</v>
      </c>
      <c r="E402" t="s">
        <v>23</v>
      </c>
      <c r="F402" t="s">
        <v>26</v>
      </c>
      <c r="G402" t="s">
        <v>75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ユニフォーム馬門英治ICONIC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3</v>
      </c>
      <c r="C403" t="s">
        <v>206</v>
      </c>
      <c r="D403" t="s">
        <v>86</v>
      </c>
      <c r="E403" t="s">
        <v>23</v>
      </c>
      <c r="F403" t="s">
        <v>26</v>
      </c>
      <c r="G403" t="s">
        <v>75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ユニフォーム馬門英治ICONIC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206</v>
      </c>
      <c r="D404" t="s">
        <v>88</v>
      </c>
      <c r="E404" t="s">
        <v>23</v>
      </c>
      <c r="F404" t="s">
        <v>25</v>
      </c>
      <c r="G404" t="s">
        <v>75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ユニフォーム百沢雄大ICONIC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206</v>
      </c>
      <c r="D405" t="s">
        <v>88</v>
      </c>
      <c r="E405" t="s">
        <v>23</v>
      </c>
      <c r="F405" t="s">
        <v>25</v>
      </c>
      <c r="G405" t="s">
        <v>75</v>
      </c>
      <c r="H405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12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ユニフォーム百沢雄大ICONIC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206</v>
      </c>
      <c r="D406" t="s">
        <v>88</v>
      </c>
      <c r="E406" t="s">
        <v>23</v>
      </c>
      <c r="F406" t="s">
        <v>25</v>
      </c>
      <c r="G406" t="s">
        <v>75</v>
      </c>
      <c r="H406" t="s">
        <v>71</v>
      </c>
      <c r="I406">
        <v>1</v>
      </c>
      <c r="J406" t="s">
        <v>235</v>
      </c>
      <c r="K406" s="1" t="s">
        <v>183</v>
      </c>
      <c r="L406" s="1" t="s">
        <v>225</v>
      </c>
      <c r="M406">
        <v>50</v>
      </c>
      <c r="N406">
        <v>5</v>
      </c>
      <c r="O406">
        <v>60</v>
      </c>
      <c r="P406">
        <v>8</v>
      </c>
      <c r="T406" t="str">
        <f>Attack[[#This Row],[服装]]&amp;Attack[[#This Row],[名前]]&amp;Attack[[#This Row],[レアリティ]]</f>
        <v>ユニフォーム百沢雄大ICONIC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1</v>
      </c>
      <c r="C407" s="1" t="s">
        <v>705</v>
      </c>
      <c r="D407" t="s">
        <v>88</v>
      </c>
      <c r="E407" s="1" t="s">
        <v>90</v>
      </c>
      <c r="F407" t="s">
        <v>78</v>
      </c>
      <c r="G407" t="s">
        <v>75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職業体験百沢雄大ICONIC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2</v>
      </c>
      <c r="C408" s="1" t="s">
        <v>705</v>
      </c>
      <c r="D408" t="s">
        <v>88</v>
      </c>
      <c r="E408" s="1" t="s">
        <v>90</v>
      </c>
      <c r="F408" t="s">
        <v>78</v>
      </c>
      <c r="G408" t="s">
        <v>75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12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職業体験百沢雄大ICONIC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3</v>
      </c>
      <c r="C409" s="1" t="s">
        <v>705</v>
      </c>
      <c r="D409" t="s">
        <v>88</v>
      </c>
      <c r="E409" s="1" t="s">
        <v>90</v>
      </c>
      <c r="F409" t="s">
        <v>78</v>
      </c>
      <c r="G409" t="s">
        <v>75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50</v>
      </c>
      <c r="N409">
        <v>5</v>
      </c>
      <c r="O409">
        <v>60</v>
      </c>
      <c r="P409">
        <v>8</v>
      </c>
      <c r="T409" t="str">
        <f>Attack[[#This Row],[服装]]&amp;Attack[[#This Row],[名前]]&amp;Attack[[#This Row],[レアリティ]]</f>
        <v>職業体験百沢雄大ICONIC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1</v>
      </c>
      <c r="C410" t="s">
        <v>108</v>
      </c>
      <c r="D410" t="s">
        <v>89</v>
      </c>
      <c r="E410" t="s">
        <v>90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ユニフォーム照島游児ICONIC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2</v>
      </c>
      <c r="C411" t="s">
        <v>108</v>
      </c>
      <c r="D411" t="s">
        <v>89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ユニフォーム照島游児ICONIC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3</v>
      </c>
      <c r="C412" t="s">
        <v>108</v>
      </c>
      <c r="D412" t="s">
        <v>89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ユニフォーム照島游児ICONIC</v>
      </c>
    </row>
    <row r="413" spans="1:20" x14ac:dyDescent="0.3">
      <c r="A413">
        <f>VLOOKUP(Attack[[#This Row],[No用]],SetNo[[No.用]:[vlookup 用]],2,FALSE)</f>
        <v>103</v>
      </c>
      <c r="B413">
        <f>IF(ROW()=2,1,IF(A412&lt;&gt;Attack[[#This Row],[No]],1,B412+1))</f>
        <v>4</v>
      </c>
      <c r="C413" t="s">
        <v>108</v>
      </c>
      <c r="D413" t="s">
        <v>89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ユニフォーム照島游児ICONIC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1</v>
      </c>
      <c r="C414" t="s">
        <v>149</v>
      </c>
      <c r="D414" t="s">
        <v>89</v>
      </c>
      <c r="E414" t="s">
        <v>77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制服照島游児ICONIC</v>
      </c>
    </row>
    <row r="415" spans="1:20" x14ac:dyDescent="0.3">
      <c r="A415">
        <f>VLOOKUP(Attack[[#This Row],[No用]],SetNo[[No.用]:[vlookup 用]],2,FALSE)</f>
        <v>104</v>
      </c>
      <c r="B415">
        <f>IF(ROW()=2,1,IF(A414&lt;&gt;Attack[[#This Row],[No]],1,B414+1))</f>
        <v>2</v>
      </c>
      <c r="C415" t="s">
        <v>149</v>
      </c>
      <c r="D415" t="s">
        <v>89</v>
      </c>
      <c r="E415" t="s">
        <v>77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制服照島游児ICONIC</v>
      </c>
    </row>
    <row r="416" spans="1:20" x14ac:dyDescent="0.3">
      <c r="A416">
        <f>VLOOKUP(Attack[[#This Row],[No用]],SetNo[[No.用]:[vlookup 用]],2,FALSE)</f>
        <v>104</v>
      </c>
      <c r="B416">
        <f>IF(ROW()=2,1,IF(A415&lt;&gt;Attack[[#This Row],[No]],1,B415+1))</f>
        <v>3</v>
      </c>
      <c r="C416" t="s">
        <v>149</v>
      </c>
      <c r="D416" t="s">
        <v>89</v>
      </c>
      <c r="E416" t="s">
        <v>77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制服照島游児ICONIC</v>
      </c>
    </row>
    <row r="417" spans="1:20" x14ac:dyDescent="0.3">
      <c r="A417">
        <f>VLOOKUP(Attack[[#This Row],[No用]],SetNo[[No.用]:[vlookup 用]],2,FALSE)</f>
        <v>104</v>
      </c>
      <c r="B417">
        <f>IF(ROW()=2,1,IF(A416&lt;&gt;Attack[[#This Row],[No]],1,B416+1))</f>
        <v>4</v>
      </c>
      <c r="C417" t="s">
        <v>149</v>
      </c>
      <c r="D417" t="s">
        <v>89</v>
      </c>
      <c r="E417" t="s">
        <v>77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制服照島游児ICONIC</v>
      </c>
    </row>
    <row r="418" spans="1:20" x14ac:dyDescent="0.3">
      <c r="A418">
        <f>VLOOKUP(Attack[[#This Row],[No用]],SetNo[[No.用]:[vlookup 用]],2,FALSE)</f>
        <v>105</v>
      </c>
      <c r="B418">
        <f>IF(ROW()=2,1,IF(A417&lt;&gt;Attack[[#This Row],[No]],1,B417+1))</f>
        <v>1</v>
      </c>
      <c r="C418" s="1" t="s">
        <v>963</v>
      </c>
      <c r="D418" t="s">
        <v>89</v>
      </c>
      <c r="E418" s="1" t="s">
        <v>964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雪遊び照島游児ICONIC</v>
      </c>
    </row>
    <row r="419" spans="1:20" x14ac:dyDescent="0.3">
      <c r="A419">
        <f>VLOOKUP(Attack[[#This Row],[No用]],SetNo[[No.用]:[vlookup 用]],2,FALSE)</f>
        <v>105</v>
      </c>
      <c r="B419">
        <f>IF(ROW()=2,1,IF(A418&lt;&gt;Attack[[#This Row],[No]],1,B418+1))</f>
        <v>2</v>
      </c>
      <c r="C419" s="1" t="s">
        <v>963</v>
      </c>
      <c r="D419" t="s">
        <v>89</v>
      </c>
      <c r="E419" s="1" t="s">
        <v>964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雪遊び照島游児ICONIC</v>
      </c>
    </row>
    <row r="420" spans="1:20" x14ac:dyDescent="0.3">
      <c r="A420">
        <f>VLOOKUP(Attack[[#This Row],[No用]],SetNo[[No.用]:[vlookup 用]],2,FALSE)</f>
        <v>105</v>
      </c>
      <c r="B420">
        <f>IF(ROW()=2,1,IF(A419&lt;&gt;Attack[[#This Row],[No]],1,B419+1))</f>
        <v>3</v>
      </c>
      <c r="C420" s="1" t="s">
        <v>963</v>
      </c>
      <c r="D420" t="s">
        <v>89</v>
      </c>
      <c r="E420" s="1" t="s">
        <v>964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271</v>
      </c>
      <c r="L420" s="1" t="s">
        <v>178</v>
      </c>
      <c r="M420">
        <v>41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雪遊び照島游児ICONIC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4</v>
      </c>
      <c r="C421" s="1" t="s">
        <v>963</v>
      </c>
      <c r="D421" t="s">
        <v>89</v>
      </c>
      <c r="E421" s="1" t="s">
        <v>964</v>
      </c>
      <c r="F421" t="s">
        <v>78</v>
      </c>
      <c r="G421" t="s">
        <v>91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雪遊び照島游児ICONIC</v>
      </c>
    </row>
    <row r="422" spans="1:20" x14ac:dyDescent="0.3">
      <c r="A422">
        <f>VLOOKUP(Attack[[#This Row],[No用]],SetNo[[No.用]:[vlookup 用]],2,FALSE)</f>
        <v>105</v>
      </c>
      <c r="B422">
        <f>IF(ROW()=2,1,IF(A421&lt;&gt;Attack[[#This Row],[No]],1,B421+1))</f>
        <v>5</v>
      </c>
      <c r="C422" s="1" t="s">
        <v>963</v>
      </c>
      <c r="D422" t="s">
        <v>89</v>
      </c>
      <c r="E422" s="1" t="s">
        <v>964</v>
      </c>
      <c r="F422" t="s">
        <v>78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雪遊び照島游児ICONIC</v>
      </c>
    </row>
    <row r="423" spans="1:20" x14ac:dyDescent="0.3">
      <c r="A423">
        <f>VLOOKUP(Attack[[#This Row],[No用]],SetNo[[No.用]:[vlookup 用]],2,FALSE)</f>
        <v>105</v>
      </c>
      <c r="B423">
        <f>IF(ROW()=2,1,IF(A422&lt;&gt;Attack[[#This Row],[No]],1,B422+1))</f>
        <v>6</v>
      </c>
      <c r="C423" s="1" t="s">
        <v>963</v>
      </c>
      <c r="D423" t="s">
        <v>89</v>
      </c>
      <c r="E423" s="1" t="s">
        <v>964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雪遊び照島游児ICONIC</v>
      </c>
    </row>
    <row r="424" spans="1:20" x14ac:dyDescent="0.3">
      <c r="A424">
        <f>VLOOKUP(Attack[[#This Row],[No用]],SetNo[[No.用]:[vlookup 用]],2,FALSE)</f>
        <v>105</v>
      </c>
      <c r="B424">
        <f>IF(ROW()=2,1,IF(A423&lt;&gt;Attack[[#This Row],[No]],1,B423+1))</f>
        <v>7</v>
      </c>
      <c r="C424" s="1" t="s">
        <v>963</v>
      </c>
      <c r="D424" t="s">
        <v>89</v>
      </c>
      <c r="E424" s="1" t="s">
        <v>964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271</v>
      </c>
      <c r="L424" s="1" t="s">
        <v>225</v>
      </c>
      <c r="M424">
        <v>51</v>
      </c>
      <c r="N424">
        <v>0</v>
      </c>
      <c r="O424">
        <v>61</v>
      </c>
      <c r="P424">
        <v>0</v>
      </c>
      <c r="T424" t="str">
        <f>Attack[[#This Row],[服装]]&amp;Attack[[#This Row],[名前]]&amp;Attack[[#This Row],[レアリティ]]</f>
        <v>雪遊び照島游児ICONIC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1</v>
      </c>
      <c r="C425" t="s">
        <v>108</v>
      </c>
      <c r="D425" t="s">
        <v>92</v>
      </c>
      <c r="E425" t="s">
        <v>90</v>
      </c>
      <c r="F425" t="s">
        <v>82</v>
      </c>
      <c r="G425" t="s">
        <v>91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ユニフォーム母畑和馬ICONIC</v>
      </c>
    </row>
    <row r="426" spans="1:20" x14ac:dyDescent="0.3">
      <c r="A426">
        <f>VLOOKUP(Attack[[#This Row],[No用]],SetNo[[No.用]:[vlookup 用]],2,FALSE)</f>
        <v>106</v>
      </c>
      <c r="B426">
        <f>IF(ROW()=2,1,IF(A425&lt;&gt;Attack[[#This Row],[No]],1,B425+1))</f>
        <v>2</v>
      </c>
      <c r="C426" t="s">
        <v>108</v>
      </c>
      <c r="D426" t="s">
        <v>92</v>
      </c>
      <c r="E426" t="s">
        <v>90</v>
      </c>
      <c r="F426" t="s">
        <v>82</v>
      </c>
      <c r="G426" t="s">
        <v>91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ユニフォーム母畑和馬ICONIC</v>
      </c>
    </row>
    <row r="427" spans="1:20" x14ac:dyDescent="0.3">
      <c r="A427">
        <f>VLOOKUP(Attack[[#This Row],[No用]],SetNo[[No.用]:[vlookup 用]],2,FALSE)</f>
        <v>106</v>
      </c>
      <c r="B427">
        <f>IF(ROW()=2,1,IF(A426&lt;&gt;Attack[[#This Row],[No]],1,B426+1))</f>
        <v>3</v>
      </c>
      <c r="C427" t="s">
        <v>108</v>
      </c>
      <c r="D427" t="s">
        <v>92</v>
      </c>
      <c r="E427" t="s">
        <v>90</v>
      </c>
      <c r="F427" t="s">
        <v>82</v>
      </c>
      <c r="G427" t="s">
        <v>91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ユニフォーム母畑和馬ICONIC</v>
      </c>
    </row>
    <row r="428" spans="1:20" x14ac:dyDescent="0.3">
      <c r="A428">
        <f>VLOOKUP(Attack[[#This Row],[No用]],SetNo[[No.用]:[vlookup 用]],2,FALSE)</f>
        <v>107</v>
      </c>
      <c r="B428">
        <f>IF(ROW()=2,1,IF(A427&lt;&gt;Attack[[#This Row],[No]],1,B427+1))</f>
        <v>1</v>
      </c>
      <c r="C428" t="s">
        <v>108</v>
      </c>
      <c r="D428" t="s">
        <v>93</v>
      </c>
      <c r="E428" t="s">
        <v>73</v>
      </c>
      <c r="F428" t="s">
        <v>74</v>
      </c>
      <c r="G428" t="s">
        <v>91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ユニフォーム二岐丈晴ICONIC</v>
      </c>
    </row>
    <row r="429" spans="1:20" x14ac:dyDescent="0.3">
      <c r="A429">
        <f>VLOOKUP(Attack[[#This Row],[No用]],SetNo[[No.用]:[vlookup 用]],2,FALSE)</f>
        <v>107</v>
      </c>
      <c r="B429">
        <f>IF(ROW()=2,1,IF(A428&lt;&gt;Attack[[#This Row],[No]],1,B428+1))</f>
        <v>2</v>
      </c>
      <c r="C429" t="s">
        <v>108</v>
      </c>
      <c r="D429" t="s">
        <v>93</v>
      </c>
      <c r="E429" t="s">
        <v>73</v>
      </c>
      <c r="F429" t="s">
        <v>74</v>
      </c>
      <c r="G429" t="s">
        <v>91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ユニフォーム二岐丈晴ICONIC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1</v>
      </c>
      <c r="C430" t="s">
        <v>149</v>
      </c>
      <c r="D430" t="s">
        <v>93</v>
      </c>
      <c r="E430" t="s">
        <v>90</v>
      </c>
      <c r="F430" t="s">
        <v>74</v>
      </c>
      <c r="G430" t="s">
        <v>91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制服二岐丈晴ICONIC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2</v>
      </c>
      <c r="C431" t="s">
        <v>149</v>
      </c>
      <c r="D431" t="s">
        <v>93</v>
      </c>
      <c r="E431" t="s">
        <v>90</v>
      </c>
      <c r="F431" t="s">
        <v>74</v>
      </c>
      <c r="G431" t="s">
        <v>91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制服二岐丈晴ICONIC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1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ユニフォーム沼尻凛太郎ICONIC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2</v>
      </c>
      <c r="C433" t="s">
        <v>108</v>
      </c>
      <c r="D433" t="s">
        <v>99</v>
      </c>
      <c r="E433" t="s">
        <v>73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38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ユニフォーム沼尻凛太郎ICONIC</v>
      </c>
    </row>
    <row r="434" spans="1:20" x14ac:dyDescent="0.3">
      <c r="A434">
        <f>VLOOKUP(Attack[[#This Row],[No用]],SetNo[[No.用]:[vlookup 用]],2,FALSE)</f>
        <v>109</v>
      </c>
      <c r="B434">
        <f>IF(ROW()=2,1,IF(A433&lt;&gt;Attack[[#This Row],[No]],1,B433+1))</f>
        <v>3</v>
      </c>
      <c r="C434" t="s">
        <v>108</v>
      </c>
      <c r="D434" t="s">
        <v>99</v>
      </c>
      <c r="E434" t="s">
        <v>73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171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ユニフォーム沼尻凛太郎ICONIC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4</v>
      </c>
      <c r="C435" t="s">
        <v>108</v>
      </c>
      <c r="D435" t="s">
        <v>99</v>
      </c>
      <c r="E435" t="s">
        <v>73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ユニフォーム沼尻凛太郎ICONIC</v>
      </c>
    </row>
    <row r="436" spans="1:20" x14ac:dyDescent="0.3">
      <c r="A436">
        <f>VLOOKUP(Attack[[#This Row],[No用]],SetNo[[No.用]:[vlookup 用]],2,FALSE)</f>
        <v>109</v>
      </c>
      <c r="B436">
        <f>IF(ROW()=2,1,IF(A435&lt;&gt;Attack[[#This Row],[No]],1,B435+1))</f>
        <v>5</v>
      </c>
      <c r="C436" t="s">
        <v>108</v>
      </c>
      <c r="D436" t="s">
        <v>99</v>
      </c>
      <c r="E436" t="s">
        <v>73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45</v>
      </c>
      <c r="N436">
        <v>0</v>
      </c>
      <c r="O436">
        <v>55</v>
      </c>
      <c r="P436">
        <v>0</v>
      </c>
      <c r="T436" t="str">
        <f>Attack[[#This Row],[服装]]&amp;Attack[[#This Row],[名前]]&amp;Attack[[#This Row],[レアリティ]]</f>
        <v>ユニフォーム沼尻凛太郎ICONIC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1</v>
      </c>
      <c r="C437" t="s">
        <v>108</v>
      </c>
      <c r="D437" t="s">
        <v>94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235</v>
      </c>
      <c r="K437" s="1" t="s">
        <v>168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ユニフォーム飯坂信義ICONIC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2</v>
      </c>
      <c r="C438" t="s">
        <v>108</v>
      </c>
      <c r="D438" t="s">
        <v>94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ユニフォーム飯坂信義ICONIC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3</v>
      </c>
      <c r="C439" t="s">
        <v>108</v>
      </c>
      <c r="D439" t="s">
        <v>94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ユニフォーム飯坂信義ICONIC</v>
      </c>
    </row>
    <row r="440" spans="1:20" x14ac:dyDescent="0.3">
      <c r="A440">
        <f>VLOOKUP(Attack[[#This Row],[No用]],SetNo[[No.用]:[vlookup 用]],2,FALSE)</f>
        <v>111</v>
      </c>
      <c r="B440">
        <f>IF(ROW()=2,1,IF(A439&lt;&gt;Attack[[#This Row],[No]],1,B439+1))</f>
        <v>1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ユニフォーム東山勝道ICONIC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2</v>
      </c>
      <c r="C441" t="s">
        <v>108</v>
      </c>
      <c r="D441" t="s">
        <v>95</v>
      </c>
      <c r="E441" t="s">
        <v>90</v>
      </c>
      <c r="F441" t="s">
        <v>78</v>
      </c>
      <c r="G441" t="s">
        <v>91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ユニフォーム東山勝道ICONIC</v>
      </c>
    </row>
    <row r="442" spans="1:20" x14ac:dyDescent="0.3">
      <c r="A442">
        <f>VLOOKUP(Attack[[#This Row],[No用]],SetNo[[No.用]:[vlookup 用]],2,FALSE)</f>
        <v>111</v>
      </c>
      <c r="B442">
        <f>IF(ROW()=2,1,IF(A441&lt;&gt;Attack[[#This Row],[No]],1,B441+1))</f>
        <v>3</v>
      </c>
      <c r="C442" t="s">
        <v>108</v>
      </c>
      <c r="D442" t="s">
        <v>95</v>
      </c>
      <c r="E442" t="s">
        <v>90</v>
      </c>
      <c r="F442" t="s">
        <v>78</v>
      </c>
      <c r="G442" t="s">
        <v>91</v>
      </c>
      <c r="H442" t="s">
        <v>71</v>
      </c>
      <c r="I442">
        <v>1</v>
      </c>
      <c r="J442" t="s">
        <v>235</v>
      </c>
      <c r="K442" s="1" t="s">
        <v>271</v>
      </c>
      <c r="L442" s="1" t="s">
        <v>173</v>
      </c>
      <c r="M442">
        <v>43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ユニフォーム東山勝道ICONIC</v>
      </c>
    </row>
    <row r="443" spans="1:20" x14ac:dyDescent="0.3">
      <c r="A443">
        <f>VLOOKUP(Attack[[#This Row],[No用]],SetNo[[No.用]:[vlookup 用]],2,FALSE)</f>
        <v>111</v>
      </c>
      <c r="B443">
        <f>IF(ROW()=2,1,IF(A442&lt;&gt;Attack[[#This Row],[No]],1,B442+1))</f>
        <v>4</v>
      </c>
      <c r="C443" t="s">
        <v>108</v>
      </c>
      <c r="D443" t="s">
        <v>95</v>
      </c>
      <c r="E443" t="s">
        <v>90</v>
      </c>
      <c r="F443" t="s">
        <v>78</v>
      </c>
      <c r="G443" t="s">
        <v>91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ユニフォーム東山勝道ICONIC</v>
      </c>
    </row>
    <row r="444" spans="1:20" x14ac:dyDescent="0.3">
      <c r="A444">
        <f>VLOOKUP(Attack[[#This Row],[No用]],SetNo[[No.用]:[vlookup 用]],2,FALSE)</f>
        <v>111</v>
      </c>
      <c r="B444">
        <f>IF(ROW()=2,1,IF(A443&lt;&gt;Attack[[#This Row],[No]],1,B443+1))</f>
        <v>5</v>
      </c>
      <c r="C444" t="s">
        <v>108</v>
      </c>
      <c r="D444" t="s">
        <v>95</v>
      </c>
      <c r="E444" t="s">
        <v>90</v>
      </c>
      <c r="F444" t="s">
        <v>78</v>
      </c>
      <c r="G444" t="s">
        <v>91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38</v>
      </c>
      <c r="N444">
        <v>0</v>
      </c>
      <c r="O444">
        <v>48</v>
      </c>
      <c r="P444">
        <v>0</v>
      </c>
      <c r="T444" t="str">
        <f>Attack[[#This Row],[服装]]&amp;Attack[[#This Row],[名前]]&amp;Attack[[#This Row],[レアリティ]]</f>
        <v>ユニフォーム東山勝道ICONIC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1</v>
      </c>
      <c r="C445" t="s">
        <v>108</v>
      </c>
      <c r="D445" t="s">
        <v>96</v>
      </c>
      <c r="E445" t="s">
        <v>90</v>
      </c>
      <c r="F445" t="s">
        <v>80</v>
      </c>
      <c r="G445" t="s">
        <v>91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ユニフォーム土湯新ICONIC</v>
      </c>
    </row>
    <row r="446" spans="1:20" x14ac:dyDescent="0.3">
      <c r="A446">
        <f>VLOOKUP(Attack[[#This Row],[No用]],SetNo[[No.用]:[vlookup 用]],2,FALSE)</f>
        <v>113</v>
      </c>
      <c r="B446">
        <f>IF(ROW()=2,1,IF(A445&lt;&gt;Attack[[#This Row],[No]],1,B445+1))</f>
        <v>1</v>
      </c>
      <c r="C446" t="s">
        <v>206</v>
      </c>
      <c r="D446" t="s">
        <v>571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ユニフォーム中島猛ICONIC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2</v>
      </c>
      <c r="C447" t="s">
        <v>206</v>
      </c>
      <c r="D447" t="s">
        <v>571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ユニフォーム中島猛ICONIC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3</v>
      </c>
      <c r="C448" t="s">
        <v>206</v>
      </c>
      <c r="D448" t="s">
        <v>571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170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ユニフォーム中島猛ICONIC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4</v>
      </c>
      <c r="C449" t="s">
        <v>206</v>
      </c>
      <c r="D449" t="s">
        <v>571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ユニフォーム中島猛ICONIC</v>
      </c>
    </row>
    <row r="450" spans="1:20" x14ac:dyDescent="0.3">
      <c r="A450">
        <f>VLOOKUP(Attack[[#This Row],[No用]],SetNo[[No.用]:[vlookup 用]],2,FALSE)</f>
        <v>114</v>
      </c>
      <c r="B450">
        <f>IF(ROW()=2,1,IF(A449&lt;&gt;Attack[[#This Row],[No]],1,B449+1))</f>
        <v>1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ユニフォーム白石優希ICONIC</v>
      </c>
    </row>
    <row r="451" spans="1:20" x14ac:dyDescent="0.3">
      <c r="A451">
        <f>VLOOKUP(Attack[[#This Row],[No用]],SetNo[[No.用]:[vlookup 用]],2,FALSE)</f>
        <v>114</v>
      </c>
      <c r="B451">
        <f>IF(ROW()=2,1,IF(A450&lt;&gt;Attack[[#This Row],[No]],1,B450+1))</f>
        <v>2</v>
      </c>
      <c r="C451" t="s">
        <v>206</v>
      </c>
      <c r="D451" t="s">
        <v>574</v>
      </c>
      <c r="E451" t="s">
        <v>24</v>
      </c>
      <c r="F451" t="s">
        <v>25</v>
      </c>
      <c r="G451" t="s">
        <v>156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ユニフォーム白石優希ICONIC</v>
      </c>
    </row>
    <row r="452" spans="1:20" x14ac:dyDescent="0.3">
      <c r="A452">
        <f>VLOOKUP(Attack[[#This Row],[No用]],SetNo[[No.用]:[vlookup 用]],2,FALSE)</f>
        <v>114</v>
      </c>
      <c r="B452">
        <f>IF(ROW()=2,1,IF(A451&lt;&gt;Attack[[#This Row],[No]],1,B451+1))</f>
        <v>3</v>
      </c>
      <c r="C452" t="s">
        <v>206</v>
      </c>
      <c r="D452" t="s">
        <v>574</v>
      </c>
      <c r="E452" t="s">
        <v>24</v>
      </c>
      <c r="F452" t="s">
        <v>25</v>
      </c>
      <c r="G452" t="s">
        <v>156</v>
      </c>
      <c r="H452" t="s">
        <v>71</v>
      </c>
      <c r="I452">
        <v>1</v>
      </c>
      <c r="J452" t="s">
        <v>235</v>
      </c>
      <c r="K452" s="1" t="s">
        <v>171</v>
      </c>
      <c r="L452" s="1" t="s">
        <v>173</v>
      </c>
      <c r="M452">
        <v>41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ユニフォーム白石優希ICONIC</v>
      </c>
    </row>
    <row r="453" spans="1:20" x14ac:dyDescent="0.3">
      <c r="A453">
        <f>VLOOKUP(Attack[[#This Row],[No用]],SetNo[[No.用]:[vlookup 用]],2,FALSE)</f>
        <v>114</v>
      </c>
      <c r="B453">
        <f>IF(ROW()=2,1,IF(A452&lt;&gt;Attack[[#This Row],[No]],1,B452+1))</f>
        <v>4</v>
      </c>
      <c r="C453" t="s">
        <v>206</v>
      </c>
      <c r="D453" t="s">
        <v>574</v>
      </c>
      <c r="E453" t="s">
        <v>24</v>
      </c>
      <c r="F453" t="s">
        <v>25</v>
      </c>
      <c r="G453" t="s">
        <v>156</v>
      </c>
      <c r="H453" t="s">
        <v>71</v>
      </c>
      <c r="I453">
        <v>1</v>
      </c>
      <c r="J453" t="s">
        <v>235</v>
      </c>
      <c r="K453" s="1" t="s">
        <v>172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ユニフォーム白石優希ICONIC</v>
      </c>
    </row>
    <row r="454" spans="1:20" x14ac:dyDescent="0.3">
      <c r="A454">
        <f>VLOOKUP(Attack[[#This Row],[No用]],SetNo[[No.用]:[vlookup 用]],2,FALSE)</f>
        <v>114</v>
      </c>
      <c r="B454">
        <f>IF(ROW()=2,1,IF(A453&lt;&gt;Attack[[#This Row],[No]],1,B453+1))</f>
        <v>5</v>
      </c>
      <c r="C454" t="s">
        <v>206</v>
      </c>
      <c r="D454" t="s">
        <v>574</v>
      </c>
      <c r="E454" t="s">
        <v>24</v>
      </c>
      <c r="F454" t="s">
        <v>25</v>
      </c>
      <c r="G454" t="s">
        <v>156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42</v>
      </c>
      <c r="N454">
        <v>0</v>
      </c>
      <c r="O454">
        <v>52</v>
      </c>
      <c r="P454">
        <v>0</v>
      </c>
      <c r="T454" t="str">
        <f>Attack[[#This Row],[服装]]&amp;Attack[[#This Row],[名前]]&amp;Attack[[#This Row],[レアリティ]]</f>
        <v>ユニフォーム白石優希ICONIC</v>
      </c>
    </row>
    <row r="455" spans="1:20" x14ac:dyDescent="0.3">
      <c r="A455">
        <f>VLOOKUP(Attack[[#This Row],[No用]],SetNo[[No.用]:[vlookup 用]],2,FALSE)</f>
        <v>115</v>
      </c>
      <c r="B455">
        <f>IF(ROW()=2,1,IF(A454&lt;&gt;Attack[[#This Row],[No]],1,B454+1))</f>
        <v>1</v>
      </c>
      <c r="C455" t="s">
        <v>206</v>
      </c>
      <c r="D455" t="s">
        <v>577</v>
      </c>
      <c r="E455" t="s">
        <v>28</v>
      </c>
      <c r="F455" t="s">
        <v>31</v>
      </c>
      <c r="G455" t="s">
        <v>156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ユニフォーム花山一雅ICONIC</v>
      </c>
    </row>
    <row r="456" spans="1:20" x14ac:dyDescent="0.3">
      <c r="A456">
        <f>VLOOKUP(Attack[[#This Row],[No用]],SetNo[[No.用]:[vlookup 用]],2,FALSE)</f>
        <v>115</v>
      </c>
      <c r="B456">
        <f>IF(ROW()=2,1,IF(A455&lt;&gt;Attack[[#This Row],[No]],1,B455+1))</f>
        <v>2</v>
      </c>
      <c r="C456" t="s">
        <v>206</v>
      </c>
      <c r="D456" t="s">
        <v>577</v>
      </c>
      <c r="E456" t="s">
        <v>28</v>
      </c>
      <c r="F456" t="s">
        <v>31</v>
      </c>
      <c r="G456" t="s">
        <v>156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ユニフォーム花山一雅ICONIC</v>
      </c>
    </row>
    <row r="457" spans="1:20" x14ac:dyDescent="0.3">
      <c r="A457">
        <f>VLOOKUP(Attack[[#This Row],[No用]],SetNo[[No.用]:[vlookup 用]],2,FALSE)</f>
        <v>116</v>
      </c>
      <c r="B457">
        <f>IF(ROW()=2,1,IF(A456&lt;&gt;Attack[[#This Row],[No]],1,B456+1))</f>
        <v>1</v>
      </c>
      <c r="C457" t="s">
        <v>206</v>
      </c>
      <c r="D457" t="s">
        <v>580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ユニフォーム鳴子哲平ICONIC</v>
      </c>
    </row>
    <row r="458" spans="1:20" x14ac:dyDescent="0.3">
      <c r="A458">
        <f>VLOOKUP(Attack[[#This Row],[No用]],SetNo[[No.用]:[vlookup 用]],2,FALSE)</f>
        <v>116</v>
      </c>
      <c r="B458">
        <f>IF(ROW()=2,1,IF(A457&lt;&gt;Attack[[#This Row],[No]],1,B457+1))</f>
        <v>2</v>
      </c>
      <c r="C458" t="s">
        <v>206</v>
      </c>
      <c r="D458" t="s">
        <v>580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ユニフォーム鳴子哲平ICONIC</v>
      </c>
    </row>
    <row r="459" spans="1:20" x14ac:dyDescent="0.3">
      <c r="A459">
        <f>VLOOKUP(Attack[[#This Row],[No用]],SetNo[[No.用]:[vlookup 用]],2,FALSE)</f>
        <v>116</v>
      </c>
      <c r="B459">
        <f>IF(ROW()=2,1,IF(A458&lt;&gt;Attack[[#This Row],[No]],1,B458+1))</f>
        <v>3</v>
      </c>
      <c r="C459" t="s">
        <v>206</v>
      </c>
      <c r="D459" t="s">
        <v>580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ユニフォーム鳴子哲平ICONIC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1</v>
      </c>
      <c r="C460" t="s">
        <v>206</v>
      </c>
      <c r="D460" t="s">
        <v>583</v>
      </c>
      <c r="E460" t="s">
        <v>28</v>
      </c>
      <c r="F460" t="s">
        <v>21</v>
      </c>
      <c r="G460" t="s">
        <v>156</v>
      </c>
      <c r="H460" t="s">
        <v>71</v>
      </c>
      <c r="I460">
        <v>1</v>
      </c>
      <c r="J460" t="s">
        <v>235</v>
      </c>
      <c r="M460">
        <v>0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ユニフォーム秋保和光ICONIC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1</v>
      </c>
      <c r="C461" t="s">
        <v>206</v>
      </c>
      <c r="D461" t="s">
        <v>586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ユニフォーム松島剛ICONIC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2</v>
      </c>
      <c r="C462" t="s">
        <v>206</v>
      </c>
      <c r="D462" t="s">
        <v>586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ユニフォーム松島剛ICONIC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3</v>
      </c>
      <c r="C463" t="s">
        <v>206</v>
      </c>
      <c r="D463" t="s">
        <v>586</v>
      </c>
      <c r="E463" t="s">
        <v>28</v>
      </c>
      <c r="F463" t="s">
        <v>26</v>
      </c>
      <c r="G463" t="s">
        <v>156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ユニフォーム松島剛ICONIC</v>
      </c>
    </row>
    <row r="464" spans="1:20" x14ac:dyDescent="0.3">
      <c r="A464">
        <f>VLOOKUP(Attack[[#This Row],[No用]],SetNo[[No.用]:[vlookup 用]],2,FALSE)</f>
        <v>119</v>
      </c>
      <c r="B464">
        <f>IF(ROW()=2,1,IF(A463&lt;&gt;Attack[[#This Row],[No]],1,B463+1))</f>
        <v>1</v>
      </c>
      <c r="C464" t="s">
        <v>206</v>
      </c>
      <c r="D464" t="s">
        <v>589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ユニフォーム川渡瞬己ICONIC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2</v>
      </c>
      <c r="C465" t="s">
        <v>206</v>
      </c>
      <c r="D465" t="s">
        <v>589</v>
      </c>
      <c r="E465" t="s">
        <v>28</v>
      </c>
      <c r="F465" t="s">
        <v>25</v>
      </c>
      <c r="G465" t="s">
        <v>156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ユニフォーム川渡瞬己ICONIC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3</v>
      </c>
      <c r="C466" t="s">
        <v>206</v>
      </c>
      <c r="D466" t="s">
        <v>589</v>
      </c>
      <c r="E466" t="s">
        <v>28</v>
      </c>
      <c r="F466" t="s">
        <v>25</v>
      </c>
      <c r="G466" t="s">
        <v>156</v>
      </c>
      <c r="H466" t="s">
        <v>71</v>
      </c>
      <c r="I466">
        <v>1</v>
      </c>
      <c r="J466" t="s">
        <v>235</v>
      </c>
      <c r="K466" s="1" t="s">
        <v>285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ユニフォーム川渡瞬己ICONIC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4</v>
      </c>
      <c r="C467" t="s">
        <v>206</v>
      </c>
      <c r="D467" t="s">
        <v>589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34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ユニフォーム川渡瞬己ICONIC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5</v>
      </c>
      <c r="C468" t="s">
        <v>206</v>
      </c>
      <c r="D468" t="s">
        <v>589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235</v>
      </c>
      <c r="K468" s="1" t="s">
        <v>172</v>
      </c>
      <c r="L468" s="1" t="s">
        <v>225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ユニフォーム川渡瞬己ICONIC</v>
      </c>
    </row>
    <row r="469" spans="1:20" x14ac:dyDescent="0.3">
      <c r="A469">
        <f>VLOOKUP(Attack[[#This Row],[No用]],SetNo[[No.用]:[vlookup 用]],2,FALSE)</f>
        <v>120</v>
      </c>
      <c r="B469">
        <f>IF(ROW()=2,1,IF(A468&lt;&gt;Attack[[#This Row],[No]],1,B468+1))</f>
        <v>1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39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ユニフォーム牛島若利ICONIC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2</v>
      </c>
      <c r="C470" t="s">
        <v>108</v>
      </c>
      <c r="D470" t="s">
        <v>109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ユニフォーム牛島若利ICONIC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3</v>
      </c>
      <c r="C471" t="s">
        <v>108</v>
      </c>
      <c r="D471" t="s">
        <v>109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271</v>
      </c>
      <c r="L471" s="1" t="s">
        <v>173</v>
      </c>
      <c r="M471">
        <v>45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ユニフォーム牛島若利ICONIC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4</v>
      </c>
      <c r="C472" t="s">
        <v>108</v>
      </c>
      <c r="D472" t="s">
        <v>109</v>
      </c>
      <c r="E472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ユニフォーム牛島若利ICONIC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5</v>
      </c>
      <c r="C473" t="s">
        <v>108</v>
      </c>
      <c r="D473" t="s">
        <v>109</v>
      </c>
      <c r="E473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51</v>
      </c>
      <c r="N473">
        <v>0</v>
      </c>
      <c r="O473">
        <v>61</v>
      </c>
      <c r="P473">
        <v>0</v>
      </c>
      <c r="T473" t="str">
        <f>Attack[[#This Row],[服装]]&amp;Attack[[#This Row],[名前]]&amp;Attack[[#This Row],[レアリティ]]</f>
        <v>ユニフォーム牛島若利ICONIC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1</v>
      </c>
      <c r="C474" t="s">
        <v>116</v>
      </c>
      <c r="D474" t="s">
        <v>109</v>
      </c>
      <c r="E474" t="s">
        <v>90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水着牛島若利ICONIC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2</v>
      </c>
      <c r="C475" t="s">
        <v>116</v>
      </c>
      <c r="D475" t="s">
        <v>109</v>
      </c>
      <c r="E475" t="s">
        <v>90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水着牛島若利ICONIC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3</v>
      </c>
      <c r="C476" t="s">
        <v>116</v>
      </c>
      <c r="D476" t="s">
        <v>109</v>
      </c>
      <c r="E476" t="s">
        <v>90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水着牛島若利ICONIC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4</v>
      </c>
      <c r="C477" t="s">
        <v>116</v>
      </c>
      <c r="D477" t="s">
        <v>109</v>
      </c>
      <c r="E477" t="s">
        <v>90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水着牛島若利ICONIC</v>
      </c>
    </row>
    <row r="478" spans="1:20" x14ac:dyDescent="0.3">
      <c r="A478">
        <f>VLOOKUP(Attack[[#This Row],[No用]],SetNo[[No.用]:[vlookup 用]],2,FALSE)</f>
        <v>122</v>
      </c>
      <c r="B478">
        <f>IF(ROW()=2,1,IF(A477&lt;&gt;Attack[[#This Row],[No]],1,B477+1))</f>
        <v>1</v>
      </c>
      <c r="C478" s="1" t="s">
        <v>939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新年牛島若利ICONIC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2</v>
      </c>
      <c r="C479" s="1" t="s">
        <v>939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新年牛島若利ICONIC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3</v>
      </c>
      <c r="C480" s="1" t="s">
        <v>939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45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新年牛島若利ICONIC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4</v>
      </c>
      <c r="C481" s="1" t="s">
        <v>939</v>
      </c>
      <c r="D481" t="s">
        <v>109</v>
      </c>
      <c r="E481" s="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285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新年牛島若利ICONIC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5</v>
      </c>
      <c r="C482" s="1" t="s">
        <v>939</v>
      </c>
      <c r="D482" t="s">
        <v>109</v>
      </c>
      <c r="E482" s="1" t="s">
        <v>77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172</v>
      </c>
      <c r="L482" s="1" t="s">
        <v>178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新年牛島若利ICONIC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6</v>
      </c>
      <c r="C483" s="1" t="s">
        <v>939</v>
      </c>
      <c r="D483" t="s">
        <v>109</v>
      </c>
      <c r="E483" s="1" t="s">
        <v>77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51</v>
      </c>
      <c r="N483">
        <v>0</v>
      </c>
      <c r="O483">
        <v>61</v>
      </c>
      <c r="P483">
        <v>0</v>
      </c>
      <c r="T483" t="str">
        <f>Attack[[#This Row],[服装]]&amp;Attack[[#This Row],[名前]]&amp;Attack[[#This Row],[レアリティ]]</f>
        <v>新年牛島若利ICONIC</v>
      </c>
    </row>
    <row r="484" spans="1:20" x14ac:dyDescent="0.3">
      <c r="A484">
        <f>VLOOKUP(Attack[[#This Row],[No用]],SetNo[[No.用]:[vlookup 用]],2,FALSE)</f>
        <v>122</v>
      </c>
      <c r="B484">
        <f>IF(ROW()=2,1,IF(A483&lt;&gt;Attack[[#This Row],[No]],1,B483+1))</f>
        <v>7</v>
      </c>
      <c r="C484" s="1" t="s">
        <v>939</v>
      </c>
      <c r="D484" t="s">
        <v>109</v>
      </c>
      <c r="E484" s="1" t="s">
        <v>77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271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新年牛島若利ICONIC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1</v>
      </c>
      <c r="C485" t="s">
        <v>108</v>
      </c>
      <c r="D485" t="s">
        <v>110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ユニフォーム天童覚ICONIC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2</v>
      </c>
      <c r="C486" t="s">
        <v>108</v>
      </c>
      <c r="D486" t="s">
        <v>110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32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ユニフォーム天童覚ICONIC</v>
      </c>
    </row>
    <row r="487" spans="1:20" x14ac:dyDescent="0.3">
      <c r="A487">
        <f>VLOOKUP(Attack[[#This Row],[No用]],SetNo[[No.用]:[vlookup 用]],2,FALSE)</f>
        <v>124</v>
      </c>
      <c r="B487">
        <f>IF(ROW()=2,1,IF(A486&lt;&gt;Attack[[#This Row],[No]],1,B486+1))</f>
        <v>1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水着天童覚ICONIC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2</v>
      </c>
      <c r="C488" t="s">
        <v>116</v>
      </c>
      <c r="D488" t="s">
        <v>110</v>
      </c>
      <c r="E488" t="s">
        <v>90</v>
      </c>
      <c r="F488" t="s">
        <v>82</v>
      </c>
      <c r="G488" t="s">
        <v>118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32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水着天童覚ICONIC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3</v>
      </c>
      <c r="C489" t="s">
        <v>116</v>
      </c>
      <c r="D489" t="s">
        <v>110</v>
      </c>
      <c r="E489" t="s">
        <v>90</v>
      </c>
      <c r="F489" t="s">
        <v>82</v>
      </c>
      <c r="G489" t="s">
        <v>118</v>
      </c>
      <c r="H489" t="s">
        <v>71</v>
      </c>
      <c r="I489">
        <v>1</v>
      </c>
      <c r="J489" t="s">
        <v>235</v>
      </c>
      <c r="K489" s="1" t="s">
        <v>170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水着天童覚ICONIC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4</v>
      </c>
      <c r="C490" t="s">
        <v>116</v>
      </c>
      <c r="D490" t="s">
        <v>110</v>
      </c>
      <c r="E490" t="s">
        <v>90</v>
      </c>
      <c r="F490" t="s">
        <v>82</v>
      </c>
      <c r="G490" t="s">
        <v>118</v>
      </c>
      <c r="H490" t="s">
        <v>71</v>
      </c>
      <c r="I490">
        <v>1</v>
      </c>
      <c r="J490" t="s">
        <v>235</v>
      </c>
      <c r="K490" s="1" t="s">
        <v>287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水着天童覚ICONIC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5</v>
      </c>
      <c r="C491" t="s">
        <v>116</v>
      </c>
      <c r="D491" t="s">
        <v>110</v>
      </c>
      <c r="E491" t="s">
        <v>90</v>
      </c>
      <c r="F491" t="s">
        <v>82</v>
      </c>
      <c r="G491" t="s">
        <v>118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48</v>
      </c>
      <c r="N491">
        <v>0</v>
      </c>
      <c r="O491">
        <v>58</v>
      </c>
      <c r="P491">
        <v>0</v>
      </c>
      <c r="T491" t="str">
        <f>Attack[[#This Row],[服装]]&amp;Attack[[#This Row],[名前]]&amp;Attack[[#This Row],[レアリティ]]</f>
        <v>水着天童覚ICONIC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1</v>
      </c>
      <c r="C492" s="1" t="s">
        <v>898</v>
      </c>
      <c r="D492" t="s">
        <v>110</v>
      </c>
      <c r="E492" s="1" t="s">
        <v>77</v>
      </c>
      <c r="F492" t="s">
        <v>82</v>
      </c>
      <c r="G492" t="s">
        <v>118</v>
      </c>
      <c r="H492" t="s">
        <v>71</v>
      </c>
      <c r="I492">
        <v>1</v>
      </c>
      <c r="J492" t="s">
        <v>235</v>
      </c>
      <c r="K492" s="1" t="s">
        <v>168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文化祭天童覚ICONIC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2</v>
      </c>
      <c r="C493" s="1" t="s">
        <v>898</v>
      </c>
      <c r="D493" t="s">
        <v>110</v>
      </c>
      <c r="E493" s="1" t="s">
        <v>77</v>
      </c>
      <c r="F493" t="s">
        <v>82</v>
      </c>
      <c r="G493" t="s">
        <v>118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文化祭天童覚ICONIC</v>
      </c>
    </row>
    <row r="494" spans="1:20" x14ac:dyDescent="0.3">
      <c r="A494">
        <f>VLOOKUP(Attack[[#This Row],[No用]],SetNo[[No.用]:[vlookup 用]],2,FALSE)</f>
        <v>126</v>
      </c>
      <c r="B494">
        <f>IF(ROW()=2,1,IF(A493&lt;&gt;Attack[[#This Row],[No]],1,B493+1))</f>
        <v>1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ユニフォーム五色工ICONIC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2</v>
      </c>
      <c r="C495" t="s">
        <v>108</v>
      </c>
      <c r="D495" t="s">
        <v>111</v>
      </c>
      <c r="E495" t="s">
        <v>77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ユニフォーム五色工ICONIC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3</v>
      </c>
      <c r="C496" t="s">
        <v>108</v>
      </c>
      <c r="D496" t="s">
        <v>111</v>
      </c>
      <c r="E496" t="s">
        <v>77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285</v>
      </c>
      <c r="L496" s="1" t="s">
        <v>173</v>
      </c>
      <c r="M496">
        <v>45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ユニフォーム五色工ICONIC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4</v>
      </c>
      <c r="C497" t="s">
        <v>108</v>
      </c>
      <c r="D497" t="s">
        <v>111</v>
      </c>
      <c r="E497" t="s">
        <v>77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ユニフォーム五色工ICONIC</v>
      </c>
    </row>
    <row r="498" spans="1:20" x14ac:dyDescent="0.3">
      <c r="A498">
        <f>VLOOKUP(Attack[[#This Row],[No用]],SetNo[[No.用]:[vlookup 用]],2,FALSE)</f>
        <v>126</v>
      </c>
      <c r="B498">
        <f>IF(ROW()=2,1,IF(A497&lt;&gt;Attack[[#This Row],[No]],1,B497+1))</f>
        <v>5</v>
      </c>
      <c r="C498" t="s">
        <v>108</v>
      </c>
      <c r="D498" t="s">
        <v>111</v>
      </c>
      <c r="E498" t="s">
        <v>77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183</v>
      </c>
      <c r="L498" s="1" t="s">
        <v>225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ユニフォーム五色工ICONIC</v>
      </c>
    </row>
    <row r="499" spans="1:20" x14ac:dyDescent="0.3">
      <c r="A499">
        <f>VLOOKUP(Attack[[#This Row],[No用]],SetNo[[No.用]:[vlookup 用]],2,FALSE)</f>
        <v>127</v>
      </c>
      <c r="B499">
        <f>IF(ROW()=2,1,IF(A498&lt;&gt;Attack[[#This Row],[No]],1,B498+1))</f>
        <v>1</v>
      </c>
      <c r="C499" s="1" t="s">
        <v>705</v>
      </c>
      <c r="D499" t="s">
        <v>111</v>
      </c>
      <c r="E499" s="1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職業体験五色工ICONIC</v>
      </c>
    </row>
    <row r="500" spans="1:20" x14ac:dyDescent="0.3">
      <c r="A500">
        <f>VLOOKUP(Attack[[#This Row],[No用]],SetNo[[No.用]:[vlookup 用]],2,FALSE)</f>
        <v>127</v>
      </c>
      <c r="B500">
        <f>IF(ROW()=2,1,IF(A499&lt;&gt;Attack[[#This Row],[No]],1,B499+1))</f>
        <v>2</v>
      </c>
      <c r="C500" s="1" t="s">
        <v>705</v>
      </c>
      <c r="D500" t="s">
        <v>111</v>
      </c>
      <c r="E500" s="1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職業体験五色工ICONIC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3</v>
      </c>
      <c r="C501" s="1" t="s">
        <v>705</v>
      </c>
      <c r="D501" t="s">
        <v>111</v>
      </c>
      <c r="E501" s="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170</v>
      </c>
      <c r="L501" s="1" t="s">
        <v>178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職業体験五色工ICONIC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4</v>
      </c>
      <c r="C502" s="1" t="s">
        <v>705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271</v>
      </c>
      <c r="L502" s="1" t="s">
        <v>178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職業体験五色工ICONIC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5</v>
      </c>
      <c r="C503" s="1" t="s">
        <v>705</v>
      </c>
      <c r="D503" t="s">
        <v>111</v>
      </c>
      <c r="E503" s="1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285</v>
      </c>
      <c r="L503" s="1" t="s">
        <v>173</v>
      </c>
      <c r="M503">
        <v>45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職業体験五色工ICONIC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6</v>
      </c>
      <c r="C504" s="1" t="s">
        <v>705</v>
      </c>
      <c r="D504" t="s">
        <v>111</v>
      </c>
      <c r="E504" s="1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職業体験五色工ICONIC</v>
      </c>
    </row>
    <row r="505" spans="1:20" x14ac:dyDescent="0.3">
      <c r="A505">
        <f>VLOOKUP(Attack[[#This Row],[No用]],SetNo[[No.用]:[vlookup 用]],2,FALSE)</f>
        <v>127</v>
      </c>
      <c r="B505">
        <f>IF(ROW()=2,1,IF(A504&lt;&gt;Attack[[#This Row],[No]],1,B504+1))</f>
        <v>7</v>
      </c>
      <c r="C505" s="1" t="s">
        <v>705</v>
      </c>
      <c r="D505" t="s">
        <v>111</v>
      </c>
      <c r="E505" s="1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49</v>
      </c>
      <c r="N505">
        <v>0</v>
      </c>
      <c r="O505">
        <v>59</v>
      </c>
      <c r="P505">
        <v>0</v>
      </c>
      <c r="T505" t="str">
        <f>Attack[[#This Row],[服装]]&amp;Attack[[#This Row],[名前]]&amp;Attack[[#This Row],[レアリティ]]</f>
        <v>職業体験五色工ICONIC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8</v>
      </c>
      <c r="C506" s="1" t="s">
        <v>705</v>
      </c>
      <c r="D506" t="s">
        <v>111</v>
      </c>
      <c r="E506" s="1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271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職業体験五色工ICONIC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108</v>
      </c>
      <c r="D507" t="s">
        <v>112</v>
      </c>
      <c r="E507" t="s">
        <v>73</v>
      </c>
      <c r="F507" t="s">
        <v>74</v>
      </c>
      <c r="G507" t="s">
        <v>118</v>
      </c>
      <c r="H507" t="s">
        <v>71</v>
      </c>
      <c r="I507">
        <v>1</v>
      </c>
      <c r="J507" t="s">
        <v>235</v>
      </c>
      <c r="K507" t="s">
        <v>9</v>
      </c>
      <c r="L507" t="s">
        <v>400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ユニフォーム白布賢二郎ICONIC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108</v>
      </c>
      <c r="D508" t="s">
        <v>112</v>
      </c>
      <c r="E508" t="s">
        <v>73</v>
      </c>
      <c r="F508" t="s">
        <v>74</v>
      </c>
      <c r="G508" t="s">
        <v>118</v>
      </c>
      <c r="H508" t="s">
        <v>71</v>
      </c>
      <c r="I508">
        <v>1</v>
      </c>
      <c r="J508" t="s">
        <v>235</v>
      </c>
      <c r="K508" t="s">
        <v>398</v>
      </c>
      <c r="L508" t="s">
        <v>400</v>
      </c>
      <c r="M508">
        <v>27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ユニフォーム白布賢二郎ICONIC</v>
      </c>
    </row>
    <row r="509" spans="1:20" x14ac:dyDescent="0.3">
      <c r="A509">
        <f>VLOOKUP(Attack[[#This Row],[No用]],SetNo[[No.用]:[vlookup 用]],2,FALSE)</f>
        <v>129</v>
      </c>
      <c r="B509">
        <f>IF(ROW()=2,1,IF(A508&lt;&gt;Attack[[#This Row],[No]],1,B508+1))</f>
        <v>1</v>
      </c>
      <c r="C509" t="s">
        <v>393</v>
      </c>
      <c r="D509" t="s">
        <v>394</v>
      </c>
      <c r="E509" t="s">
        <v>24</v>
      </c>
      <c r="F509" t="s">
        <v>31</v>
      </c>
      <c r="G509" t="s">
        <v>157</v>
      </c>
      <c r="H509" t="s">
        <v>71</v>
      </c>
      <c r="I509">
        <v>1</v>
      </c>
      <c r="J509" t="s">
        <v>235</v>
      </c>
      <c r="K509" t="s">
        <v>9</v>
      </c>
      <c r="L509" t="s">
        <v>400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探偵白布賢二郎ICONIC</v>
      </c>
    </row>
    <row r="510" spans="1:20" x14ac:dyDescent="0.3">
      <c r="A510">
        <f>VLOOKUP(Attack[[#This Row],[No用]],SetNo[[No.用]:[vlookup 用]],2,FALSE)</f>
        <v>129</v>
      </c>
      <c r="B510">
        <f>IF(ROW()=2,1,IF(A509&lt;&gt;Attack[[#This Row],[No]],1,B509+1))</f>
        <v>2</v>
      </c>
      <c r="C510" t="s">
        <v>393</v>
      </c>
      <c r="D510" t="s">
        <v>394</v>
      </c>
      <c r="E510" t="s">
        <v>24</v>
      </c>
      <c r="F510" t="s">
        <v>31</v>
      </c>
      <c r="G510" t="s">
        <v>157</v>
      </c>
      <c r="H510" t="s">
        <v>71</v>
      </c>
      <c r="I510">
        <v>1</v>
      </c>
      <c r="J510" t="s">
        <v>235</v>
      </c>
      <c r="K510" t="s">
        <v>398</v>
      </c>
      <c r="L510" t="s">
        <v>400</v>
      </c>
      <c r="M510">
        <v>27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探偵白布賢二郎ICONIC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1</v>
      </c>
      <c r="C511" t="s">
        <v>108</v>
      </c>
      <c r="D511" t="s">
        <v>113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ユニフォーム大平獅音ICONIC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2</v>
      </c>
      <c r="C512" t="s">
        <v>108</v>
      </c>
      <c r="D512" t="s">
        <v>113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34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ユニフォーム大平獅音ICONIC</v>
      </c>
    </row>
    <row r="513" spans="1:20" x14ac:dyDescent="0.3">
      <c r="A513">
        <f>VLOOKUP(Attack[[#This Row],[No用]],SetNo[[No.用]:[vlookup 用]],2,FALSE)</f>
        <v>130</v>
      </c>
      <c r="B513">
        <f>IF(ROW()=2,1,IF(A512&lt;&gt;Attack[[#This Row],[No]],1,B512+1))</f>
        <v>3</v>
      </c>
      <c r="C513" t="s">
        <v>108</v>
      </c>
      <c r="D513" t="s">
        <v>113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ユニフォーム大平獅音ICONIC</v>
      </c>
    </row>
    <row r="514" spans="1:20" x14ac:dyDescent="0.3">
      <c r="A514">
        <f>VLOOKUP(Attack[[#This Row],[No用]],SetNo[[No.用]:[vlookup 用]],2,FALSE)</f>
        <v>130</v>
      </c>
      <c r="B514">
        <f>IF(ROW()=2,1,IF(A513&lt;&gt;Attack[[#This Row],[No]],1,B513+1))</f>
        <v>4</v>
      </c>
      <c r="C514" t="s">
        <v>108</v>
      </c>
      <c r="D514" t="s">
        <v>113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T514" t="str">
        <f>Attack[[#This Row],[服装]]&amp;Attack[[#This Row],[名前]]&amp;Attack[[#This Row],[レアリティ]]</f>
        <v>ユニフォーム大平獅音ICONIC</v>
      </c>
    </row>
    <row r="515" spans="1:20" x14ac:dyDescent="0.3">
      <c r="A515">
        <f>VLOOKUP(Attack[[#This Row],[No用]],SetNo[[No.用]:[vlookup 用]],2,FALSE)</f>
        <v>131</v>
      </c>
      <c r="B515">
        <f>IF(ROW()=2,1,IF(A514&lt;&gt;Attack[[#This Row],[No]],1,B514+1))</f>
        <v>1</v>
      </c>
      <c r="C515" t="s">
        <v>108</v>
      </c>
      <c r="D515" t="s">
        <v>114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405</v>
      </c>
      <c r="K515" s="1" t="s">
        <v>168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ユニフォーム川西太一ICONIC</v>
      </c>
    </row>
    <row r="516" spans="1:20" x14ac:dyDescent="0.3">
      <c r="A516">
        <f>VLOOKUP(Attack[[#This Row],[No用]],SetNo[[No.用]:[vlookup 用]],2,FALSE)</f>
        <v>131</v>
      </c>
      <c r="B516">
        <f>IF(ROW()=2,1,IF(A515&lt;&gt;Attack[[#This Row],[No]],1,B515+1))</f>
        <v>2</v>
      </c>
      <c r="C516" t="s">
        <v>108</v>
      </c>
      <c r="D516" t="s">
        <v>114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405</v>
      </c>
      <c r="K516" s="1" t="s">
        <v>169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ユニフォーム川西太一ICONIC</v>
      </c>
    </row>
    <row r="517" spans="1:20" x14ac:dyDescent="0.3">
      <c r="A517">
        <f>VLOOKUP(Attack[[#This Row],[No用]],SetNo[[No.用]:[vlookup 用]],2,FALSE)</f>
        <v>132</v>
      </c>
      <c r="B517">
        <f>IF(ROW()=2,1,IF(A516&lt;&gt;Attack[[#This Row],[No]],1,B516+1))</f>
        <v>1</v>
      </c>
      <c r="C517" t="s">
        <v>108</v>
      </c>
      <c r="D517" s="1" t="s">
        <v>664</v>
      </c>
      <c r="E517" t="s">
        <v>73</v>
      </c>
      <c r="F517" t="s">
        <v>74</v>
      </c>
      <c r="G517" t="s">
        <v>118</v>
      </c>
      <c r="H517" t="s">
        <v>71</v>
      </c>
      <c r="I517">
        <v>1</v>
      </c>
      <c r="J517" t="s">
        <v>235</v>
      </c>
      <c r="K517" s="1" t="s">
        <v>168</v>
      </c>
      <c r="L517" s="1" t="s">
        <v>178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ユニフォーム瀬見英太ICONIC</v>
      </c>
    </row>
    <row r="518" spans="1:20" x14ac:dyDescent="0.3">
      <c r="A518">
        <f>VLOOKUP(Attack[[#This Row],[No用]],SetNo[[No.用]:[vlookup 用]],2,FALSE)</f>
        <v>132</v>
      </c>
      <c r="B518">
        <f>IF(ROW()=2,1,IF(A517&lt;&gt;Attack[[#This Row],[No]],1,B517+1))</f>
        <v>2</v>
      </c>
      <c r="C518" t="s">
        <v>108</v>
      </c>
      <c r="D518" s="1" t="s">
        <v>664</v>
      </c>
      <c r="E518" t="s">
        <v>73</v>
      </c>
      <c r="F518" t="s">
        <v>74</v>
      </c>
      <c r="G518" t="s">
        <v>118</v>
      </c>
      <c r="H518" t="s">
        <v>71</v>
      </c>
      <c r="I518">
        <v>1</v>
      </c>
      <c r="J518" t="s">
        <v>235</v>
      </c>
      <c r="K518" s="1" t="s">
        <v>169</v>
      </c>
      <c r="L518" s="1" t="s">
        <v>178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ユニフォーム瀬見英太ICONIC</v>
      </c>
    </row>
    <row r="519" spans="1:20" x14ac:dyDescent="0.3">
      <c r="A519">
        <f>VLOOKUP(Attack[[#This Row],[No用]],SetNo[[No.用]:[vlookup 用]],2,FALSE)</f>
        <v>133</v>
      </c>
      <c r="B519">
        <f>IF(ROW()=2,1,IF(A518&lt;&gt;Attack[[#This Row],[No]],1,B518+1))</f>
        <v>1</v>
      </c>
      <c r="C519" s="1" t="s">
        <v>996</v>
      </c>
      <c r="D519" s="1" t="s">
        <v>664</v>
      </c>
      <c r="E519" s="1" t="s">
        <v>90</v>
      </c>
      <c r="F519" t="s">
        <v>74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178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雪遊び瀬見英太ICONIC</v>
      </c>
    </row>
    <row r="520" spans="1:20" x14ac:dyDescent="0.3">
      <c r="A520">
        <f>VLOOKUP(Attack[[#This Row],[No用]],SetNo[[No.用]:[vlookup 用]],2,FALSE)</f>
        <v>133</v>
      </c>
      <c r="B520">
        <f>IF(ROW()=2,1,IF(A519&lt;&gt;Attack[[#This Row],[No]],1,B519+1))</f>
        <v>2</v>
      </c>
      <c r="C520" s="1" t="s">
        <v>996</v>
      </c>
      <c r="D520" s="1" t="s">
        <v>664</v>
      </c>
      <c r="E520" s="1" t="s">
        <v>90</v>
      </c>
      <c r="F520" t="s">
        <v>74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178</v>
      </c>
      <c r="M520">
        <v>28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雪遊び瀬見英太ICONIC</v>
      </c>
    </row>
    <row r="521" spans="1:20" x14ac:dyDescent="0.3">
      <c r="A521">
        <f>VLOOKUP(Attack[[#This Row],[No用]],SetNo[[No.用]:[vlookup 用]],2,FALSE)</f>
        <v>134</v>
      </c>
      <c r="B521">
        <f>IF(ROW()=2,1,IF(A520&lt;&gt;Attack[[#This Row],[No]],1,B520+1))</f>
        <v>1</v>
      </c>
      <c r="C521" t="s">
        <v>108</v>
      </c>
      <c r="D521" t="s">
        <v>115</v>
      </c>
      <c r="E521" t="s">
        <v>73</v>
      </c>
      <c r="F521" t="s">
        <v>80</v>
      </c>
      <c r="G521" t="s">
        <v>118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ユニフォーム山形隼人ICONIC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1</v>
      </c>
      <c r="C522" t="s">
        <v>108</v>
      </c>
      <c r="D522" t="s">
        <v>186</v>
      </c>
      <c r="E522" t="s">
        <v>77</v>
      </c>
      <c r="F522" t="s">
        <v>74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ユニフォーム宮侑ICONIC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2</v>
      </c>
      <c r="C523" t="s">
        <v>108</v>
      </c>
      <c r="D523" t="s">
        <v>186</v>
      </c>
      <c r="E523" t="s">
        <v>77</v>
      </c>
      <c r="F523" t="s">
        <v>74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ユニフォーム宮侑ICONIC</v>
      </c>
    </row>
    <row r="524" spans="1:20" x14ac:dyDescent="0.3">
      <c r="A524">
        <f>VLOOKUP(Attack[[#This Row],[No用]],SetNo[[No.用]:[vlookup 用]],2,FALSE)</f>
        <v>136</v>
      </c>
      <c r="B524">
        <f>IF(ROW()=2,1,IF(A523&lt;&gt;Attack[[#This Row],[No]],1,B523+1))</f>
        <v>1</v>
      </c>
      <c r="C524" s="1" t="s">
        <v>898</v>
      </c>
      <c r="D524" t="s">
        <v>186</v>
      </c>
      <c r="E524" s="1" t="s">
        <v>73</v>
      </c>
      <c r="F524" t="s">
        <v>74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文化祭宮侑ICONIC</v>
      </c>
    </row>
    <row r="525" spans="1:20" x14ac:dyDescent="0.3">
      <c r="A525">
        <f>VLOOKUP(Attack[[#This Row],[No用]],SetNo[[No.用]:[vlookup 用]],2,FALSE)</f>
        <v>136</v>
      </c>
      <c r="B525">
        <f>IF(ROW()=2,1,IF(A524&lt;&gt;Attack[[#This Row],[No]],1,B524+1))</f>
        <v>2</v>
      </c>
      <c r="C525" s="1" t="s">
        <v>898</v>
      </c>
      <c r="D525" t="s">
        <v>186</v>
      </c>
      <c r="E525" s="1" t="s">
        <v>73</v>
      </c>
      <c r="F525" t="s">
        <v>74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文化祭宮侑ICONIC</v>
      </c>
    </row>
    <row r="526" spans="1:20" x14ac:dyDescent="0.3">
      <c r="A526">
        <f>VLOOKUP(Attack[[#This Row],[No用]],SetNo[[No.用]:[vlookup 用]],2,FALSE)</f>
        <v>137</v>
      </c>
      <c r="B526">
        <f>IF(ROW()=2,1,IF(A525&lt;&gt;Attack[[#This Row],[No]],1,B525+1))</f>
        <v>1</v>
      </c>
      <c r="C526" t="s">
        <v>108</v>
      </c>
      <c r="D526" t="s">
        <v>187</v>
      </c>
      <c r="E526" t="s">
        <v>90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ユニフォーム宮治ICONIC</v>
      </c>
    </row>
    <row r="527" spans="1:20" x14ac:dyDescent="0.3">
      <c r="A527">
        <f>VLOOKUP(Attack[[#This Row],[No用]],SetNo[[No.用]:[vlookup 用]],2,FALSE)</f>
        <v>137</v>
      </c>
      <c r="B527">
        <f>IF(ROW()=2,1,IF(A526&lt;&gt;Attack[[#This Row],[No]],1,B526+1))</f>
        <v>2</v>
      </c>
      <c r="C527" t="s">
        <v>108</v>
      </c>
      <c r="D527" t="s">
        <v>187</v>
      </c>
      <c r="E527" t="s">
        <v>90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ユニフォーム宮治ICONIC</v>
      </c>
    </row>
    <row r="528" spans="1:20" x14ac:dyDescent="0.3">
      <c r="A528">
        <f>VLOOKUP(Attack[[#This Row],[No用]],SetNo[[No.用]:[vlookup 用]],2,FALSE)</f>
        <v>137</v>
      </c>
      <c r="B528">
        <f>IF(ROW()=2,1,IF(A527&lt;&gt;Attack[[#This Row],[No]],1,B527+1))</f>
        <v>3</v>
      </c>
      <c r="C528" t="s">
        <v>108</v>
      </c>
      <c r="D528" t="s">
        <v>187</v>
      </c>
      <c r="E528" t="s">
        <v>90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ユニフォーム宮治ICONIC</v>
      </c>
    </row>
    <row r="529" spans="1:20" x14ac:dyDescent="0.3">
      <c r="A529">
        <f>VLOOKUP(Attack[[#This Row],[No用]],SetNo[[No.用]:[vlookup 用]],2,FALSE)</f>
        <v>137</v>
      </c>
      <c r="B529">
        <f>IF(ROW()=2,1,IF(A528&lt;&gt;Attack[[#This Row],[No]],1,B528+1))</f>
        <v>4</v>
      </c>
      <c r="C529" t="s">
        <v>108</v>
      </c>
      <c r="D529" t="s">
        <v>187</v>
      </c>
      <c r="E529" t="s">
        <v>90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ユニフォーム宮治ICONIC</v>
      </c>
    </row>
    <row r="530" spans="1:20" x14ac:dyDescent="0.3">
      <c r="A530">
        <f>VLOOKUP(Attack[[#This Row],[No用]],SetNo[[No.用]:[vlookup 用]],2,FALSE)</f>
        <v>137</v>
      </c>
      <c r="B530">
        <f>IF(ROW()=2,1,IF(A529&lt;&gt;Attack[[#This Row],[No]],1,B529+1))</f>
        <v>5</v>
      </c>
      <c r="C530" t="s">
        <v>108</v>
      </c>
      <c r="D530" t="s">
        <v>187</v>
      </c>
      <c r="E530" t="s">
        <v>90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225</v>
      </c>
      <c r="M530">
        <v>50</v>
      </c>
      <c r="N530">
        <v>0</v>
      </c>
      <c r="O530">
        <v>60</v>
      </c>
      <c r="P530">
        <v>0</v>
      </c>
      <c r="T530" t="str">
        <f>Attack[[#This Row],[服装]]&amp;Attack[[#This Row],[名前]]&amp;Attack[[#This Row],[レアリティ]]</f>
        <v>ユニフォーム宮治ICONIC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6</v>
      </c>
      <c r="C531" t="s">
        <v>108</v>
      </c>
      <c r="D531" t="s">
        <v>187</v>
      </c>
      <c r="E531" t="s">
        <v>90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225</v>
      </c>
      <c r="M531">
        <v>52</v>
      </c>
      <c r="N531">
        <v>0</v>
      </c>
      <c r="O531">
        <v>62</v>
      </c>
      <c r="P531">
        <v>0</v>
      </c>
      <c r="T531" t="str">
        <f>Attack[[#This Row],[服装]]&amp;Attack[[#This Row],[名前]]&amp;Attack[[#This Row],[レアリティ]]</f>
        <v>ユニフォーム宮治ICONIC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1</v>
      </c>
      <c r="C532" t="s">
        <v>108</v>
      </c>
      <c r="D532" t="s">
        <v>188</v>
      </c>
      <c r="E532" t="s">
        <v>77</v>
      </c>
      <c r="F532" t="s">
        <v>82</v>
      </c>
      <c r="G532" t="s">
        <v>185</v>
      </c>
      <c r="H532" t="s">
        <v>71</v>
      </c>
      <c r="I532">
        <v>1</v>
      </c>
      <c r="J532" t="s">
        <v>235</v>
      </c>
      <c r="K532" s="1" t="s">
        <v>168</v>
      </c>
      <c r="L532" s="1" t="s">
        <v>178</v>
      </c>
      <c r="M532">
        <v>37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ユニフォーム角名倫太郎ICONIC</v>
      </c>
    </row>
    <row r="533" spans="1:20" x14ac:dyDescent="0.3">
      <c r="A533">
        <f>VLOOKUP(Attack[[#This Row],[No用]],SetNo[[No.用]:[vlookup 用]],2,FALSE)</f>
        <v>138</v>
      </c>
      <c r="B533">
        <f>IF(ROW()=2,1,IF(A532&lt;&gt;Attack[[#This Row],[No]],1,B532+1))</f>
        <v>2</v>
      </c>
      <c r="C533" t="s">
        <v>108</v>
      </c>
      <c r="D533" t="s">
        <v>188</v>
      </c>
      <c r="E533" t="s">
        <v>77</v>
      </c>
      <c r="F533" t="s">
        <v>82</v>
      </c>
      <c r="G533" t="s">
        <v>185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ユニフォーム角名倫太郎ICONIC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3</v>
      </c>
      <c r="C534" t="s">
        <v>108</v>
      </c>
      <c r="D534" t="s">
        <v>188</v>
      </c>
      <c r="E534" t="s">
        <v>77</v>
      </c>
      <c r="F534" t="s">
        <v>82</v>
      </c>
      <c r="G534" t="s">
        <v>185</v>
      </c>
      <c r="H534" t="s">
        <v>71</v>
      </c>
      <c r="I534">
        <v>1</v>
      </c>
      <c r="J534" t="s">
        <v>235</v>
      </c>
      <c r="K534" s="1" t="s">
        <v>171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ユニフォーム角名倫太郎ICONIC</v>
      </c>
    </row>
    <row r="535" spans="1:20" x14ac:dyDescent="0.3">
      <c r="A535">
        <f>VLOOKUP(Attack[[#This Row],[No用]],SetNo[[No.用]:[vlookup 用]],2,FALSE)</f>
        <v>138</v>
      </c>
      <c r="B535">
        <f>IF(ROW()=2,1,IF(A534&lt;&gt;Attack[[#This Row],[No]],1,B534+1))</f>
        <v>4</v>
      </c>
      <c r="C535" t="s">
        <v>108</v>
      </c>
      <c r="D535" t="s">
        <v>188</v>
      </c>
      <c r="E535" t="s">
        <v>77</v>
      </c>
      <c r="F535" t="s">
        <v>82</v>
      </c>
      <c r="G535" t="s">
        <v>185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ユニフォーム角名倫太郎ICONIC</v>
      </c>
    </row>
    <row r="536" spans="1:20" x14ac:dyDescent="0.3">
      <c r="A536">
        <f>VLOOKUP(Attack[[#This Row],[No用]],SetNo[[No.用]:[vlookup 用]],2,FALSE)</f>
        <v>139</v>
      </c>
      <c r="B536">
        <f>IF(ROW()=2,1,IF(A535&lt;&gt;Attack[[#This Row],[No]],1,B535+1))</f>
        <v>1</v>
      </c>
      <c r="C536" t="s">
        <v>108</v>
      </c>
      <c r="D536" t="s">
        <v>189</v>
      </c>
      <c r="E536" t="s">
        <v>77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ユニフォーム北信介ICONIC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2</v>
      </c>
      <c r="C537" t="s">
        <v>108</v>
      </c>
      <c r="D537" t="s">
        <v>189</v>
      </c>
      <c r="E537" t="s">
        <v>77</v>
      </c>
      <c r="F537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ユニフォーム北信介ICONIC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3</v>
      </c>
      <c r="C538" t="s">
        <v>108</v>
      </c>
      <c r="D538" t="s">
        <v>189</v>
      </c>
      <c r="E538" t="s">
        <v>77</v>
      </c>
      <c r="F538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ユニフォーム北信介ICONIC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4</v>
      </c>
      <c r="C539" t="s">
        <v>108</v>
      </c>
      <c r="D539" t="s">
        <v>189</v>
      </c>
      <c r="E539" t="s">
        <v>77</v>
      </c>
      <c r="F539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47</v>
      </c>
      <c r="N539">
        <v>0</v>
      </c>
      <c r="O539">
        <v>57</v>
      </c>
      <c r="P539">
        <v>0</v>
      </c>
      <c r="T539" t="str">
        <f>Attack[[#This Row],[服装]]&amp;Attack[[#This Row],[名前]]&amp;Attack[[#This Row],[レアリティ]]</f>
        <v>ユニフォーム北信介ICONIC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1</v>
      </c>
      <c r="C540" s="1" t="s">
        <v>918</v>
      </c>
      <c r="D540" t="s">
        <v>189</v>
      </c>
      <c r="E540" s="1" t="s">
        <v>73</v>
      </c>
      <c r="F540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Xmas北信介ICONIC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2</v>
      </c>
      <c r="C541" s="1" t="s">
        <v>918</v>
      </c>
      <c r="D541" t="s">
        <v>189</v>
      </c>
      <c r="E541" s="1" t="s">
        <v>73</v>
      </c>
      <c r="F54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Xmas北信介ICONIC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3</v>
      </c>
      <c r="C542" s="1" t="s">
        <v>918</v>
      </c>
      <c r="D542" t="s">
        <v>189</v>
      </c>
      <c r="E542" s="1" t="s">
        <v>73</v>
      </c>
      <c r="F542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Xmas北信介ICONIC</v>
      </c>
    </row>
    <row r="543" spans="1:20" x14ac:dyDescent="0.3">
      <c r="A543">
        <f>VLOOKUP(Attack[[#This Row],[No用]],SetNo[[No.用]:[vlookup 用]],2,FALSE)</f>
        <v>141</v>
      </c>
      <c r="B543">
        <f>IF(ROW()=2,1,IF(A542&lt;&gt;Attack[[#This Row],[No]],1,B542+1))</f>
        <v>1</v>
      </c>
      <c r="C543" t="s">
        <v>108</v>
      </c>
      <c r="D543" s="1" t="s">
        <v>667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ユニフォーム尾白アランICONIC</v>
      </c>
    </row>
    <row r="544" spans="1:20" x14ac:dyDescent="0.3">
      <c r="A544">
        <f>VLOOKUP(Attack[[#This Row],[No用]],SetNo[[No.用]:[vlookup 用]],2,FALSE)</f>
        <v>141</v>
      </c>
      <c r="B544">
        <f>IF(ROW()=2,1,IF(A543&lt;&gt;Attack[[#This Row],[No]],1,B543+1))</f>
        <v>2</v>
      </c>
      <c r="C544" t="s">
        <v>108</v>
      </c>
      <c r="D544" s="1" t="s">
        <v>667</v>
      </c>
      <c r="E544" t="s">
        <v>77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169</v>
      </c>
      <c r="L544" s="1" t="s">
        <v>178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ユニフォーム尾白アランICONIC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3</v>
      </c>
      <c r="C545" t="s">
        <v>108</v>
      </c>
      <c r="D545" s="1" t="s">
        <v>667</v>
      </c>
      <c r="E545" t="s">
        <v>77</v>
      </c>
      <c r="F545" s="1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170</v>
      </c>
      <c r="L545" s="1" t="s">
        <v>173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ユニフォーム尾白アランICONIC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4</v>
      </c>
      <c r="C546" t="s">
        <v>108</v>
      </c>
      <c r="D546" s="1" t="s">
        <v>667</v>
      </c>
      <c r="E546" t="s">
        <v>77</v>
      </c>
      <c r="F546" s="1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ユニフォーム尾白アランICONIC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5</v>
      </c>
      <c r="C547" t="s">
        <v>108</v>
      </c>
      <c r="D547" s="1" t="s">
        <v>667</v>
      </c>
      <c r="E547" t="s">
        <v>77</v>
      </c>
      <c r="F547" s="1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45</v>
      </c>
      <c r="N547">
        <v>0</v>
      </c>
      <c r="O547">
        <v>55</v>
      </c>
      <c r="P547">
        <v>0</v>
      </c>
      <c r="T547" t="str">
        <f>Attack[[#This Row],[服装]]&amp;Attack[[#This Row],[名前]]&amp;Attack[[#This Row],[レアリティ]]</f>
        <v>ユニフォーム尾白アランICONIC</v>
      </c>
    </row>
    <row r="548" spans="1:20" x14ac:dyDescent="0.3">
      <c r="A548">
        <f>VLOOKUP(Attack[[#This Row],[No用]],SetNo[[No.用]:[vlookup 用]],2,FALSE)</f>
        <v>142</v>
      </c>
      <c r="B548">
        <f>IF(ROW()=2,1,IF(A547&lt;&gt;Attack[[#This Row],[No]],1,B547+1))</f>
        <v>1</v>
      </c>
      <c r="C548" s="1" t="s">
        <v>963</v>
      </c>
      <c r="D548" s="1" t="s">
        <v>667</v>
      </c>
      <c r="E548" s="1" t="s">
        <v>987</v>
      </c>
      <c r="F548" s="1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雪遊び尾白アランICONIC</v>
      </c>
    </row>
    <row r="549" spans="1:20" x14ac:dyDescent="0.3">
      <c r="A549">
        <f>VLOOKUP(Attack[[#This Row],[No用]],SetNo[[No.用]:[vlookup 用]],2,FALSE)</f>
        <v>142</v>
      </c>
      <c r="B549">
        <f>IF(ROW()=2,1,IF(A548&lt;&gt;Attack[[#This Row],[No]],1,B548+1))</f>
        <v>2</v>
      </c>
      <c r="C549" s="1" t="s">
        <v>963</v>
      </c>
      <c r="D549" s="1" t="s">
        <v>667</v>
      </c>
      <c r="E549" s="1" t="s">
        <v>987</v>
      </c>
      <c r="F549" s="1" t="s">
        <v>78</v>
      </c>
      <c r="G549" t="s">
        <v>185</v>
      </c>
      <c r="H549" t="s">
        <v>71</v>
      </c>
      <c r="I549">
        <v>1</v>
      </c>
      <c r="J549" t="s">
        <v>235</v>
      </c>
      <c r="K549" s="1" t="s">
        <v>169</v>
      </c>
      <c r="L549" s="1" t="s">
        <v>178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雪遊び尾白アランICONIC</v>
      </c>
    </row>
    <row r="550" spans="1:20" x14ac:dyDescent="0.3">
      <c r="A550">
        <f>VLOOKUP(Attack[[#This Row],[No用]],SetNo[[No.用]:[vlookup 用]],2,FALSE)</f>
        <v>142</v>
      </c>
      <c r="B550">
        <f>IF(ROW()=2,1,IF(A549&lt;&gt;Attack[[#This Row],[No]],1,B549+1))</f>
        <v>3</v>
      </c>
      <c r="C550" s="1" t="s">
        <v>963</v>
      </c>
      <c r="D550" s="1" t="s">
        <v>667</v>
      </c>
      <c r="E550" s="1" t="s">
        <v>987</v>
      </c>
      <c r="F550" s="1" t="s">
        <v>78</v>
      </c>
      <c r="G550" t="s">
        <v>185</v>
      </c>
      <c r="H550" t="s">
        <v>71</v>
      </c>
      <c r="I550">
        <v>1</v>
      </c>
      <c r="J550" t="s">
        <v>235</v>
      </c>
      <c r="K550" s="1" t="s">
        <v>170</v>
      </c>
      <c r="L550" s="1" t="s">
        <v>173</v>
      </c>
      <c r="M550">
        <v>42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雪遊び尾白アランICONIC</v>
      </c>
    </row>
    <row r="551" spans="1:20" x14ac:dyDescent="0.3">
      <c r="A551">
        <f>VLOOKUP(Attack[[#This Row],[No用]],SetNo[[No.用]:[vlookup 用]],2,FALSE)</f>
        <v>142</v>
      </c>
      <c r="B551">
        <f>IF(ROW()=2,1,IF(A550&lt;&gt;Attack[[#This Row],[No]],1,B550+1))</f>
        <v>4</v>
      </c>
      <c r="C551" s="1" t="s">
        <v>963</v>
      </c>
      <c r="D551" s="1" t="s">
        <v>667</v>
      </c>
      <c r="E551" s="1" t="s">
        <v>987</v>
      </c>
      <c r="F551" s="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271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雪遊び尾白アランICONIC</v>
      </c>
    </row>
    <row r="552" spans="1:20" x14ac:dyDescent="0.3">
      <c r="A552">
        <f>VLOOKUP(Attack[[#This Row],[No用]],SetNo[[No.用]:[vlookup 用]],2,FALSE)</f>
        <v>142</v>
      </c>
      <c r="B552">
        <f>IF(ROW()=2,1,IF(A551&lt;&gt;Attack[[#This Row],[No]],1,B551+1))</f>
        <v>5</v>
      </c>
      <c r="C552" s="1" t="s">
        <v>963</v>
      </c>
      <c r="D552" s="1" t="s">
        <v>667</v>
      </c>
      <c r="E552" s="1" t="s">
        <v>987</v>
      </c>
      <c r="F552" s="1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45</v>
      </c>
      <c r="N552">
        <v>0</v>
      </c>
      <c r="O552">
        <v>55</v>
      </c>
      <c r="P552">
        <v>0</v>
      </c>
      <c r="T552" t="str">
        <f>Attack[[#This Row],[服装]]&amp;Attack[[#This Row],[名前]]&amp;Attack[[#This Row],[レアリティ]]</f>
        <v>雪遊び尾白アランICONIC</v>
      </c>
    </row>
    <row r="553" spans="1:20" x14ac:dyDescent="0.3">
      <c r="A553">
        <f>VLOOKUP(Attack[[#This Row],[No用]],SetNo[[No.用]:[vlookup 用]],2,FALSE)</f>
        <v>143</v>
      </c>
      <c r="B553">
        <f>IF(ROW()=2,1,IF(A552&lt;&gt;Attack[[#This Row],[No]],1,B552+1))</f>
        <v>1</v>
      </c>
      <c r="C553" t="s">
        <v>108</v>
      </c>
      <c r="D553" s="1" t="s">
        <v>669</v>
      </c>
      <c r="E553" t="s">
        <v>77</v>
      </c>
      <c r="F553" s="1" t="s">
        <v>80</v>
      </c>
      <c r="G553" t="s">
        <v>185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ユニフォーム赤木路成ICONIC</v>
      </c>
    </row>
    <row r="554" spans="1:20" x14ac:dyDescent="0.3">
      <c r="A554">
        <f>VLOOKUP(Attack[[#This Row],[No用]],SetNo[[No.用]:[vlookup 用]],2,FALSE)</f>
        <v>144</v>
      </c>
      <c r="B554">
        <f>IF(ROW()=2,1,IF(A553&lt;&gt;Attack[[#This Row],[No]],1,B553+1))</f>
        <v>1</v>
      </c>
      <c r="C554" t="s">
        <v>108</v>
      </c>
      <c r="D554" s="1" t="s">
        <v>671</v>
      </c>
      <c r="E554" t="s">
        <v>77</v>
      </c>
      <c r="F554" s="1" t="s">
        <v>82</v>
      </c>
      <c r="G554" t="s">
        <v>185</v>
      </c>
      <c r="H554" t="s">
        <v>71</v>
      </c>
      <c r="I554">
        <v>1</v>
      </c>
      <c r="J554" t="s">
        <v>235</v>
      </c>
      <c r="K554" s="1" t="s">
        <v>168</v>
      </c>
      <c r="L554" s="1" t="s">
        <v>178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ユニフォーム大耳練ICONIC</v>
      </c>
    </row>
    <row r="555" spans="1:20" x14ac:dyDescent="0.3">
      <c r="A555">
        <f>VLOOKUP(Attack[[#This Row],[No用]],SetNo[[No.用]:[vlookup 用]],2,FALSE)</f>
        <v>144</v>
      </c>
      <c r="B555">
        <f>IF(ROW()=2,1,IF(A554&lt;&gt;Attack[[#This Row],[No]],1,B554+1))</f>
        <v>2</v>
      </c>
      <c r="C555" t="s">
        <v>108</v>
      </c>
      <c r="D555" s="1" t="s">
        <v>671</v>
      </c>
      <c r="E555" t="s">
        <v>77</v>
      </c>
      <c r="F555" s="1" t="s">
        <v>82</v>
      </c>
      <c r="G555" t="s">
        <v>185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30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ユニフォーム大耳練ICONIC</v>
      </c>
    </row>
    <row r="556" spans="1:20" x14ac:dyDescent="0.3">
      <c r="A556">
        <f>VLOOKUP(Attack[[#This Row],[No用]],SetNo[[No.用]:[vlookup 用]],2,FALSE)</f>
        <v>144</v>
      </c>
      <c r="B556">
        <f>IF(ROW()=2,1,IF(A555&lt;&gt;Attack[[#This Row],[No]],1,B555+1))</f>
        <v>3</v>
      </c>
      <c r="C556" t="s">
        <v>108</v>
      </c>
      <c r="D556" s="1" t="s">
        <v>671</v>
      </c>
      <c r="E556" t="s">
        <v>77</v>
      </c>
      <c r="F556" s="1" t="s">
        <v>82</v>
      </c>
      <c r="G556" t="s">
        <v>185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ユニフォーム大耳練ICONIC</v>
      </c>
    </row>
    <row r="557" spans="1:20" x14ac:dyDescent="0.3">
      <c r="A557">
        <f>VLOOKUP(Attack[[#This Row],[No用]],SetNo[[No.用]:[vlookup 用]],2,FALSE)</f>
        <v>145</v>
      </c>
      <c r="B557">
        <f>IF(ROW()=2,1,IF(A556&lt;&gt;Attack[[#This Row],[No]],1,B556+1))</f>
        <v>1</v>
      </c>
      <c r="C557" t="s">
        <v>108</v>
      </c>
      <c r="D557" s="1" t="s">
        <v>673</v>
      </c>
      <c r="E557" t="s">
        <v>77</v>
      </c>
      <c r="F557" s="1" t="s">
        <v>78</v>
      </c>
      <c r="G557" t="s">
        <v>185</v>
      </c>
      <c r="H557" t="s">
        <v>71</v>
      </c>
      <c r="I557">
        <v>1</v>
      </c>
      <c r="J557" t="s">
        <v>235</v>
      </c>
      <c r="K557" s="1" t="s">
        <v>168</v>
      </c>
      <c r="L557" s="1" t="s">
        <v>162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ユニフォーム理石平介ICONIC</v>
      </c>
    </row>
    <row r="558" spans="1:20" x14ac:dyDescent="0.3">
      <c r="A558">
        <f>VLOOKUP(Attack[[#This Row],[No用]],SetNo[[No.用]:[vlookup 用]],2,FALSE)</f>
        <v>145</v>
      </c>
      <c r="B558">
        <f>IF(ROW()=2,1,IF(A557&lt;&gt;Attack[[#This Row],[No]],1,B557+1))</f>
        <v>2</v>
      </c>
      <c r="C558" t="s">
        <v>108</v>
      </c>
      <c r="D558" s="1" t="s">
        <v>673</v>
      </c>
      <c r="E558" t="s">
        <v>77</v>
      </c>
      <c r="F558" s="1" t="s">
        <v>78</v>
      </c>
      <c r="G558" t="s">
        <v>185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ユニフォーム理石平介ICONIC</v>
      </c>
    </row>
    <row r="559" spans="1:20" x14ac:dyDescent="0.3">
      <c r="A559">
        <f>VLOOKUP(Attack[[#This Row],[No用]],SetNo[[No.用]:[vlookup 用]],2,FALSE)</f>
        <v>145</v>
      </c>
      <c r="B559">
        <f>IF(ROW()=2,1,IF(A558&lt;&gt;Attack[[#This Row],[No]],1,B558+1))</f>
        <v>3</v>
      </c>
      <c r="C559" t="s">
        <v>108</v>
      </c>
      <c r="D559" s="1" t="s">
        <v>673</v>
      </c>
      <c r="E559" t="s">
        <v>77</v>
      </c>
      <c r="F559" s="1" t="s">
        <v>78</v>
      </c>
      <c r="G559" t="s">
        <v>185</v>
      </c>
      <c r="H559" t="s">
        <v>71</v>
      </c>
      <c r="I559">
        <v>1</v>
      </c>
      <c r="J559" t="s">
        <v>235</v>
      </c>
      <c r="K559" s="1" t="s">
        <v>271</v>
      </c>
      <c r="L559" s="1" t="s">
        <v>162</v>
      </c>
      <c r="M559">
        <v>35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ユニフォーム理石平介ICONIC</v>
      </c>
    </row>
    <row r="560" spans="1:20" x14ac:dyDescent="0.3">
      <c r="A560">
        <f>VLOOKUP(Attack[[#This Row],[No用]],SetNo[[No.用]:[vlookup 用]],2,FALSE)</f>
        <v>146</v>
      </c>
      <c r="B560">
        <f>IF(ROW()=2,1,IF(A559&lt;&gt;Attack[[#This Row],[No]],1,B559+1))</f>
        <v>1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ユニフォーム木兎光太郎ICONIC</v>
      </c>
    </row>
    <row r="561" spans="1:20" x14ac:dyDescent="0.3">
      <c r="A561">
        <f>VLOOKUP(Attack[[#This Row],[No用]],SetNo[[No.用]:[vlookup 用]],2,FALSE)</f>
        <v>146</v>
      </c>
      <c r="B561">
        <f>IF(ROW()=2,1,IF(A560&lt;&gt;Attack[[#This Row],[No]],1,B560+1))</f>
        <v>2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33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ユニフォーム木兎光太郎ICONIC</v>
      </c>
    </row>
    <row r="562" spans="1:20" x14ac:dyDescent="0.3">
      <c r="A562">
        <f>VLOOKUP(Attack[[#This Row],[No用]],SetNo[[No.用]:[vlookup 用]],2,FALSE)</f>
        <v>146</v>
      </c>
      <c r="B562">
        <f>IF(ROW()=2,1,IF(A561&lt;&gt;Attack[[#This Row],[No]],1,B561+1))</f>
        <v>3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170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ユニフォーム木兎光太郎ICONIC</v>
      </c>
    </row>
    <row r="563" spans="1:20" x14ac:dyDescent="0.3">
      <c r="A563">
        <f>VLOOKUP(Attack[[#This Row],[No用]],SetNo[[No.用]:[vlookup 用]],2,FALSE)</f>
        <v>146</v>
      </c>
      <c r="B563">
        <f>IF(ROW()=2,1,IF(A562&lt;&gt;Attack[[#This Row],[No]],1,B562+1))</f>
        <v>4</v>
      </c>
      <c r="C563" t="s">
        <v>108</v>
      </c>
      <c r="D563" t="s">
        <v>122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271</v>
      </c>
      <c r="L563" s="1" t="s">
        <v>173</v>
      </c>
      <c r="M563">
        <v>42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ユニフォーム木兎光太郎ICONIC</v>
      </c>
    </row>
    <row r="564" spans="1:20" x14ac:dyDescent="0.3">
      <c r="A564">
        <f>VLOOKUP(Attack[[#This Row],[No用]],SetNo[[No.用]:[vlookup 用]],2,FALSE)</f>
        <v>146</v>
      </c>
      <c r="B564">
        <f>IF(ROW()=2,1,IF(A563&lt;&gt;Attack[[#This Row],[No]],1,B563+1))</f>
        <v>5</v>
      </c>
      <c r="C564" t="s">
        <v>108</v>
      </c>
      <c r="D564" t="s">
        <v>122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171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ユニフォーム木兎光太郎ICONIC</v>
      </c>
    </row>
    <row r="565" spans="1:20" x14ac:dyDescent="0.3">
      <c r="A565">
        <f>VLOOKUP(Attack[[#This Row],[No用]],SetNo[[No.用]:[vlookup 用]],2,FALSE)</f>
        <v>146</v>
      </c>
      <c r="B565">
        <f>IF(ROW()=2,1,IF(A564&lt;&gt;Attack[[#This Row],[No]],1,B564+1))</f>
        <v>6</v>
      </c>
      <c r="C565" t="s">
        <v>108</v>
      </c>
      <c r="D565" t="s">
        <v>122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287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ユニフォーム木兎光太郎ICONIC</v>
      </c>
    </row>
    <row r="566" spans="1:20" x14ac:dyDescent="0.3">
      <c r="A566">
        <f>VLOOKUP(Attack[[#This Row],[No用]],SetNo[[No.用]:[vlookup 用]],2,FALSE)</f>
        <v>146</v>
      </c>
      <c r="B566">
        <f>IF(ROW()=2,1,IF(A565&lt;&gt;Attack[[#This Row],[No]],1,B565+1))</f>
        <v>7</v>
      </c>
      <c r="C566" t="s">
        <v>108</v>
      </c>
      <c r="D566" t="s">
        <v>122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ユニフォーム木兎光太郎ICONIC</v>
      </c>
    </row>
    <row r="567" spans="1:20" x14ac:dyDescent="0.3">
      <c r="A567">
        <f>VLOOKUP(Attack[[#This Row],[No用]],SetNo[[No.用]:[vlookup 用]],2,FALSE)</f>
        <v>146</v>
      </c>
      <c r="B567">
        <f>IF(ROW()=2,1,IF(A566&lt;&gt;Attack[[#This Row],[No]],1,B566+1))</f>
        <v>8</v>
      </c>
      <c r="C567" t="s">
        <v>108</v>
      </c>
      <c r="D567" t="s">
        <v>122</v>
      </c>
      <c r="E567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183</v>
      </c>
      <c r="L567" s="1" t="s">
        <v>225</v>
      </c>
      <c r="M567">
        <v>51</v>
      </c>
      <c r="N567">
        <v>0</v>
      </c>
      <c r="O567">
        <v>61</v>
      </c>
      <c r="P567">
        <v>0</v>
      </c>
      <c r="Q567" s="1" t="s">
        <v>701</v>
      </c>
      <c r="T567" t="str">
        <f>Attack[[#This Row],[服装]]&amp;Attack[[#This Row],[名前]]&amp;Attack[[#This Row],[レアリティ]]</f>
        <v>ユニフォーム木兎光太郎ICONIC</v>
      </c>
    </row>
    <row r="568" spans="1:20" x14ac:dyDescent="0.3">
      <c r="A568">
        <f>VLOOKUP(Attack[[#This Row],[No用]],SetNo[[No.用]:[vlookup 用]],2,FALSE)</f>
        <v>146</v>
      </c>
      <c r="B568">
        <f>IF(ROW()=2,1,IF(A567&lt;&gt;Attack[[#This Row],[No]],1,B567+1))</f>
        <v>9</v>
      </c>
      <c r="C568" t="s">
        <v>108</v>
      </c>
      <c r="D568" t="s">
        <v>122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51</v>
      </c>
      <c r="N568">
        <v>0</v>
      </c>
      <c r="O568">
        <v>61</v>
      </c>
      <c r="P568">
        <v>0</v>
      </c>
      <c r="T568" t="str">
        <f>Attack[[#This Row],[服装]]&amp;Attack[[#This Row],[名前]]&amp;Attack[[#This Row],[レアリティ]]</f>
        <v>ユニフォーム木兎光太郎ICONIC</v>
      </c>
    </row>
    <row r="569" spans="1:20" x14ac:dyDescent="0.3">
      <c r="A569">
        <f>VLOOKUP(Attack[[#This Row],[No用]],SetNo[[No.用]:[vlookup 用]],2,FALSE)</f>
        <v>147</v>
      </c>
      <c r="B569">
        <f>IF(ROW()=2,1,IF(A568&lt;&gt;Attack[[#This Row],[No]],1,B568+1))</f>
        <v>1</v>
      </c>
      <c r="C569" t="s">
        <v>150</v>
      </c>
      <c r="D569" t="s">
        <v>122</v>
      </c>
      <c r="E569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夏祭り木兎光太郎ICONIC</v>
      </c>
    </row>
    <row r="570" spans="1:20" x14ac:dyDescent="0.3">
      <c r="A570">
        <f>VLOOKUP(Attack[[#This Row],[No用]],SetNo[[No.用]:[vlookup 用]],2,FALSE)</f>
        <v>147</v>
      </c>
      <c r="B570">
        <f>IF(ROW()=2,1,IF(A569&lt;&gt;Attack[[#This Row],[No]],1,B569+1))</f>
        <v>2</v>
      </c>
      <c r="C570" t="s">
        <v>150</v>
      </c>
      <c r="D570" t="s">
        <v>122</v>
      </c>
      <c r="E570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169</v>
      </c>
      <c r="L570" s="1" t="s">
        <v>178</v>
      </c>
      <c r="M570">
        <v>36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夏祭り木兎光太郎ICONIC</v>
      </c>
    </row>
    <row r="571" spans="1:20" x14ac:dyDescent="0.3">
      <c r="A571">
        <f>VLOOKUP(Attack[[#This Row],[No用]],SetNo[[No.用]:[vlookup 用]],2,FALSE)</f>
        <v>147</v>
      </c>
      <c r="B571">
        <f>IF(ROW()=2,1,IF(A570&lt;&gt;Attack[[#This Row],[No]],1,B570+1))</f>
        <v>3</v>
      </c>
      <c r="C571" t="s">
        <v>150</v>
      </c>
      <c r="D571" t="s">
        <v>122</v>
      </c>
      <c r="E57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170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夏祭り木兎光太郎ICONIC</v>
      </c>
    </row>
    <row r="572" spans="1:20" x14ac:dyDescent="0.3">
      <c r="A572">
        <f>VLOOKUP(Attack[[#This Row],[No用]],SetNo[[No.用]:[vlookup 用]],2,FALSE)</f>
        <v>147</v>
      </c>
      <c r="B572">
        <f>IF(ROW()=2,1,IF(A571&lt;&gt;Attack[[#This Row],[No]],1,B571+1))</f>
        <v>4</v>
      </c>
      <c r="C572" t="s">
        <v>150</v>
      </c>
      <c r="D572" t="s">
        <v>122</v>
      </c>
      <c r="E572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271</v>
      </c>
      <c r="L572" s="1" t="s">
        <v>173</v>
      </c>
      <c r="M572">
        <v>42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夏祭り木兎光太郎ICONIC</v>
      </c>
    </row>
    <row r="573" spans="1:20" x14ac:dyDescent="0.3">
      <c r="A573">
        <f>VLOOKUP(Attack[[#This Row],[No用]],SetNo[[No.用]:[vlookup 用]],2,FALSE)</f>
        <v>147</v>
      </c>
      <c r="B573">
        <f>IF(ROW()=2,1,IF(A572&lt;&gt;Attack[[#This Row],[No]],1,B572+1))</f>
        <v>5</v>
      </c>
      <c r="C573" t="s">
        <v>150</v>
      </c>
      <c r="D573" t="s">
        <v>122</v>
      </c>
      <c r="E573" t="s">
        <v>77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171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夏祭り木兎光太郎ICONIC</v>
      </c>
    </row>
    <row r="574" spans="1:20" x14ac:dyDescent="0.3">
      <c r="A574">
        <f>VLOOKUP(Attack[[#This Row],[No用]],SetNo[[No.用]:[vlookup 用]],2,FALSE)</f>
        <v>147</v>
      </c>
      <c r="B574">
        <f>IF(ROW()=2,1,IF(A573&lt;&gt;Attack[[#This Row],[No]],1,B573+1))</f>
        <v>6</v>
      </c>
      <c r="C574" t="s">
        <v>150</v>
      </c>
      <c r="D574" t="s">
        <v>122</v>
      </c>
      <c r="E574" t="s">
        <v>77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287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夏祭り木兎光太郎ICONIC</v>
      </c>
    </row>
    <row r="575" spans="1:20" x14ac:dyDescent="0.3">
      <c r="A575">
        <f>VLOOKUP(Attack[[#This Row],[No用]],SetNo[[No.用]:[vlookup 用]],2,FALSE)</f>
        <v>147</v>
      </c>
      <c r="B575">
        <f>IF(ROW()=2,1,IF(A574&lt;&gt;Attack[[#This Row],[No]],1,B574+1))</f>
        <v>7</v>
      </c>
      <c r="C575" t="s">
        <v>150</v>
      </c>
      <c r="D575" t="s">
        <v>122</v>
      </c>
      <c r="E575" t="s">
        <v>77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夏祭り木兎光太郎ICONIC</v>
      </c>
    </row>
    <row r="576" spans="1:20" x14ac:dyDescent="0.3">
      <c r="A576">
        <f>VLOOKUP(Attack[[#This Row],[No用]],SetNo[[No.用]:[vlookup 用]],2,FALSE)</f>
        <v>147</v>
      </c>
      <c r="B576">
        <f>IF(ROW()=2,1,IF(A575&lt;&gt;Attack[[#This Row],[No]],1,B575+1))</f>
        <v>8</v>
      </c>
      <c r="C576" t="s">
        <v>150</v>
      </c>
      <c r="D576" t="s">
        <v>122</v>
      </c>
      <c r="E576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Q576" s="1" t="s">
        <v>701</v>
      </c>
      <c r="T576" t="str">
        <f>Attack[[#This Row],[服装]]&amp;Attack[[#This Row],[名前]]&amp;Attack[[#This Row],[レアリティ]]</f>
        <v>夏祭り木兎光太郎ICONIC</v>
      </c>
    </row>
    <row r="577" spans="1:20" x14ac:dyDescent="0.3">
      <c r="A577">
        <f>VLOOKUP(Attack[[#This Row],[No用]],SetNo[[No.用]:[vlookup 用]],2,FALSE)</f>
        <v>147</v>
      </c>
      <c r="B577">
        <f>IF(ROW()=2,1,IF(A576&lt;&gt;Attack[[#This Row],[No]],1,B576+1))</f>
        <v>9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271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Attack[[#This Row],[服装]]&amp;Attack[[#This Row],[名前]]&amp;Attack[[#This Row],[レアリティ]]</f>
        <v>夏祭り木兎光太郎ICONIC</v>
      </c>
    </row>
    <row r="578" spans="1:20" x14ac:dyDescent="0.3">
      <c r="A578">
        <f>VLOOKUP(Attack[[#This Row],[No用]],SetNo[[No.用]:[vlookup 用]],2,FALSE)</f>
        <v>148</v>
      </c>
      <c r="B578">
        <f>IF(ROW()=2,1,IF(A577&lt;&gt;Attack[[#This Row],[No]],1,B577+1))</f>
        <v>1</v>
      </c>
      <c r="C578" s="1" t="s">
        <v>918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39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Xmas木兎光太郎ICONIC</v>
      </c>
    </row>
    <row r="579" spans="1:20" x14ac:dyDescent="0.3">
      <c r="A579">
        <f>VLOOKUP(Attack[[#This Row],[No用]],SetNo[[No.用]:[vlookup 用]],2,FALSE)</f>
        <v>148</v>
      </c>
      <c r="B579">
        <f>IF(ROW()=2,1,IF(A578&lt;&gt;Attack[[#This Row],[No]],1,B578+1))</f>
        <v>2</v>
      </c>
      <c r="C579" s="1" t="s">
        <v>918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Xmas木兎光太郎ICONIC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3</v>
      </c>
      <c r="C580" s="1" t="s">
        <v>918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170</v>
      </c>
      <c r="L580" s="1" t="s">
        <v>173</v>
      </c>
      <c r="M580">
        <v>39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Xmas木兎光太郎ICONIC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4</v>
      </c>
      <c r="C581" s="1" t="s">
        <v>918</v>
      </c>
      <c r="D581" t="s">
        <v>122</v>
      </c>
      <c r="E581" s="1" t="s">
        <v>73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271</v>
      </c>
      <c r="L581" s="1" t="s">
        <v>173</v>
      </c>
      <c r="M581">
        <v>42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Xmas木兎光太郎ICONIC</v>
      </c>
    </row>
    <row r="582" spans="1:20" x14ac:dyDescent="0.3">
      <c r="A582">
        <f>VLOOKUP(Attack[[#This Row],[No用]],SetNo[[No.用]:[vlookup 用]],2,FALSE)</f>
        <v>148</v>
      </c>
      <c r="B582">
        <f>IF(ROW()=2,1,IF(A581&lt;&gt;Attack[[#This Row],[No]],1,B581+1))</f>
        <v>5</v>
      </c>
      <c r="C582" s="1" t="s">
        <v>918</v>
      </c>
      <c r="D582" t="s">
        <v>122</v>
      </c>
      <c r="E582" s="1" t="s">
        <v>73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171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Xmas木兎光太郎ICONIC</v>
      </c>
    </row>
    <row r="583" spans="1:20" x14ac:dyDescent="0.3">
      <c r="A583">
        <f>VLOOKUP(Attack[[#This Row],[No用]],SetNo[[No.用]:[vlookup 用]],2,FALSE)</f>
        <v>148</v>
      </c>
      <c r="B583">
        <f>IF(ROW()=2,1,IF(A582&lt;&gt;Attack[[#This Row],[No]],1,B582+1))</f>
        <v>6</v>
      </c>
      <c r="C583" s="1" t="s">
        <v>918</v>
      </c>
      <c r="D583" t="s">
        <v>122</v>
      </c>
      <c r="E583" s="1" t="s">
        <v>73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287</v>
      </c>
      <c r="L583" s="1" t="s">
        <v>178</v>
      </c>
      <c r="M583">
        <v>37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Xmas木兎光太郎ICONIC</v>
      </c>
    </row>
    <row r="584" spans="1:20" x14ac:dyDescent="0.3">
      <c r="A584">
        <f>VLOOKUP(Attack[[#This Row],[No用]],SetNo[[No.用]:[vlookup 用]],2,FALSE)</f>
        <v>148</v>
      </c>
      <c r="B584">
        <f>IF(ROW()=2,1,IF(A583&lt;&gt;Attack[[#This Row],[No]],1,B583+1))</f>
        <v>7</v>
      </c>
      <c r="C584" s="1" t="s">
        <v>918</v>
      </c>
      <c r="D584" t="s">
        <v>122</v>
      </c>
      <c r="E584" s="1" t="s">
        <v>73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172</v>
      </c>
      <c r="L584" s="1" t="s">
        <v>178</v>
      </c>
      <c r="M584">
        <v>33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Xmas木兎光太郎ICONIC</v>
      </c>
    </row>
    <row r="585" spans="1:20" x14ac:dyDescent="0.3">
      <c r="A585">
        <f>VLOOKUP(Attack[[#This Row],[No用]],SetNo[[No.用]:[vlookup 用]],2,FALSE)</f>
        <v>148</v>
      </c>
      <c r="B585">
        <f>IF(ROW()=2,1,IF(A584&lt;&gt;Attack[[#This Row],[No]],1,B584+1))</f>
        <v>8</v>
      </c>
      <c r="C585" s="1" t="s">
        <v>918</v>
      </c>
      <c r="D585" t="s">
        <v>122</v>
      </c>
      <c r="E585" s="1" t="s">
        <v>73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171</v>
      </c>
      <c r="L585" s="1" t="s">
        <v>225</v>
      </c>
      <c r="M585">
        <v>51</v>
      </c>
      <c r="N585">
        <v>0</v>
      </c>
      <c r="O585">
        <v>61</v>
      </c>
      <c r="P585">
        <v>0</v>
      </c>
      <c r="T585" t="str">
        <f>Attack[[#This Row],[服装]]&amp;Attack[[#This Row],[名前]]&amp;Attack[[#This Row],[レアリティ]]</f>
        <v>Xmas木兎光太郎ICONIC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9</v>
      </c>
      <c r="C586" s="1" t="s">
        <v>918</v>
      </c>
      <c r="D586" t="s">
        <v>122</v>
      </c>
      <c r="E586" s="1" t="s">
        <v>73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287</v>
      </c>
      <c r="L586" s="1" t="s">
        <v>225</v>
      </c>
      <c r="M586">
        <v>51</v>
      </c>
      <c r="N586">
        <v>0</v>
      </c>
      <c r="O586">
        <v>61</v>
      </c>
      <c r="P586">
        <v>0</v>
      </c>
      <c r="T586" t="str">
        <f>Attack[[#This Row],[服装]]&amp;Attack[[#This Row],[名前]]&amp;Attack[[#This Row],[レアリティ]]</f>
        <v>Xmas木兎光太郎ICONIC</v>
      </c>
    </row>
    <row r="587" spans="1:20" x14ac:dyDescent="0.3">
      <c r="A587">
        <f>VLOOKUP(Attack[[#This Row],[No用]],SetNo[[No.用]:[vlookup 用]],2,FALSE)</f>
        <v>149</v>
      </c>
      <c r="B587" s="10">
        <f>IF(ROW()=2,1,IF(A586&lt;&gt;Attack[[#This Row],[No]],1,B586+1))</f>
        <v>1</v>
      </c>
      <c r="C587" s="1" t="s">
        <v>149</v>
      </c>
      <c r="D587" t="s">
        <v>122</v>
      </c>
      <c r="E587" s="1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制服木兎光太郎ICONIC</v>
      </c>
    </row>
    <row r="588" spans="1:20" x14ac:dyDescent="0.3">
      <c r="A588">
        <f>VLOOKUP(Attack[[#This Row],[No用]],SetNo[[No.用]:[vlookup 用]],2,FALSE)</f>
        <v>149</v>
      </c>
      <c r="B588" s="10">
        <f>IF(ROW()=2,1,IF(A587&lt;&gt;Attack[[#This Row],[No]],1,B587+1))</f>
        <v>2</v>
      </c>
      <c r="C588" s="1" t="s">
        <v>149</v>
      </c>
      <c r="D588" t="s">
        <v>122</v>
      </c>
      <c r="E588" s="1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制服木兎光太郎ICONIC</v>
      </c>
    </row>
    <row r="589" spans="1:20" x14ac:dyDescent="0.3">
      <c r="A589">
        <f>VLOOKUP(Attack[[#This Row],[No用]],SetNo[[No.用]:[vlookup 用]],2,FALSE)</f>
        <v>149</v>
      </c>
      <c r="B589" s="10">
        <f>IF(ROW()=2,1,IF(A588&lt;&gt;Attack[[#This Row],[No]],1,B588+1))</f>
        <v>3</v>
      </c>
      <c r="C589" s="1" t="s">
        <v>149</v>
      </c>
      <c r="D589" t="s">
        <v>122</v>
      </c>
      <c r="E589" s="1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170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制服木兎光太郎ICONIC</v>
      </c>
    </row>
    <row r="590" spans="1:20" x14ac:dyDescent="0.3">
      <c r="A590">
        <f>VLOOKUP(Attack[[#This Row],[No用]],SetNo[[No.用]:[vlookup 用]],2,FALSE)</f>
        <v>149</v>
      </c>
      <c r="B590" s="10">
        <f>IF(ROW()=2,1,IF(A589&lt;&gt;Attack[[#This Row],[No]],1,B589+1))</f>
        <v>4</v>
      </c>
      <c r="C590" s="1" t="s">
        <v>149</v>
      </c>
      <c r="D590" t="s">
        <v>122</v>
      </c>
      <c r="E590" s="1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271</v>
      </c>
      <c r="L590" s="1" t="s">
        <v>173</v>
      </c>
      <c r="M590">
        <v>42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制服木兎光太郎ICONIC</v>
      </c>
    </row>
    <row r="591" spans="1:20" x14ac:dyDescent="0.3">
      <c r="A591">
        <f>VLOOKUP(Attack[[#This Row],[No用]],SetNo[[No.用]:[vlookup 用]],2,FALSE)</f>
        <v>149</v>
      </c>
      <c r="B591" s="10">
        <f>IF(ROW()=2,1,IF(A590&lt;&gt;Attack[[#This Row],[No]],1,B590+1))</f>
        <v>5</v>
      </c>
      <c r="C591" s="1" t="s">
        <v>149</v>
      </c>
      <c r="D591" t="s">
        <v>122</v>
      </c>
      <c r="E591" s="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171</v>
      </c>
      <c r="L591" s="1" t="s">
        <v>178</v>
      </c>
      <c r="M591">
        <v>36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制服木兎光太郎ICONIC</v>
      </c>
    </row>
    <row r="592" spans="1:20" x14ac:dyDescent="0.3">
      <c r="A592">
        <f>VLOOKUP(Attack[[#This Row],[No用]],SetNo[[No.用]:[vlookup 用]],2,FALSE)</f>
        <v>149</v>
      </c>
      <c r="B592" s="10">
        <f>IF(ROW()=2,1,IF(A591&lt;&gt;Attack[[#This Row],[No]],1,B591+1))</f>
        <v>6</v>
      </c>
      <c r="C592" s="1" t="s">
        <v>149</v>
      </c>
      <c r="D592" t="s">
        <v>122</v>
      </c>
      <c r="E592" s="1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287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制服木兎光太郎ICONIC</v>
      </c>
    </row>
    <row r="593" spans="1:20" x14ac:dyDescent="0.3">
      <c r="A593">
        <f>VLOOKUP(Attack[[#This Row],[No用]],SetNo[[No.用]:[vlookup 用]],2,FALSE)</f>
        <v>149</v>
      </c>
      <c r="B593" s="10">
        <f>IF(ROW()=2,1,IF(A592&lt;&gt;Attack[[#This Row],[No]],1,B592+1))</f>
        <v>7</v>
      </c>
      <c r="C593" s="1" t="s">
        <v>149</v>
      </c>
      <c r="D593" t="s">
        <v>122</v>
      </c>
      <c r="E593" s="1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制服木兎光太郎ICONIC</v>
      </c>
    </row>
    <row r="594" spans="1:20" x14ac:dyDescent="0.3">
      <c r="A594">
        <f>VLOOKUP(Attack[[#This Row],[No用]],SetNo[[No.用]:[vlookup 用]],2,FALSE)</f>
        <v>149</v>
      </c>
      <c r="B594" s="10">
        <f>IF(ROW()=2,1,IF(A593&lt;&gt;Attack[[#This Row],[No]],1,B593+1))</f>
        <v>8</v>
      </c>
      <c r="C594" s="1" t="s">
        <v>149</v>
      </c>
      <c r="D594" t="s">
        <v>122</v>
      </c>
      <c r="E594" s="1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183</v>
      </c>
      <c r="L594" s="1" t="s">
        <v>225</v>
      </c>
      <c r="M594">
        <v>51</v>
      </c>
      <c r="N594">
        <v>0</v>
      </c>
      <c r="O594">
        <v>61</v>
      </c>
      <c r="P594">
        <v>0</v>
      </c>
      <c r="T594" t="str">
        <f>Attack[[#This Row],[服装]]&amp;Attack[[#This Row],[名前]]&amp;Attack[[#This Row],[レアリティ]]</f>
        <v>制服木兎光太郎ICONIC</v>
      </c>
    </row>
    <row r="595" spans="1:20" x14ac:dyDescent="0.3">
      <c r="A595">
        <f>VLOOKUP(Attack[[#This Row],[No用]],SetNo[[No.用]:[vlookup 用]],2,FALSE)</f>
        <v>149</v>
      </c>
      <c r="B595" s="10">
        <f>IF(ROW()=2,1,IF(A594&lt;&gt;Attack[[#This Row],[No]],1,B594+1))</f>
        <v>9</v>
      </c>
      <c r="C595" s="1" t="s">
        <v>149</v>
      </c>
      <c r="D595" t="s">
        <v>122</v>
      </c>
      <c r="E595" s="1" t="s">
        <v>90</v>
      </c>
      <c r="F595" t="s">
        <v>78</v>
      </c>
      <c r="G595" t="s">
        <v>128</v>
      </c>
      <c r="H595" t="s">
        <v>71</v>
      </c>
      <c r="I595">
        <v>1</v>
      </c>
      <c r="J595" t="s">
        <v>235</v>
      </c>
      <c r="K595" s="1" t="s">
        <v>271</v>
      </c>
      <c r="L595" s="1" t="s">
        <v>225</v>
      </c>
      <c r="M595">
        <v>51</v>
      </c>
      <c r="N595">
        <v>0</v>
      </c>
      <c r="O595">
        <v>61</v>
      </c>
      <c r="P595">
        <v>0</v>
      </c>
      <c r="Q595" s="1" t="s">
        <v>701</v>
      </c>
      <c r="T595" t="str">
        <f>Attack[[#This Row],[服装]]&amp;Attack[[#This Row],[名前]]&amp;Attack[[#This Row],[レアリティ]]</f>
        <v>制服木兎光太郎ICONIC</v>
      </c>
    </row>
    <row r="596" spans="1:20" x14ac:dyDescent="0.3">
      <c r="A596">
        <f>VLOOKUP(Attack[[#This Row],[No用]],SetNo[[No.用]:[vlookup 用]],2,FALSE)</f>
        <v>150</v>
      </c>
      <c r="B596" s="10">
        <f>IF(ROW()=2,1,IF(A595&lt;&gt;Attack[[#This Row],[No]],1,B595+1))</f>
        <v>1</v>
      </c>
      <c r="C596" t="s">
        <v>108</v>
      </c>
      <c r="D596" t="s">
        <v>123</v>
      </c>
      <c r="E596" t="s">
        <v>90</v>
      </c>
      <c r="F596" t="s">
        <v>78</v>
      </c>
      <c r="G596" t="s">
        <v>128</v>
      </c>
      <c r="H596" t="s">
        <v>71</v>
      </c>
      <c r="I596">
        <v>1</v>
      </c>
      <c r="J596" t="s">
        <v>235</v>
      </c>
      <c r="K596" s="1" t="s">
        <v>168</v>
      </c>
      <c r="L596" s="1" t="s">
        <v>173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ユニフォーム木葉秋紀ICONIC</v>
      </c>
    </row>
    <row r="597" spans="1:20" x14ac:dyDescent="0.3">
      <c r="A597">
        <f>VLOOKUP(Attack[[#This Row],[No用]],SetNo[[No.用]:[vlookup 用]],2,FALSE)</f>
        <v>150</v>
      </c>
      <c r="B597" s="10">
        <f>IF(ROW()=2,1,IF(A596&lt;&gt;Attack[[#This Row],[No]],1,B596+1))</f>
        <v>2</v>
      </c>
      <c r="C597" t="s">
        <v>108</v>
      </c>
      <c r="D597" t="s">
        <v>123</v>
      </c>
      <c r="E597" t="s">
        <v>90</v>
      </c>
      <c r="F597" t="s">
        <v>78</v>
      </c>
      <c r="G597" t="s">
        <v>128</v>
      </c>
      <c r="H597" t="s">
        <v>71</v>
      </c>
      <c r="I597">
        <v>1</v>
      </c>
      <c r="J597" t="s">
        <v>235</v>
      </c>
      <c r="K597" s="1" t="s">
        <v>169</v>
      </c>
      <c r="L597" s="1" t="s">
        <v>178</v>
      </c>
      <c r="M597">
        <v>30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ユニフォーム木葉秋紀ICONIC</v>
      </c>
    </row>
    <row r="598" spans="1:20" x14ac:dyDescent="0.3">
      <c r="A598">
        <f>VLOOKUP(Attack[[#This Row],[No用]],SetNo[[No.用]:[vlookup 用]],2,FALSE)</f>
        <v>150</v>
      </c>
      <c r="B598" s="10">
        <f>IF(ROW()=2,1,IF(A597&lt;&gt;Attack[[#This Row],[No]],1,B597+1))</f>
        <v>3</v>
      </c>
      <c r="C598" t="s">
        <v>108</v>
      </c>
      <c r="D598" t="s">
        <v>123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235</v>
      </c>
      <c r="K598" s="1" t="s">
        <v>171</v>
      </c>
      <c r="L598" s="1" t="s">
        <v>173</v>
      </c>
      <c r="M598">
        <v>36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ユニフォーム木葉秋紀ICONIC</v>
      </c>
    </row>
    <row r="599" spans="1:20" x14ac:dyDescent="0.3">
      <c r="A599">
        <f>VLOOKUP(Attack[[#This Row],[No用]],SetNo[[No.用]:[vlookup 用]],2,FALSE)</f>
        <v>150</v>
      </c>
      <c r="B599" s="10">
        <f>IF(ROW()=2,1,IF(A598&lt;&gt;Attack[[#This Row],[No]],1,B598+1))</f>
        <v>4</v>
      </c>
      <c r="C599" t="s">
        <v>108</v>
      </c>
      <c r="D599" t="s">
        <v>123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49</v>
      </c>
      <c r="N599">
        <v>0</v>
      </c>
      <c r="O599">
        <v>59</v>
      </c>
      <c r="P599">
        <v>0</v>
      </c>
      <c r="T599" t="str">
        <f>Attack[[#This Row],[服装]]&amp;Attack[[#This Row],[名前]]&amp;Attack[[#This Row],[レアリティ]]</f>
        <v>ユニフォーム木葉秋紀ICONIC</v>
      </c>
    </row>
    <row r="600" spans="1:20" x14ac:dyDescent="0.3">
      <c r="A600">
        <f>VLOOKUP(Attack[[#This Row],[No用]],SetNo[[No.用]:[vlookup 用]],2,FALSE)</f>
        <v>151</v>
      </c>
      <c r="B600" s="10">
        <f>IF(ROW()=2,1,IF(A599&lt;&gt;Attack[[#This Row],[No]],1,B599+1))</f>
        <v>1</v>
      </c>
      <c r="C600" s="1" t="s">
        <v>387</v>
      </c>
      <c r="D600" t="s">
        <v>123</v>
      </c>
      <c r="E600" s="1" t="s">
        <v>77</v>
      </c>
      <c r="F600" t="s">
        <v>78</v>
      </c>
      <c r="G600" t="s">
        <v>128</v>
      </c>
      <c r="H600" t="s">
        <v>71</v>
      </c>
      <c r="I600">
        <v>1</v>
      </c>
      <c r="J600" t="s">
        <v>235</v>
      </c>
      <c r="K600" s="1" t="s">
        <v>168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探偵木葉秋紀ICONIC</v>
      </c>
    </row>
    <row r="601" spans="1:20" x14ac:dyDescent="0.3">
      <c r="A601">
        <f>VLOOKUP(Attack[[#This Row],[No用]],SetNo[[No.用]:[vlookup 用]],2,FALSE)</f>
        <v>151</v>
      </c>
      <c r="B601" s="10">
        <f>IF(ROW()=2,1,IF(A600&lt;&gt;Attack[[#This Row],[No]],1,B600+1))</f>
        <v>2</v>
      </c>
      <c r="C601" s="1" t="s">
        <v>387</v>
      </c>
      <c r="D601" t="s">
        <v>123</v>
      </c>
      <c r="E601" s="1" t="s">
        <v>77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31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探偵木葉秋紀ICONIC</v>
      </c>
    </row>
    <row r="602" spans="1:20" x14ac:dyDescent="0.3">
      <c r="A602">
        <f>VLOOKUP(Attack[[#This Row],[No用]],SetNo[[No.用]:[vlookup 用]],2,FALSE)</f>
        <v>151</v>
      </c>
      <c r="B602" s="10">
        <f>IF(ROW()=2,1,IF(A601&lt;&gt;Attack[[#This Row],[No]],1,B601+1))</f>
        <v>3</v>
      </c>
      <c r="C602" s="1" t="s">
        <v>387</v>
      </c>
      <c r="D602" t="s">
        <v>123</v>
      </c>
      <c r="E602" s="1" t="s">
        <v>77</v>
      </c>
      <c r="F602" t="s">
        <v>78</v>
      </c>
      <c r="G602" t="s">
        <v>128</v>
      </c>
      <c r="H602" t="s">
        <v>71</v>
      </c>
      <c r="I602">
        <v>1</v>
      </c>
      <c r="J602" t="s">
        <v>405</v>
      </c>
      <c r="K602" s="1" t="s">
        <v>171</v>
      </c>
      <c r="L602" s="1" t="s">
        <v>173</v>
      </c>
      <c r="M602">
        <v>36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探偵木葉秋紀ICONIC</v>
      </c>
    </row>
    <row r="603" spans="1:20" x14ac:dyDescent="0.3">
      <c r="A603">
        <f>VLOOKUP(Attack[[#This Row],[No用]],SetNo[[No.用]:[vlookup 用]],2,FALSE)</f>
        <v>151</v>
      </c>
      <c r="B603" s="10">
        <f>IF(ROW()=2,1,IF(A602&lt;&gt;Attack[[#This Row],[No]],1,B602+1))</f>
        <v>4</v>
      </c>
      <c r="C603" s="1" t="s">
        <v>387</v>
      </c>
      <c r="D603" t="s">
        <v>123</v>
      </c>
      <c r="E603" s="1" t="s">
        <v>77</v>
      </c>
      <c r="F603" t="s">
        <v>78</v>
      </c>
      <c r="G603" t="s">
        <v>128</v>
      </c>
      <c r="H603" t="s">
        <v>71</v>
      </c>
      <c r="I603">
        <v>1</v>
      </c>
      <c r="J603" t="s">
        <v>405</v>
      </c>
      <c r="K603" s="1" t="s">
        <v>172</v>
      </c>
      <c r="L603" s="1" t="s">
        <v>178</v>
      </c>
      <c r="M603">
        <v>31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探偵木葉秋紀ICONIC</v>
      </c>
    </row>
    <row r="604" spans="1:20" x14ac:dyDescent="0.3">
      <c r="A604">
        <f>VLOOKUP(Attack[[#This Row],[No用]],SetNo[[No.用]:[vlookup 用]],2,FALSE)</f>
        <v>151</v>
      </c>
      <c r="B604" s="10">
        <f>IF(ROW()=2,1,IF(A603&lt;&gt;Attack[[#This Row],[No]],1,B603+1))</f>
        <v>5</v>
      </c>
      <c r="C604" s="1" t="s">
        <v>387</v>
      </c>
      <c r="D604" t="s">
        <v>123</v>
      </c>
      <c r="E604" s="1" t="s">
        <v>77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探偵木葉秋紀ICONIC</v>
      </c>
    </row>
    <row r="605" spans="1:20" x14ac:dyDescent="0.3">
      <c r="A605">
        <f>VLOOKUP(Attack[[#This Row],[No用]],SetNo[[No.用]:[vlookup 用]],2,FALSE)</f>
        <v>152</v>
      </c>
      <c r="B605" s="10">
        <f>IF(ROW()=2,1,IF(A604&lt;&gt;Attack[[#This Row],[No]],1,B604+1))</f>
        <v>1</v>
      </c>
      <c r="C605" t="s">
        <v>108</v>
      </c>
      <c r="D605" t="s">
        <v>124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168</v>
      </c>
      <c r="L605" s="1" t="s">
        <v>173</v>
      </c>
      <c r="M605">
        <v>35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ユニフォーム猿杙大和ICONIC</v>
      </c>
    </row>
    <row r="606" spans="1:20" x14ac:dyDescent="0.3">
      <c r="A606">
        <f>VLOOKUP(Attack[[#This Row],[No用]],SetNo[[No.用]:[vlookup 用]],2,FALSE)</f>
        <v>152</v>
      </c>
      <c r="B606" s="10">
        <f>IF(ROW()=2,1,IF(A605&lt;&gt;Attack[[#This Row],[No]],1,B605+1))</f>
        <v>2</v>
      </c>
      <c r="C606" t="s">
        <v>108</v>
      </c>
      <c r="D606" t="s">
        <v>124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169</v>
      </c>
      <c r="L606" s="1" t="s">
        <v>173</v>
      </c>
      <c r="M606">
        <v>38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ユニフォーム猿杙大和ICONIC</v>
      </c>
    </row>
    <row r="607" spans="1:20" x14ac:dyDescent="0.3">
      <c r="A607">
        <f>VLOOKUP(Attack[[#This Row],[No用]],SetNo[[No.用]:[vlookup 用]],2,FALSE)</f>
        <v>152</v>
      </c>
      <c r="B607" s="10">
        <f>IF(ROW()=2,1,IF(A606&lt;&gt;Attack[[#This Row],[No]],1,B606+1))</f>
        <v>3</v>
      </c>
      <c r="C607" t="s">
        <v>108</v>
      </c>
      <c r="D607" t="s">
        <v>124</v>
      </c>
      <c r="E607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171</v>
      </c>
      <c r="L607" s="1" t="s">
        <v>173</v>
      </c>
      <c r="M607">
        <v>38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ユニフォーム猿杙大和ICONIC</v>
      </c>
    </row>
    <row r="608" spans="1:20" x14ac:dyDescent="0.3">
      <c r="A608">
        <f>VLOOKUP(Attack[[#This Row],[No用]],SetNo[[No.用]:[vlookup 用]],2,FALSE)</f>
        <v>152</v>
      </c>
      <c r="B608" s="10">
        <f>IF(ROW()=2,1,IF(A607&lt;&gt;Attack[[#This Row],[No]],1,B607+1))</f>
        <v>4</v>
      </c>
      <c r="C608" t="s">
        <v>108</v>
      </c>
      <c r="D608" t="s">
        <v>124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172</v>
      </c>
      <c r="L608" s="1" t="s">
        <v>162</v>
      </c>
      <c r="M608">
        <v>32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ユニフォーム猿杙大和ICONIC</v>
      </c>
    </row>
    <row r="609" spans="1:20" x14ac:dyDescent="0.3">
      <c r="A609">
        <f>VLOOKUP(Attack[[#This Row],[No用]],SetNo[[No.用]:[vlookup 用]],2,FALSE)</f>
        <v>152</v>
      </c>
      <c r="B609" s="10">
        <f>IF(ROW()=2,1,IF(A608&lt;&gt;Attack[[#This Row],[No]],1,B608+1))</f>
        <v>5</v>
      </c>
      <c r="C609" t="s">
        <v>108</v>
      </c>
      <c r="D609" t="s">
        <v>124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47</v>
      </c>
      <c r="N609">
        <v>0</v>
      </c>
      <c r="O609">
        <v>57</v>
      </c>
      <c r="P609">
        <v>0</v>
      </c>
      <c r="T609" t="str">
        <f>Attack[[#This Row],[服装]]&amp;Attack[[#This Row],[名前]]&amp;Attack[[#This Row],[レアリティ]]</f>
        <v>ユニフォーム猿杙大和ICONIC</v>
      </c>
    </row>
    <row r="610" spans="1:20" x14ac:dyDescent="0.3">
      <c r="A610">
        <f>VLOOKUP(Attack[[#This Row],[No用]],SetNo[[No.用]:[vlookup 用]],2,FALSE)</f>
        <v>153</v>
      </c>
      <c r="B610" s="10">
        <f>IF(ROW()=2,1,IF(A609&lt;&gt;Attack[[#This Row],[No]],1,B609+1))</f>
        <v>1</v>
      </c>
      <c r="C610" t="s">
        <v>108</v>
      </c>
      <c r="D610" t="s">
        <v>125</v>
      </c>
      <c r="E610" t="s">
        <v>90</v>
      </c>
      <c r="F610" t="s">
        <v>80</v>
      </c>
      <c r="G610" t="s">
        <v>128</v>
      </c>
      <c r="H610" t="s">
        <v>71</v>
      </c>
      <c r="I610">
        <v>1</v>
      </c>
      <c r="J610" t="s">
        <v>235</v>
      </c>
      <c r="M610">
        <v>0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ユニフォーム小見春樹ICONIC</v>
      </c>
    </row>
    <row r="611" spans="1:20" x14ac:dyDescent="0.3">
      <c r="A611">
        <f>VLOOKUP(Attack[[#This Row],[No用]],SetNo[[No.用]:[vlookup 用]],2,FALSE)</f>
        <v>154</v>
      </c>
      <c r="B611" s="10">
        <f>IF(ROW()=2,1,IF(A610&lt;&gt;Attack[[#This Row],[No]],1,B610+1))</f>
        <v>1</v>
      </c>
      <c r="C611" t="s">
        <v>108</v>
      </c>
      <c r="D611" t="s">
        <v>126</v>
      </c>
      <c r="E611" t="s">
        <v>90</v>
      </c>
      <c r="F611" t="s">
        <v>82</v>
      </c>
      <c r="G611" t="s">
        <v>128</v>
      </c>
      <c r="H611" t="s">
        <v>71</v>
      </c>
      <c r="I611">
        <v>1</v>
      </c>
      <c r="J611" t="s">
        <v>235</v>
      </c>
      <c r="K611" s="1" t="s">
        <v>168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ユニフォーム尾長渉ICONIC</v>
      </c>
    </row>
    <row r="612" spans="1:20" x14ac:dyDescent="0.3">
      <c r="A612">
        <f>VLOOKUP(Attack[[#This Row],[No用]],SetNo[[No.用]:[vlookup 用]],2,FALSE)</f>
        <v>154</v>
      </c>
      <c r="B612" s="10">
        <f>IF(ROW()=2,1,IF(A611&lt;&gt;Attack[[#This Row],[No]],1,B611+1))</f>
        <v>2</v>
      </c>
      <c r="C612" t="s">
        <v>108</v>
      </c>
      <c r="D612" t="s">
        <v>126</v>
      </c>
      <c r="E612" t="s">
        <v>90</v>
      </c>
      <c r="F612" t="s">
        <v>82</v>
      </c>
      <c r="G612" t="s">
        <v>128</v>
      </c>
      <c r="H612" t="s">
        <v>71</v>
      </c>
      <c r="I612">
        <v>1</v>
      </c>
      <c r="J612" t="s">
        <v>235</v>
      </c>
      <c r="K612" s="1" t="s">
        <v>169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ユニフォーム尾長渉ICONIC</v>
      </c>
    </row>
    <row r="613" spans="1:20" x14ac:dyDescent="0.3">
      <c r="A613">
        <f>VLOOKUP(Attack[[#This Row],[No用]],SetNo[[No.用]:[vlookup 用]],2,FALSE)</f>
        <v>155</v>
      </c>
      <c r="B613" s="10">
        <f>IF(ROW()=2,1,IF(A612&lt;&gt;Attack[[#This Row],[No]],1,B612+1))</f>
        <v>1</v>
      </c>
      <c r="C613" t="s">
        <v>108</v>
      </c>
      <c r="D613" t="s">
        <v>127</v>
      </c>
      <c r="E613" t="s">
        <v>90</v>
      </c>
      <c r="F613" t="s">
        <v>82</v>
      </c>
      <c r="G613" t="s">
        <v>128</v>
      </c>
      <c r="H613" t="s">
        <v>71</v>
      </c>
      <c r="I613">
        <v>1</v>
      </c>
      <c r="J613" t="s">
        <v>235</v>
      </c>
      <c r="K613" s="1" t="s">
        <v>168</v>
      </c>
      <c r="L613" s="1" t="s">
        <v>162</v>
      </c>
      <c r="M613">
        <v>30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ユニフォーム鷲尾辰生ICONIC</v>
      </c>
    </row>
    <row r="614" spans="1:20" x14ac:dyDescent="0.3">
      <c r="A614">
        <f>VLOOKUP(Attack[[#This Row],[No用]],SetNo[[No.用]:[vlookup 用]],2,FALSE)</f>
        <v>155</v>
      </c>
      <c r="B614" s="10">
        <f>IF(ROW()=2,1,IF(A613&lt;&gt;Attack[[#This Row],[No]],1,B613+1))</f>
        <v>2</v>
      </c>
      <c r="C614" t="s">
        <v>108</v>
      </c>
      <c r="D614" t="s">
        <v>127</v>
      </c>
      <c r="E614" t="s">
        <v>90</v>
      </c>
      <c r="F614" t="s">
        <v>82</v>
      </c>
      <c r="G614" t="s">
        <v>128</v>
      </c>
      <c r="H614" t="s">
        <v>71</v>
      </c>
      <c r="I614">
        <v>1</v>
      </c>
      <c r="J614" t="s">
        <v>235</v>
      </c>
      <c r="K614" s="1" t="s">
        <v>169</v>
      </c>
      <c r="L614" s="1" t="s">
        <v>162</v>
      </c>
      <c r="M614">
        <v>30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ユニフォーム鷲尾辰生ICONIC</v>
      </c>
    </row>
    <row r="615" spans="1:20" x14ac:dyDescent="0.3">
      <c r="A615">
        <f>VLOOKUP(Attack[[#This Row],[No用]],SetNo[[No.用]:[vlookup 用]],2,FALSE)</f>
        <v>155</v>
      </c>
      <c r="B615" s="10">
        <f>IF(ROW()=2,1,IF(A614&lt;&gt;Attack[[#This Row],[No]],1,B614+1))</f>
        <v>3</v>
      </c>
      <c r="C615" t="s">
        <v>108</v>
      </c>
      <c r="D615" t="s">
        <v>127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ユニフォーム鷲尾辰生ICONIC</v>
      </c>
    </row>
    <row r="616" spans="1:20" x14ac:dyDescent="0.3">
      <c r="A616">
        <f>VLOOKUP(Attack[[#This Row],[No用]],SetNo[[No.用]:[vlookup 用]],2,FALSE)</f>
        <v>156</v>
      </c>
      <c r="B616" s="10">
        <f>IF(ROW()=2,1,IF(A615&lt;&gt;Attack[[#This Row],[No]],1,B615+1))</f>
        <v>1</v>
      </c>
      <c r="C616" t="s">
        <v>108</v>
      </c>
      <c r="D616" t="s">
        <v>129</v>
      </c>
      <c r="E616" t="s">
        <v>73</v>
      </c>
      <c r="F616" t="s">
        <v>74</v>
      </c>
      <c r="G616" t="s">
        <v>128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ユニフォーム赤葦京治ICONIC</v>
      </c>
    </row>
    <row r="617" spans="1:20" x14ac:dyDescent="0.3">
      <c r="A617">
        <f>VLOOKUP(Attack[[#This Row],[No用]],SetNo[[No.用]:[vlookup 用]],2,FALSE)</f>
        <v>156</v>
      </c>
      <c r="B617" s="10">
        <f>IF(ROW()=2,1,IF(A616&lt;&gt;Attack[[#This Row],[No]],1,B616+1))</f>
        <v>2</v>
      </c>
      <c r="C617" t="s">
        <v>108</v>
      </c>
      <c r="D617" t="s">
        <v>129</v>
      </c>
      <c r="E617" t="s">
        <v>73</v>
      </c>
      <c r="F617" t="s">
        <v>74</v>
      </c>
      <c r="G617" t="s">
        <v>128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ユニフォーム赤葦京治ICONIC</v>
      </c>
    </row>
    <row r="618" spans="1:20" x14ac:dyDescent="0.3">
      <c r="A618">
        <f>VLOOKUP(Attack[[#This Row],[No用]],SetNo[[No.用]:[vlookup 用]],2,FALSE)</f>
        <v>157</v>
      </c>
      <c r="B618" s="10">
        <f>IF(ROW()=2,1,IF(A617&lt;&gt;Attack[[#This Row],[No]],1,B617+1))</f>
        <v>1</v>
      </c>
      <c r="C618" t="s">
        <v>150</v>
      </c>
      <c r="D618" t="s">
        <v>129</v>
      </c>
      <c r="E618" t="s">
        <v>90</v>
      </c>
      <c r="F618" t="s">
        <v>74</v>
      </c>
      <c r="G618" t="s">
        <v>128</v>
      </c>
      <c r="H618" t="s">
        <v>71</v>
      </c>
      <c r="I618">
        <v>1</v>
      </c>
      <c r="J618" t="s">
        <v>235</v>
      </c>
      <c r="K618" s="1" t="s">
        <v>168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夏祭り赤葦京治ICONIC</v>
      </c>
    </row>
    <row r="619" spans="1:20" x14ac:dyDescent="0.3">
      <c r="A619">
        <f>VLOOKUP(Attack[[#This Row],[No用]],SetNo[[No.用]:[vlookup 用]],2,FALSE)</f>
        <v>157</v>
      </c>
      <c r="B619" s="10">
        <f>IF(ROW()=2,1,IF(A618&lt;&gt;Attack[[#This Row],[No]],1,B618+1))</f>
        <v>2</v>
      </c>
      <c r="C619" t="s">
        <v>150</v>
      </c>
      <c r="D619" t="s">
        <v>129</v>
      </c>
      <c r="E619" t="s">
        <v>90</v>
      </c>
      <c r="F619" t="s">
        <v>74</v>
      </c>
      <c r="G619" t="s">
        <v>128</v>
      </c>
      <c r="H619" t="s">
        <v>71</v>
      </c>
      <c r="I619">
        <v>1</v>
      </c>
      <c r="J619" t="s">
        <v>235</v>
      </c>
      <c r="K619" s="1" t="s">
        <v>169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夏祭り赤葦京治ICONIC</v>
      </c>
    </row>
    <row r="620" spans="1:20" x14ac:dyDescent="0.3">
      <c r="A620">
        <f>VLOOKUP(Attack[[#This Row],[No用]],SetNo[[No.用]:[vlookup 用]],2,FALSE)</f>
        <v>158</v>
      </c>
      <c r="B620" s="10">
        <f>IF(ROW()=2,1,IF(A619&lt;&gt;Attack[[#This Row],[No]],1,B619+1))</f>
        <v>1</v>
      </c>
      <c r="C620" t="s">
        <v>108</v>
      </c>
      <c r="D620" t="s">
        <v>284</v>
      </c>
      <c r="E620" t="s">
        <v>77</v>
      </c>
      <c r="F620" t="s">
        <v>78</v>
      </c>
      <c r="G620" t="s">
        <v>134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39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ユニフォーム星海光来ICONIC</v>
      </c>
    </row>
    <row r="621" spans="1:20" x14ac:dyDescent="0.3">
      <c r="A621">
        <f>VLOOKUP(Attack[[#This Row],[No用]],SetNo[[No.用]:[vlookup 用]],2,FALSE)</f>
        <v>158</v>
      </c>
      <c r="B621" s="10">
        <f>IF(ROW()=2,1,IF(A620&lt;&gt;Attack[[#This Row],[No]],1,B620+1))</f>
        <v>2</v>
      </c>
      <c r="C621" t="s">
        <v>108</v>
      </c>
      <c r="D621" t="s">
        <v>284</v>
      </c>
      <c r="E621" t="s">
        <v>77</v>
      </c>
      <c r="F621" t="s">
        <v>78</v>
      </c>
      <c r="G621" t="s">
        <v>134</v>
      </c>
      <c r="H621" t="s">
        <v>71</v>
      </c>
      <c r="I621">
        <v>1</v>
      </c>
      <c r="J621" t="s">
        <v>235</v>
      </c>
      <c r="K621" s="1" t="s">
        <v>169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ユニフォーム星海光来ICONIC</v>
      </c>
    </row>
    <row r="622" spans="1:20" x14ac:dyDescent="0.3">
      <c r="A622">
        <f>VLOOKUP(Attack[[#This Row],[No用]],SetNo[[No.用]:[vlookup 用]],2,FALSE)</f>
        <v>158</v>
      </c>
      <c r="B622" s="10">
        <f>IF(ROW()=2,1,IF(A621&lt;&gt;Attack[[#This Row],[No]],1,B621+1))</f>
        <v>3</v>
      </c>
      <c r="C622" t="s">
        <v>108</v>
      </c>
      <c r="D622" t="s">
        <v>284</v>
      </c>
      <c r="E622" t="s">
        <v>77</v>
      </c>
      <c r="F622" t="s">
        <v>78</v>
      </c>
      <c r="G622" t="s">
        <v>134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ユニフォーム星海光来ICONIC</v>
      </c>
    </row>
    <row r="623" spans="1:20" x14ac:dyDescent="0.3">
      <c r="A623">
        <f>VLOOKUP(Attack[[#This Row],[No用]],SetNo[[No.用]:[vlookup 用]],2,FALSE)</f>
        <v>158</v>
      </c>
      <c r="B623" s="10">
        <f>IF(ROW()=2,1,IF(A622&lt;&gt;Attack[[#This Row],[No]],1,B622+1))</f>
        <v>4</v>
      </c>
      <c r="C623" t="s">
        <v>108</v>
      </c>
      <c r="D623" t="s">
        <v>284</v>
      </c>
      <c r="E623" t="s">
        <v>77</v>
      </c>
      <c r="F623" t="s">
        <v>78</v>
      </c>
      <c r="G623" t="s">
        <v>134</v>
      </c>
      <c r="H623" t="s">
        <v>71</v>
      </c>
      <c r="I623">
        <v>1</v>
      </c>
      <c r="J623" t="s">
        <v>235</v>
      </c>
      <c r="K623" s="1" t="s">
        <v>171</v>
      </c>
      <c r="L623" s="1" t="s">
        <v>162</v>
      </c>
      <c r="M623">
        <v>36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ユニフォーム星海光来ICONIC</v>
      </c>
    </row>
    <row r="624" spans="1:20" x14ac:dyDescent="0.3">
      <c r="A624">
        <f>VLOOKUP(Attack[[#This Row],[No用]],SetNo[[No.用]:[vlookup 用]],2,FALSE)</f>
        <v>158</v>
      </c>
      <c r="B624" s="10">
        <f>IF(ROW()=2,1,IF(A623&lt;&gt;Attack[[#This Row],[No]],1,B623+1))</f>
        <v>5</v>
      </c>
      <c r="C624" t="s">
        <v>108</v>
      </c>
      <c r="D624" t="s">
        <v>284</v>
      </c>
      <c r="E624" t="s">
        <v>77</v>
      </c>
      <c r="F624" t="s">
        <v>78</v>
      </c>
      <c r="G624" t="s">
        <v>134</v>
      </c>
      <c r="H624" t="s">
        <v>71</v>
      </c>
      <c r="I624">
        <v>1</v>
      </c>
      <c r="J624" t="s">
        <v>235</v>
      </c>
      <c r="K624" s="1" t="s">
        <v>287</v>
      </c>
      <c r="L624" s="1" t="s">
        <v>173</v>
      </c>
      <c r="M624">
        <v>39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ユニフォーム星海光来ICONIC</v>
      </c>
    </row>
    <row r="625" spans="1:20" x14ac:dyDescent="0.3">
      <c r="A625">
        <f>VLOOKUP(Attack[[#This Row],[No用]],SetNo[[No.用]:[vlookup 用]],2,FALSE)</f>
        <v>158</v>
      </c>
      <c r="B625" s="10">
        <f>IF(ROW()=2,1,IF(A624&lt;&gt;Attack[[#This Row],[No]],1,B624+1))</f>
        <v>6</v>
      </c>
      <c r="C625" t="s">
        <v>108</v>
      </c>
      <c r="D625" t="s">
        <v>284</v>
      </c>
      <c r="E625" t="s">
        <v>77</v>
      </c>
      <c r="F625" t="s">
        <v>78</v>
      </c>
      <c r="G625" t="s">
        <v>134</v>
      </c>
      <c r="H625" t="s">
        <v>71</v>
      </c>
      <c r="I625">
        <v>1</v>
      </c>
      <c r="J625" t="s">
        <v>235</v>
      </c>
      <c r="K625" s="1" t="s">
        <v>172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ユニフォーム星海光来ICONIC</v>
      </c>
    </row>
    <row r="626" spans="1:20" x14ac:dyDescent="0.3">
      <c r="A626">
        <f>VLOOKUP(Attack[[#This Row],[No用]],SetNo[[No.用]:[vlookup 用]],2,FALSE)</f>
        <v>158</v>
      </c>
      <c r="B626" s="10">
        <f>IF(ROW()=2,1,IF(A625&lt;&gt;Attack[[#This Row],[No]],1,B625+1))</f>
        <v>7</v>
      </c>
      <c r="C626" t="s">
        <v>108</v>
      </c>
      <c r="D626" t="s">
        <v>284</v>
      </c>
      <c r="E626" t="s">
        <v>77</v>
      </c>
      <c r="F626" t="s">
        <v>78</v>
      </c>
      <c r="G626" t="s">
        <v>134</v>
      </c>
      <c r="H626" t="s">
        <v>71</v>
      </c>
      <c r="I626">
        <v>1</v>
      </c>
      <c r="J626" t="s">
        <v>235</v>
      </c>
      <c r="K626" s="1" t="s">
        <v>183</v>
      </c>
      <c r="L626" s="1" t="s">
        <v>225</v>
      </c>
      <c r="M626">
        <v>51</v>
      </c>
      <c r="N626">
        <v>0</v>
      </c>
      <c r="O626">
        <v>61</v>
      </c>
      <c r="P626">
        <v>0</v>
      </c>
      <c r="T626" t="str">
        <f>Attack[[#This Row],[服装]]&amp;Attack[[#This Row],[名前]]&amp;Attack[[#This Row],[レアリティ]]</f>
        <v>ユニフォーム星海光来ICONIC</v>
      </c>
    </row>
    <row r="627" spans="1:20" x14ac:dyDescent="0.3">
      <c r="A627">
        <f>VLOOKUP(Attack[[#This Row],[No用]],SetNo[[No.用]:[vlookup 用]],2,FALSE)</f>
        <v>159</v>
      </c>
      <c r="B627" s="10">
        <f>IF(ROW()=2,1,IF(A626&lt;&gt;Attack[[#This Row],[No]],1,B626+1))</f>
        <v>1</v>
      </c>
      <c r="C627" s="1" t="s">
        <v>898</v>
      </c>
      <c r="D627" t="s">
        <v>284</v>
      </c>
      <c r="E627" s="1" t="s">
        <v>73</v>
      </c>
      <c r="F627" t="s">
        <v>78</v>
      </c>
      <c r="G627" t="s">
        <v>134</v>
      </c>
      <c r="H627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文化祭星海光来ICONIC</v>
      </c>
    </row>
    <row r="628" spans="1:20" x14ac:dyDescent="0.3">
      <c r="A628">
        <f>VLOOKUP(Attack[[#This Row],[No用]],SetNo[[No.用]:[vlookup 用]],2,FALSE)</f>
        <v>159</v>
      </c>
      <c r="B628" s="10">
        <f>IF(ROW()=2,1,IF(A627&lt;&gt;Attack[[#This Row],[No]],1,B627+1))</f>
        <v>2</v>
      </c>
      <c r="C628" s="1" t="s">
        <v>898</v>
      </c>
      <c r="D628" t="s">
        <v>284</v>
      </c>
      <c r="E628" s="1" t="s">
        <v>73</v>
      </c>
      <c r="F628" t="s">
        <v>78</v>
      </c>
      <c r="G628" t="s">
        <v>134</v>
      </c>
      <c r="H628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文化祭星海光来ICONIC</v>
      </c>
    </row>
    <row r="629" spans="1:20" x14ac:dyDescent="0.3">
      <c r="A629">
        <f>VLOOKUP(Attack[[#This Row],[No用]],SetNo[[No.用]:[vlookup 用]],2,FALSE)</f>
        <v>159</v>
      </c>
      <c r="B629" s="10">
        <f>IF(ROW()=2,1,IF(A628&lt;&gt;Attack[[#This Row],[No]],1,B628+1))</f>
        <v>3</v>
      </c>
      <c r="C629" s="1" t="s">
        <v>898</v>
      </c>
      <c r="D629" t="s">
        <v>284</v>
      </c>
      <c r="E629" s="1" t="s">
        <v>73</v>
      </c>
      <c r="F629" t="s">
        <v>78</v>
      </c>
      <c r="G629" t="s">
        <v>134</v>
      </c>
      <c r="H629" t="s">
        <v>71</v>
      </c>
      <c r="I629">
        <v>1</v>
      </c>
      <c r="J629" t="s">
        <v>235</v>
      </c>
      <c r="K629" s="1" t="s">
        <v>271</v>
      </c>
      <c r="L629" s="1" t="s">
        <v>173</v>
      </c>
      <c r="M629">
        <v>42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文化祭星海光来ICONIC</v>
      </c>
    </row>
    <row r="630" spans="1:20" x14ac:dyDescent="0.3">
      <c r="A630">
        <f>VLOOKUP(Attack[[#This Row],[No用]],SetNo[[No.用]:[vlookup 用]],2,FALSE)</f>
        <v>159</v>
      </c>
      <c r="B630" s="10">
        <f>IF(ROW()=2,1,IF(A629&lt;&gt;Attack[[#This Row],[No]],1,B629+1))</f>
        <v>4</v>
      </c>
      <c r="C630" s="1" t="s">
        <v>898</v>
      </c>
      <c r="D630" t="s">
        <v>284</v>
      </c>
      <c r="E630" s="1" t="s">
        <v>73</v>
      </c>
      <c r="F630" t="s">
        <v>78</v>
      </c>
      <c r="G630" t="s">
        <v>134</v>
      </c>
      <c r="H630" t="s">
        <v>71</v>
      </c>
      <c r="I630">
        <v>1</v>
      </c>
      <c r="J630" t="s">
        <v>235</v>
      </c>
      <c r="K630" s="1" t="s">
        <v>171</v>
      </c>
      <c r="L630" s="1" t="s">
        <v>162</v>
      </c>
      <c r="M630">
        <v>36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文化祭星海光来ICONIC</v>
      </c>
    </row>
    <row r="631" spans="1:20" x14ac:dyDescent="0.3">
      <c r="A631">
        <f>VLOOKUP(Attack[[#This Row],[No用]],SetNo[[No.用]:[vlookup 用]],2,FALSE)</f>
        <v>159</v>
      </c>
      <c r="B631" s="10">
        <f>IF(ROW()=2,1,IF(A630&lt;&gt;Attack[[#This Row],[No]],1,B630+1))</f>
        <v>5</v>
      </c>
      <c r="C631" s="1" t="s">
        <v>898</v>
      </c>
      <c r="D631" t="s">
        <v>284</v>
      </c>
      <c r="E631" s="1" t="s">
        <v>73</v>
      </c>
      <c r="F631" t="s">
        <v>78</v>
      </c>
      <c r="G631" t="s">
        <v>134</v>
      </c>
      <c r="H631" t="s">
        <v>71</v>
      </c>
      <c r="I631">
        <v>1</v>
      </c>
      <c r="J631" t="s">
        <v>235</v>
      </c>
      <c r="K631" s="1" t="s">
        <v>285</v>
      </c>
      <c r="L631" s="1" t="s">
        <v>173</v>
      </c>
      <c r="M631">
        <v>39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文化祭星海光来ICONIC</v>
      </c>
    </row>
    <row r="632" spans="1:20" x14ac:dyDescent="0.3">
      <c r="A632">
        <f>VLOOKUP(Attack[[#This Row],[No用]],SetNo[[No.用]:[vlookup 用]],2,FALSE)</f>
        <v>159</v>
      </c>
      <c r="B632" s="10">
        <f>IF(ROW()=2,1,IF(A631&lt;&gt;Attack[[#This Row],[No]],1,B631+1))</f>
        <v>6</v>
      </c>
      <c r="C632" s="1" t="s">
        <v>898</v>
      </c>
      <c r="D632" t="s">
        <v>284</v>
      </c>
      <c r="E632" s="1" t="s">
        <v>73</v>
      </c>
      <c r="F632" t="s">
        <v>78</v>
      </c>
      <c r="G632" t="s">
        <v>134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文化祭星海光来ICONIC</v>
      </c>
    </row>
    <row r="633" spans="1:20" x14ac:dyDescent="0.3">
      <c r="A633">
        <f>VLOOKUP(Attack[[#This Row],[No用]],SetNo[[No.用]:[vlookup 用]],2,FALSE)</f>
        <v>159</v>
      </c>
      <c r="B633" s="10">
        <f>IF(ROW()=2,1,IF(A632&lt;&gt;Attack[[#This Row],[No]],1,B632+1))</f>
        <v>7</v>
      </c>
      <c r="C633" s="1" t="s">
        <v>898</v>
      </c>
      <c r="D633" t="s">
        <v>284</v>
      </c>
      <c r="E633" s="1" t="s">
        <v>73</v>
      </c>
      <c r="F633" t="s">
        <v>78</v>
      </c>
      <c r="G633" t="s">
        <v>134</v>
      </c>
      <c r="H633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51</v>
      </c>
      <c r="N633">
        <v>0</v>
      </c>
      <c r="O633">
        <v>61</v>
      </c>
      <c r="P633">
        <v>0</v>
      </c>
      <c r="T633" t="str">
        <f>Attack[[#This Row],[服装]]&amp;Attack[[#This Row],[名前]]&amp;Attack[[#This Row],[レアリティ]]</f>
        <v>文化祭星海光来ICONIC</v>
      </c>
    </row>
    <row r="634" spans="1:20" x14ac:dyDescent="0.3">
      <c r="A634">
        <f>VLOOKUP(Attack[[#This Row],[No用]],SetNo[[No.用]:[vlookup 用]],2,FALSE)</f>
        <v>160</v>
      </c>
      <c r="B634" s="10">
        <f>IF(ROW()=2,1,IF(A633&lt;&gt;Attack[[#This Row],[No]],1,B633+1))</f>
        <v>1</v>
      </c>
      <c r="C634" t="s">
        <v>108</v>
      </c>
      <c r="D634" t="s">
        <v>133</v>
      </c>
      <c r="E634" t="s">
        <v>77</v>
      </c>
      <c r="F634" t="s">
        <v>82</v>
      </c>
      <c r="G634" t="s">
        <v>134</v>
      </c>
      <c r="H634" t="s">
        <v>71</v>
      </c>
      <c r="I634">
        <v>1</v>
      </c>
      <c r="J634" t="s">
        <v>235</v>
      </c>
      <c r="K634" s="1" t="s">
        <v>168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ユニフォーム昼神幸郎ICONIC</v>
      </c>
    </row>
    <row r="635" spans="1:20" x14ac:dyDescent="0.3">
      <c r="A635">
        <f>VLOOKUP(Attack[[#This Row],[No用]],SetNo[[No.用]:[vlookup 用]],2,FALSE)</f>
        <v>160</v>
      </c>
      <c r="B635" s="10">
        <f>IF(ROW()=2,1,IF(A634&lt;&gt;Attack[[#This Row],[No]],1,B634+1))</f>
        <v>2</v>
      </c>
      <c r="C635" t="s">
        <v>108</v>
      </c>
      <c r="D635" t="s">
        <v>133</v>
      </c>
      <c r="E635" t="s">
        <v>77</v>
      </c>
      <c r="F635" t="s">
        <v>82</v>
      </c>
      <c r="G635" t="s">
        <v>134</v>
      </c>
      <c r="H635" t="s">
        <v>71</v>
      </c>
      <c r="I635">
        <v>1</v>
      </c>
      <c r="J635" t="s">
        <v>235</v>
      </c>
      <c r="K635" s="1" t="s">
        <v>169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ユニフォーム昼神幸郎ICONIC</v>
      </c>
    </row>
    <row r="636" spans="1:20" x14ac:dyDescent="0.3">
      <c r="A636">
        <f>VLOOKUP(Attack[[#This Row],[No用]],SetNo[[No.用]:[vlookup 用]],2,FALSE)</f>
        <v>160</v>
      </c>
      <c r="B636" s="10">
        <f>IF(ROW()=2,1,IF(A635&lt;&gt;Attack[[#This Row],[No]],1,B635+1))</f>
        <v>3</v>
      </c>
      <c r="C636" t="s">
        <v>108</v>
      </c>
      <c r="D636" t="s">
        <v>133</v>
      </c>
      <c r="E636" t="s">
        <v>77</v>
      </c>
      <c r="F636" t="s">
        <v>82</v>
      </c>
      <c r="G636" t="s">
        <v>134</v>
      </c>
      <c r="H636" t="s">
        <v>71</v>
      </c>
      <c r="I636">
        <v>1</v>
      </c>
      <c r="J636" t="s">
        <v>235</v>
      </c>
      <c r="K636" s="1" t="s">
        <v>172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ユニフォーム昼神幸郎ICONIC</v>
      </c>
    </row>
    <row r="637" spans="1:20" x14ac:dyDescent="0.3">
      <c r="A637">
        <f>VLOOKUP(Attack[[#This Row],[No用]],SetNo[[No.用]:[vlookup 用]],2,FALSE)</f>
        <v>161</v>
      </c>
      <c r="B637" s="10">
        <f>IF(ROW()=2,1,IF(A636&lt;&gt;Attack[[#This Row],[No]],1,B636+1))</f>
        <v>1</v>
      </c>
      <c r="C637" s="1" t="s">
        <v>918</v>
      </c>
      <c r="D637" t="s">
        <v>133</v>
      </c>
      <c r="E637" s="1" t="s">
        <v>73</v>
      </c>
      <c r="F637" t="s">
        <v>82</v>
      </c>
      <c r="G637" t="s">
        <v>134</v>
      </c>
      <c r="H637" t="s">
        <v>71</v>
      </c>
      <c r="I637">
        <v>1</v>
      </c>
      <c r="J637" t="s">
        <v>235</v>
      </c>
      <c r="K637" s="1" t="s">
        <v>168</v>
      </c>
      <c r="L637" s="1" t="s">
        <v>178</v>
      </c>
      <c r="M637">
        <v>30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Xmas昼神幸郎ICONIC</v>
      </c>
    </row>
    <row r="638" spans="1:20" x14ac:dyDescent="0.3">
      <c r="A638">
        <f>VLOOKUP(Attack[[#This Row],[No用]],SetNo[[No.用]:[vlookup 用]],2,FALSE)</f>
        <v>161</v>
      </c>
      <c r="B638" s="10">
        <f>IF(ROW()=2,1,IF(A637&lt;&gt;Attack[[#This Row],[No]],1,B637+1))</f>
        <v>2</v>
      </c>
      <c r="C638" s="1" t="s">
        <v>918</v>
      </c>
      <c r="D638" t="s">
        <v>133</v>
      </c>
      <c r="E638" s="1" t="s">
        <v>73</v>
      </c>
      <c r="F638" t="s">
        <v>82</v>
      </c>
      <c r="G638" t="s">
        <v>134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30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Xmas昼神幸郎ICONIC</v>
      </c>
    </row>
    <row r="639" spans="1:20" x14ac:dyDescent="0.3">
      <c r="A639">
        <f>VLOOKUP(Attack[[#This Row],[No用]],SetNo[[No.用]:[vlookup 用]],2,FALSE)</f>
        <v>161</v>
      </c>
      <c r="B639" s="10">
        <f>IF(ROW()=2,1,IF(A638&lt;&gt;Attack[[#This Row],[No]],1,B638+1))</f>
        <v>3</v>
      </c>
      <c r="C639" s="1" t="s">
        <v>918</v>
      </c>
      <c r="D639" t="s">
        <v>133</v>
      </c>
      <c r="E639" s="1" t="s">
        <v>73</v>
      </c>
      <c r="F639" t="s">
        <v>82</v>
      </c>
      <c r="G639" t="s">
        <v>134</v>
      </c>
      <c r="H639" t="s">
        <v>71</v>
      </c>
      <c r="I639">
        <v>1</v>
      </c>
      <c r="J639" t="s">
        <v>235</v>
      </c>
      <c r="K639" s="1" t="s">
        <v>172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Xmas昼神幸郎ICONIC</v>
      </c>
    </row>
    <row r="640" spans="1:20" x14ac:dyDescent="0.3">
      <c r="A640">
        <f>VLOOKUP(Attack[[#This Row],[No用]],SetNo[[No.用]:[vlookup 用]],2,FALSE)</f>
        <v>162</v>
      </c>
      <c r="B640" s="10">
        <f>IF(ROW()=2,1,IF(A639&lt;&gt;Attack[[#This Row],[No]],1,B639+1))</f>
        <v>1</v>
      </c>
      <c r="C640" t="s">
        <v>108</v>
      </c>
      <c r="D640" t="s">
        <v>131</v>
      </c>
      <c r="E640" t="s">
        <v>77</v>
      </c>
      <c r="F640" t="s">
        <v>78</v>
      </c>
      <c r="G640" t="s">
        <v>135</v>
      </c>
      <c r="H640" t="s">
        <v>71</v>
      </c>
      <c r="I640">
        <v>1</v>
      </c>
      <c r="J640" t="s">
        <v>235</v>
      </c>
      <c r="K640" s="1" t="s">
        <v>168</v>
      </c>
      <c r="L640" s="1" t="s">
        <v>162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ユニフォーム佐久早聖臣ICONIC</v>
      </c>
    </row>
    <row r="641" spans="1:20" x14ac:dyDescent="0.3">
      <c r="A641">
        <f>VLOOKUP(Attack[[#This Row],[No用]],SetNo[[No.用]:[vlookup 用]],2,FALSE)</f>
        <v>162</v>
      </c>
      <c r="B641" s="10">
        <f>IF(ROW()=2,1,IF(A640&lt;&gt;Attack[[#This Row],[No]],1,B640+1))</f>
        <v>2</v>
      </c>
      <c r="C641" t="s">
        <v>108</v>
      </c>
      <c r="D641" t="s">
        <v>131</v>
      </c>
      <c r="E641" t="s">
        <v>77</v>
      </c>
      <c r="F641" t="s">
        <v>78</v>
      </c>
      <c r="G641" t="s">
        <v>135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ユニフォーム佐久早聖臣ICONIC</v>
      </c>
    </row>
    <row r="642" spans="1:20" x14ac:dyDescent="0.3">
      <c r="A642">
        <f>VLOOKUP(Attack[[#This Row],[No用]],SetNo[[No.用]:[vlookup 用]],2,FALSE)</f>
        <v>162</v>
      </c>
      <c r="B642" s="10">
        <f>IF(ROW()=2,1,IF(A641&lt;&gt;Attack[[#This Row],[No]],1,B641+1))</f>
        <v>3</v>
      </c>
      <c r="C642" t="s">
        <v>108</v>
      </c>
      <c r="D642" t="s">
        <v>131</v>
      </c>
      <c r="E642" t="s">
        <v>77</v>
      </c>
      <c r="F642" t="s">
        <v>78</v>
      </c>
      <c r="G642" t="s">
        <v>135</v>
      </c>
      <c r="H642" t="s">
        <v>71</v>
      </c>
      <c r="I642">
        <v>1</v>
      </c>
      <c r="J642" t="s">
        <v>235</v>
      </c>
      <c r="K642" s="1" t="s">
        <v>170</v>
      </c>
      <c r="L642" s="1" t="s">
        <v>173</v>
      </c>
      <c r="M642">
        <v>39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ユニフォーム佐久早聖臣ICONIC</v>
      </c>
    </row>
    <row r="643" spans="1:20" x14ac:dyDescent="0.3">
      <c r="A643">
        <f>VLOOKUP(Attack[[#This Row],[No用]],SetNo[[No.用]:[vlookup 用]],2,FALSE)</f>
        <v>162</v>
      </c>
      <c r="B643" s="10">
        <f>IF(ROW()=2,1,IF(A642&lt;&gt;Attack[[#This Row],[No]],1,B642+1))</f>
        <v>4</v>
      </c>
      <c r="C643" t="s">
        <v>108</v>
      </c>
      <c r="D643" t="s">
        <v>131</v>
      </c>
      <c r="E643" t="s">
        <v>77</v>
      </c>
      <c r="F643" t="s">
        <v>78</v>
      </c>
      <c r="G643" t="s">
        <v>135</v>
      </c>
      <c r="H643" t="s">
        <v>71</v>
      </c>
      <c r="I643">
        <v>1</v>
      </c>
      <c r="J643" t="s">
        <v>235</v>
      </c>
      <c r="K643" s="1" t="s">
        <v>271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ユニフォーム佐久早聖臣ICONIC</v>
      </c>
    </row>
    <row r="644" spans="1:20" x14ac:dyDescent="0.3">
      <c r="A644">
        <f>VLOOKUP(Attack[[#This Row],[No用]],SetNo[[No.用]:[vlookup 用]],2,FALSE)</f>
        <v>162</v>
      </c>
      <c r="B644" s="10">
        <f>IF(ROW()=2,1,IF(A643&lt;&gt;Attack[[#This Row],[No]],1,B643+1))</f>
        <v>5</v>
      </c>
      <c r="C644" t="s">
        <v>108</v>
      </c>
      <c r="D644" t="s">
        <v>131</v>
      </c>
      <c r="E644" t="s">
        <v>77</v>
      </c>
      <c r="F644" t="s">
        <v>78</v>
      </c>
      <c r="G644" t="s">
        <v>135</v>
      </c>
      <c r="H644" t="s">
        <v>71</v>
      </c>
      <c r="I644">
        <v>1</v>
      </c>
      <c r="J644" t="s">
        <v>235</v>
      </c>
      <c r="K644" s="1" t="s">
        <v>171</v>
      </c>
      <c r="L644" s="1" t="s">
        <v>173</v>
      </c>
      <c r="M644">
        <v>39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ユニフォーム佐久早聖臣ICONIC</v>
      </c>
    </row>
    <row r="645" spans="1:20" x14ac:dyDescent="0.3">
      <c r="A645">
        <f>VLOOKUP(Attack[[#This Row],[No用]],SetNo[[No.用]:[vlookup 用]],2,FALSE)</f>
        <v>162</v>
      </c>
      <c r="B645" s="10">
        <f>IF(ROW()=2,1,IF(A644&lt;&gt;Attack[[#This Row],[No]],1,B644+1))</f>
        <v>6</v>
      </c>
      <c r="C645" t="s">
        <v>108</v>
      </c>
      <c r="D645" t="s">
        <v>131</v>
      </c>
      <c r="E645" t="s">
        <v>77</v>
      </c>
      <c r="F645" t="s">
        <v>78</v>
      </c>
      <c r="G645" t="s">
        <v>135</v>
      </c>
      <c r="H645" t="s">
        <v>71</v>
      </c>
      <c r="I645">
        <v>1</v>
      </c>
      <c r="J645" t="s">
        <v>235</v>
      </c>
      <c r="K645" s="1" t="s">
        <v>285</v>
      </c>
      <c r="L645" s="1" t="s">
        <v>173</v>
      </c>
      <c r="M645">
        <v>42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ユニフォーム佐久早聖臣ICONIC</v>
      </c>
    </row>
    <row r="646" spans="1:20" x14ac:dyDescent="0.3">
      <c r="A646">
        <f>VLOOKUP(Attack[[#This Row],[No用]],SetNo[[No.用]:[vlookup 用]],2,FALSE)</f>
        <v>162</v>
      </c>
      <c r="B646" s="10">
        <f>IF(ROW()=2,1,IF(A645&lt;&gt;Attack[[#This Row],[No]],1,B645+1))</f>
        <v>7</v>
      </c>
      <c r="C646" t="s">
        <v>108</v>
      </c>
      <c r="D646" t="s">
        <v>131</v>
      </c>
      <c r="E646" t="s">
        <v>77</v>
      </c>
      <c r="F646" t="s">
        <v>78</v>
      </c>
      <c r="G646" t="s">
        <v>135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ユニフォーム佐久早聖臣ICONIC</v>
      </c>
    </row>
    <row r="647" spans="1:20" x14ac:dyDescent="0.3">
      <c r="A647">
        <f>VLOOKUP(Attack[[#This Row],[No用]],SetNo[[No.用]:[vlookup 用]],2,FALSE)</f>
        <v>162</v>
      </c>
      <c r="B647" s="10">
        <f>IF(ROW()=2,1,IF(A646&lt;&gt;Attack[[#This Row],[No]],1,B646+1))</f>
        <v>8</v>
      </c>
      <c r="C647" t="s">
        <v>108</v>
      </c>
      <c r="D647" t="s">
        <v>131</v>
      </c>
      <c r="E647" t="s">
        <v>77</v>
      </c>
      <c r="F647" t="s">
        <v>78</v>
      </c>
      <c r="G647" t="s">
        <v>135</v>
      </c>
      <c r="H647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51</v>
      </c>
      <c r="N647">
        <v>0</v>
      </c>
      <c r="O647">
        <v>61</v>
      </c>
      <c r="P647">
        <v>0</v>
      </c>
      <c r="T647" t="str">
        <f>Attack[[#This Row],[服装]]&amp;Attack[[#This Row],[名前]]&amp;Attack[[#This Row],[レアリティ]]</f>
        <v>ユニフォーム佐久早聖臣ICONIC</v>
      </c>
    </row>
    <row r="648" spans="1:20" x14ac:dyDescent="0.3">
      <c r="A648">
        <f>VLOOKUP(Attack[[#This Row],[No用]],SetNo[[No.用]:[vlookup 用]],2,FALSE)</f>
        <v>163</v>
      </c>
      <c r="B648" s="10">
        <f>IF(ROW()=2,1,IF(A647&lt;&gt;Attack[[#This Row],[No]],1,B647+1))</f>
        <v>1</v>
      </c>
      <c r="C648" t="s">
        <v>108</v>
      </c>
      <c r="D648" t="s">
        <v>132</v>
      </c>
      <c r="E648" t="s">
        <v>77</v>
      </c>
      <c r="F648" t="s">
        <v>80</v>
      </c>
      <c r="G648" t="s">
        <v>135</v>
      </c>
      <c r="H648" t="s">
        <v>71</v>
      </c>
      <c r="I648">
        <v>1</v>
      </c>
      <c r="J648" t="s">
        <v>235</v>
      </c>
      <c r="M648">
        <v>0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ユニフォーム小森元也ICONIC</v>
      </c>
    </row>
    <row r="649" spans="1:20" x14ac:dyDescent="0.3">
      <c r="A649">
        <f>VLOOKUP(Attack[[#This Row],[No用]],SetNo[[No.用]:[vlookup 用]],2,FALSE)</f>
        <v>164</v>
      </c>
      <c r="B649" s="10">
        <f>IF(ROW()=2,1,IF(A648&lt;&gt;Attack[[#This Row],[No]],1,B648+1))</f>
        <v>1</v>
      </c>
      <c r="C649" t="s">
        <v>108</v>
      </c>
      <c r="D649" s="1" t="s">
        <v>689</v>
      </c>
      <c r="E649" s="1" t="s">
        <v>90</v>
      </c>
      <c r="F649" s="1" t="s">
        <v>78</v>
      </c>
      <c r="G649" s="1" t="s">
        <v>691</v>
      </c>
      <c r="H649" t="s">
        <v>71</v>
      </c>
      <c r="I649">
        <v>1</v>
      </c>
      <c r="J649" t="s">
        <v>235</v>
      </c>
      <c r="K649" s="1" t="s">
        <v>168</v>
      </c>
      <c r="L649" s="1" t="s">
        <v>173</v>
      </c>
      <c r="M649">
        <v>34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ユニフォーム大将優ICONIC</v>
      </c>
    </row>
    <row r="650" spans="1:20" x14ac:dyDescent="0.3">
      <c r="A650">
        <f>VLOOKUP(Attack[[#This Row],[No用]],SetNo[[No.用]:[vlookup 用]],2,FALSE)</f>
        <v>164</v>
      </c>
      <c r="B650" s="10">
        <f>IF(ROW()=2,1,IF(A649&lt;&gt;Attack[[#This Row],[No]],1,B649+1))</f>
        <v>2</v>
      </c>
      <c r="C650" t="s">
        <v>108</v>
      </c>
      <c r="D650" s="1" t="s">
        <v>689</v>
      </c>
      <c r="E650" s="1" t="s">
        <v>90</v>
      </c>
      <c r="F650" s="1" t="s">
        <v>78</v>
      </c>
      <c r="G650" s="1" t="s">
        <v>691</v>
      </c>
      <c r="H650" t="s">
        <v>71</v>
      </c>
      <c r="I650">
        <v>1</v>
      </c>
      <c r="J650" t="s">
        <v>405</v>
      </c>
      <c r="K650" s="1" t="s">
        <v>169</v>
      </c>
      <c r="L650" s="1" t="s">
        <v>173</v>
      </c>
      <c r="M650">
        <v>34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ユニフォーム大将優ICONIC</v>
      </c>
    </row>
    <row r="651" spans="1:20" x14ac:dyDescent="0.3">
      <c r="A651">
        <f>VLOOKUP(Attack[[#This Row],[No用]],SetNo[[No.用]:[vlookup 用]],2,FALSE)</f>
        <v>164</v>
      </c>
      <c r="B651" s="10">
        <f>IF(ROW()=2,1,IF(A650&lt;&gt;Attack[[#This Row],[No]],1,B650+1))</f>
        <v>3</v>
      </c>
      <c r="C651" t="s">
        <v>108</v>
      </c>
      <c r="D651" s="1" t="s">
        <v>689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235</v>
      </c>
      <c r="K651" s="1" t="s">
        <v>271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ユニフォーム大将優ICONIC</v>
      </c>
    </row>
    <row r="652" spans="1:20" x14ac:dyDescent="0.3">
      <c r="A652">
        <f>VLOOKUP(Attack[[#This Row],[No用]],SetNo[[No.用]:[vlookup 用]],2,FALSE)</f>
        <v>164</v>
      </c>
      <c r="B652" s="10">
        <f>IF(ROW()=2,1,IF(A651&lt;&gt;Attack[[#This Row],[No]],1,B651+1))</f>
        <v>4</v>
      </c>
      <c r="C652" t="s">
        <v>108</v>
      </c>
      <c r="D652" s="1" t="s">
        <v>689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31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ユニフォーム大将優ICONIC</v>
      </c>
    </row>
    <row r="653" spans="1:20" x14ac:dyDescent="0.3">
      <c r="A653">
        <f>VLOOKUP(Attack[[#This Row],[No用]],SetNo[[No.用]:[vlookup 用]],2,FALSE)</f>
        <v>164</v>
      </c>
      <c r="B653" s="10">
        <f>IF(ROW()=2,1,IF(A652&lt;&gt;Attack[[#This Row],[No]],1,B652+1))</f>
        <v>5</v>
      </c>
      <c r="C653" t="s">
        <v>108</v>
      </c>
      <c r="D653" s="1" t="s">
        <v>689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405</v>
      </c>
      <c r="K653" s="1" t="s">
        <v>183</v>
      </c>
      <c r="L653" s="1" t="s">
        <v>225</v>
      </c>
      <c r="M653">
        <v>49</v>
      </c>
      <c r="N653">
        <v>0</v>
      </c>
      <c r="O653">
        <v>59</v>
      </c>
      <c r="P653">
        <v>0</v>
      </c>
      <c r="T653" t="str">
        <f>Attack[[#This Row],[服装]]&amp;Attack[[#This Row],[名前]]&amp;Attack[[#This Row],[レアリティ]]</f>
        <v>ユニフォーム大将優ICONIC</v>
      </c>
    </row>
    <row r="654" spans="1:20" x14ac:dyDescent="0.3">
      <c r="A654">
        <f>VLOOKUP(Attack[[#This Row],[No用]],SetNo[[No.用]:[vlookup 用]],2,FALSE)</f>
        <v>165</v>
      </c>
      <c r="B654" s="10">
        <f>IF(ROW()=2,1,IF(A653&lt;&gt;Attack[[#This Row],[No]],1,B653+1))</f>
        <v>1</v>
      </c>
      <c r="C654" s="1" t="s">
        <v>939</v>
      </c>
      <c r="D654" s="1" t="s">
        <v>689</v>
      </c>
      <c r="E654" s="1" t="s">
        <v>77</v>
      </c>
      <c r="F654" s="1" t="s">
        <v>78</v>
      </c>
      <c r="G654" s="1" t="s">
        <v>691</v>
      </c>
      <c r="H654" s="1" t="s">
        <v>692</v>
      </c>
      <c r="I654">
        <v>1</v>
      </c>
      <c r="J654" t="s">
        <v>235</v>
      </c>
      <c r="K654" s="1" t="s">
        <v>168</v>
      </c>
      <c r="L654" s="1" t="s">
        <v>173</v>
      </c>
      <c r="M654">
        <v>34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新年大将優ICONIC</v>
      </c>
    </row>
    <row r="655" spans="1:20" x14ac:dyDescent="0.3">
      <c r="A655">
        <f>VLOOKUP(Attack[[#This Row],[No用]],SetNo[[No.用]:[vlookup 用]],2,FALSE)</f>
        <v>165</v>
      </c>
      <c r="B655" s="10">
        <f>IF(ROW()=2,1,IF(A654&lt;&gt;Attack[[#This Row],[No]],1,B654+1))</f>
        <v>2</v>
      </c>
      <c r="C655" s="1" t="s">
        <v>939</v>
      </c>
      <c r="D655" s="1" t="s">
        <v>689</v>
      </c>
      <c r="E655" s="1" t="s">
        <v>77</v>
      </c>
      <c r="F655" s="1" t="s">
        <v>78</v>
      </c>
      <c r="G655" s="1" t="s">
        <v>691</v>
      </c>
      <c r="H655" s="1" t="s">
        <v>692</v>
      </c>
      <c r="I655">
        <v>1</v>
      </c>
      <c r="J655" t="s">
        <v>235</v>
      </c>
      <c r="K655" s="1" t="s">
        <v>169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新年大将優ICONIC</v>
      </c>
    </row>
    <row r="656" spans="1:20" x14ac:dyDescent="0.3">
      <c r="A656">
        <f>VLOOKUP(Attack[[#This Row],[No用]],SetNo[[No.用]:[vlookup 用]],2,FALSE)</f>
        <v>165</v>
      </c>
      <c r="B656" s="10">
        <f>IF(ROW()=2,1,IF(A655&lt;&gt;Attack[[#This Row],[No]],1,B655+1))</f>
        <v>3</v>
      </c>
      <c r="C656" s="1" t="s">
        <v>939</v>
      </c>
      <c r="D656" s="1" t="s">
        <v>689</v>
      </c>
      <c r="E656" s="1" t="s">
        <v>77</v>
      </c>
      <c r="F656" s="1" t="s">
        <v>78</v>
      </c>
      <c r="G656" s="1" t="s">
        <v>691</v>
      </c>
      <c r="H656" s="1" t="s">
        <v>692</v>
      </c>
      <c r="I656">
        <v>1</v>
      </c>
      <c r="J656" t="s">
        <v>405</v>
      </c>
      <c r="K656" s="1" t="s">
        <v>271</v>
      </c>
      <c r="L656" s="1" t="s">
        <v>173</v>
      </c>
      <c r="M656">
        <v>37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新年大将優ICONIC</v>
      </c>
    </row>
    <row r="657" spans="1:20" x14ac:dyDescent="0.3">
      <c r="A657">
        <f>VLOOKUP(Attack[[#This Row],[No用]],SetNo[[No.用]:[vlookup 用]],2,FALSE)</f>
        <v>165</v>
      </c>
      <c r="B657" s="10">
        <f>IF(ROW()=2,1,IF(A656&lt;&gt;Attack[[#This Row],[No]],1,B656+1))</f>
        <v>4</v>
      </c>
      <c r="C657" s="1" t="s">
        <v>939</v>
      </c>
      <c r="D657" s="1" t="s">
        <v>689</v>
      </c>
      <c r="E657" s="1" t="s">
        <v>77</v>
      </c>
      <c r="F657" s="1" t="s">
        <v>78</v>
      </c>
      <c r="G657" s="1" t="s">
        <v>691</v>
      </c>
      <c r="H657" s="1" t="s">
        <v>692</v>
      </c>
      <c r="I657">
        <v>1</v>
      </c>
      <c r="J657" t="s">
        <v>235</v>
      </c>
      <c r="K657" s="1" t="s">
        <v>171</v>
      </c>
      <c r="L657" s="1" t="s">
        <v>178</v>
      </c>
      <c r="M657">
        <v>31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新年大将優ICONIC</v>
      </c>
    </row>
    <row r="658" spans="1:20" x14ac:dyDescent="0.3">
      <c r="A658">
        <f>VLOOKUP(Attack[[#This Row],[No用]],SetNo[[No.用]:[vlookup 用]],2,FALSE)</f>
        <v>165</v>
      </c>
      <c r="B658" s="10">
        <f>IF(ROW()=2,1,IF(A657&lt;&gt;Attack[[#This Row],[No]],1,B657+1))</f>
        <v>5</v>
      </c>
      <c r="C658" s="1" t="s">
        <v>939</v>
      </c>
      <c r="D658" s="1" t="s">
        <v>689</v>
      </c>
      <c r="E658" s="1" t="s">
        <v>77</v>
      </c>
      <c r="F658" s="1" t="s">
        <v>78</v>
      </c>
      <c r="G658" s="1" t="s">
        <v>691</v>
      </c>
      <c r="H658" s="1" t="s">
        <v>692</v>
      </c>
      <c r="I658">
        <v>1</v>
      </c>
      <c r="J658" t="s">
        <v>235</v>
      </c>
      <c r="K658" s="1" t="s">
        <v>172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新年大将優ICONIC</v>
      </c>
    </row>
    <row r="659" spans="1:20" x14ac:dyDescent="0.3">
      <c r="A659">
        <f>VLOOKUP(Attack[[#This Row],[No用]],SetNo[[No.用]:[vlookup 用]],2,FALSE)</f>
        <v>165</v>
      </c>
      <c r="B659" s="10">
        <f>IF(ROW()=2,1,IF(A658&lt;&gt;Attack[[#This Row],[No]],1,B658+1))</f>
        <v>6</v>
      </c>
      <c r="C659" s="1" t="s">
        <v>939</v>
      </c>
      <c r="D659" s="1" t="s">
        <v>689</v>
      </c>
      <c r="E659" s="1" t="s">
        <v>77</v>
      </c>
      <c r="F659" s="1" t="s">
        <v>78</v>
      </c>
      <c r="G659" s="1" t="s">
        <v>691</v>
      </c>
      <c r="H659" s="1" t="s">
        <v>692</v>
      </c>
      <c r="I659">
        <v>1</v>
      </c>
      <c r="J659" t="s">
        <v>405</v>
      </c>
      <c r="K659" s="1" t="s">
        <v>171</v>
      </c>
      <c r="L659" s="1" t="s">
        <v>225</v>
      </c>
      <c r="M659">
        <v>49</v>
      </c>
      <c r="N659">
        <v>0</v>
      </c>
      <c r="O659">
        <v>59</v>
      </c>
      <c r="P659">
        <v>0</v>
      </c>
      <c r="T659" t="str">
        <f>Attack[[#This Row],[服装]]&amp;Attack[[#This Row],[名前]]&amp;Attack[[#This Row],[レアリティ]]</f>
        <v>新年大将優ICONIC</v>
      </c>
    </row>
    <row r="660" spans="1:20" x14ac:dyDescent="0.3">
      <c r="A660">
        <f>VLOOKUP(Attack[[#This Row],[No用]],SetNo[[No.用]:[vlookup 用]],2,FALSE)</f>
        <v>165</v>
      </c>
      <c r="B660" s="10">
        <f>IF(ROW()=2,1,IF(A659&lt;&gt;Attack[[#This Row],[No]],1,B659+1))</f>
        <v>7</v>
      </c>
      <c r="C660" s="1" t="s">
        <v>939</v>
      </c>
      <c r="D660" s="1" t="s">
        <v>689</v>
      </c>
      <c r="E660" s="1" t="s">
        <v>77</v>
      </c>
      <c r="F660" s="1" t="s">
        <v>78</v>
      </c>
      <c r="G660" s="1" t="s">
        <v>691</v>
      </c>
      <c r="H660" s="1" t="s">
        <v>692</v>
      </c>
      <c r="I660">
        <v>1</v>
      </c>
      <c r="J660" t="s">
        <v>235</v>
      </c>
      <c r="K660" s="1" t="s">
        <v>271</v>
      </c>
      <c r="L660" s="1" t="s">
        <v>225</v>
      </c>
      <c r="M660">
        <v>49</v>
      </c>
      <c r="N660">
        <v>0</v>
      </c>
      <c r="O660">
        <v>59</v>
      </c>
      <c r="P660">
        <v>0</v>
      </c>
      <c r="T660" t="str">
        <f>Attack[[#This Row],[服装]]&amp;Attack[[#This Row],[名前]]&amp;Attack[[#This Row],[レアリティ]]</f>
        <v>新年大将優ICONIC</v>
      </c>
    </row>
    <row r="661" spans="1:20" x14ac:dyDescent="0.3">
      <c r="A661">
        <f>VLOOKUP(Attack[[#This Row],[No用]],SetNo[[No.用]:[vlookup 用]],2,FALSE)</f>
        <v>166</v>
      </c>
      <c r="B661" s="10">
        <f>IF(ROW()=2,1,IF(A660&lt;&gt;Attack[[#This Row],[No]],1,B660+1))</f>
        <v>1</v>
      </c>
      <c r="C661" t="s">
        <v>108</v>
      </c>
      <c r="D661" s="1" t="s">
        <v>694</v>
      </c>
      <c r="E661" s="1" t="s">
        <v>90</v>
      </c>
      <c r="F661" s="1" t="s">
        <v>78</v>
      </c>
      <c r="G661" s="1" t="s">
        <v>691</v>
      </c>
      <c r="H661" t="s">
        <v>71</v>
      </c>
      <c r="I661">
        <v>1</v>
      </c>
      <c r="J661" t="s">
        <v>235</v>
      </c>
      <c r="K661" s="1" t="s">
        <v>168</v>
      </c>
      <c r="L661" s="1" t="s">
        <v>173</v>
      </c>
      <c r="M661">
        <v>36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ユニフォーム沼井和馬ICONIC</v>
      </c>
    </row>
    <row r="662" spans="1:20" x14ac:dyDescent="0.3">
      <c r="A662">
        <f>VLOOKUP(Attack[[#This Row],[No用]],SetNo[[No.用]:[vlookup 用]],2,FALSE)</f>
        <v>166</v>
      </c>
      <c r="B662" s="10">
        <f>IF(ROW()=2,1,IF(A661&lt;&gt;Attack[[#This Row],[No]],1,B661+1))</f>
        <v>2</v>
      </c>
      <c r="C662" t="s">
        <v>108</v>
      </c>
      <c r="D662" s="1" t="s">
        <v>694</v>
      </c>
      <c r="E662" s="1" t="s">
        <v>90</v>
      </c>
      <c r="F662" s="1" t="s">
        <v>78</v>
      </c>
      <c r="G662" s="1" t="s">
        <v>691</v>
      </c>
      <c r="H662" t="s">
        <v>71</v>
      </c>
      <c r="I662">
        <v>1</v>
      </c>
      <c r="J662" t="s">
        <v>235</v>
      </c>
      <c r="K662" s="1" t="s">
        <v>169</v>
      </c>
      <c r="L662" s="1" t="s">
        <v>178</v>
      </c>
      <c r="M662">
        <v>36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ユニフォーム沼井和馬ICONIC</v>
      </c>
    </row>
    <row r="663" spans="1:20" x14ac:dyDescent="0.3">
      <c r="A663">
        <f>VLOOKUP(Attack[[#This Row],[No用]],SetNo[[No.用]:[vlookup 用]],2,FALSE)</f>
        <v>167</v>
      </c>
      <c r="B663" s="10">
        <f>IF(ROW()=2,1,IF(A662&lt;&gt;Attack[[#This Row],[No]],1,B662+1))</f>
        <v>1</v>
      </c>
      <c r="C663" t="s">
        <v>108</v>
      </c>
      <c r="D663" s="1" t="s">
        <v>861</v>
      </c>
      <c r="E663" s="1" t="s">
        <v>90</v>
      </c>
      <c r="F663" s="1" t="s">
        <v>78</v>
      </c>
      <c r="G663" s="1" t="s">
        <v>691</v>
      </c>
      <c r="H663" t="s">
        <v>71</v>
      </c>
      <c r="I663">
        <v>1</v>
      </c>
      <c r="J663" t="s">
        <v>405</v>
      </c>
      <c r="K663" s="1" t="s">
        <v>168</v>
      </c>
      <c r="L663" s="1" t="s">
        <v>178</v>
      </c>
      <c r="M663">
        <v>35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ユニフォーム潜尚保ICONIC</v>
      </c>
    </row>
    <row r="664" spans="1:20" x14ac:dyDescent="0.3">
      <c r="A664">
        <f>VLOOKUP(Attack[[#This Row],[No用]],SetNo[[No.用]:[vlookup 用]],2,FALSE)</f>
        <v>167</v>
      </c>
      <c r="B664" s="10">
        <f>IF(ROW()=2,1,IF(A663&lt;&gt;Attack[[#This Row],[No]],1,B663+1))</f>
        <v>2</v>
      </c>
      <c r="C664" t="s">
        <v>108</v>
      </c>
      <c r="D664" s="1" t="s">
        <v>861</v>
      </c>
      <c r="E664" s="1" t="s">
        <v>90</v>
      </c>
      <c r="F664" s="1" t="s">
        <v>78</v>
      </c>
      <c r="G664" s="1" t="s">
        <v>691</v>
      </c>
      <c r="H664" t="s">
        <v>71</v>
      </c>
      <c r="I664">
        <v>1</v>
      </c>
      <c r="J664" t="s">
        <v>235</v>
      </c>
      <c r="K664" s="1" t="s">
        <v>169</v>
      </c>
      <c r="L664" s="1" t="s">
        <v>178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ユニフォーム潜尚保ICONIC</v>
      </c>
    </row>
    <row r="665" spans="1:20" x14ac:dyDescent="0.3">
      <c r="A665">
        <f>VLOOKUP(Attack[[#This Row],[No用]],SetNo[[No.用]:[vlookup 用]],2,FALSE)</f>
        <v>167</v>
      </c>
      <c r="B665" s="10">
        <f>IF(ROW()=2,1,IF(A664&lt;&gt;Attack[[#This Row],[No]],1,B664+1))</f>
        <v>3</v>
      </c>
      <c r="C665" t="s">
        <v>108</v>
      </c>
      <c r="D665" s="1" t="s">
        <v>861</v>
      </c>
      <c r="E665" s="1" t="s">
        <v>90</v>
      </c>
      <c r="F665" s="1" t="s">
        <v>78</v>
      </c>
      <c r="G665" s="1" t="s">
        <v>691</v>
      </c>
      <c r="H665" t="s">
        <v>71</v>
      </c>
      <c r="I665">
        <v>1</v>
      </c>
      <c r="J665" t="s">
        <v>235</v>
      </c>
      <c r="K665" s="1" t="s">
        <v>170</v>
      </c>
      <c r="L665" s="1" t="s">
        <v>173</v>
      </c>
      <c r="M665">
        <v>38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ユニフォーム潜尚保ICONIC</v>
      </c>
    </row>
    <row r="666" spans="1:20" x14ac:dyDescent="0.3">
      <c r="A666">
        <f>VLOOKUP(Attack[[#This Row],[No用]],SetNo[[No.用]:[vlookup 用]],2,FALSE)</f>
        <v>167</v>
      </c>
      <c r="B666" s="10">
        <f>IF(ROW()=2,1,IF(A665&lt;&gt;Attack[[#This Row],[No]],1,B665+1))</f>
        <v>4</v>
      </c>
      <c r="C666" t="s">
        <v>108</v>
      </c>
      <c r="D666" s="1" t="s">
        <v>861</v>
      </c>
      <c r="E666" s="1" t="s">
        <v>90</v>
      </c>
      <c r="F666" s="1" t="s">
        <v>78</v>
      </c>
      <c r="G666" s="1" t="s">
        <v>691</v>
      </c>
      <c r="H666" t="s">
        <v>71</v>
      </c>
      <c r="I666">
        <v>1</v>
      </c>
      <c r="J666" t="s">
        <v>405</v>
      </c>
      <c r="K666" s="1" t="s">
        <v>271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ユニフォーム潜尚保ICONIC</v>
      </c>
    </row>
    <row r="667" spans="1:20" x14ac:dyDescent="0.3">
      <c r="A667">
        <f>VLOOKUP(Attack[[#This Row],[No用]],SetNo[[No.用]:[vlookup 用]],2,FALSE)</f>
        <v>167</v>
      </c>
      <c r="B667" s="10">
        <f>IF(ROW()=2,1,IF(A666&lt;&gt;Attack[[#This Row],[No]],1,B666+1))</f>
        <v>5</v>
      </c>
      <c r="C667" t="s">
        <v>108</v>
      </c>
      <c r="D667" s="1" t="s">
        <v>861</v>
      </c>
      <c r="E667" s="1" t="s">
        <v>90</v>
      </c>
      <c r="F667" s="1" t="s">
        <v>78</v>
      </c>
      <c r="G667" s="1" t="s">
        <v>691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ユニフォーム潜尚保ICONIC</v>
      </c>
    </row>
    <row r="668" spans="1:20" x14ac:dyDescent="0.3">
      <c r="A668">
        <f>VLOOKUP(Attack[[#This Row],[No用]],SetNo[[No.用]:[vlookup 用]],2,FALSE)</f>
        <v>167</v>
      </c>
      <c r="B668" s="10">
        <f>IF(ROW()=2,1,IF(A667&lt;&gt;Attack[[#This Row],[No]],1,B667+1))</f>
        <v>6</v>
      </c>
      <c r="C668" t="s">
        <v>108</v>
      </c>
      <c r="D668" s="1" t="s">
        <v>861</v>
      </c>
      <c r="E668" s="1" t="s">
        <v>90</v>
      </c>
      <c r="F668" s="1" t="s">
        <v>78</v>
      </c>
      <c r="G668" s="1" t="s">
        <v>691</v>
      </c>
      <c r="H668" t="s">
        <v>71</v>
      </c>
      <c r="I668">
        <v>1</v>
      </c>
      <c r="J668" t="s">
        <v>235</v>
      </c>
      <c r="K668" s="1" t="s">
        <v>183</v>
      </c>
      <c r="L668" s="1" t="s">
        <v>225</v>
      </c>
      <c r="M668">
        <v>43</v>
      </c>
      <c r="N668">
        <v>0</v>
      </c>
      <c r="O668">
        <v>53</v>
      </c>
      <c r="P668">
        <v>0</v>
      </c>
      <c r="T668" t="str">
        <f>Attack[[#This Row],[服装]]&amp;Attack[[#This Row],[名前]]&amp;Attack[[#This Row],[レアリティ]]</f>
        <v>ユニフォーム潜尚保ICONIC</v>
      </c>
    </row>
    <row r="669" spans="1:20" x14ac:dyDescent="0.3">
      <c r="A669">
        <f>VLOOKUP(Attack[[#This Row],[No用]],SetNo[[No.用]:[vlookup 用]],2,FALSE)</f>
        <v>168</v>
      </c>
      <c r="B669" s="10">
        <f>IF(ROW()=2,1,IF(A668&lt;&gt;Attack[[#This Row],[No]],1,B668+1))</f>
        <v>1</v>
      </c>
      <c r="C669" t="s">
        <v>108</v>
      </c>
      <c r="D669" s="1" t="s">
        <v>863</v>
      </c>
      <c r="E669" s="1" t="s">
        <v>90</v>
      </c>
      <c r="F669" s="1" t="s">
        <v>78</v>
      </c>
      <c r="G669" s="1" t="s">
        <v>691</v>
      </c>
      <c r="H669" t="s">
        <v>71</v>
      </c>
      <c r="I669">
        <v>1</v>
      </c>
      <c r="J669" t="s">
        <v>405</v>
      </c>
      <c r="K669" s="1" t="s">
        <v>168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ユニフォーム高千穂恵也ICONIC</v>
      </c>
    </row>
    <row r="670" spans="1:20" x14ac:dyDescent="0.3">
      <c r="A670">
        <f>VLOOKUP(Attack[[#This Row],[No用]],SetNo[[No.用]:[vlookup 用]],2,FALSE)</f>
        <v>168</v>
      </c>
      <c r="B670" s="10">
        <f>IF(ROW()=2,1,IF(A669&lt;&gt;Attack[[#This Row],[No]],1,B669+1))</f>
        <v>2</v>
      </c>
      <c r="C670" t="s">
        <v>108</v>
      </c>
      <c r="D670" s="1" t="s">
        <v>863</v>
      </c>
      <c r="E670" s="1" t="s">
        <v>90</v>
      </c>
      <c r="F670" s="1" t="s">
        <v>78</v>
      </c>
      <c r="G670" s="1" t="s">
        <v>691</v>
      </c>
      <c r="H670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34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ユニフォーム高千穂恵也ICONIC</v>
      </c>
    </row>
    <row r="671" spans="1:20" x14ac:dyDescent="0.3">
      <c r="A671">
        <f>VLOOKUP(Attack[[#This Row],[No用]],SetNo[[No.用]:[vlookup 用]],2,FALSE)</f>
        <v>168</v>
      </c>
      <c r="B671" s="10">
        <f>IF(ROW()=2,1,IF(A670&lt;&gt;Attack[[#This Row],[No]],1,B670+1))</f>
        <v>3</v>
      </c>
      <c r="C671" t="s">
        <v>108</v>
      </c>
      <c r="D671" s="1" t="s">
        <v>863</v>
      </c>
      <c r="E671" s="1" t="s">
        <v>90</v>
      </c>
      <c r="F671" s="1" t="s">
        <v>78</v>
      </c>
      <c r="G671" s="1" t="s">
        <v>691</v>
      </c>
      <c r="H671" t="s">
        <v>71</v>
      </c>
      <c r="I671">
        <v>1</v>
      </c>
      <c r="J671" t="s">
        <v>235</v>
      </c>
      <c r="K671" s="1" t="s">
        <v>271</v>
      </c>
      <c r="L671" s="1" t="s">
        <v>162</v>
      </c>
      <c r="M671">
        <v>36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ユニフォーム高千穂恵也ICONIC</v>
      </c>
    </row>
    <row r="672" spans="1:20" x14ac:dyDescent="0.3">
      <c r="A672">
        <f>VLOOKUP(Attack[[#This Row],[No用]],SetNo[[No.用]:[vlookup 用]],2,FALSE)</f>
        <v>169</v>
      </c>
      <c r="B672" s="10">
        <f>IF(ROW()=2,1,IF(A671&lt;&gt;Attack[[#This Row],[No]],1,B671+1))</f>
        <v>1</v>
      </c>
      <c r="C672" t="s">
        <v>108</v>
      </c>
      <c r="D672" s="1" t="s">
        <v>865</v>
      </c>
      <c r="E672" s="1" t="s">
        <v>90</v>
      </c>
      <c r="F672" s="1" t="s">
        <v>82</v>
      </c>
      <c r="G672" s="1" t="s">
        <v>691</v>
      </c>
      <c r="H672" t="s">
        <v>71</v>
      </c>
      <c r="I672">
        <v>1</v>
      </c>
      <c r="J672" t="s">
        <v>235</v>
      </c>
      <c r="K672" s="1" t="s">
        <v>168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ユニフォーム広尾倖児ICONIC</v>
      </c>
    </row>
    <row r="673" spans="1:20" x14ac:dyDescent="0.3">
      <c r="A673">
        <f>VLOOKUP(Attack[[#This Row],[No用]],SetNo[[No.用]:[vlookup 用]],2,FALSE)</f>
        <v>169</v>
      </c>
      <c r="B673" s="10">
        <f>IF(ROW()=2,1,IF(A672&lt;&gt;Attack[[#This Row],[No]],1,B672+1))</f>
        <v>2</v>
      </c>
      <c r="C673" t="s">
        <v>108</v>
      </c>
      <c r="D673" s="1" t="s">
        <v>865</v>
      </c>
      <c r="E673" s="1" t="s">
        <v>90</v>
      </c>
      <c r="F673" s="1" t="s">
        <v>82</v>
      </c>
      <c r="G673" s="1" t="s">
        <v>691</v>
      </c>
      <c r="H673" t="s">
        <v>71</v>
      </c>
      <c r="I673">
        <v>1</v>
      </c>
      <c r="J673" t="s">
        <v>405</v>
      </c>
      <c r="K673" s="1" t="s">
        <v>169</v>
      </c>
      <c r="L673" s="1" t="s">
        <v>162</v>
      </c>
      <c r="M673">
        <v>24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ユニフォーム広尾倖児ICONIC</v>
      </c>
    </row>
    <row r="674" spans="1:20" x14ac:dyDescent="0.3">
      <c r="A674">
        <f>VLOOKUP(Attack[[#This Row],[No用]],SetNo[[No.用]:[vlookup 用]],2,FALSE)</f>
        <v>169</v>
      </c>
      <c r="B674" s="10">
        <f>IF(ROW()=2,1,IF(A673&lt;&gt;Attack[[#This Row],[No]],1,B673+1))</f>
        <v>3</v>
      </c>
      <c r="C674" t="s">
        <v>108</v>
      </c>
      <c r="D674" s="1" t="s">
        <v>865</v>
      </c>
      <c r="E674" s="1" t="s">
        <v>90</v>
      </c>
      <c r="F674" s="1" t="s">
        <v>82</v>
      </c>
      <c r="G674" s="1" t="s">
        <v>691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ユニフォーム広尾倖児ICONIC</v>
      </c>
    </row>
    <row r="675" spans="1:20" x14ac:dyDescent="0.3">
      <c r="A675">
        <f>VLOOKUP(Attack[[#This Row],[No用]],SetNo[[No.用]:[vlookup 用]],2,FALSE)</f>
        <v>170</v>
      </c>
      <c r="B675" s="10">
        <f>IF(ROW()=2,1,IF(A674&lt;&gt;Attack[[#This Row],[No]],1,B674+1))</f>
        <v>1</v>
      </c>
      <c r="C675" t="s">
        <v>108</v>
      </c>
      <c r="D675" s="1" t="s">
        <v>867</v>
      </c>
      <c r="E675" s="1" t="s">
        <v>90</v>
      </c>
      <c r="F675" s="1" t="s">
        <v>74</v>
      </c>
      <c r="G675" s="1" t="s">
        <v>691</v>
      </c>
      <c r="H675" t="s">
        <v>71</v>
      </c>
      <c r="I675">
        <v>1</v>
      </c>
      <c r="J675" t="s">
        <v>235</v>
      </c>
      <c r="K675" s="1" t="s">
        <v>168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ユニフォーム先島伊澄ICONIC</v>
      </c>
    </row>
    <row r="676" spans="1:20" x14ac:dyDescent="0.3">
      <c r="A676">
        <f>VLOOKUP(Attack[[#This Row],[No用]],SetNo[[No.用]:[vlookup 用]],2,FALSE)</f>
        <v>170</v>
      </c>
      <c r="B676" s="10">
        <f>IF(ROW()=2,1,IF(A675&lt;&gt;Attack[[#This Row],[No]],1,B675+1))</f>
        <v>2</v>
      </c>
      <c r="C676" t="s">
        <v>108</v>
      </c>
      <c r="D676" s="1" t="s">
        <v>867</v>
      </c>
      <c r="E676" s="1" t="s">
        <v>90</v>
      </c>
      <c r="F676" s="1" t="s">
        <v>74</v>
      </c>
      <c r="G676" s="1" t="s">
        <v>691</v>
      </c>
      <c r="H676" t="s">
        <v>71</v>
      </c>
      <c r="I676">
        <v>1</v>
      </c>
      <c r="J676" t="s">
        <v>235</v>
      </c>
      <c r="K676" s="1" t="s">
        <v>169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ユニフォーム先島伊澄ICONIC</v>
      </c>
    </row>
    <row r="677" spans="1:20" x14ac:dyDescent="0.3">
      <c r="A677">
        <f>VLOOKUP(Attack[[#This Row],[No用]],SetNo[[No.用]:[vlookup 用]],2,FALSE)</f>
        <v>170</v>
      </c>
      <c r="B677" s="10">
        <f>IF(ROW()=2,1,IF(A676&lt;&gt;Attack[[#This Row],[No]],1,B676+1))</f>
        <v>3</v>
      </c>
      <c r="C677" t="s">
        <v>108</v>
      </c>
      <c r="D677" s="1" t="s">
        <v>867</v>
      </c>
      <c r="E677" s="1" t="s">
        <v>90</v>
      </c>
      <c r="F677" s="1" t="s">
        <v>74</v>
      </c>
      <c r="G677" s="1" t="s">
        <v>691</v>
      </c>
      <c r="H677" t="s">
        <v>71</v>
      </c>
      <c r="I677">
        <v>1</v>
      </c>
      <c r="J677" t="s">
        <v>235</v>
      </c>
      <c r="K677" s="1" t="s">
        <v>171</v>
      </c>
      <c r="L677" s="1" t="s">
        <v>173</v>
      </c>
      <c r="M677">
        <v>30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ユニフォーム先島伊澄ICONIC</v>
      </c>
    </row>
    <row r="678" spans="1:20" x14ac:dyDescent="0.3">
      <c r="A678">
        <f>VLOOKUP(Attack[[#This Row],[No用]],SetNo[[No.用]:[vlookup 用]],2,FALSE)</f>
        <v>171</v>
      </c>
      <c r="B678" s="10">
        <f>IF(ROW()=2,1,IF(A677&lt;&gt;Attack[[#This Row],[No]],1,B677+1))</f>
        <v>1</v>
      </c>
      <c r="C678" t="s">
        <v>108</v>
      </c>
      <c r="D678" s="1" t="s">
        <v>869</v>
      </c>
      <c r="E678" s="1" t="s">
        <v>90</v>
      </c>
      <c r="F678" s="1" t="s">
        <v>82</v>
      </c>
      <c r="G678" s="1" t="s">
        <v>691</v>
      </c>
      <c r="H678" t="s">
        <v>71</v>
      </c>
      <c r="I678">
        <v>1</v>
      </c>
      <c r="J678" t="s">
        <v>405</v>
      </c>
      <c r="K678" s="1" t="s">
        <v>168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ユニフォーム背黒晃彦ICONIC</v>
      </c>
    </row>
    <row r="679" spans="1:20" x14ac:dyDescent="0.3">
      <c r="A679">
        <f>VLOOKUP(Attack[[#This Row],[No用]],SetNo[[No.用]:[vlookup 用]],2,FALSE)</f>
        <v>171</v>
      </c>
      <c r="B679" s="10">
        <f>IF(ROW()=2,1,IF(A678&lt;&gt;Attack[[#This Row],[No]],1,B678+1))</f>
        <v>2</v>
      </c>
      <c r="C679" t="s">
        <v>108</v>
      </c>
      <c r="D679" s="1" t="s">
        <v>869</v>
      </c>
      <c r="E679" s="1" t="s">
        <v>90</v>
      </c>
      <c r="F679" s="1" t="s">
        <v>82</v>
      </c>
      <c r="G679" s="1" t="s">
        <v>691</v>
      </c>
      <c r="H679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ユニフォーム背黒晃彦ICONIC</v>
      </c>
    </row>
    <row r="680" spans="1:20" x14ac:dyDescent="0.3">
      <c r="A680">
        <f>VLOOKUP(Attack[[#This Row],[No用]],SetNo[[No.用]:[vlookup 用]],2,FALSE)</f>
        <v>172</v>
      </c>
      <c r="B680" s="10">
        <f>IF(ROW()=2,1,IF(A679&lt;&gt;Attack[[#This Row],[No]],1,B679+1))</f>
        <v>1</v>
      </c>
      <c r="C680" t="s">
        <v>108</v>
      </c>
      <c r="D680" s="1" t="s">
        <v>871</v>
      </c>
      <c r="E680" s="1" t="s">
        <v>90</v>
      </c>
      <c r="F680" s="1" t="s">
        <v>80</v>
      </c>
      <c r="G680" s="1" t="s">
        <v>691</v>
      </c>
      <c r="H680" t="s">
        <v>71</v>
      </c>
      <c r="I680">
        <v>1</v>
      </c>
      <c r="J680" t="s">
        <v>235</v>
      </c>
      <c r="M680">
        <v>0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49"/>
  <sheetViews>
    <sheetView topLeftCell="A549" workbookViewId="0">
      <selection activeCell="A562" sqref="A562:XFD56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>
        <f>IF(ROW()=2,1,IF(A138&lt;&gt;Block[[#This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39</v>
      </c>
      <c r="B140">
        <f>IF(ROW()=2,1,IF(A139&lt;&gt;Block[[#This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39</v>
      </c>
      <c r="B141">
        <f>IF(ROW()=2,1,IF(A140&lt;&gt;Block[[#This Row],[No]],1,B140+1))</f>
        <v>3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4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5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6</v>
      </c>
      <c r="C144" t="s">
        <v>108</v>
      </c>
      <c r="D144" t="s">
        <v>41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ユニフォーム灰羽リエーフICONIC</v>
      </c>
    </row>
    <row r="145" spans="1:20" x14ac:dyDescent="0.3">
      <c r="A145">
        <f>VLOOKUP(Block[[#This Row],[No用]],SetNo[[No.用]:[vlookup 用]],2,FALSE)</f>
        <v>40</v>
      </c>
      <c r="B145">
        <f>IF(ROW()=2,1,IF(A144&lt;&gt;Block[[#This Row],[No]],1,B144+1))</f>
        <v>1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40</v>
      </c>
      <c r="B146">
        <f>IF(ROW()=2,1,IF(A145&lt;&gt;Block[[#This Row],[No]],1,B145+1))</f>
        <v>2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40</v>
      </c>
      <c r="B147">
        <f>IF(ROW()=2,1,IF(A146&lt;&gt;Block[[#This Row],[No]],1,B146+1))</f>
        <v>3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4</v>
      </c>
      <c r="C148" t="s">
        <v>387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探偵灰羽リエーフICONIC</v>
      </c>
    </row>
    <row r="149" spans="1:20" x14ac:dyDescent="0.3">
      <c r="A149">
        <f>VLOOKUP(Block[[#This Row],[No用]],SetNo[[No.用]:[vlookup 用]],2,FALSE)</f>
        <v>40</v>
      </c>
      <c r="B149">
        <f>IF(ROW()=2,1,IF(A148&lt;&gt;Block[[#This Row],[No]],1,B148+1))</f>
        <v>5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探偵灰羽リエーフICONIC</v>
      </c>
    </row>
    <row r="150" spans="1:20" x14ac:dyDescent="0.3">
      <c r="A150">
        <f>VLOOKUP(Block[[#This Row],[No用]],SetNo[[No.用]:[vlookup 用]],2,FALSE)</f>
        <v>40</v>
      </c>
      <c r="B150">
        <f>IF(ROW()=2,1,IF(A149&lt;&gt;Block[[#This Row],[No]],1,B149+1))</f>
        <v>6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探偵灰羽リエーフICONIC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1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248</v>
      </c>
      <c r="M151">
        <v>0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ユニフォーム夜久衛輔ICONIC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ユニフォーム福永招平ICONIC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ユニフォーム福永招平ICONIC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ユニフォーム福永招平ICONIC</v>
      </c>
    </row>
    <row r="155" spans="1:20" x14ac:dyDescent="0.3">
      <c r="A155">
        <f>VLOOKUP(Block[[#This Row],[No用]],SetNo[[No.用]:[vlookup 用]],2,FALSE)</f>
        <v>43</v>
      </c>
      <c r="B155">
        <f>IF(ROW()=2,1,IF(A154&lt;&gt;Block[[#This Row],[No]],1,B154+1))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173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192</v>
      </c>
      <c r="L157" t="s">
        <v>173</v>
      </c>
      <c r="M157">
        <v>37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173</v>
      </c>
      <c r="M158">
        <v>35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5</v>
      </c>
      <c r="C159" t="s">
        <v>108</v>
      </c>
      <c r="D159" t="s">
        <v>44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6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183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Block[[#This Row],[服装]]&amp;Block[[#This Row],[名前]]&amp;Block[[#This Row],[レアリティ]]</f>
        <v>ユニフォーム犬岡走ICONIC</v>
      </c>
    </row>
    <row r="161" spans="1:20" x14ac:dyDescent="0.3">
      <c r="A161">
        <f>VLOOKUP(Block[[#This Row],[No用]],SetNo[[No.用]:[vlookup 用]],2,FALSE)</f>
        <v>44</v>
      </c>
      <c r="B161">
        <f>IF(ROW()=2,1,IF(A160&lt;&gt;Block[[#This Row],[No]],1,B160+1))</f>
        <v>1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174</v>
      </c>
      <c r="L161" s="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2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175</v>
      </c>
      <c r="L162" s="1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3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192</v>
      </c>
      <c r="L163" s="1" t="s">
        <v>173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4</v>
      </c>
      <c r="C164" s="1" t="s">
        <v>939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177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新年犬岡走ICONIC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5</v>
      </c>
      <c r="C165" s="1" t="s">
        <v>939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新年犬岡走ICONIC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6</v>
      </c>
      <c r="C166" s="1" t="s">
        <v>939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Block[[#This Row],[服装]]&amp;Block[[#This Row],[名前]]&amp;Block[[#This Row],[レアリティ]]</f>
        <v>新年犬岡走ICONIC</v>
      </c>
    </row>
    <row r="167" spans="1:20" x14ac:dyDescent="0.3">
      <c r="A167">
        <f>VLOOKUP(Block[[#This Row],[No用]],SetNo[[No.用]:[vlookup 用]],2,FALSE)</f>
        <v>45</v>
      </c>
      <c r="B167">
        <f>IF(ROW()=2,1,IF(A166&lt;&gt;Block[[#This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2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3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4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ユニフォーム山本猛虎ICONIC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1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2</v>
      </c>
      <c r="C172" t="s">
        <v>938</v>
      </c>
      <c r="D172" t="s">
        <v>45</v>
      </c>
      <c r="E172" t="s">
        <v>28</v>
      </c>
      <c r="F172" t="s">
        <v>25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新年山本猛虎ICONIC</v>
      </c>
    </row>
    <row r="173" spans="1:20" x14ac:dyDescent="0.3">
      <c r="A173">
        <f>VLOOKUP(Block[[#This Row],[No用]],SetNo[[No.用]:[vlookup 用]],2,FALSE)</f>
        <v>46</v>
      </c>
      <c r="B173">
        <f>IF(ROW()=2,1,IF(A172&lt;&gt;Block[[#This Row],[No]],1,B172+1))</f>
        <v>3</v>
      </c>
      <c r="C173" t="s">
        <v>938</v>
      </c>
      <c r="D173" t="s">
        <v>45</v>
      </c>
      <c r="E173" t="s">
        <v>28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新年山本猛虎ICONIC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4</v>
      </c>
      <c r="C174" t="s">
        <v>938</v>
      </c>
      <c r="D174" t="s">
        <v>45</v>
      </c>
      <c r="E174" t="s">
        <v>28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新年山本猛虎ICONIC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t="s">
        <v>108</v>
      </c>
      <c r="D175" t="s">
        <v>46</v>
      </c>
      <c r="E175" t="s">
        <v>24</v>
      </c>
      <c r="F175" t="s">
        <v>21</v>
      </c>
      <c r="G175" t="s">
        <v>27</v>
      </c>
      <c r="H175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ユニフォーム芝山優生ICONIC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ユニフォーム海信之ICONIC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1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248</v>
      </c>
      <c r="K178" t="s">
        <v>174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ユニフォーム海信之YELL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2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248</v>
      </c>
      <c r="K179" t="s">
        <v>175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ユニフォーム海信之YELL</v>
      </c>
    </row>
    <row r="180" spans="1:20" x14ac:dyDescent="0.3">
      <c r="A180">
        <f>VLOOKUP(Block[[#This Row],[No用]],SetNo[[No.用]:[vlookup 用]],2,FALSE)</f>
        <v>50</v>
      </c>
      <c r="B180">
        <f>IF(ROW()=2,1,IF(A179&lt;&gt;Block[[#This Row],[No]],1,B179+1))</f>
        <v>1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41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2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41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3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173</v>
      </c>
      <c r="M182">
        <v>47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4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5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6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225</v>
      </c>
      <c r="M185">
        <v>51</v>
      </c>
      <c r="N185">
        <v>5</v>
      </c>
      <c r="O185">
        <v>61</v>
      </c>
      <c r="P185">
        <v>7</v>
      </c>
      <c r="T185" t="str">
        <f>Block[[#This Row],[服装]]&amp;Block[[#This Row],[名前]]&amp;Block[[#This Row],[レアリティ]]</f>
        <v>ユニフォーム青根高伸ICONIC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174</v>
      </c>
      <c r="L186" t="s">
        <v>173</v>
      </c>
      <c r="M186">
        <v>41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175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173</v>
      </c>
      <c r="M188">
        <v>47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177</v>
      </c>
      <c r="L189" t="s">
        <v>162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s="1" t="s">
        <v>249</v>
      </c>
      <c r="L190" t="s">
        <v>178</v>
      </c>
      <c r="M190">
        <v>39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6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225</v>
      </c>
      <c r="M191">
        <v>51</v>
      </c>
      <c r="N191">
        <v>5</v>
      </c>
      <c r="O191">
        <v>61</v>
      </c>
      <c r="P191">
        <v>7</v>
      </c>
      <c r="T191" t="str">
        <f>Block[[#This Row],[服装]]&amp;Block[[#This Row],[名前]]&amp;Block[[#This Row],[レアリティ]]</f>
        <v>制服青根高伸ICONIC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174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2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175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3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192</v>
      </c>
      <c r="L194" t="s">
        <v>178</v>
      </c>
      <c r="M194">
        <v>42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プール掃除青根高伸ICONIC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4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177</v>
      </c>
      <c r="L195" t="s">
        <v>162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プール掃除青根高伸ICONIC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5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36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プール掃除青根高伸ICONIC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26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ユニフォーム二口堅治ICONIC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175</v>
      </c>
      <c r="L201" t="s">
        <v>178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178</v>
      </c>
      <c r="M202">
        <v>29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183</v>
      </c>
      <c r="L203" t="s">
        <v>225</v>
      </c>
      <c r="M203">
        <v>42</v>
      </c>
      <c r="N203">
        <v>0</v>
      </c>
      <c r="O203">
        <v>52</v>
      </c>
      <c r="P203">
        <v>0</v>
      </c>
      <c r="T203" t="str">
        <f>Block[[#This Row],[服装]]&amp;Block[[#This Row],[名前]]&amp;Block[[#This Row],[レアリティ]]</f>
        <v>制服二口堅治ICONIC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178</v>
      </c>
      <c r="M204">
        <v>33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117</v>
      </c>
      <c r="D205" t="s">
        <v>50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178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プール掃除二口堅治ICONIC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プール掃除二口堅治ICONIC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プール掃除二口堅治ICONIC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174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175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5</v>
      </c>
      <c r="C212" t="s">
        <v>206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Block[[#This Row],[服装]]&amp;Block[[#This Row],[名前]]&amp;Block[[#This Row],[レアリティ]]</f>
        <v>ユニフォーム黄金川貫至ICONIC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149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5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183</v>
      </c>
      <c r="L217" s="1" t="s">
        <v>225</v>
      </c>
      <c r="M217">
        <v>45</v>
      </c>
      <c r="N217">
        <v>0</v>
      </c>
      <c r="O217">
        <v>55</v>
      </c>
      <c r="P217">
        <v>0</v>
      </c>
      <c r="T217" t="str">
        <f>Block[[#This Row],[服装]]&amp;Block[[#This Row],[名前]]&amp;Block[[#This Row],[レアリティ]]</f>
        <v>制服黄金川貫至ICONIC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174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s="1" t="s">
        <v>705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175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職業体験黄金川貫至ICONIC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s="1" t="s">
        <v>705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職業体験黄金川貫至ICONIC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249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職業体験黄金川貫至ICONIC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1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174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2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175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ユニフォーム小原豊ICONIC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3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ユニフォーム小原豊ICONIC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4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ユニフォーム小原豊ICONIC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ユニフォーム女川太郎ICONIC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ユニフォーム女川太郎ICONIC</v>
      </c>
    </row>
    <row r="228" spans="1:20" x14ac:dyDescent="0.3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s="1" t="s">
        <v>183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Block[[#This Row],[服装]]&amp;Block[[#This Row],[名前]]&amp;Block[[#This Row],[レアリティ]]</f>
        <v>ユニフォーム女川太郎ICONIC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ユニフォーム作並浩輔ICONIC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177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ユニフォーム吹上仁悟ICONIC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ユニフォーム吹上仁悟ICONIC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Block[[#This Row],[服装]]&amp;Block[[#This Row],[名前]]&amp;Block[[#This Row],[レアリティ]]</f>
        <v>ユニフォーム吹上仁悟ICONIC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918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Xmas及川徹ICONIC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918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Xmas及川徹ICONIC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918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Xmas及川徹ICONIC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制服及川徹ICONIC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制服及川徹ICONIC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制服及川徹ICONIC</v>
      </c>
    </row>
    <row r="248" spans="1:20" x14ac:dyDescent="0.3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ユニフォーム岩泉一ICONIC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249</v>
      </c>
      <c r="L255" s="1" t="s">
        <v>178</v>
      </c>
      <c r="M255">
        <v>29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プール掃除岩泉一ICONIC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s="1" t="s">
        <v>149</v>
      </c>
      <c r="D257" t="s">
        <v>32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制服岩泉一ICONIC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制服岩泉一ICONIC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制服岩泉一ICONIC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173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173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179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ユニフォーム金田一勇太郎ICONIC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ユニフォーム金田一勇太郎ICONIC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ユニフォーム金田一勇太郎ICONIC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963</v>
      </c>
      <c r="D265" t="s">
        <v>33</v>
      </c>
      <c r="E265" s="1" t="s">
        <v>77</v>
      </c>
      <c r="F265" t="s">
        <v>26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雪遊び金田一勇太郎ICONIC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963</v>
      </c>
      <c r="D266" t="s">
        <v>33</v>
      </c>
      <c r="E266" s="1" t="s">
        <v>77</v>
      </c>
      <c r="F266" t="s">
        <v>26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雪遊び金田一勇太郎ICONIC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963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179</v>
      </c>
      <c r="L267" s="1" t="s">
        <v>173</v>
      </c>
      <c r="M267">
        <v>33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雪遊び金田一勇太郎ICONIC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s="1" t="s">
        <v>963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雪遊び金田一勇太郎ICONIC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5</v>
      </c>
      <c r="C269" s="1" t="s">
        <v>963</v>
      </c>
      <c r="D269" t="s">
        <v>33</v>
      </c>
      <c r="E269" s="1" t="s">
        <v>77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30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雪遊び金田一勇太郎ICONIC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6</v>
      </c>
      <c r="C270" s="1" t="s">
        <v>963</v>
      </c>
      <c r="D270" t="s">
        <v>33</v>
      </c>
      <c r="E270" s="1" t="s">
        <v>77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183</v>
      </c>
      <c r="L270" s="1" t="s">
        <v>225</v>
      </c>
      <c r="M270">
        <v>43</v>
      </c>
      <c r="N270">
        <v>0</v>
      </c>
      <c r="O270">
        <v>53</v>
      </c>
      <c r="P270">
        <v>0</v>
      </c>
      <c r="T270" t="str">
        <f>Block[[#This Row],[服装]]&amp;Block[[#This Row],[名前]]&amp;Block[[#This Row],[レアリティ]]</f>
        <v>雪遊び金田一勇太郎ICONIC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34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ユニフォーム京谷賢太郎ICONIC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34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ユニフォーム京谷賢太郎ICONIC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34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ユニフォーム京谷賢太郎ICONIC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206</v>
      </c>
      <c r="D274" t="s">
        <v>35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ユニフォーム国見英ICONIC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206</v>
      </c>
      <c r="D275" t="s">
        <v>35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ユニフォーム国見英ICONIC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206</v>
      </c>
      <c r="D276" t="s">
        <v>35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ユニフォーム国見英ICONIC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職業体験国見英ICONIC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705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職業体験国見英ICONIC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705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職業体験国見英ICONIC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206</v>
      </c>
      <c r="D280" t="s">
        <v>36</v>
      </c>
      <c r="E280" t="s">
        <v>23</v>
      </c>
      <c r="F280" t="s">
        <v>21</v>
      </c>
      <c r="G280" t="s">
        <v>20</v>
      </c>
      <c r="H280" t="s">
        <v>71</v>
      </c>
      <c r="I280">
        <v>1</v>
      </c>
      <c r="J280" t="s">
        <v>248</v>
      </c>
      <c r="M280">
        <v>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ユニフォーム渡親治ICONIC</v>
      </c>
    </row>
    <row r="281" spans="1:20" x14ac:dyDescent="0.3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ユニフォーム松川一静ICONIC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2</v>
      </c>
      <c r="C282" t="s">
        <v>206</v>
      </c>
      <c r="D282" t="s">
        <v>37</v>
      </c>
      <c r="E282" t="s">
        <v>23</v>
      </c>
      <c r="F282" t="s">
        <v>26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ユニフォーム松川一静ICONIC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3</v>
      </c>
      <c r="C283" t="s">
        <v>206</v>
      </c>
      <c r="D283" t="s">
        <v>37</v>
      </c>
      <c r="E283" t="s">
        <v>23</v>
      </c>
      <c r="F283" t="s">
        <v>26</v>
      </c>
      <c r="G283" t="s">
        <v>20</v>
      </c>
      <c r="H283" t="s">
        <v>71</v>
      </c>
      <c r="I283">
        <v>1</v>
      </c>
      <c r="J283" t="s">
        <v>248</v>
      </c>
      <c r="K283" s="1" t="s">
        <v>176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ユニフォーム松川一静ICONIC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4</v>
      </c>
      <c r="C284" t="s">
        <v>206</v>
      </c>
      <c r="D284" t="s">
        <v>37</v>
      </c>
      <c r="E284" t="s">
        <v>23</v>
      </c>
      <c r="F284" t="s">
        <v>26</v>
      </c>
      <c r="G284" t="s">
        <v>20</v>
      </c>
      <c r="H284" t="s">
        <v>71</v>
      </c>
      <c r="I284">
        <v>1</v>
      </c>
      <c r="J284" t="s">
        <v>248</v>
      </c>
      <c r="K284" s="1" t="s">
        <v>192</v>
      </c>
      <c r="L284" s="1" t="s">
        <v>162</v>
      </c>
      <c r="M284">
        <v>38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5</v>
      </c>
      <c r="C285" t="s">
        <v>206</v>
      </c>
      <c r="D285" t="s">
        <v>37</v>
      </c>
      <c r="E285" t="s">
        <v>23</v>
      </c>
      <c r="F285" t="s">
        <v>26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ユニフォーム松川一静ICONIC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6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ユニフォーム松川一静ICONIC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s="1" t="s">
        <v>911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アート松川一静ICONIC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s="1" t="s">
        <v>911</v>
      </c>
      <c r="D288" t="s">
        <v>37</v>
      </c>
      <c r="E288" s="1" t="s">
        <v>90</v>
      </c>
      <c r="F288" t="s">
        <v>82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38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アート松川一静ICONIC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s="1" t="s">
        <v>911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248</v>
      </c>
      <c r="K289" s="1" t="s">
        <v>176</v>
      </c>
      <c r="L289" s="1" t="s">
        <v>173</v>
      </c>
      <c r="M289">
        <v>43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アート松川一静ICONIC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s="1" t="s">
        <v>911</v>
      </c>
      <c r="D290" t="s">
        <v>37</v>
      </c>
      <c r="E290" s="1" t="s">
        <v>90</v>
      </c>
      <c r="F290" t="s">
        <v>82</v>
      </c>
      <c r="G290" t="s">
        <v>20</v>
      </c>
      <c r="H290" t="s">
        <v>71</v>
      </c>
      <c r="I290">
        <v>1</v>
      </c>
      <c r="J290" t="s">
        <v>248</v>
      </c>
      <c r="K290" s="1" t="s">
        <v>192</v>
      </c>
      <c r="L290" s="1" t="s">
        <v>178</v>
      </c>
      <c r="M290">
        <v>41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アート松川一静ICONIC</v>
      </c>
    </row>
    <row r="291" spans="1:20" x14ac:dyDescent="0.3">
      <c r="A291">
        <f>VLOOKUP(Block[[#This Row],[No用]],SetNo[[No.用]:[vlookup 用]],2,FALSE)</f>
        <v>77</v>
      </c>
      <c r="B291">
        <f>IF(ROW()=2,1,IF(A290&lt;&gt;Block[[#This Row],[No]],1,B290+1))</f>
        <v>5</v>
      </c>
      <c r="C291" s="1" t="s">
        <v>911</v>
      </c>
      <c r="D291" t="s">
        <v>37</v>
      </c>
      <c r="E291" s="1" t="s">
        <v>90</v>
      </c>
      <c r="F291" t="s">
        <v>82</v>
      </c>
      <c r="G291" t="s">
        <v>20</v>
      </c>
      <c r="H291" t="s">
        <v>71</v>
      </c>
      <c r="I291">
        <v>1</v>
      </c>
      <c r="J291" t="s">
        <v>248</v>
      </c>
      <c r="K291" s="1" t="s">
        <v>177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アート松川一静ICONIC</v>
      </c>
    </row>
    <row r="292" spans="1:20" x14ac:dyDescent="0.3">
      <c r="A292">
        <f>VLOOKUP(Block[[#This Row],[No用]],SetNo[[No.用]:[vlookup 用]],2,FALSE)</f>
        <v>77</v>
      </c>
      <c r="B292">
        <f>IF(ROW()=2,1,IF(A291&lt;&gt;Block[[#This Row],[No]],1,B291+1))</f>
        <v>6</v>
      </c>
      <c r="C292" s="1" t="s">
        <v>911</v>
      </c>
      <c r="D292" t="s">
        <v>37</v>
      </c>
      <c r="E292" s="1" t="s">
        <v>90</v>
      </c>
      <c r="F292" t="s">
        <v>82</v>
      </c>
      <c r="G292" t="s">
        <v>20</v>
      </c>
      <c r="H292" t="s">
        <v>71</v>
      </c>
      <c r="I292">
        <v>1</v>
      </c>
      <c r="J292" t="s">
        <v>248</v>
      </c>
      <c r="K292" s="1" t="s">
        <v>249</v>
      </c>
      <c r="L292" s="1" t="s">
        <v>178</v>
      </c>
      <c r="M292">
        <v>36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アート松川一静ICONIC</v>
      </c>
    </row>
    <row r="293" spans="1:20" x14ac:dyDescent="0.3">
      <c r="A293">
        <f>VLOOKUP(Block[[#This Row],[No用]],SetNo[[No.用]:[vlookup 用]],2,FALSE)</f>
        <v>77</v>
      </c>
      <c r="B293">
        <f>IF(ROW()=2,1,IF(A292&lt;&gt;Block[[#This Row],[No]],1,B292+1))</f>
        <v>7</v>
      </c>
      <c r="C293" s="1" t="s">
        <v>911</v>
      </c>
      <c r="D293" t="s">
        <v>37</v>
      </c>
      <c r="E293" s="1" t="s">
        <v>90</v>
      </c>
      <c r="F293" t="s">
        <v>82</v>
      </c>
      <c r="G293" t="s">
        <v>20</v>
      </c>
      <c r="H293" t="s">
        <v>71</v>
      </c>
      <c r="I293">
        <v>1</v>
      </c>
      <c r="J293" t="s">
        <v>248</v>
      </c>
      <c r="K293" s="1" t="s">
        <v>912</v>
      </c>
      <c r="L293" s="1" t="s">
        <v>225</v>
      </c>
      <c r="M293">
        <v>49</v>
      </c>
      <c r="N293">
        <v>0</v>
      </c>
      <c r="O293">
        <v>59</v>
      </c>
      <c r="P293">
        <v>0</v>
      </c>
      <c r="T293" t="str">
        <f>Block[[#This Row],[服装]]&amp;Block[[#This Row],[名前]]&amp;Block[[#This Row],[レアリティ]]</f>
        <v>アート松川一静ICONIC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1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ユニフォーム花巻貴大ICONIC</v>
      </c>
    </row>
    <row r="295" spans="1:20" x14ac:dyDescent="0.3">
      <c r="A295">
        <f>VLOOKUP(Block[[#This Row],[No用]],SetNo[[No.用]:[vlookup 用]],2,FALSE)</f>
        <v>78</v>
      </c>
      <c r="B295">
        <f>IF(ROW()=2,1,IF(A294&lt;&gt;Block[[#This Row],[No]],1,B294+1))</f>
        <v>2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ユニフォーム花巻貴大ICONIC</v>
      </c>
    </row>
    <row r="296" spans="1:20" x14ac:dyDescent="0.3">
      <c r="A296">
        <f>VLOOKUP(Block[[#This Row],[No用]],SetNo[[No.用]:[vlookup 用]],2,FALSE)</f>
        <v>78</v>
      </c>
      <c r="B296">
        <f>IF(ROW()=2,1,IF(A295&lt;&gt;Block[[#This Row],[No]],1,B295+1))</f>
        <v>3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ユニフォーム花巻貴大ICONIC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s="1" t="s">
        <v>911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アート花巻貴大ICONIC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2</v>
      </c>
      <c r="C298" s="1" t="s">
        <v>911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アート花巻貴大ICONIC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3</v>
      </c>
      <c r="C299" s="1" t="s">
        <v>911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177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アート花巻貴大ICONIC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55</v>
      </c>
      <c r="E300" t="s">
        <v>23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ユニフォーム駒木輝ICONIC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55</v>
      </c>
      <c r="E301" t="s">
        <v>23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ユニフォーム駒木輝ICONIC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ユニフォーム駒木輝ICONIC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t="s">
        <v>206</v>
      </c>
      <c r="D303" t="s">
        <v>57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248</v>
      </c>
      <c r="K303" s="1" t="s">
        <v>174</v>
      </c>
      <c r="L303" s="1" t="s">
        <v>173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ユニフォーム茶屋和馬ICONIC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t="s">
        <v>206</v>
      </c>
      <c r="D304" t="s">
        <v>57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175</v>
      </c>
      <c r="L304" s="1" t="s">
        <v>173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ユニフォーム茶屋和馬ICONIC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t="s">
        <v>206</v>
      </c>
      <c r="D305" t="s">
        <v>57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234</v>
      </c>
      <c r="L305" s="1" t="s">
        <v>173</v>
      </c>
      <c r="M305">
        <v>36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ユニフォーム茶屋和馬ICONIC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4</v>
      </c>
      <c r="C306" t="s">
        <v>206</v>
      </c>
      <c r="D306" t="s">
        <v>57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ユニフォーム茶屋和馬ICONIC</v>
      </c>
    </row>
    <row r="307" spans="1:20" x14ac:dyDescent="0.3">
      <c r="A307">
        <f>VLOOKUP(Block[[#This Row],[No用]],SetNo[[No.用]:[vlookup 用]],2,FALSE)</f>
        <v>81</v>
      </c>
      <c r="B307">
        <f>IF(ROW()=2,1,IF(A306&lt;&gt;Block[[#This Row],[No]],1,B306+1))</f>
        <v>5</v>
      </c>
      <c r="C307" t="s">
        <v>206</v>
      </c>
      <c r="D307" t="s">
        <v>57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ユニフォーム茶屋和馬ICONIC</v>
      </c>
    </row>
    <row r="308" spans="1:20" x14ac:dyDescent="0.3">
      <c r="A308">
        <f>VLOOKUP(Block[[#This Row],[No用]],SetNo[[No.用]:[vlookup 用]],2,FALSE)</f>
        <v>81</v>
      </c>
      <c r="B308">
        <f>IF(ROW()=2,1,IF(A307&lt;&gt;Block[[#This Row],[No]],1,B307+1))</f>
        <v>6</v>
      </c>
      <c r="C308" t="s">
        <v>206</v>
      </c>
      <c r="D308" t="s">
        <v>57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Block[[#This Row],[服装]]&amp;Block[[#This Row],[名前]]&amp;Block[[#This Row],[レアリティ]]</f>
        <v>ユニフォーム茶屋和馬ICONIC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ユニフォーム玉川弘樹ICONIC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ユニフォーム玉川弘樹ICONIC</v>
      </c>
    </row>
    <row r="311" spans="1:20" x14ac:dyDescent="0.3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ユニフォーム玉川弘樹ICONIC</v>
      </c>
    </row>
    <row r="312" spans="1:20" x14ac:dyDescent="0.3">
      <c r="A312">
        <f>VLOOKUP(Block[[#This Row],[No用]],SetNo[[No.用]:[vlookup 用]],2,FALSE)</f>
        <v>82</v>
      </c>
      <c r="B312">
        <f>IF(ROW()=2,1,IF(A311&lt;&gt;Block[[#This Row],[No]],1,B311+1))</f>
        <v>4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ユニフォーム玉川弘樹ICONIC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1</v>
      </c>
      <c r="C313" t="s">
        <v>206</v>
      </c>
      <c r="D313" t="s">
        <v>59</v>
      </c>
      <c r="E313" t="s">
        <v>24</v>
      </c>
      <c r="F313" t="s">
        <v>21</v>
      </c>
      <c r="G313" t="s">
        <v>56</v>
      </c>
      <c r="H313" t="s">
        <v>71</v>
      </c>
      <c r="I313">
        <v>1</v>
      </c>
      <c r="J313" t="s">
        <v>248</v>
      </c>
      <c r="M313">
        <v>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ユニフォーム桜井大河ICONIC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ユニフォーム芳賀良治ICONIC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ユニフォーム芳賀良治ICONIC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ユニフォーム芳賀良治ICONIC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t="s">
        <v>206</v>
      </c>
      <c r="D317" t="s">
        <v>61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ユニフォーム渋谷陸斗ICONIC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t="s">
        <v>206</v>
      </c>
      <c r="D318" t="s">
        <v>61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ユニフォーム渋谷陸斗ICONIC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42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ユニフォーム渋谷陸斗ICONIC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t="s">
        <v>206</v>
      </c>
      <c r="D320" t="s">
        <v>61</v>
      </c>
      <c r="E320" t="s">
        <v>24</v>
      </c>
      <c r="F320" t="s">
        <v>26</v>
      </c>
      <c r="G320" t="s">
        <v>56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32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ユニフォーム渋谷陸斗ICONIC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t="s">
        <v>206</v>
      </c>
      <c r="D321" t="s">
        <v>61</v>
      </c>
      <c r="E321" t="s">
        <v>24</v>
      </c>
      <c r="F321" t="s">
        <v>26</v>
      </c>
      <c r="G321" t="s">
        <v>56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ユニフォーム渋谷陸斗ICONIC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t="s">
        <v>206</v>
      </c>
      <c r="D322" t="s">
        <v>61</v>
      </c>
      <c r="E322" t="s">
        <v>24</v>
      </c>
      <c r="F322" t="s">
        <v>26</v>
      </c>
      <c r="G322" t="s">
        <v>56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ユニフォーム渋谷陸斗ICONIC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ユニフォーム池尻隼人ICONIC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ユニフォーム池尻隼人ICONIC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62</v>
      </c>
      <c r="E325" t="s">
        <v>24</v>
      </c>
      <c r="F325" t="s">
        <v>25</v>
      </c>
      <c r="G325" t="s">
        <v>56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ユニフォーム池尻隼人ICONIC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4</v>
      </c>
      <c r="C326" t="s">
        <v>206</v>
      </c>
      <c r="D326" t="s">
        <v>62</v>
      </c>
      <c r="E326" t="s">
        <v>24</v>
      </c>
      <c r="F326" t="s">
        <v>25</v>
      </c>
      <c r="G326" t="s">
        <v>56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ユニフォーム池尻隼人ICONIC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t="s">
        <v>206</v>
      </c>
      <c r="D327" t="s">
        <v>63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ユニフォーム十和田良樹ICONIC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t="s">
        <v>206</v>
      </c>
      <c r="D328" t="s">
        <v>63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ユニフォーム十和田良樹ICONIC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ユニフォーム十和田良樹ICONIC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4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ユニフォーム十和田良樹ICONIC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ユニフォーム森岳歩ICONIC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ユニフォーム森岳歩ICONIC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192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ユニフォーム森岳歩ICONIC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65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32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ユニフォーム森岳歩ICONIC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5</v>
      </c>
      <c r="C335" t="s">
        <v>206</v>
      </c>
      <c r="D335" t="s">
        <v>65</v>
      </c>
      <c r="E335" t="s">
        <v>28</v>
      </c>
      <c r="F335" t="s">
        <v>26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ユニフォーム森岳歩ICONIC</v>
      </c>
    </row>
    <row r="336" spans="1:20" x14ac:dyDescent="0.3">
      <c r="A336">
        <f>VLOOKUP(Block[[#This Row],[No用]],SetNo[[No.用]:[vlookup 用]],2,FALSE)</f>
        <v>88</v>
      </c>
      <c r="B336">
        <f>IF(ROW()=2,1,IF(A335&lt;&gt;Block[[#This Row],[No]],1,B335+1))</f>
        <v>6</v>
      </c>
      <c r="C336" t="s">
        <v>206</v>
      </c>
      <c r="D336" t="s">
        <v>65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ユニフォーム森岳歩ICONIC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ユニフォーム唐松拓巳ICONIC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t="s">
        <v>206</v>
      </c>
      <c r="D338" t="s">
        <v>66</v>
      </c>
      <c r="E338" t="s">
        <v>24</v>
      </c>
      <c r="F338" t="s">
        <v>25</v>
      </c>
      <c r="G338" t="s">
        <v>64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ユニフォーム唐松拓巳ICONIC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t="s">
        <v>206</v>
      </c>
      <c r="D339" t="s">
        <v>66</v>
      </c>
      <c r="E339" t="s">
        <v>24</v>
      </c>
      <c r="F339" t="s">
        <v>25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ユニフォーム唐松拓巳ICONIC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4</v>
      </c>
      <c r="C340" t="s">
        <v>206</v>
      </c>
      <c r="D340" t="s">
        <v>66</v>
      </c>
      <c r="E340" t="s">
        <v>24</v>
      </c>
      <c r="F340" t="s">
        <v>25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ユニフォーム唐松拓巳ICONIC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1</v>
      </c>
      <c r="C341" t="s">
        <v>206</v>
      </c>
      <c r="D341" t="s">
        <v>67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ユニフォーム田沢裕樹ICONIC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2</v>
      </c>
      <c r="C342" t="s">
        <v>206</v>
      </c>
      <c r="D342" t="s">
        <v>67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ユニフォーム田沢裕樹ICONIC</v>
      </c>
    </row>
    <row r="343" spans="1:20" x14ac:dyDescent="0.3">
      <c r="A343">
        <f>VLOOKUP(Block[[#This Row],[No用]],SetNo[[No.用]:[vlookup 用]],2,FALSE)</f>
        <v>90</v>
      </c>
      <c r="B343">
        <f>IF(ROW()=2,1,IF(A342&lt;&gt;Block[[#This Row],[No]],1,B342+1))</f>
        <v>3</v>
      </c>
      <c r="C343" t="s">
        <v>206</v>
      </c>
      <c r="D343" t="s">
        <v>67</v>
      </c>
      <c r="E343" t="s">
        <v>28</v>
      </c>
      <c r="F343" t="s">
        <v>25</v>
      </c>
      <c r="G343" t="s">
        <v>64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ユニフォーム田沢裕樹ICONIC</v>
      </c>
    </row>
    <row r="344" spans="1:20" x14ac:dyDescent="0.3">
      <c r="A344">
        <f>VLOOKUP(Block[[#This Row],[No用]],SetNo[[No.用]:[vlookup 用]],2,FALSE)</f>
        <v>90</v>
      </c>
      <c r="B344">
        <f>IF(ROW()=2,1,IF(A343&lt;&gt;Block[[#This Row],[No]],1,B343+1))</f>
        <v>4</v>
      </c>
      <c r="C344" t="s">
        <v>206</v>
      </c>
      <c r="D344" t="s">
        <v>67</v>
      </c>
      <c r="E344" t="s">
        <v>28</v>
      </c>
      <c r="F344" t="s">
        <v>25</v>
      </c>
      <c r="G344" t="s">
        <v>64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ユニフォーム田沢裕樹ICONIC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t="s">
        <v>206</v>
      </c>
      <c r="D345" t="s">
        <v>68</v>
      </c>
      <c r="E345" t="s">
        <v>28</v>
      </c>
      <c r="F345" t="s">
        <v>26</v>
      </c>
      <c r="G345" t="s">
        <v>64</v>
      </c>
      <c r="H345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40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ユニフォーム子安颯真ICONIC</v>
      </c>
    </row>
    <row r="346" spans="1:20" x14ac:dyDescent="0.3">
      <c r="A346">
        <f>VLOOKUP(Block[[#This Row],[No用]],SetNo[[No.用]:[vlookup 用]],2,FALSE)</f>
        <v>91</v>
      </c>
      <c r="B346">
        <f>IF(ROW()=2,1,IF(A345&lt;&gt;Block[[#This Row],[No]],1,B345+1))</f>
        <v>2</v>
      </c>
      <c r="C346" t="s">
        <v>206</v>
      </c>
      <c r="D346" t="s">
        <v>68</v>
      </c>
      <c r="E346" t="s">
        <v>28</v>
      </c>
      <c r="F346" t="s">
        <v>26</v>
      </c>
      <c r="G346" t="s">
        <v>64</v>
      </c>
      <c r="H346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40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ユニフォーム子安颯真ICONIC</v>
      </c>
    </row>
    <row r="347" spans="1:20" x14ac:dyDescent="0.3">
      <c r="A347">
        <f>VLOOKUP(Block[[#This Row],[No用]],SetNo[[No.用]:[vlookup 用]],2,FALSE)</f>
        <v>91</v>
      </c>
      <c r="B347">
        <f>IF(ROW()=2,1,IF(A346&lt;&gt;Block[[#This Row],[No]],1,B346+1))</f>
        <v>3</v>
      </c>
      <c r="C347" t="s">
        <v>206</v>
      </c>
      <c r="D347" t="s">
        <v>68</v>
      </c>
      <c r="E347" t="s">
        <v>28</v>
      </c>
      <c r="F347" t="s">
        <v>26</v>
      </c>
      <c r="G347" t="s">
        <v>64</v>
      </c>
      <c r="H347" t="s">
        <v>71</v>
      </c>
      <c r="I347">
        <v>1</v>
      </c>
      <c r="J347" t="s">
        <v>248</v>
      </c>
      <c r="K347" s="1" t="s">
        <v>176</v>
      </c>
      <c r="L347" s="1" t="s">
        <v>173</v>
      </c>
      <c r="M347">
        <v>43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ユニフォーム子安颯真ICONIC</v>
      </c>
    </row>
    <row r="348" spans="1:20" x14ac:dyDescent="0.3">
      <c r="A348">
        <f>VLOOKUP(Block[[#This Row],[No用]],SetNo[[No.用]:[vlookup 用]],2,FALSE)</f>
        <v>91</v>
      </c>
      <c r="B348">
        <f>IF(ROW()=2,1,IF(A347&lt;&gt;Block[[#This Row],[No]],1,B347+1))</f>
        <v>4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ユニフォーム子安颯真ICONIC</v>
      </c>
    </row>
    <row r="349" spans="1:20" x14ac:dyDescent="0.3">
      <c r="A349">
        <f>VLOOKUP(Block[[#This Row],[No用]],SetNo[[No.用]:[vlookup 用]],2,FALSE)</f>
        <v>91</v>
      </c>
      <c r="B349">
        <f>IF(ROW()=2,1,IF(A348&lt;&gt;Block[[#This Row],[No]],1,B348+1))</f>
        <v>5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ユニフォーム子安颯真ICONIC</v>
      </c>
    </row>
    <row r="350" spans="1:20" x14ac:dyDescent="0.3">
      <c r="A350">
        <f>VLOOKUP(Block[[#This Row],[No用]],SetNo[[No.用]:[vlookup 用]],2,FALSE)</f>
        <v>91</v>
      </c>
      <c r="B350">
        <f>IF(ROW()=2,1,IF(A349&lt;&gt;Block[[#This Row],[No]],1,B349+1))</f>
        <v>6</v>
      </c>
      <c r="C350" t="s">
        <v>206</v>
      </c>
      <c r="D350" t="s">
        <v>68</v>
      </c>
      <c r="E350" t="s">
        <v>28</v>
      </c>
      <c r="F350" t="s">
        <v>26</v>
      </c>
      <c r="G350" t="s">
        <v>64</v>
      </c>
      <c r="H350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Block[[#This Row],[服装]]&amp;Block[[#This Row],[名前]]&amp;Block[[#This Row],[レアリティ]]</f>
        <v>ユニフォーム子安颯真ICONIC</v>
      </c>
    </row>
    <row r="351" spans="1:20" x14ac:dyDescent="0.3">
      <c r="A351">
        <f>VLOOKUP(Block[[#This Row],[No用]],SetNo[[No.用]:[vlookup 用]],2,FALSE)</f>
        <v>92</v>
      </c>
      <c r="B351">
        <f>IF(ROW()=2,1,IF(A350&lt;&gt;Block[[#This Row],[No]],1,B350+1))</f>
        <v>1</v>
      </c>
      <c r="C351" t="s">
        <v>206</v>
      </c>
      <c r="D351" t="s">
        <v>69</v>
      </c>
      <c r="E351" t="s">
        <v>28</v>
      </c>
      <c r="F351" t="s">
        <v>21</v>
      </c>
      <c r="G351" t="s">
        <v>64</v>
      </c>
      <c r="H351" t="s">
        <v>71</v>
      </c>
      <c r="I351">
        <v>1</v>
      </c>
      <c r="J351" t="s">
        <v>248</v>
      </c>
      <c r="K351" s="1"/>
      <c r="L351" s="1"/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ユニフォーム横手駿ICONIC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1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ユニフォーム夏瀬伊吹ICONIC</v>
      </c>
    </row>
    <row r="353" spans="1:20" x14ac:dyDescent="0.3">
      <c r="A353">
        <f>VLOOKUP(Block[[#This Row],[No用]],SetNo[[No.用]:[vlookup 用]],2,FALSE)</f>
        <v>93</v>
      </c>
      <c r="B353">
        <f>IF(ROW()=2,1,IF(A352&lt;&gt;Block[[#This Row],[No]],1,B352+1))</f>
        <v>2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ユニフォーム夏瀬伊吹ICONIC</v>
      </c>
    </row>
    <row r="354" spans="1:20" x14ac:dyDescent="0.3">
      <c r="A354">
        <f>VLOOKUP(Block[[#This Row],[No用]],SetNo[[No.用]:[vlookup 用]],2,FALSE)</f>
        <v>93</v>
      </c>
      <c r="B354">
        <f>IF(ROW()=2,1,IF(A353&lt;&gt;Block[[#This Row],[No]],1,B353+1))</f>
        <v>3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ユニフォーム夏瀬伊吹ICONIC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1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ユニフォーム古牧譲ICONIC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2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ユニフォーム古牧譲ICONIC</v>
      </c>
    </row>
    <row r="357" spans="1:20" x14ac:dyDescent="0.3">
      <c r="A357">
        <f>VLOOKUP(Block[[#This Row],[No用]],SetNo[[No.用]:[vlookup 用]],2,FALSE)</f>
        <v>94</v>
      </c>
      <c r="B357">
        <f>IF(ROW()=2,1,IF(A356&lt;&gt;Block[[#This Row],[No]],1,B356+1))</f>
        <v>3</v>
      </c>
      <c r="C357" t="s">
        <v>206</v>
      </c>
      <c r="D357" t="s">
        <v>72</v>
      </c>
      <c r="E357" t="s">
        <v>23</v>
      </c>
      <c r="F357" t="s">
        <v>31</v>
      </c>
      <c r="G357" t="s">
        <v>75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ユニフォーム古牧譲ICONIC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1</v>
      </c>
      <c r="C358" s="1" t="s">
        <v>963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雪遊び古牧譲ICONIC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2</v>
      </c>
      <c r="C359" s="1" t="s">
        <v>963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雪遊び古牧譲ICONIC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3</v>
      </c>
      <c r="C360" s="1" t="s">
        <v>963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雪遊び古牧譲ICONIC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76</v>
      </c>
      <c r="E361" t="s">
        <v>28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ユニフォーム浅虫快人ICONIC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ユニフォーム浅虫快人ICONIC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ユニフォーム浅虫快人ICONIC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76</v>
      </c>
      <c r="E364" t="s">
        <v>28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ユニフォーム浅虫快人ICONIC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79</v>
      </c>
      <c r="E365" t="s">
        <v>23</v>
      </c>
      <c r="F365" t="s">
        <v>21</v>
      </c>
      <c r="G365" t="s">
        <v>75</v>
      </c>
      <c r="H365" t="s">
        <v>71</v>
      </c>
      <c r="I365">
        <v>1</v>
      </c>
      <c r="J365" t="s">
        <v>248</v>
      </c>
      <c r="K365" s="1"/>
      <c r="L365" s="1"/>
      <c r="M365">
        <v>0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ユニフォーム南田大志ICONIC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ユニフォーム湯川良明ICONIC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81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ユニフォーム湯川良明ICONIC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81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ユニフォーム湯川良明ICONIC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81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ユニフォーム湯川良明ICONIC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5</v>
      </c>
      <c r="C370" t="s">
        <v>206</v>
      </c>
      <c r="D370" t="s">
        <v>81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ユニフォーム湯川良明ICONIC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6</v>
      </c>
      <c r="C371" t="s">
        <v>206</v>
      </c>
      <c r="D371" t="s">
        <v>81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176</v>
      </c>
      <c r="L371" s="1" t="s">
        <v>225</v>
      </c>
      <c r="M371">
        <v>44</v>
      </c>
      <c r="N371">
        <v>0</v>
      </c>
      <c r="O371">
        <v>54</v>
      </c>
      <c r="P371">
        <v>0</v>
      </c>
      <c r="T371" t="str">
        <f>Block[[#This Row],[服装]]&amp;Block[[#This Row],[名前]]&amp;Block[[#This Row],[レアリティ]]</f>
        <v>ユニフォーム湯川良明ICONIC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t="s">
        <v>206</v>
      </c>
      <c r="D372" t="s">
        <v>83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ユニフォーム稲垣功ICONIC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t="s">
        <v>206</v>
      </c>
      <c r="D373" t="s">
        <v>83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ユニフォーム稲垣功ICONIC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t="s">
        <v>206</v>
      </c>
      <c r="D374" t="s">
        <v>83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ユニフォーム稲垣功ICONIC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t="s">
        <v>206</v>
      </c>
      <c r="D375" t="s">
        <v>83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ユニフォーム稲垣功ICONIC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86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ユニフォーム馬門英治ICONIC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86</v>
      </c>
      <c r="E377" t="s">
        <v>23</v>
      </c>
      <c r="F377" t="s">
        <v>26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ユニフォーム馬門英治ICONIC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86</v>
      </c>
      <c r="E378" t="s">
        <v>23</v>
      </c>
      <c r="F378" t="s">
        <v>26</v>
      </c>
      <c r="G378" t="s">
        <v>75</v>
      </c>
      <c r="H378" t="s">
        <v>71</v>
      </c>
      <c r="I378">
        <v>1</v>
      </c>
      <c r="J378" t="s">
        <v>248</v>
      </c>
      <c r="K378" s="1" t="s">
        <v>192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ユニフォーム馬門英治ICONIC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4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ユニフォーム馬門英治ICONIC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5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ユニフォーム馬門英治ICONIC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6</v>
      </c>
      <c r="C381" t="s">
        <v>206</v>
      </c>
      <c r="D381" t="s">
        <v>86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248</v>
      </c>
      <c r="K381" s="1" t="s">
        <v>176</v>
      </c>
      <c r="L381" s="1" t="s">
        <v>225</v>
      </c>
      <c r="M381">
        <v>45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ユニフォーム馬門英治ICONIC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1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ユニフォーム百沢雄大ICONIC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2</v>
      </c>
      <c r="C383" t="s">
        <v>206</v>
      </c>
      <c r="D383" t="s">
        <v>88</v>
      </c>
      <c r="E383" t="s">
        <v>23</v>
      </c>
      <c r="F383" t="s">
        <v>25</v>
      </c>
      <c r="G383" t="s">
        <v>75</v>
      </c>
      <c r="H383" t="s">
        <v>71</v>
      </c>
      <c r="I383">
        <v>1</v>
      </c>
      <c r="J383" t="s">
        <v>248</v>
      </c>
      <c r="K383" s="1" t="s">
        <v>175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ユニフォーム百沢雄大ICONIC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3</v>
      </c>
      <c r="C384" t="s">
        <v>206</v>
      </c>
      <c r="D384" t="s">
        <v>88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ユニフォーム百沢雄大ICONIC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1</v>
      </c>
      <c r="C385" s="1" t="s">
        <v>705</v>
      </c>
      <c r="D385" t="s">
        <v>88</v>
      </c>
      <c r="E385" s="1" t="s">
        <v>90</v>
      </c>
      <c r="F385" t="s">
        <v>78</v>
      </c>
      <c r="G385" t="s">
        <v>75</v>
      </c>
      <c r="H385" t="s">
        <v>71</v>
      </c>
      <c r="I385">
        <v>1</v>
      </c>
      <c r="J385" t="s">
        <v>248</v>
      </c>
      <c r="K385" s="1" t="s">
        <v>174</v>
      </c>
      <c r="L385" s="1" t="s">
        <v>178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職業体験百沢雄大ICONIC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2</v>
      </c>
      <c r="C386" s="1" t="s">
        <v>705</v>
      </c>
      <c r="D386" t="s">
        <v>88</v>
      </c>
      <c r="E386" s="1" t="s">
        <v>90</v>
      </c>
      <c r="F386" t="s">
        <v>78</v>
      </c>
      <c r="G386" t="s">
        <v>75</v>
      </c>
      <c r="H386" t="s">
        <v>71</v>
      </c>
      <c r="I386">
        <v>1</v>
      </c>
      <c r="J386" t="s">
        <v>248</v>
      </c>
      <c r="K386" s="1" t="s">
        <v>175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職業体験百沢雄大ICONIC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3</v>
      </c>
      <c r="C387" s="1" t="s">
        <v>705</v>
      </c>
      <c r="D387" t="s">
        <v>88</v>
      </c>
      <c r="E387" s="1" t="s">
        <v>90</v>
      </c>
      <c r="F387" t="s">
        <v>78</v>
      </c>
      <c r="G387" t="s">
        <v>75</v>
      </c>
      <c r="H387" t="s">
        <v>71</v>
      </c>
      <c r="I387">
        <v>1</v>
      </c>
      <c r="J387" t="s">
        <v>248</v>
      </c>
      <c r="K387" s="1" t="s">
        <v>179</v>
      </c>
      <c r="L387" s="1" t="s">
        <v>178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職業体験百沢雄大ICONIC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4</v>
      </c>
      <c r="C388" s="1" t="s">
        <v>705</v>
      </c>
      <c r="D388" t="s">
        <v>88</v>
      </c>
      <c r="E388" s="1" t="s">
        <v>90</v>
      </c>
      <c r="F388" t="s">
        <v>78</v>
      </c>
      <c r="G388" t="s">
        <v>75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職業体験百沢雄大ICONIC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5</v>
      </c>
      <c r="C389" s="1" t="s">
        <v>705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50</v>
      </c>
      <c r="N389">
        <v>5</v>
      </c>
      <c r="O389">
        <v>60</v>
      </c>
      <c r="P389">
        <v>8</v>
      </c>
      <c r="T389" t="str">
        <f>Block[[#This Row],[服装]]&amp;Block[[#This Row],[名前]]&amp;Block[[#This Row],[レアリティ]]</f>
        <v>職業体験百沢雄大ICONIC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108</v>
      </c>
      <c r="D390" t="s">
        <v>89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ユニフォーム照島游児ICONIC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ユニフォーム照島游児ICONIC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ユニフォーム照島游児ICONIC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149</v>
      </c>
      <c r="D393" t="s">
        <v>89</v>
      </c>
      <c r="E393" t="s">
        <v>77</v>
      </c>
      <c r="F393" t="s">
        <v>78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制服照島游児ICONIC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29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制服照島游児ICONIC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29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制服照島游児ICONIC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963</v>
      </c>
      <c r="D396" t="s">
        <v>89</v>
      </c>
      <c r="E396" s="1" t="s">
        <v>964</v>
      </c>
      <c r="F396" t="s">
        <v>78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29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雪遊び照島游児ICONIC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963</v>
      </c>
      <c r="D397" t="s">
        <v>89</v>
      </c>
      <c r="E397" s="1" t="s">
        <v>964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178</v>
      </c>
      <c r="M397">
        <v>32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雪遊び照島游児ICONIC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963</v>
      </c>
      <c r="D398" t="s">
        <v>89</v>
      </c>
      <c r="E398" s="1" t="s">
        <v>964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雪遊び照島游児ICONIC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ユニフォーム母畑和馬ICONIC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ユニフォーム母畑和馬ICONIC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92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248</v>
      </c>
      <c r="K401" s="1" t="s">
        <v>179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ユニフォーム母畑和馬ICONIC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108</v>
      </c>
      <c r="D402" t="s">
        <v>92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ユニフォーム母畑和馬ICONIC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t="s">
        <v>108</v>
      </c>
      <c r="D403" t="s">
        <v>92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ユニフォーム母畑和馬ICONIC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6</v>
      </c>
      <c r="C404" t="s">
        <v>108</v>
      </c>
      <c r="D404" t="s">
        <v>92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46</v>
      </c>
      <c r="N404">
        <v>0</v>
      </c>
      <c r="O404">
        <v>56</v>
      </c>
      <c r="P404">
        <v>0</v>
      </c>
      <c r="T404" t="str">
        <f>Block[[#This Row],[服装]]&amp;Block[[#This Row],[名前]]&amp;Block[[#This Row],[レアリティ]]</f>
        <v>ユニフォーム母畑和馬ICONIC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t="s">
        <v>108</v>
      </c>
      <c r="D405" t="s">
        <v>93</v>
      </c>
      <c r="E405" t="s">
        <v>73</v>
      </c>
      <c r="F405" t="s">
        <v>74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14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ユニフォーム二岐丈晴ICONIC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t="s">
        <v>108</v>
      </c>
      <c r="D406" t="s">
        <v>93</v>
      </c>
      <c r="E406" t="s">
        <v>73</v>
      </c>
      <c r="F406" t="s">
        <v>74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28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ユニフォーム二岐丈晴ICONIC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t="s">
        <v>108</v>
      </c>
      <c r="D407" t="s">
        <v>93</v>
      </c>
      <c r="E407" t="s">
        <v>73</v>
      </c>
      <c r="F407" t="s">
        <v>74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14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ユニフォーム二岐丈晴ICONIC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149</v>
      </c>
      <c r="D408" t="s">
        <v>93</v>
      </c>
      <c r="E408" t="s">
        <v>90</v>
      </c>
      <c r="F408" t="s">
        <v>74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制服二岐丈晴ICONIC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制服二岐丈晴ICONIC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14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制服二岐丈晴ICONIC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99</v>
      </c>
      <c r="E411" t="s">
        <v>73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ユニフォーム沼尻凛太郎ICONIC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108</v>
      </c>
      <c r="D412" t="s">
        <v>99</v>
      </c>
      <c r="E412" t="s">
        <v>73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ユニフォーム沼尻凛太郎ICONIC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108</v>
      </c>
      <c r="D413" t="s">
        <v>99</v>
      </c>
      <c r="E413" t="s">
        <v>73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ユニフォーム沼尻凛太郎ICONIC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108</v>
      </c>
      <c r="D414" t="s">
        <v>94</v>
      </c>
      <c r="E414" t="s">
        <v>90</v>
      </c>
      <c r="F414" t="s">
        <v>82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ユニフォーム飯坂信義ICONIC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108</v>
      </c>
      <c r="D415" t="s">
        <v>94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ユニフォーム飯坂信義ICONIC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108</v>
      </c>
      <c r="D416" t="s">
        <v>94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ユニフォーム飯坂信義ICONIC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4</v>
      </c>
      <c r="C417" t="s">
        <v>108</v>
      </c>
      <c r="D417" t="s">
        <v>94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ユニフォーム飯坂信義ICONIC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5</v>
      </c>
      <c r="C418" t="s">
        <v>108</v>
      </c>
      <c r="D418" t="s">
        <v>94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ユニフォーム飯坂信義ICONIC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6</v>
      </c>
      <c r="C419" t="s">
        <v>108</v>
      </c>
      <c r="D419" t="s">
        <v>94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47</v>
      </c>
      <c r="N419">
        <v>0</v>
      </c>
      <c r="O419">
        <v>57</v>
      </c>
      <c r="P419">
        <v>0</v>
      </c>
      <c r="T419" t="str">
        <f>Block[[#This Row],[服装]]&amp;Block[[#This Row],[名前]]&amp;Block[[#This Row],[レアリティ]]</f>
        <v>ユニフォーム飯坂信義ICONIC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t="s">
        <v>108</v>
      </c>
      <c r="D420" t="s">
        <v>95</v>
      </c>
      <c r="E420" t="s">
        <v>90</v>
      </c>
      <c r="F420" t="s">
        <v>78</v>
      </c>
      <c r="G420" t="s">
        <v>91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ユニフォーム東山勝道ICONIC</v>
      </c>
    </row>
    <row r="421" spans="1:20" x14ac:dyDescent="0.3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t="s">
        <v>108</v>
      </c>
      <c r="D421" t="s">
        <v>95</v>
      </c>
      <c r="E421" t="s">
        <v>90</v>
      </c>
      <c r="F421" t="s">
        <v>78</v>
      </c>
      <c r="G421" t="s">
        <v>91</v>
      </c>
      <c r="H42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ユニフォーム東山勝道ICONIC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t="s">
        <v>108</v>
      </c>
      <c r="D422" t="s">
        <v>95</v>
      </c>
      <c r="E422" t="s">
        <v>90</v>
      </c>
      <c r="F422" t="s">
        <v>78</v>
      </c>
      <c r="G422" t="s">
        <v>91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ユニフォーム東山勝道ICONIC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108</v>
      </c>
      <c r="D423" t="s">
        <v>96</v>
      </c>
      <c r="E423" t="s">
        <v>90</v>
      </c>
      <c r="F423" t="s">
        <v>80</v>
      </c>
      <c r="G423" t="s">
        <v>91</v>
      </c>
      <c r="H423" t="s">
        <v>71</v>
      </c>
      <c r="I423">
        <v>1</v>
      </c>
      <c r="J423" t="s">
        <v>248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ユニフォーム土湯新ICONIC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571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ユニフォーム中島猛ICONIC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571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ユニフォーム中島猛ICONIC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571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ユニフォーム中島猛ICONIC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574</v>
      </c>
      <c r="E427" t="s">
        <v>24</v>
      </c>
      <c r="F427" t="s">
        <v>25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ユニフォーム白石優希ICONIC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574</v>
      </c>
      <c r="E428" t="s">
        <v>24</v>
      </c>
      <c r="F428" t="s">
        <v>25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ユニフォーム白石優希ICONIC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574</v>
      </c>
      <c r="E429" t="s">
        <v>24</v>
      </c>
      <c r="F429" t="s">
        <v>25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ユニフォーム白石優希ICONIC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577</v>
      </c>
      <c r="E430" t="s">
        <v>28</v>
      </c>
      <c r="F430" t="s">
        <v>31</v>
      </c>
      <c r="G430" t="s">
        <v>156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ユニフォーム花山一雅ICONIC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577</v>
      </c>
      <c r="E431" t="s">
        <v>28</v>
      </c>
      <c r="F431" t="s">
        <v>31</v>
      </c>
      <c r="G431" t="s">
        <v>156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ユニフォーム花山一雅ICONIC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577</v>
      </c>
      <c r="E432" t="s">
        <v>28</v>
      </c>
      <c r="F432" t="s">
        <v>31</v>
      </c>
      <c r="G432" t="s">
        <v>156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ユニフォーム花山一雅ICONIC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580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ユニフォーム鳴子哲平ICONIC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206</v>
      </c>
      <c r="D434" t="s">
        <v>580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ユニフォーム鳴子哲平ICONIC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206</v>
      </c>
      <c r="D435" t="s">
        <v>580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ユニフォーム鳴子哲平ICONIC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4</v>
      </c>
      <c r="C436" t="s">
        <v>206</v>
      </c>
      <c r="D436" t="s">
        <v>580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ユニフォーム鳴子哲平ICONIC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5</v>
      </c>
      <c r="C437" t="s">
        <v>206</v>
      </c>
      <c r="D437" t="s">
        <v>580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32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ユニフォーム鳴子哲平ICONIC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6</v>
      </c>
      <c r="C438" t="s">
        <v>206</v>
      </c>
      <c r="D438" t="s">
        <v>580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248</v>
      </c>
      <c r="K438" s="1" t="s">
        <v>183</v>
      </c>
      <c r="L438" s="1" t="s">
        <v>225</v>
      </c>
      <c r="M438">
        <v>46</v>
      </c>
      <c r="N438">
        <v>0</v>
      </c>
      <c r="O438">
        <v>56</v>
      </c>
      <c r="P438">
        <v>0</v>
      </c>
      <c r="T438" t="str">
        <f>Block[[#This Row],[服装]]&amp;Block[[#This Row],[名前]]&amp;Block[[#This Row],[レアリティ]]</f>
        <v>ユニフォーム鳴子哲平ICONIC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583</v>
      </c>
      <c r="E439" t="s">
        <v>28</v>
      </c>
      <c r="F439" t="s">
        <v>21</v>
      </c>
      <c r="G439" t="s">
        <v>156</v>
      </c>
      <c r="H439" t="s">
        <v>71</v>
      </c>
      <c r="I439">
        <v>1</v>
      </c>
      <c r="J439" t="s">
        <v>248</v>
      </c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ユニフォーム秋保和光ICONIC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586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ユニフォーム松島剛ICONIC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586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35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ユニフォーム松島剛ICONIC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586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248</v>
      </c>
      <c r="K442" s="1" t="s">
        <v>192</v>
      </c>
      <c r="L442" s="1" t="s">
        <v>173</v>
      </c>
      <c r="M442">
        <v>41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ユニフォーム松島剛ICONIC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4</v>
      </c>
      <c r="C443" t="s">
        <v>206</v>
      </c>
      <c r="D443" t="s">
        <v>586</v>
      </c>
      <c r="E443" t="s">
        <v>28</v>
      </c>
      <c r="F443" t="s">
        <v>26</v>
      </c>
      <c r="G443" t="s">
        <v>156</v>
      </c>
      <c r="H443" t="s">
        <v>71</v>
      </c>
      <c r="I443">
        <v>1</v>
      </c>
      <c r="J443" t="s">
        <v>248</v>
      </c>
      <c r="K443" s="1" t="s">
        <v>177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ユニフォーム松島剛ICONIC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5</v>
      </c>
      <c r="C444" t="s">
        <v>206</v>
      </c>
      <c r="D444" t="s">
        <v>586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248</v>
      </c>
      <c r="K444" s="1" t="s">
        <v>249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ユニフォーム松島剛ICONIC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6</v>
      </c>
      <c r="C445" t="s">
        <v>206</v>
      </c>
      <c r="D445" t="s">
        <v>586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248</v>
      </c>
      <c r="K445" s="1" t="s">
        <v>183</v>
      </c>
      <c r="L445" s="1" t="s">
        <v>225</v>
      </c>
      <c r="M445">
        <v>43</v>
      </c>
      <c r="N445">
        <v>0</v>
      </c>
      <c r="O445">
        <v>54</v>
      </c>
      <c r="P445">
        <v>0</v>
      </c>
      <c r="T445" t="str">
        <f>Block[[#This Row],[服装]]&amp;Block[[#This Row],[名前]]&amp;Block[[#This Row],[レアリティ]]</f>
        <v>ユニフォーム松島剛ICONIC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1</v>
      </c>
      <c r="C446" t="s">
        <v>206</v>
      </c>
      <c r="D446" t="s">
        <v>589</v>
      </c>
      <c r="E446" t="s">
        <v>28</v>
      </c>
      <c r="F446" t="s">
        <v>25</v>
      </c>
      <c r="G446" t="s">
        <v>156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ユニフォーム川渡瞬己ICONIC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2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ユニフォーム川渡瞬己ICONIC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3</v>
      </c>
      <c r="C448" t="s">
        <v>206</v>
      </c>
      <c r="D448" t="s">
        <v>589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ユニフォーム川渡瞬己ICONIC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108</v>
      </c>
      <c r="D449" t="s">
        <v>109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ユニフォーム牛島若利ICONIC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108</v>
      </c>
      <c r="D450" t="s">
        <v>109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ユニフォーム牛島若利ICONIC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108</v>
      </c>
      <c r="D451" t="s">
        <v>109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ユニフォーム牛島若利ICONIC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1</v>
      </c>
      <c r="C452" t="s">
        <v>116</v>
      </c>
      <c r="D452" t="s">
        <v>109</v>
      </c>
      <c r="E452" t="s">
        <v>90</v>
      </c>
      <c r="F452" t="s">
        <v>78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水着牛島若利ICONIC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2</v>
      </c>
      <c r="C453" t="s">
        <v>116</v>
      </c>
      <c r="D453" t="s">
        <v>109</v>
      </c>
      <c r="E453" t="s">
        <v>90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水着牛島若利ICONIC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3</v>
      </c>
      <c r="C454" t="s">
        <v>116</v>
      </c>
      <c r="D454" t="s">
        <v>109</v>
      </c>
      <c r="E454" t="s">
        <v>90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249</v>
      </c>
      <c r="L454" s="1" t="s">
        <v>162</v>
      </c>
      <c r="M454">
        <v>28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水着牛島若利ICONIC</v>
      </c>
    </row>
    <row r="455" spans="1:20" x14ac:dyDescent="0.3">
      <c r="A455">
        <f>VLOOKUP(Block[[#This Row],[No用]],SetNo[[No.用]:[vlookup 用]],2,FALSE)</f>
        <v>122</v>
      </c>
      <c r="B455">
        <f>IF(ROW()=2,1,IF(A454&lt;&gt;Block[[#This Row],[No]],1,B454+1))</f>
        <v>1</v>
      </c>
      <c r="C455" s="1" t="s">
        <v>939</v>
      </c>
      <c r="D455" t="s">
        <v>109</v>
      </c>
      <c r="E455" s="1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新年牛島若利ICONIC</v>
      </c>
    </row>
    <row r="456" spans="1:20" x14ac:dyDescent="0.3">
      <c r="A456">
        <f>VLOOKUP(Block[[#This Row],[No用]],SetNo[[No.用]:[vlookup 用]],2,FALSE)</f>
        <v>122</v>
      </c>
      <c r="B456">
        <f>IF(ROW()=2,1,IF(A455&lt;&gt;Block[[#This Row],[No]],1,B455+1))</f>
        <v>2</v>
      </c>
      <c r="C456" s="1" t="s">
        <v>939</v>
      </c>
      <c r="D456" t="s">
        <v>109</v>
      </c>
      <c r="E456" s="1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162</v>
      </c>
      <c r="M456">
        <v>28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新年牛島若利ICONIC</v>
      </c>
    </row>
    <row r="457" spans="1:20" x14ac:dyDescent="0.3">
      <c r="A457">
        <f>VLOOKUP(Block[[#This Row],[No用]],SetNo[[No.用]:[vlookup 用]],2,FALSE)</f>
        <v>122</v>
      </c>
      <c r="B457">
        <f>IF(ROW()=2,1,IF(A456&lt;&gt;Block[[#This Row],[No]],1,B456+1))</f>
        <v>3</v>
      </c>
      <c r="C457" s="1" t="s">
        <v>939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新年牛島若利ICONIC</v>
      </c>
    </row>
    <row r="458" spans="1:20" x14ac:dyDescent="0.3">
      <c r="A458">
        <f>VLOOKUP(Block[[#This Row],[No用]],SetNo[[No.用]:[vlookup 用]],2,FALSE)</f>
        <v>123</v>
      </c>
      <c r="B458">
        <f>IF(ROW()=2,1,IF(A457&lt;&gt;Block[[#This Row],[No]],1,B457+1))</f>
        <v>1</v>
      </c>
      <c r="C458" t="s">
        <v>108</v>
      </c>
      <c r="D458" t="s">
        <v>110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ユニフォーム天童覚ICONIC</v>
      </c>
    </row>
    <row r="459" spans="1:20" x14ac:dyDescent="0.3">
      <c r="A459">
        <f>VLOOKUP(Block[[#This Row],[No用]],SetNo[[No.用]:[vlookup 用]],2,FALSE)</f>
        <v>123</v>
      </c>
      <c r="B459">
        <f>IF(ROW()=2,1,IF(A458&lt;&gt;Block[[#This Row],[No]],1,B458+1))</f>
        <v>2</v>
      </c>
      <c r="C459" t="s">
        <v>108</v>
      </c>
      <c r="D459" t="s">
        <v>110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ユニフォーム天童覚ICONIC</v>
      </c>
    </row>
    <row r="460" spans="1:20" x14ac:dyDescent="0.3">
      <c r="A460">
        <f>VLOOKUP(Block[[#This Row],[No用]],SetNo[[No.用]:[vlookup 用]],2,FALSE)</f>
        <v>123</v>
      </c>
      <c r="B460">
        <f>IF(ROW()=2,1,IF(A459&lt;&gt;Block[[#This Row],[No]],1,B459+1))</f>
        <v>3</v>
      </c>
      <c r="C460" t="s">
        <v>108</v>
      </c>
      <c r="D460" t="s">
        <v>110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ユニフォーム天童覚ICONIC</v>
      </c>
    </row>
    <row r="461" spans="1:20" x14ac:dyDescent="0.3">
      <c r="A461">
        <f>VLOOKUP(Block[[#This Row],[No用]],SetNo[[No.用]:[vlookup 用]],2,FALSE)</f>
        <v>123</v>
      </c>
      <c r="B461">
        <f>IF(ROW()=2,1,IF(A460&lt;&gt;Block[[#This Row],[No]],1,B460+1))</f>
        <v>4</v>
      </c>
      <c r="C461" t="s">
        <v>108</v>
      </c>
      <c r="D461" t="s">
        <v>110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ユニフォーム天童覚ICONIC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5</v>
      </c>
      <c r="C462" t="s">
        <v>108</v>
      </c>
      <c r="D462" t="s">
        <v>110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ユニフォーム天童覚ICONIC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6</v>
      </c>
      <c r="C463" t="s">
        <v>108</v>
      </c>
      <c r="D463" t="s">
        <v>110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225</v>
      </c>
      <c r="M463">
        <v>48</v>
      </c>
      <c r="N463">
        <v>0</v>
      </c>
      <c r="O463">
        <v>58</v>
      </c>
      <c r="P463">
        <v>0</v>
      </c>
      <c r="T463" t="str">
        <f>Block[[#This Row],[服装]]&amp;Block[[#This Row],[名前]]&amp;Block[[#This Row],[レアリティ]]</f>
        <v>ユニフォーム天童覚ICONIC</v>
      </c>
    </row>
    <row r="464" spans="1:20" x14ac:dyDescent="0.3">
      <c r="A464">
        <f>VLOOKUP(Block[[#This Row],[No用]],SetNo[[No.用]:[vlookup 用]],2,FALSE)</f>
        <v>124</v>
      </c>
      <c r="B464">
        <f>IF(ROW()=2,1,IF(A463&lt;&gt;Block[[#This Row],[No]],1,B463+1))</f>
        <v>1</v>
      </c>
      <c r="C464" t="s">
        <v>116</v>
      </c>
      <c r="D464" t="s">
        <v>110</v>
      </c>
      <c r="E464" t="s">
        <v>90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水着天童覚ICONIC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2</v>
      </c>
      <c r="C465" t="s">
        <v>116</v>
      </c>
      <c r="D465" t="s">
        <v>110</v>
      </c>
      <c r="E465" t="s">
        <v>90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水着天童覚ICONIC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3</v>
      </c>
      <c r="C466" t="s">
        <v>116</v>
      </c>
      <c r="D466" t="s">
        <v>110</v>
      </c>
      <c r="E466" t="s">
        <v>90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44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水着天童覚ICONIC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4</v>
      </c>
      <c r="C467" t="s">
        <v>116</v>
      </c>
      <c r="D467" t="s">
        <v>110</v>
      </c>
      <c r="E467" t="s">
        <v>90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水着天童覚ICONIC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5</v>
      </c>
      <c r="C468" t="s">
        <v>116</v>
      </c>
      <c r="D468" t="s">
        <v>110</v>
      </c>
      <c r="E468" t="s">
        <v>90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水着天童覚ICONIC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6</v>
      </c>
      <c r="C469" t="s">
        <v>116</v>
      </c>
      <c r="D469" t="s">
        <v>110</v>
      </c>
      <c r="E469" t="s">
        <v>90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225</v>
      </c>
      <c r="M469">
        <v>48</v>
      </c>
      <c r="N469">
        <v>0</v>
      </c>
      <c r="O469">
        <v>58</v>
      </c>
      <c r="P469">
        <v>0</v>
      </c>
      <c r="T469" t="str">
        <f>Block[[#This Row],[服装]]&amp;Block[[#This Row],[名前]]&amp;Block[[#This Row],[レアリティ]]</f>
        <v>水着天童覚ICONIC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s="1" t="s">
        <v>898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173</v>
      </c>
      <c r="M470">
        <v>37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文化祭天童覚ICONIC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s="1" t="s">
        <v>898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文化祭天童覚ICONIC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s="1" t="s">
        <v>898</v>
      </c>
      <c r="D472" t="s">
        <v>110</v>
      </c>
      <c r="E472" s="1" t="s">
        <v>77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176</v>
      </c>
      <c r="L472" s="1" t="s">
        <v>173</v>
      </c>
      <c r="M472">
        <v>44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文化祭天童覚ICONIC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4</v>
      </c>
      <c r="C473" s="1" t="s">
        <v>898</v>
      </c>
      <c r="D473" t="s">
        <v>110</v>
      </c>
      <c r="E473" s="1" t="s">
        <v>77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179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文化祭天童覚ICONIC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5</v>
      </c>
      <c r="C474" s="1" t="s">
        <v>898</v>
      </c>
      <c r="D474" t="s">
        <v>110</v>
      </c>
      <c r="E474" s="1" t="s">
        <v>77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文化祭天童覚ICONIC</v>
      </c>
    </row>
    <row r="475" spans="1:20" x14ac:dyDescent="0.3">
      <c r="A475">
        <f>VLOOKUP(Block[[#This Row],[No用]],SetNo[[No.用]:[vlookup 用]],2,FALSE)</f>
        <v>125</v>
      </c>
      <c r="B475">
        <f>IF(ROW()=2,1,IF(A474&lt;&gt;Block[[#This Row],[No]],1,B474+1))</f>
        <v>6</v>
      </c>
      <c r="C475" s="1" t="s">
        <v>898</v>
      </c>
      <c r="D475" t="s">
        <v>110</v>
      </c>
      <c r="E475" s="1" t="s">
        <v>77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249</v>
      </c>
      <c r="L475" s="1" t="s">
        <v>178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文化祭天童覚ICONIC</v>
      </c>
    </row>
    <row r="476" spans="1:20" x14ac:dyDescent="0.3">
      <c r="A476">
        <f>VLOOKUP(Block[[#This Row],[No用]],SetNo[[No.用]:[vlookup 用]],2,FALSE)</f>
        <v>125</v>
      </c>
      <c r="B476">
        <f>IF(ROW()=2,1,IF(A475&lt;&gt;Block[[#This Row],[No]],1,B475+1))</f>
        <v>7</v>
      </c>
      <c r="C476" s="1" t="s">
        <v>898</v>
      </c>
      <c r="D476" t="s">
        <v>110</v>
      </c>
      <c r="E476" s="1" t="s">
        <v>77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174</v>
      </c>
      <c r="L476" s="1" t="s">
        <v>225</v>
      </c>
      <c r="M476">
        <v>48</v>
      </c>
      <c r="N476">
        <v>0</v>
      </c>
      <c r="O476">
        <v>58</v>
      </c>
      <c r="P476">
        <v>0</v>
      </c>
      <c r="T476" t="str">
        <f>Block[[#This Row],[服装]]&amp;Block[[#This Row],[名前]]&amp;Block[[#This Row],[レアリティ]]</f>
        <v>文化祭天童覚ICONIC</v>
      </c>
    </row>
    <row r="477" spans="1:20" x14ac:dyDescent="0.3">
      <c r="A477">
        <f>VLOOKUP(Block[[#This Row],[No用]],SetNo[[No.用]:[vlookup 用]],2,FALSE)</f>
        <v>125</v>
      </c>
      <c r="B477">
        <f>IF(ROW()=2,1,IF(A476&lt;&gt;Block[[#This Row],[No]],1,B476+1))</f>
        <v>8</v>
      </c>
      <c r="C477" s="1" t="s">
        <v>898</v>
      </c>
      <c r="D477" t="s">
        <v>110</v>
      </c>
      <c r="E477" s="1" t="s">
        <v>77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174</v>
      </c>
      <c r="L477" s="1" t="s">
        <v>225</v>
      </c>
      <c r="M477">
        <v>48</v>
      </c>
      <c r="N477">
        <v>0</v>
      </c>
      <c r="O477">
        <v>58</v>
      </c>
      <c r="P477">
        <v>0</v>
      </c>
      <c r="T477" t="str">
        <f>Block[[#This Row],[服装]]&amp;Block[[#This Row],[名前]]&amp;Block[[#This Row],[レアリティ]]</f>
        <v>文化祭天童覚ICONIC</v>
      </c>
    </row>
    <row r="478" spans="1:20" x14ac:dyDescent="0.3">
      <c r="A478">
        <f>VLOOKUP(Block[[#This Row],[No用]],SetNo[[No.用]:[vlookup 用]],2,FALSE)</f>
        <v>126</v>
      </c>
      <c r="B478">
        <f>IF(ROW()=2,1,IF(A477&lt;&gt;Block[[#This Row],[No]],1,B477+1))</f>
        <v>1</v>
      </c>
      <c r="C478" t="s">
        <v>108</v>
      </c>
      <c r="D478" t="s">
        <v>111</v>
      </c>
      <c r="E478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ユニフォーム五色工ICONIC</v>
      </c>
    </row>
    <row r="479" spans="1:20" x14ac:dyDescent="0.3">
      <c r="A479">
        <f>VLOOKUP(Block[[#This Row],[No用]],SetNo[[No.用]:[vlookup 用]],2,FALSE)</f>
        <v>126</v>
      </c>
      <c r="B479">
        <f>IF(ROW()=2,1,IF(A478&lt;&gt;Block[[#This Row],[No]],1,B478+1))</f>
        <v>2</v>
      </c>
      <c r="C479" t="s">
        <v>108</v>
      </c>
      <c r="D479" t="s">
        <v>111</v>
      </c>
      <c r="E479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ユニフォーム五色工ICONIC</v>
      </c>
    </row>
    <row r="480" spans="1:20" x14ac:dyDescent="0.3">
      <c r="A480">
        <f>VLOOKUP(Block[[#This Row],[No用]],SetNo[[No.用]:[vlookup 用]],2,FALSE)</f>
        <v>126</v>
      </c>
      <c r="B480">
        <f>IF(ROW()=2,1,IF(A479&lt;&gt;Block[[#This Row],[No]],1,B479+1))</f>
        <v>3</v>
      </c>
      <c r="C480" t="s">
        <v>108</v>
      </c>
      <c r="D480" t="s">
        <v>111</v>
      </c>
      <c r="E480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ユニフォーム五色工ICONIC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1</v>
      </c>
      <c r="C481" s="1" t="s">
        <v>705</v>
      </c>
      <c r="D481" t="s">
        <v>111</v>
      </c>
      <c r="E481" s="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職業体験五色工ICONIC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2</v>
      </c>
      <c r="C482" s="1" t="s">
        <v>705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職業体験五色工ICONIC</v>
      </c>
    </row>
    <row r="483" spans="1:20" x14ac:dyDescent="0.3">
      <c r="A483">
        <f>VLOOKUP(Block[[#This Row],[No用]],SetNo[[No.用]:[vlookup 用]],2,FALSE)</f>
        <v>127</v>
      </c>
      <c r="B483">
        <f>IF(ROW()=2,1,IF(A482&lt;&gt;Block[[#This Row],[No]],1,B482+1))</f>
        <v>3</v>
      </c>
      <c r="C483" s="1" t="s">
        <v>705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職業体験五色工ICONIC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1</v>
      </c>
      <c r="C484" t="s">
        <v>108</v>
      </c>
      <c r="D484" t="s">
        <v>112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248</v>
      </c>
      <c r="K484" t="s">
        <v>406</v>
      </c>
      <c r="L484" t="s">
        <v>264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ユニフォーム白布賢二郎ICONIC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2</v>
      </c>
      <c r="C485" t="s">
        <v>108</v>
      </c>
      <c r="D485" t="s">
        <v>112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248</v>
      </c>
      <c r="K485" t="s">
        <v>407</v>
      </c>
      <c r="L485" t="s">
        <v>264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ユニフォーム白布賢二郎ICONIC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3</v>
      </c>
      <c r="C486" t="s">
        <v>108</v>
      </c>
      <c r="D486" t="s">
        <v>112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ユニフォーム白布賢二郎ICONIC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1</v>
      </c>
      <c r="C487" t="s">
        <v>393</v>
      </c>
      <c r="D487" t="s">
        <v>394</v>
      </c>
      <c r="E487" t="s">
        <v>24</v>
      </c>
      <c r="F487" t="s">
        <v>31</v>
      </c>
      <c r="G487" t="s">
        <v>157</v>
      </c>
      <c r="H487" t="s">
        <v>71</v>
      </c>
      <c r="I487">
        <v>1</v>
      </c>
      <c r="J487" t="s">
        <v>248</v>
      </c>
      <c r="K487" t="s">
        <v>406</v>
      </c>
      <c r="L487" t="s">
        <v>264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探偵白布賢二郎ICONIC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2</v>
      </c>
      <c r="C488" t="s">
        <v>393</v>
      </c>
      <c r="D488" t="s">
        <v>394</v>
      </c>
      <c r="E488" t="s">
        <v>24</v>
      </c>
      <c r="F488" t="s">
        <v>31</v>
      </c>
      <c r="G488" t="s">
        <v>157</v>
      </c>
      <c r="H488" t="s">
        <v>71</v>
      </c>
      <c r="I488">
        <v>1</v>
      </c>
      <c r="J488" t="s">
        <v>248</v>
      </c>
      <c r="K488" t="s">
        <v>407</v>
      </c>
      <c r="L488" t="s">
        <v>264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探偵白布賢二郎ICONIC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3</v>
      </c>
      <c r="C489" t="s">
        <v>393</v>
      </c>
      <c r="D489" t="s">
        <v>394</v>
      </c>
      <c r="E489" t="s">
        <v>24</v>
      </c>
      <c r="F489" t="s">
        <v>31</v>
      </c>
      <c r="G489" t="s">
        <v>157</v>
      </c>
      <c r="H489" t="s">
        <v>71</v>
      </c>
      <c r="I489">
        <v>1</v>
      </c>
      <c r="J489" t="s">
        <v>248</v>
      </c>
      <c r="K489" s="1" t="s">
        <v>249</v>
      </c>
      <c r="L489" t="s">
        <v>400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探偵白布賢二郎ICONIC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1</v>
      </c>
      <c r="C490" t="s">
        <v>108</v>
      </c>
      <c r="D490" t="s">
        <v>113</v>
      </c>
      <c r="E490" t="s">
        <v>73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t="s">
        <v>400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ユニフォーム大平獅音ICONIC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2</v>
      </c>
      <c r="C491" t="s">
        <v>108</v>
      </c>
      <c r="D491" t="s">
        <v>113</v>
      </c>
      <c r="E49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t="s">
        <v>400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ユニフォーム大平獅音ICONIC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3</v>
      </c>
      <c r="C492" t="s">
        <v>108</v>
      </c>
      <c r="D492" t="s">
        <v>113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t="s">
        <v>400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ユニフォーム大平獅音ICONIC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t="s">
        <v>108</v>
      </c>
      <c r="D493" t="s">
        <v>114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ユニフォーム川西太一ICONIC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173</v>
      </c>
      <c r="M494">
        <v>39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ユニフォーム川西太一ICONIC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t="s">
        <v>108</v>
      </c>
      <c r="D495" t="s">
        <v>114</v>
      </c>
      <c r="E495" t="s">
        <v>73</v>
      </c>
      <c r="F495" t="s">
        <v>82</v>
      </c>
      <c r="G495" t="s">
        <v>118</v>
      </c>
      <c r="H495" t="s">
        <v>71</v>
      </c>
      <c r="I495">
        <v>1</v>
      </c>
      <c r="J495" t="s">
        <v>248</v>
      </c>
      <c r="K495" s="1" t="s">
        <v>176</v>
      </c>
      <c r="L495" s="1" t="s">
        <v>162</v>
      </c>
      <c r="M495">
        <v>36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ユニフォーム川西太一ICONIC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4</v>
      </c>
      <c r="C496" t="s">
        <v>108</v>
      </c>
      <c r="D496" t="s">
        <v>114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234</v>
      </c>
      <c r="L496" s="1" t="s">
        <v>162</v>
      </c>
      <c r="M496">
        <v>36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ユニフォーム川西太一ICONIC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5</v>
      </c>
      <c r="C497" t="s">
        <v>108</v>
      </c>
      <c r="D497" t="s">
        <v>114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179</v>
      </c>
      <c r="L497" s="1" t="s">
        <v>173</v>
      </c>
      <c r="M497">
        <v>47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ユニフォーム川西太一ICONIC</v>
      </c>
    </row>
    <row r="498" spans="1:20" x14ac:dyDescent="0.3">
      <c r="A498">
        <f>VLOOKUP(Block[[#This Row],[No用]],SetNo[[No.用]:[vlookup 用]],2,FALSE)</f>
        <v>131</v>
      </c>
      <c r="B498">
        <f>IF(ROW()=2,1,IF(A497&lt;&gt;Block[[#This Row],[No]],1,B497+1))</f>
        <v>6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ユニフォーム川西太一ICONIC</v>
      </c>
    </row>
    <row r="499" spans="1:20" x14ac:dyDescent="0.3">
      <c r="A499">
        <f>VLOOKUP(Block[[#This Row],[No用]],SetNo[[No.用]:[vlookup 用]],2,FALSE)</f>
        <v>131</v>
      </c>
      <c r="B499">
        <f>IF(ROW()=2,1,IF(A498&lt;&gt;Block[[#This Row],[No]],1,B498+1))</f>
        <v>7</v>
      </c>
      <c r="C499" t="s">
        <v>108</v>
      </c>
      <c r="D499" t="s">
        <v>114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ユニフォーム川西太一ICONIC</v>
      </c>
    </row>
    <row r="500" spans="1:20" x14ac:dyDescent="0.3">
      <c r="A500">
        <f>VLOOKUP(Block[[#This Row],[No用]],SetNo[[No.用]:[vlookup 用]],2,FALSE)</f>
        <v>131</v>
      </c>
      <c r="B500">
        <f>IF(ROW()=2,1,IF(A499&lt;&gt;Block[[#This Row],[No]],1,B499+1))</f>
        <v>8</v>
      </c>
      <c r="C500" t="s">
        <v>108</v>
      </c>
      <c r="D500" t="s">
        <v>114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49</v>
      </c>
      <c r="N500">
        <v>0</v>
      </c>
      <c r="O500">
        <v>59</v>
      </c>
      <c r="P500">
        <v>0</v>
      </c>
      <c r="T500" t="str">
        <f>Block[[#This Row],[服装]]&amp;Block[[#This Row],[名前]]&amp;Block[[#This Row],[レアリティ]]</f>
        <v>ユニフォーム川西太一ICONIC</v>
      </c>
    </row>
    <row r="501" spans="1:20" x14ac:dyDescent="0.3">
      <c r="A501">
        <f>VLOOKUP(Block[[#This Row],[No用]],SetNo[[No.用]:[vlookup 用]],2,FALSE)</f>
        <v>132</v>
      </c>
      <c r="B501">
        <f>IF(ROW()=2,1,IF(A500&lt;&gt;Block[[#This Row],[No]],1,B500+1))</f>
        <v>1</v>
      </c>
      <c r="C501" t="s">
        <v>108</v>
      </c>
      <c r="D501" s="1" t="s">
        <v>664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ユニフォーム瀬見英太ICONIC</v>
      </c>
    </row>
    <row r="502" spans="1:20" x14ac:dyDescent="0.3">
      <c r="A502">
        <f>VLOOKUP(Block[[#This Row],[No用]],SetNo[[No.用]:[vlookup 用]],2,FALSE)</f>
        <v>132</v>
      </c>
      <c r="B502">
        <f>IF(ROW()=2,1,IF(A501&lt;&gt;Block[[#This Row],[No]],1,B501+1))</f>
        <v>2</v>
      </c>
      <c r="C502" t="s">
        <v>108</v>
      </c>
      <c r="D502" s="1" t="s">
        <v>664</v>
      </c>
      <c r="E502" t="s">
        <v>73</v>
      </c>
      <c r="F502" t="s">
        <v>74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ユニフォーム瀬見英太ICONIC</v>
      </c>
    </row>
    <row r="503" spans="1:20" x14ac:dyDescent="0.3">
      <c r="A503">
        <f>VLOOKUP(Block[[#This Row],[No用]],SetNo[[No.用]:[vlookup 用]],2,FALSE)</f>
        <v>132</v>
      </c>
      <c r="B503">
        <f>IF(ROW()=2,1,IF(A502&lt;&gt;Block[[#This Row],[No]],1,B502+1))</f>
        <v>3</v>
      </c>
      <c r="C503" t="s">
        <v>108</v>
      </c>
      <c r="D503" s="1" t="s">
        <v>664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ユニフォーム瀬見英太ICONIC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s="1" t="s">
        <v>996</v>
      </c>
      <c r="D504" s="1" t="s">
        <v>664</v>
      </c>
      <c r="E504" s="1" t="s">
        <v>90</v>
      </c>
      <c r="F504" t="s">
        <v>74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雪遊び瀬見英太ICONIC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s="1" t="s">
        <v>996</v>
      </c>
      <c r="D505" s="1" t="s">
        <v>664</v>
      </c>
      <c r="E505" s="1" t="s">
        <v>90</v>
      </c>
      <c r="F505" t="s">
        <v>74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雪遊び瀬見英太ICONIC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s="1" t="s">
        <v>996</v>
      </c>
      <c r="D506" s="1" t="s">
        <v>664</v>
      </c>
      <c r="E506" s="1" t="s">
        <v>90</v>
      </c>
      <c r="F506" t="s">
        <v>74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雪遊び瀬見英太ICONIC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t="s">
        <v>108</v>
      </c>
      <c r="D507" t="s">
        <v>115</v>
      </c>
      <c r="E507" t="s">
        <v>73</v>
      </c>
      <c r="F507" t="s">
        <v>80</v>
      </c>
      <c r="G507" t="s">
        <v>118</v>
      </c>
      <c r="H507" t="s">
        <v>71</v>
      </c>
      <c r="I507">
        <v>1</v>
      </c>
      <c r="J507" t="s">
        <v>248</v>
      </c>
      <c r="M507">
        <v>0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ユニフォーム山形隼人ICONIC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t="s">
        <v>108</v>
      </c>
      <c r="D508" t="s">
        <v>186</v>
      </c>
      <c r="E508" t="s">
        <v>77</v>
      </c>
      <c r="F508" t="s">
        <v>74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ユニフォーム宮侑ICONIC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t="s">
        <v>108</v>
      </c>
      <c r="D509" t="s">
        <v>186</v>
      </c>
      <c r="E509" t="s">
        <v>77</v>
      </c>
      <c r="F509" t="s">
        <v>74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ユニフォーム宮侑ICONIC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t="s">
        <v>108</v>
      </c>
      <c r="D510" t="s">
        <v>186</v>
      </c>
      <c r="E510" t="s">
        <v>77</v>
      </c>
      <c r="F510" t="s">
        <v>74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ユニフォーム宮侑ICONIC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1</v>
      </c>
      <c r="C511" s="1" t="s">
        <v>898</v>
      </c>
      <c r="D511" t="s">
        <v>186</v>
      </c>
      <c r="E511" s="1" t="s">
        <v>73</v>
      </c>
      <c r="F511" t="s">
        <v>74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文化祭宮侑ICONIC</v>
      </c>
    </row>
    <row r="512" spans="1:20" x14ac:dyDescent="0.3">
      <c r="A512">
        <f>VLOOKUP(Block[[#This Row],[No用]],SetNo[[No.用]:[vlookup 用]],2,FALSE)</f>
        <v>136</v>
      </c>
      <c r="B512">
        <f>IF(ROW()=2,1,IF(A511&lt;&gt;Block[[#This Row],[No]],1,B511+1))</f>
        <v>2</v>
      </c>
      <c r="C512" s="1" t="s">
        <v>898</v>
      </c>
      <c r="D512" t="s">
        <v>186</v>
      </c>
      <c r="E512" s="1" t="s">
        <v>73</v>
      </c>
      <c r="F512" t="s">
        <v>74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文化祭宮侑ICONIC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3</v>
      </c>
      <c r="C513" s="1" t="s">
        <v>898</v>
      </c>
      <c r="D513" t="s">
        <v>186</v>
      </c>
      <c r="E513" s="1" t="s">
        <v>73</v>
      </c>
      <c r="F513" t="s">
        <v>74</v>
      </c>
      <c r="G513" t="s">
        <v>185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文化祭宮侑ICONIC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1</v>
      </c>
      <c r="C514" t="s">
        <v>108</v>
      </c>
      <c r="D514" t="s">
        <v>187</v>
      </c>
      <c r="E514" t="s">
        <v>90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174</v>
      </c>
      <c r="L514" s="1" t="s">
        <v>178</v>
      </c>
      <c r="M514">
        <v>33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ユニフォーム宮治ICONIC</v>
      </c>
    </row>
    <row r="515" spans="1:20" x14ac:dyDescent="0.3">
      <c r="A515">
        <f>VLOOKUP(Block[[#This Row],[No用]],SetNo[[No.用]:[vlookup 用]],2,FALSE)</f>
        <v>137</v>
      </c>
      <c r="B515">
        <f>IF(ROW()=2,1,IF(A514&lt;&gt;Block[[#This Row],[No]],1,B514+1))</f>
        <v>2</v>
      </c>
      <c r="C515" t="s">
        <v>108</v>
      </c>
      <c r="D515" t="s">
        <v>187</v>
      </c>
      <c r="E515" t="s">
        <v>90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175</v>
      </c>
      <c r="L515" s="1" t="s">
        <v>178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ユニフォーム宮治ICONIC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3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ユニフォーム宮治ICONIC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1</v>
      </c>
      <c r="C517" t="s">
        <v>108</v>
      </c>
      <c r="D517" t="s">
        <v>188</v>
      </c>
      <c r="E517" t="s">
        <v>77</v>
      </c>
      <c r="F517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ユニフォーム角名倫太郎ICONIC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2</v>
      </c>
      <c r="C518" t="s">
        <v>108</v>
      </c>
      <c r="D518" t="s">
        <v>188</v>
      </c>
      <c r="E518" t="s">
        <v>77</v>
      </c>
      <c r="F518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ユニフォーム角名倫太郎ICONIC</v>
      </c>
    </row>
    <row r="519" spans="1:20" x14ac:dyDescent="0.3">
      <c r="A519">
        <f>VLOOKUP(Block[[#This Row],[No用]],SetNo[[No.用]:[vlookup 用]],2,FALSE)</f>
        <v>138</v>
      </c>
      <c r="B519">
        <f>IF(ROW()=2,1,IF(A518&lt;&gt;Block[[#This Row],[No]],1,B518+1))</f>
        <v>3</v>
      </c>
      <c r="C519" t="s">
        <v>108</v>
      </c>
      <c r="D519" t="s">
        <v>188</v>
      </c>
      <c r="E519" t="s">
        <v>77</v>
      </c>
      <c r="F519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176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ユニフォーム角名倫太郎ICONIC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4</v>
      </c>
      <c r="C520" t="s">
        <v>108</v>
      </c>
      <c r="D520" t="s">
        <v>188</v>
      </c>
      <c r="E520" t="s">
        <v>77</v>
      </c>
      <c r="F520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179</v>
      </c>
      <c r="L520" s="1" t="s">
        <v>173</v>
      </c>
      <c r="M520">
        <v>40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ユニフォーム角名倫太郎ICONIC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5</v>
      </c>
      <c r="C521" t="s">
        <v>108</v>
      </c>
      <c r="D521" t="s">
        <v>188</v>
      </c>
      <c r="E521" t="s">
        <v>77</v>
      </c>
      <c r="F52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192</v>
      </c>
      <c r="L521" s="1" t="s">
        <v>162</v>
      </c>
      <c r="M521">
        <v>34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ユニフォーム角名倫太郎ICONIC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6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34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ユニフォーム角名倫太郎ICONIC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7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ユニフォーム角名倫太郎ICONIC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8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183</v>
      </c>
      <c r="L524" s="1" t="s">
        <v>225</v>
      </c>
      <c r="M524">
        <v>47</v>
      </c>
      <c r="N524">
        <v>0</v>
      </c>
      <c r="O524">
        <v>57</v>
      </c>
      <c r="P524">
        <v>0</v>
      </c>
      <c r="T524" t="str">
        <f>Block[[#This Row],[服装]]&amp;Block[[#This Row],[名前]]&amp;Block[[#This Row],[レアリティ]]</f>
        <v>ユニフォーム角名倫太郎ICONIC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1</v>
      </c>
      <c r="C525" t="s">
        <v>108</v>
      </c>
      <c r="D525" t="s">
        <v>189</v>
      </c>
      <c r="E525" t="s">
        <v>77</v>
      </c>
      <c r="F525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ユニフォーム北信介ICONIC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2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ユニフォーム北信介ICONIC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3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ユニフォーム北信介ICONIC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4</v>
      </c>
      <c r="C528" t="s">
        <v>108</v>
      </c>
      <c r="D528" t="s">
        <v>189</v>
      </c>
      <c r="E528" t="s">
        <v>77</v>
      </c>
      <c r="F528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ユニフォーム北信介ICONIC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1</v>
      </c>
      <c r="C529" s="1" t="s">
        <v>918</v>
      </c>
      <c r="D529" t="s">
        <v>189</v>
      </c>
      <c r="E529" s="1" t="s">
        <v>73</v>
      </c>
      <c r="F529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Xmas北信介ICONIC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2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Xmas北信介ICONIC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3</v>
      </c>
      <c r="C531" s="1" t="s">
        <v>918</v>
      </c>
      <c r="D531" t="s">
        <v>189</v>
      </c>
      <c r="E531" s="1" t="s">
        <v>73</v>
      </c>
      <c r="F53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Xmas北信介ICONIC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4</v>
      </c>
      <c r="C532" s="1" t="s">
        <v>918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Xmas北信介ICONIC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ユニフォーム尾白アランICONIC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ユニフォーム尾白アランICONIC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ユニフォーム尾白アランICONIC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4</v>
      </c>
      <c r="C536" t="s">
        <v>108</v>
      </c>
      <c r="D536" s="1" t="s">
        <v>667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ユニフォーム尾白アランICONIC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s="1" t="s">
        <v>963</v>
      </c>
      <c r="D537" s="1" t="s">
        <v>667</v>
      </c>
      <c r="E537" s="1" t="s">
        <v>987</v>
      </c>
      <c r="F537" s="1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雪遊び尾白アランICONIC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s="1" t="s">
        <v>963</v>
      </c>
      <c r="D538" s="1" t="s">
        <v>667</v>
      </c>
      <c r="E538" s="1" t="s">
        <v>987</v>
      </c>
      <c r="F538" s="1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雪遊び尾白アランICONIC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s="1" t="s">
        <v>963</v>
      </c>
      <c r="D539" s="1" t="s">
        <v>667</v>
      </c>
      <c r="E539" s="1" t="s">
        <v>987</v>
      </c>
      <c r="F539" s="1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177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雪遊び尾白アランICONIC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4</v>
      </c>
      <c r="C540" s="1" t="s">
        <v>963</v>
      </c>
      <c r="D540" s="1" t="s">
        <v>667</v>
      </c>
      <c r="E540" s="1" t="s">
        <v>987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雪遊び尾白アランICONIC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108</v>
      </c>
      <c r="D541" s="1" t="s">
        <v>669</v>
      </c>
      <c r="E541" t="s">
        <v>77</v>
      </c>
      <c r="F541" s="1" t="s">
        <v>80</v>
      </c>
      <c r="G541" t="s">
        <v>185</v>
      </c>
      <c r="H541" t="s">
        <v>71</v>
      </c>
      <c r="I541">
        <v>1</v>
      </c>
      <c r="J541" t="s">
        <v>248</v>
      </c>
      <c r="M541">
        <v>0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ユニフォーム赤木路成ICONIC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108</v>
      </c>
      <c r="D542" s="1" t="s">
        <v>671</v>
      </c>
      <c r="E542" t="s">
        <v>77</v>
      </c>
      <c r="F542" s="1" t="s">
        <v>82</v>
      </c>
      <c r="G542" t="s">
        <v>185</v>
      </c>
      <c r="H542" t="s">
        <v>71</v>
      </c>
      <c r="I542">
        <v>1</v>
      </c>
      <c r="J542" t="s">
        <v>248</v>
      </c>
      <c r="K542" s="1" t="s">
        <v>174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ユニフォーム大耳練ICONIC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108</v>
      </c>
      <c r="D543" s="1" t="s">
        <v>671</v>
      </c>
      <c r="E543" t="s">
        <v>77</v>
      </c>
      <c r="F543" s="1" t="s">
        <v>82</v>
      </c>
      <c r="G543" t="s">
        <v>185</v>
      </c>
      <c r="H543" t="s">
        <v>71</v>
      </c>
      <c r="I543">
        <v>1</v>
      </c>
      <c r="J543" t="s">
        <v>248</v>
      </c>
      <c r="K543" s="1" t="s">
        <v>175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ユニフォーム大耳練ICONIC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108</v>
      </c>
      <c r="D544" s="1" t="s">
        <v>671</v>
      </c>
      <c r="E544" t="s">
        <v>77</v>
      </c>
      <c r="F544" s="1" t="s">
        <v>82</v>
      </c>
      <c r="G544" t="s">
        <v>185</v>
      </c>
      <c r="H544" t="s">
        <v>71</v>
      </c>
      <c r="I544">
        <v>1</v>
      </c>
      <c r="J544" t="s">
        <v>248</v>
      </c>
      <c r="K544" s="1" t="s">
        <v>176</v>
      </c>
      <c r="L544" s="1" t="s">
        <v>173</v>
      </c>
      <c r="M544">
        <v>41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ユニフォーム大耳練ICONIC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4</v>
      </c>
      <c r="C545" t="s">
        <v>108</v>
      </c>
      <c r="D545" s="1" t="s">
        <v>671</v>
      </c>
      <c r="E545" t="s">
        <v>77</v>
      </c>
      <c r="F545" s="1" t="s">
        <v>82</v>
      </c>
      <c r="G545" t="s">
        <v>185</v>
      </c>
      <c r="H545" t="s">
        <v>71</v>
      </c>
      <c r="I545">
        <v>1</v>
      </c>
      <c r="J545" t="s">
        <v>248</v>
      </c>
      <c r="K545" s="1" t="s">
        <v>179</v>
      </c>
      <c r="L545" s="1" t="s">
        <v>162</v>
      </c>
      <c r="M545">
        <v>35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ユニフォーム大耳練ICONIC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5</v>
      </c>
      <c r="C546" t="s">
        <v>108</v>
      </c>
      <c r="D546" s="1" t="s">
        <v>671</v>
      </c>
      <c r="E546" t="s">
        <v>77</v>
      </c>
      <c r="F546" s="1" t="s">
        <v>82</v>
      </c>
      <c r="G546" t="s">
        <v>185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ユニフォーム大耳練ICONIC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6</v>
      </c>
      <c r="C547" t="s">
        <v>108</v>
      </c>
      <c r="D547" s="1" t="s">
        <v>671</v>
      </c>
      <c r="E547" t="s">
        <v>77</v>
      </c>
      <c r="F547" s="1" t="s">
        <v>82</v>
      </c>
      <c r="G547" t="s">
        <v>185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ユニフォーム大耳練ICONIC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7</v>
      </c>
      <c r="C548" t="s">
        <v>108</v>
      </c>
      <c r="D548" s="1" t="s">
        <v>671</v>
      </c>
      <c r="E548" t="s">
        <v>77</v>
      </c>
      <c r="F548" s="1" t="s">
        <v>82</v>
      </c>
      <c r="G548" t="s">
        <v>185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47</v>
      </c>
      <c r="N548">
        <v>0</v>
      </c>
      <c r="O548">
        <v>57</v>
      </c>
      <c r="P548">
        <v>0</v>
      </c>
      <c r="T548" t="str">
        <f>Block[[#This Row],[服装]]&amp;Block[[#This Row],[名前]]&amp;Block[[#This Row],[レアリティ]]</f>
        <v>ユニフォーム大耳練ICONIC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1</v>
      </c>
      <c r="C549" t="s">
        <v>108</v>
      </c>
      <c r="D549" s="1" t="s">
        <v>673</v>
      </c>
      <c r="E549" t="s">
        <v>77</v>
      </c>
      <c r="F549" s="1" t="s">
        <v>78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ユニフォーム理石平介ICONIC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2</v>
      </c>
      <c r="C550" t="s">
        <v>108</v>
      </c>
      <c r="D550" s="1" t="s">
        <v>673</v>
      </c>
      <c r="E550" t="s">
        <v>77</v>
      </c>
      <c r="F550" s="1" t="s">
        <v>78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ユニフォーム理石平介ICONIC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3</v>
      </c>
      <c r="C551" t="s">
        <v>108</v>
      </c>
      <c r="D551" s="1" t="s">
        <v>673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ユニフォーム理石平介ICONIC</v>
      </c>
    </row>
    <row r="552" spans="1:20" x14ac:dyDescent="0.3">
      <c r="A552">
        <f>VLOOKUP(Block[[#This Row],[No用]],SetNo[[No.用]:[vlookup 用]],2,FALSE)</f>
        <v>145</v>
      </c>
      <c r="B552">
        <f>IF(ROW()=2,1,IF(A551&lt;&gt;Block[[#This Row],[No]],1,B551+1))</f>
        <v>4</v>
      </c>
      <c r="C552" t="s">
        <v>108</v>
      </c>
      <c r="D552" s="1" t="s">
        <v>673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ユニフォーム理石平介ICONIC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1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ユニフォーム木兎光太郎ICONIC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2</v>
      </c>
      <c r="C554" t="s">
        <v>108</v>
      </c>
      <c r="D554" t="s">
        <v>122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ユニフォーム木兎光太郎ICONIC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3</v>
      </c>
      <c r="C555" t="s">
        <v>108</v>
      </c>
      <c r="D555" t="s">
        <v>122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ユニフォーム木兎光太郎ICONIC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150</v>
      </c>
      <c r="D556" t="s">
        <v>122</v>
      </c>
      <c r="E556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夏祭り木兎光太郎ICONIC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150</v>
      </c>
      <c r="D557" t="s">
        <v>122</v>
      </c>
      <c r="E557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夏祭り木兎光太郎ICONIC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150</v>
      </c>
      <c r="D558" t="s">
        <v>122</v>
      </c>
      <c r="E558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夏祭り木兎光太郎ICONIC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918</v>
      </c>
      <c r="D559" t="s">
        <v>122</v>
      </c>
      <c r="E559" s="1" t="s">
        <v>73</v>
      </c>
      <c r="F559" t="s">
        <v>78</v>
      </c>
      <c r="G559" t="s">
        <v>128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Xmas木兎光太郎ICONIC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918</v>
      </c>
      <c r="D560" t="s">
        <v>122</v>
      </c>
      <c r="E560" s="1" t="s">
        <v>73</v>
      </c>
      <c r="F560" t="s">
        <v>78</v>
      </c>
      <c r="G560" t="s">
        <v>128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Xmas木兎光太郎ICONIC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Xmas木兎光太郎ICONIC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s="1" t="s">
        <v>149</v>
      </c>
      <c r="D562" t="s">
        <v>122</v>
      </c>
      <c r="E562" s="1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制服木兎光太郎ICONIC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2</v>
      </c>
      <c r="C563" s="1" t="s">
        <v>149</v>
      </c>
      <c r="D563" t="s">
        <v>122</v>
      </c>
      <c r="E563" s="1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制服木兎光太郎ICONIC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3</v>
      </c>
      <c r="C564" s="1" t="s">
        <v>149</v>
      </c>
      <c r="D564" t="s">
        <v>122</v>
      </c>
      <c r="E564" s="1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制服木兎光太郎ICONIC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1</v>
      </c>
      <c r="C565" t="s">
        <v>108</v>
      </c>
      <c r="D565" t="s">
        <v>123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248</v>
      </c>
      <c r="K565" s="1" t="s">
        <v>174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ユニフォーム木葉秋紀ICONIC</v>
      </c>
    </row>
    <row r="566" spans="1:20" x14ac:dyDescent="0.3">
      <c r="A566">
        <f>VLOOKUP(Block[[#This Row],[No用]],SetNo[[No.用]:[vlookup 用]],2,FALSE)</f>
        <v>150</v>
      </c>
      <c r="B566">
        <f>IF(ROW()=2,1,IF(A565&lt;&gt;Block[[#This Row],[No]],1,B565+1))</f>
        <v>2</v>
      </c>
      <c r="C566" t="s">
        <v>108</v>
      </c>
      <c r="D566" t="s">
        <v>123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248</v>
      </c>
      <c r="K566" s="1" t="s">
        <v>175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ユニフォーム木葉秋紀ICONIC</v>
      </c>
    </row>
    <row r="567" spans="1:20" x14ac:dyDescent="0.3">
      <c r="A567">
        <f>VLOOKUP(Block[[#This Row],[No用]],SetNo[[No.用]:[vlookup 用]],2,FALSE)</f>
        <v>150</v>
      </c>
      <c r="B567">
        <f>IF(ROW()=2,1,IF(A566&lt;&gt;Block[[#This Row],[No]],1,B566+1))</f>
        <v>3</v>
      </c>
      <c r="C567" t="s">
        <v>108</v>
      </c>
      <c r="D567" t="s">
        <v>123</v>
      </c>
      <c r="E567" t="s">
        <v>90</v>
      </c>
      <c r="F567" t="s">
        <v>78</v>
      </c>
      <c r="G567" t="s">
        <v>128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ユニフォーム木葉秋紀ICONIC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4</v>
      </c>
      <c r="C568" t="s">
        <v>108</v>
      </c>
      <c r="D568" t="s">
        <v>123</v>
      </c>
      <c r="E568" t="s">
        <v>90</v>
      </c>
      <c r="F568" t="s">
        <v>78</v>
      </c>
      <c r="G568" t="s">
        <v>128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ユニフォーム木葉秋紀ICONIC</v>
      </c>
    </row>
    <row r="569" spans="1:20" x14ac:dyDescent="0.3">
      <c r="A569">
        <f>VLOOKUP(Block[[#This Row],[No用]],SetNo[[No.用]:[vlookup 用]],2,FALSE)</f>
        <v>151</v>
      </c>
      <c r="B569">
        <f>IF(ROW()=2,1,IF(A568&lt;&gt;Block[[#This Row],[No]],1,B568+1))</f>
        <v>1</v>
      </c>
      <c r="C569" s="1" t="s">
        <v>387</v>
      </c>
      <c r="D569" t="s">
        <v>123</v>
      </c>
      <c r="E569" s="1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探偵木葉秋紀ICONIC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2</v>
      </c>
      <c r="C570" s="1" t="s">
        <v>387</v>
      </c>
      <c r="D570" t="s">
        <v>123</v>
      </c>
      <c r="E570" s="1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探偵木葉秋紀ICONIC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3</v>
      </c>
      <c r="C571" s="1" t="s">
        <v>387</v>
      </c>
      <c r="D571" t="s">
        <v>123</v>
      </c>
      <c r="E571" s="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15</v>
      </c>
      <c r="K571" s="1" t="s">
        <v>177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探偵木葉秋紀ICONIC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4</v>
      </c>
      <c r="C572" s="1" t="s">
        <v>387</v>
      </c>
      <c r="D572" t="s">
        <v>123</v>
      </c>
      <c r="E572" s="1" t="s">
        <v>77</v>
      </c>
      <c r="F572" t="s">
        <v>78</v>
      </c>
      <c r="G572" t="s">
        <v>128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探偵木葉秋紀ICONIC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1</v>
      </c>
      <c r="C573" t="s">
        <v>108</v>
      </c>
      <c r="D573" t="s">
        <v>124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ユニフォーム猿杙大和ICONIC</v>
      </c>
    </row>
    <row r="574" spans="1:20" x14ac:dyDescent="0.3">
      <c r="A574">
        <f>VLOOKUP(Block[[#This Row],[No用]],SetNo[[No.用]:[vlookup 用]],2,FALSE)</f>
        <v>152</v>
      </c>
      <c r="B574">
        <f>IF(ROW()=2,1,IF(A573&lt;&gt;Block[[#This Row],[No]],1,B573+1))</f>
        <v>2</v>
      </c>
      <c r="C574" t="s">
        <v>108</v>
      </c>
      <c r="D574" t="s">
        <v>124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ユニフォーム猿杙大和ICONIC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3</v>
      </c>
      <c r="C575" t="s">
        <v>108</v>
      </c>
      <c r="D575" t="s">
        <v>124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ユニフォーム猿杙大和ICONIC</v>
      </c>
    </row>
    <row r="576" spans="1:20" x14ac:dyDescent="0.3">
      <c r="A576">
        <f>VLOOKUP(Block[[#This Row],[No用]],SetNo[[No.用]:[vlookup 用]],2,FALSE)</f>
        <v>153</v>
      </c>
      <c r="B576">
        <f>IF(ROW()=2,1,IF(A575&lt;&gt;Block[[#This Row],[No]],1,B575+1))</f>
        <v>1</v>
      </c>
      <c r="C576" t="s">
        <v>108</v>
      </c>
      <c r="D576" t="s">
        <v>125</v>
      </c>
      <c r="E576" t="s">
        <v>90</v>
      </c>
      <c r="F576" t="s">
        <v>80</v>
      </c>
      <c r="G576" t="s">
        <v>128</v>
      </c>
      <c r="H576" t="s">
        <v>71</v>
      </c>
      <c r="I576">
        <v>1</v>
      </c>
      <c r="J576" t="s">
        <v>248</v>
      </c>
      <c r="K576" s="1"/>
      <c r="L576" s="1"/>
      <c r="M576">
        <v>0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ユニフォーム小見春樹ICONIC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t="s">
        <v>108</v>
      </c>
      <c r="D577" t="s">
        <v>126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248</v>
      </c>
      <c r="K577" s="1" t="s">
        <v>174</v>
      </c>
      <c r="L577" s="1" t="s">
        <v>173</v>
      </c>
      <c r="M577">
        <v>35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ユニフォーム尾長渉ICONIC</v>
      </c>
    </row>
    <row r="578" spans="1:20" x14ac:dyDescent="0.3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t="s">
        <v>108</v>
      </c>
      <c r="D578" t="s">
        <v>126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248</v>
      </c>
      <c r="K578" s="1" t="s">
        <v>175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ユニフォーム尾長渉ICONIC</v>
      </c>
    </row>
    <row r="579" spans="1:20" x14ac:dyDescent="0.3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t="s">
        <v>108</v>
      </c>
      <c r="D579" t="s">
        <v>126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248</v>
      </c>
      <c r="K579" s="1" t="s">
        <v>176</v>
      </c>
      <c r="L579" s="1" t="s">
        <v>173</v>
      </c>
      <c r="M579">
        <v>38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ユニフォーム尾長渉ICONIC</v>
      </c>
    </row>
    <row r="580" spans="1:20" x14ac:dyDescent="0.3">
      <c r="A580">
        <f>VLOOKUP(Block[[#This Row],[No用]],SetNo[[No.用]:[vlookup 用]],2,FALSE)</f>
        <v>154</v>
      </c>
      <c r="B580">
        <f>IF(ROW()=2,1,IF(A579&lt;&gt;Block[[#This Row],[No]],1,B579+1))</f>
        <v>4</v>
      </c>
      <c r="C580" t="s">
        <v>108</v>
      </c>
      <c r="D580" t="s">
        <v>126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248</v>
      </c>
      <c r="K580" s="1" t="s">
        <v>234</v>
      </c>
      <c r="L580" s="1" t="s">
        <v>162</v>
      </c>
      <c r="M580">
        <v>32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ユニフォーム尾長渉ICONIC</v>
      </c>
    </row>
    <row r="581" spans="1:20" x14ac:dyDescent="0.3">
      <c r="A581">
        <f>VLOOKUP(Block[[#This Row],[No用]],SetNo[[No.用]:[vlookup 用]],2,FALSE)</f>
        <v>154</v>
      </c>
      <c r="B581">
        <f>IF(ROW()=2,1,IF(A580&lt;&gt;Block[[#This Row],[No]],1,B580+1))</f>
        <v>5</v>
      </c>
      <c r="C581" t="s">
        <v>108</v>
      </c>
      <c r="D581" t="s">
        <v>126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32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ユニフォーム尾長渉ICONIC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6</v>
      </c>
      <c r="C582" t="s">
        <v>108</v>
      </c>
      <c r="D582" t="s">
        <v>126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30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ユニフォーム尾長渉ICONIC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7</v>
      </c>
      <c r="C583" t="s">
        <v>108</v>
      </c>
      <c r="D583" t="s">
        <v>126</v>
      </c>
      <c r="E583" t="s">
        <v>90</v>
      </c>
      <c r="F583" t="s">
        <v>82</v>
      </c>
      <c r="G583" t="s">
        <v>128</v>
      </c>
      <c r="H583" t="s">
        <v>71</v>
      </c>
      <c r="I583">
        <v>1</v>
      </c>
      <c r="J583" t="s">
        <v>248</v>
      </c>
      <c r="K583" s="1" t="s">
        <v>183</v>
      </c>
      <c r="L583" s="1" t="s">
        <v>225</v>
      </c>
      <c r="M583">
        <v>43</v>
      </c>
      <c r="N583">
        <v>0</v>
      </c>
      <c r="O583">
        <v>53</v>
      </c>
      <c r="P583">
        <v>0</v>
      </c>
      <c r="T583" t="str">
        <f>Block[[#This Row],[服装]]&amp;Block[[#This Row],[名前]]&amp;Block[[#This Row],[レアリティ]]</f>
        <v>ユニフォーム尾長渉ICONIC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1</v>
      </c>
      <c r="C584" t="s">
        <v>108</v>
      </c>
      <c r="D584" t="s">
        <v>127</v>
      </c>
      <c r="E584" t="s">
        <v>90</v>
      </c>
      <c r="F584" t="s">
        <v>82</v>
      </c>
      <c r="G584" t="s">
        <v>128</v>
      </c>
      <c r="H584" t="s">
        <v>71</v>
      </c>
      <c r="I584">
        <v>1</v>
      </c>
      <c r="J584" t="s">
        <v>248</v>
      </c>
      <c r="K584" s="1" t="s">
        <v>174</v>
      </c>
      <c r="L584" s="1" t="s">
        <v>173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ユニフォーム鷲尾辰生ICONIC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2</v>
      </c>
      <c r="C585" t="s">
        <v>108</v>
      </c>
      <c r="D585" t="s">
        <v>127</v>
      </c>
      <c r="E585" t="s">
        <v>90</v>
      </c>
      <c r="F585" t="s">
        <v>82</v>
      </c>
      <c r="G585" t="s">
        <v>128</v>
      </c>
      <c r="H585" t="s">
        <v>71</v>
      </c>
      <c r="I585">
        <v>1</v>
      </c>
      <c r="J585" t="s">
        <v>248</v>
      </c>
      <c r="K585" s="1" t="s">
        <v>175</v>
      </c>
      <c r="L585" s="1" t="s">
        <v>173</v>
      </c>
      <c r="M585">
        <v>38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ユニフォーム鷲尾辰生ICONIC</v>
      </c>
    </row>
    <row r="586" spans="1:20" x14ac:dyDescent="0.3">
      <c r="A586">
        <f>VLOOKUP(Block[[#This Row],[No用]],SetNo[[No.用]:[vlookup 用]],2,FALSE)</f>
        <v>155</v>
      </c>
      <c r="B586">
        <f>IF(ROW()=2,1,IF(A585&lt;&gt;Block[[#This Row],[No]],1,B585+1))</f>
        <v>3</v>
      </c>
      <c r="C586" t="s">
        <v>108</v>
      </c>
      <c r="D586" t="s">
        <v>127</v>
      </c>
      <c r="E586" t="s">
        <v>90</v>
      </c>
      <c r="F586" t="s">
        <v>82</v>
      </c>
      <c r="G586" t="s">
        <v>128</v>
      </c>
      <c r="H586" t="s">
        <v>71</v>
      </c>
      <c r="I586">
        <v>1</v>
      </c>
      <c r="J586" t="s">
        <v>248</v>
      </c>
      <c r="K586" s="1" t="s">
        <v>176</v>
      </c>
      <c r="L586" s="1" t="s">
        <v>173</v>
      </c>
      <c r="M586">
        <v>40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ユニフォーム鷲尾辰生ICONIC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4</v>
      </c>
      <c r="C587" t="s">
        <v>108</v>
      </c>
      <c r="D587" t="s">
        <v>127</v>
      </c>
      <c r="E587" t="s">
        <v>90</v>
      </c>
      <c r="F587" t="s">
        <v>82</v>
      </c>
      <c r="G587" t="s">
        <v>128</v>
      </c>
      <c r="H587" t="s">
        <v>71</v>
      </c>
      <c r="I587">
        <v>1</v>
      </c>
      <c r="J587" t="s">
        <v>248</v>
      </c>
      <c r="K587" s="1" t="s">
        <v>179</v>
      </c>
      <c r="L587" s="1" t="s">
        <v>162</v>
      </c>
      <c r="M587">
        <v>35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ユニフォーム鷲尾辰生ICONIC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5</v>
      </c>
      <c r="C588" t="s">
        <v>108</v>
      </c>
      <c r="D588" t="s">
        <v>127</v>
      </c>
      <c r="E588" t="s">
        <v>90</v>
      </c>
      <c r="F588" t="s">
        <v>82</v>
      </c>
      <c r="G588" t="s">
        <v>128</v>
      </c>
      <c r="H588" t="s">
        <v>71</v>
      </c>
      <c r="I588">
        <v>1</v>
      </c>
      <c r="J588" t="s">
        <v>248</v>
      </c>
      <c r="K588" s="1" t="s">
        <v>192</v>
      </c>
      <c r="L588" s="1" t="s">
        <v>162</v>
      </c>
      <c r="M588">
        <v>35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ユニフォーム鷲尾辰生ICONIC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6</v>
      </c>
      <c r="C589" t="s">
        <v>108</v>
      </c>
      <c r="D589" t="s">
        <v>127</v>
      </c>
      <c r="E589" t="s">
        <v>90</v>
      </c>
      <c r="F589" t="s">
        <v>82</v>
      </c>
      <c r="G589" t="s">
        <v>128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35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ユニフォーム鷲尾辰生ICONIC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7</v>
      </c>
      <c r="C590" t="s">
        <v>108</v>
      </c>
      <c r="D590" t="s">
        <v>127</v>
      </c>
      <c r="E590" t="s">
        <v>90</v>
      </c>
      <c r="F590" t="s">
        <v>82</v>
      </c>
      <c r="G590" t="s">
        <v>128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33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ユニフォーム鷲尾辰生ICONIC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8</v>
      </c>
      <c r="C591" t="s">
        <v>108</v>
      </c>
      <c r="D591" t="s">
        <v>127</v>
      </c>
      <c r="E591" t="s">
        <v>90</v>
      </c>
      <c r="F591" t="s">
        <v>82</v>
      </c>
      <c r="G591" t="s">
        <v>128</v>
      </c>
      <c r="H591" t="s">
        <v>71</v>
      </c>
      <c r="I591">
        <v>1</v>
      </c>
      <c r="J591" t="s">
        <v>248</v>
      </c>
      <c r="K591" s="1" t="s">
        <v>183</v>
      </c>
      <c r="L591" s="1" t="s">
        <v>225</v>
      </c>
      <c r="M591">
        <v>47</v>
      </c>
      <c r="N591">
        <v>0</v>
      </c>
      <c r="O591">
        <v>57</v>
      </c>
      <c r="P591">
        <v>0</v>
      </c>
      <c r="T591" t="str">
        <f>Block[[#This Row],[服装]]&amp;Block[[#This Row],[名前]]&amp;Block[[#This Row],[レアリティ]]</f>
        <v>ユニフォーム鷲尾辰生ICONIC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1</v>
      </c>
      <c r="C592" t="s">
        <v>108</v>
      </c>
      <c r="D592" t="s">
        <v>129</v>
      </c>
      <c r="E592" t="s">
        <v>73</v>
      </c>
      <c r="F592" t="s">
        <v>74</v>
      </c>
      <c r="G592" t="s">
        <v>128</v>
      </c>
      <c r="H592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ユニフォーム赤葦京治ICONIC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2</v>
      </c>
      <c r="C593" t="s">
        <v>108</v>
      </c>
      <c r="D593" t="s">
        <v>129</v>
      </c>
      <c r="E593" t="s">
        <v>73</v>
      </c>
      <c r="F593" t="s">
        <v>74</v>
      </c>
      <c r="G593" t="s">
        <v>128</v>
      </c>
      <c r="H593" t="s">
        <v>71</v>
      </c>
      <c r="I593">
        <v>1</v>
      </c>
      <c r="J593" t="s">
        <v>15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ユニフォーム赤葦京治ICONIC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3</v>
      </c>
      <c r="C594" t="s">
        <v>108</v>
      </c>
      <c r="D594" t="s">
        <v>129</v>
      </c>
      <c r="E594" t="s">
        <v>73</v>
      </c>
      <c r="F594" t="s">
        <v>74</v>
      </c>
      <c r="G594" t="s">
        <v>128</v>
      </c>
      <c r="H594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ユニフォーム赤葦京治ICONIC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1</v>
      </c>
      <c r="C595" t="s">
        <v>150</v>
      </c>
      <c r="D595" t="s">
        <v>129</v>
      </c>
      <c r="E595" t="s">
        <v>90</v>
      </c>
      <c r="F595" t="s">
        <v>74</v>
      </c>
      <c r="G595" t="s">
        <v>128</v>
      </c>
      <c r="H595" t="s">
        <v>71</v>
      </c>
      <c r="I595">
        <v>1</v>
      </c>
      <c r="J595" t="s">
        <v>15</v>
      </c>
      <c r="K595" s="1" t="s">
        <v>174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夏祭り赤葦京治ICONIC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2</v>
      </c>
      <c r="C596" t="s">
        <v>150</v>
      </c>
      <c r="D596" t="s">
        <v>129</v>
      </c>
      <c r="E596" t="s">
        <v>90</v>
      </c>
      <c r="F596" t="s">
        <v>74</v>
      </c>
      <c r="G596" t="s">
        <v>128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夏祭り赤葦京治ICONIC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3</v>
      </c>
      <c r="C597" t="s">
        <v>150</v>
      </c>
      <c r="D597" t="s">
        <v>129</v>
      </c>
      <c r="E597" t="s">
        <v>90</v>
      </c>
      <c r="F597" t="s">
        <v>74</v>
      </c>
      <c r="G597" t="s">
        <v>128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夏祭り赤葦京治ICONIC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206</v>
      </c>
      <c r="D598" t="s">
        <v>651</v>
      </c>
      <c r="E598" t="s">
        <v>28</v>
      </c>
      <c r="F598" t="s">
        <v>25</v>
      </c>
      <c r="G598" t="s">
        <v>155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ユニフォーム星海光来ICONIC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206</v>
      </c>
      <c r="D599" t="s">
        <v>651</v>
      </c>
      <c r="E599" t="s">
        <v>28</v>
      </c>
      <c r="F599" t="s">
        <v>25</v>
      </c>
      <c r="G599" t="s">
        <v>155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ユニフォーム星海光来ICONIC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t="s">
        <v>206</v>
      </c>
      <c r="D600" t="s">
        <v>651</v>
      </c>
      <c r="E600" t="s">
        <v>28</v>
      </c>
      <c r="F600" t="s">
        <v>25</v>
      </c>
      <c r="G600" t="s">
        <v>155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ユニフォーム星海光来ICONIC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s="1" t="s">
        <v>898</v>
      </c>
      <c r="D601" t="s">
        <v>284</v>
      </c>
      <c r="E601" s="1" t="s">
        <v>73</v>
      </c>
      <c r="F601" t="s">
        <v>78</v>
      </c>
      <c r="G601" t="s">
        <v>134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文化祭星海光来ICONIC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s="1" t="s">
        <v>898</v>
      </c>
      <c r="D602" t="s">
        <v>284</v>
      </c>
      <c r="E602" s="1" t="s">
        <v>73</v>
      </c>
      <c r="F602" t="s">
        <v>78</v>
      </c>
      <c r="G602" t="s">
        <v>134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文化祭星海光来ICONIC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s="1" t="s">
        <v>898</v>
      </c>
      <c r="D603" t="s">
        <v>284</v>
      </c>
      <c r="E603" s="1" t="s">
        <v>73</v>
      </c>
      <c r="F603" t="s">
        <v>78</v>
      </c>
      <c r="G603" t="s">
        <v>134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文化祭星海光来ICONIC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t="s">
        <v>206</v>
      </c>
      <c r="D604" t="s">
        <v>660</v>
      </c>
      <c r="E604" t="s">
        <v>28</v>
      </c>
      <c r="F604" t="s">
        <v>26</v>
      </c>
      <c r="G604" t="s">
        <v>155</v>
      </c>
      <c r="H604" t="s">
        <v>71</v>
      </c>
      <c r="I604">
        <v>1</v>
      </c>
      <c r="J604" t="s">
        <v>15</v>
      </c>
      <c r="K604" s="1" t="s">
        <v>174</v>
      </c>
      <c r="L604" s="1" t="s">
        <v>173</v>
      </c>
      <c r="M604">
        <v>40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ユニフォーム昼神幸郎ICONIC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t="s">
        <v>206</v>
      </c>
      <c r="D605" t="s">
        <v>660</v>
      </c>
      <c r="E605" t="s">
        <v>28</v>
      </c>
      <c r="F605" t="s">
        <v>26</v>
      </c>
      <c r="G605" t="s">
        <v>155</v>
      </c>
      <c r="H605" t="s">
        <v>71</v>
      </c>
      <c r="I605">
        <v>1</v>
      </c>
      <c r="J605" t="s">
        <v>248</v>
      </c>
      <c r="K605" s="1" t="s">
        <v>175</v>
      </c>
      <c r="L605" s="1" t="s">
        <v>173</v>
      </c>
      <c r="M605">
        <v>44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ユニフォーム昼神幸郎ICONIC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t="s">
        <v>206</v>
      </c>
      <c r="D606" t="s">
        <v>660</v>
      </c>
      <c r="E606" t="s">
        <v>28</v>
      </c>
      <c r="F606" t="s">
        <v>26</v>
      </c>
      <c r="G606" t="s">
        <v>155</v>
      </c>
      <c r="H606" t="s">
        <v>71</v>
      </c>
      <c r="I606">
        <v>1</v>
      </c>
      <c r="J606" t="s">
        <v>15</v>
      </c>
      <c r="K606" s="1" t="s">
        <v>179</v>
      </c>
      <c r="L606" s="1" t="s">
        <v>173</v>
      </c>
      <c r="M606">
        <v>43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ユニフォーム昼神幸郎ICONIC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4</v>
      </c>
      <c r="C607" t="s">
        <v>206</v>
      </c>
      <c r="D607" t="s">
        <v>660</v>
      </c>
      <c r="E607" t="s">
        <v>28</v>
      </c>
      <c r="F607" t="s">
        <v>26</v>
      </c>
      <c r="G607" t="s">
        <v>155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34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ユニフォーム昼神幸郎ICONIC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5</v>
      </c>
      <c r="C608" t="s">
        <v>206</v>
      </c>
      <c r="D608" t="s">
        <v>660</v>
      </c>
      <c r="E608" t="s">
        <v>28</v>
      </c>
      <c r="F608" t="s">
        <v>26</v>
      </c>
      <c r="G608" t="s">
        <v>155</v>
      </c>
      <c r="H608" t="s">
        <v>71</v>
      </c>
      <c r="I608">
        <v>1</v>
      </c>
      <c r="J608" t="s">
        <v>15</v>
      </c>
      <c r="K608" s="1" t="s">
        <v>249</v>
      </c>
      <c r="L608" s="1" t="s">
        <v>178</v>
      </c>
      <c r="M608">
        <v>36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ユニフォーム昼神幸郎ICONIC</v>
      </c>
    </row>
    <row r="609" spans="1:20" x14ac:dyDescent="0.3">
      <c r="A609">
        <f>VLOOKUP(Block[[#This Row],[No用]],SetNo[[No.用]:[vlookup 用]],2,FALSE)</f>
        <v>160</v>
      </c>
      <c r="B609">
        <f>IF(ROW()=2,1,IF(A608&lt;&gt;Block[[#This Row],[No]],1,B608+1))</f>
        <v>6</v>
      </c>
      <c r="C609" t="s">
        <v>206</v>
      </c>
      <c r="D609" t="s">
        <v>660</v>
      </c>
      <c r="E609" t="s">
        <v>28</v>
      </c>
      <c r="F609" t="s">
        <v>26</v>
      </c>
      <c r="G609" t="s">
        <v>155</v>
      </c>
      <c r="H609" t="s">
        <v>71</v>
      </c>
      <c r="I609">
        <v>1</v>
      </c>
      <c r="J609" t="s">
        <v>248</v>
      </c>
      <c r="K609" s="1" t="s">
        <v>183</v>
      </c>
      <c r="L609" s="1" t="s">
        <v>225</v>
      </c>
      <c r="M609">
        <v>51</v>
      </c>
      <c r="N609">
        <v>0</v>
      </c>
      <c r="O609">
        <v>61</v>
      </c>
      <c r="P609">
        <v>0</v>
      </c>
      <c r="T609" t="str">
        <f>Block[[#This Row],[服装]]&amp;Block[[#This Row],[名前]]&amp;Block[[#This Row],[レアリティ]]</f>
        <v>ユニフォーム昼神幸郎ICONIC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1</v>
      </c>
      <c r="C610" s="1" t="s">
        <v>918</v>
      </c>
      <c r="D610" t="s">
        <v>133</v>
      </c>
      <c r="E610" s="1" t="s">
        <v>73</v>
      </c>
      <c r="F610" t="s">
        <v>82</v>
      </c>
      <c r="G610" t="s">
        <v>134</v>
      </c>
      <c r="H610" t="s">
        <v>71</v>
      </c>
      <c r="I610">
        <v>1</v>
      </c>
      <c r="J610" t="s">
        <v>15</v>
      </c>
      <c r="K610" s="1" t="s">
        <v>174</v>
      </c>
      <c r="L610" s="1" t="s">
        <v>173</v>
      </c>
      <c r="M610">
        <v>40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Xmas昼神幸郎ICONIC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2</v>
      </c>
      <c r="C611" s="1" t="s">
        <v>918</v>
      </c>
      <c r="D611" t="s">
        <v>133</v>
      </c>
      <c r="E611" s="1" t="s">
        <v>73</v>
      </c>
      <c r="F611" t="s">
        <v>82</v>
      </c>
      <c r="G611" t="s">
        <v>134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44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Xmas昼神幸郎ICONIC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3</v>
      </c>
      <c r="C612" s="1" t="s">
        <v>918</v>
      </c>
      <c r="D612" t="s">
        <v>133</v>
      </c>
      <c r="E612" s="1" t="s">
        <v>73</v>
      </c>
      <c r="F612" t="s">
        <v>82</v>
      </c>
      <c r="G612" t="s">
        <v>134</v>
      </c>
      <c r="H612" t="s">
        <v>71</v>
      </c>
      <c r="I612">
        <v>1</v>
      </c>
      <c r="J612" t="s">
        <v>15</v>
      </c>
      <c r="K612" s="1" t="s">
        <v>179</v>
      </c>
      <c r="L612" s="1" t="s">
        <v>173</v>
      </c>
      <c r="M612">
        <v>43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Xmas昼神幸郎ICONIC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4</v>
      </c>
      <c r="C613" s="1" t="s">
        <v>918</v>
      </c>
      <c r="D613" t="s">
        <v>133</v>
      </c>
      <c r="E613" s="1" t="s">
        <v>73</v>
      </c>
      <c r="F613" t="s">
        <v>82</v>
      </c>
      <c r="G613" t="s">
        <v>134</v>
      </c>
      <c r="H613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Xmas昼神幸郎ICONIC</v>
      </c>
    </row>
    <row r="614" spans="1:20" x14ac:dyDescent="0.3">
      <c r="A614">
        <f>VLOOKUP(Block[[#This Row],[No用]],SetNo[[No.用]:[vlookup 用]],2,FALSE)</f>
        <v>161</v>
      </c>
      <c r="B614">
        <f>IF(ROW()=2,1,IF(A613&lt;&gt;Block[[#This Row],[No]],1,B613+1))</f>
        <v>5</v>
      </c>
      <c r="C614" s="1" t="s">
        <v>918</v>
      </c>
      <c r="D614" t="s">
        <v>133</v>
      </c>
      <c r="E614" s="1" t="s">
        <v>73</v>
      </c>
      <c r="F614" t="s">
        <v>82</v>
      </c>
      <c r="G614" t="s">
        <v>134</v>
      </c>
      <c r="H614" t="s">
        <v>71</v>
      </c>
      <c r="I614">
        <v>1</v>
      </c>
      <c r="J614" t="s">
        <v>15</v>
      </c>
      <c r="K614" s="1" t="s">
        <v>249</v>
      </c>
      <c r="L614" s="1" t="s">
        <v>178</v>
      </c>
      <c r="M614">
        <v>36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Xmas昼神幸郎ICONIC</v>
      </c>
    </row>
    <row r="615" spans="1:20" x14ac:dyDescent="0.3">
      <c r="A615">
        <f>VLOOKUP(Block[[#This Row],[No用]],SetNo[[No.用]:[vlookup 用]],2,FALSE)</f>
        <v>161</v>
      </c>
      <c r="B615">
        <f>IF(ROW()=2,1,IF(A614&lt;&gt;Block[[#This Row],[No]],1,B614+1))</f>
        <v>6</v>
      </c>
      <c r="C615" s="1" t="s">
        <v>918</v>
      </c>
      <c r="D615" t="s">
        <v>133</v>
      </c>
      <c r="E615" s="1" t="s">
        <v>73</v>
      </c>
      <c r="F615" t="s">
        <v>82</v>
      </c>
      <c r="G615" t="s">
        <v>134</v>
      </c>
      <c r="H615" t="s">
        <v>71</v>
      </c>
      <c r="I615">
        <v>1</v>
      </c>
      <c r="J615" t="s">
        <v>248</v>
      </c>
      <c r="K615" s="1" t="s">
        <v>183</v>
      </c>
      <c r="L615" s="1" t="s">
        <v>225</v>
      </c>
      <c r="M615">
        <v>51</v>
      </c>
      <c r="N615">
        <v>0</v>
      </c>
      <c r="O615">
        <v>61</v>
      </c>
      <c r="P615">
        <v>0</v>
      </c>
      <c r="T615" t="str">
        <f>Block[[#This Row],[服装]]&amp;Block[[#This Row],[名前]]&amp;Block[[#This Row],[レアリティ]]</f>
        <v>Xmas昼神幸郎ICONIC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1</v>
      </c>
      <c r="C616" t="s">
        <v>206</v>
      </c>
      <c r="D616" t="s">
        <v>654</v>
      </c>
      <c r="E616" t="s">
        <v>28</v>
      </c>
      <c r="F616" t="s">
        <v>25</v>
      </c>
      <c r="G616" t="s">
        <v>158</v>
      </c>
      <c r="H616" t="s">
        <v>71</v>
      </c>
      <c r="I616">
        <v>1</v>
      </c>
      <c r="J616" t="s">
        <v>15</v>
      </c>
      <c r="K616" s="1" t="s">
        <v>174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ユニフォーム佐久早聖臣ICONIC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2</v>
      </c>
      <c r="C617" t="s">
        <v>206</v>
      </c>
      <c r="D617" t="s">
        <v>654</v>
      </c>
      <c r="E617" t="s">
        <v>28</v>
      </c>
      <c r="F617" t="s">
        <v>25</v>
      </c>
      <c r="G617" t="s">
        <v>158</v>
      </c>
      <c r="H617" t="s">
        <v>71</v>
      </c>
      <c r="I617">
        <v>1</v>
      </c>
      <c r="J617" t="s">
        <v>248</v>
      </c>
      <c r="K617" s="1" t="s">
        <v>175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ユニフォーム佐久早聖臣ICONIC</v>
      </c>
    </row>
    <row r="618" spans="1:20" x14ac:dyDescent="0.3">
      <c r="A618">
        <f>VLOOKUP(Block[[#This Row],[No用]],SetNo[[No.用]:[vlookup 用]],2,FALSE)</f>
        <v>162</v>
      </c>
      <c r="B618">
        <f>IF(ROW()=2,1,IF(A617&lt;&gt;Block[[#This Row],[No]],1,B617+1))</f>
        <v>3</v>
      </c>
      <c r="C618" t="s">
        <v>206</v>
      </c>
      <c r="D618" t="s">
        <v>654</v>
      </c>
      <c r="E618" t="s">
        <v>28</v>
      </c>
      <c r="F618" t="s">
        <v>25</v>
      </c>
      <c r="G618" t="s">
        <v>158</v>
      </c>
      <c r="H618" t="s">
        <v>71</v>
      </c>
      <c r="I618">
        <v>1</v>
      </c>
      <c r="J618" t="s">
        <v>15</v>
      </c>
      <c r="K618" s="1" t="s">
        <v>249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ユニフォーム佐久早聖臣ICONIC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1</v>
      </c>
      <c r="C619" t="s">
        <v>206</v>
      </c>
      <c r="D619" t="s">
        <v>657</v>
      </c>
      <c r="E619" t="s">
        <v>28</v>
      </c>
      <c r="F619" t="s">
        <v>21</v>
      </c>
      <c r="G619" t="s">
        <v>158</v>
      </c>
      <c r="H619" t="s">
        <v>71</v>
      </c>
      <c r="I619">
        <v>1</v>
      </c>
      <c r="J619" t="s">
        <v>15</v>
      </c>
      <c r="M619">
        <v>0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ユニフォーム小森元也ICONIC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1</v>
      </c>
      <c r="C620" t="s">
        <v>108</v>
      </c>
      <c r="D620" s="1" t="s">
        <v>689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15</v>
      </c>
      <c r="K620" s="1" t="s">
        <v>174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ユニフォーム大将優ICONIC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2</v>
      </c>
      <c r="C621" t="s">
        <v>108</v>
      </c>
      <c r="D621" s="1" t="s">
        <v>689</v>
      </c>
      <c r="E621" s="1" t="s">
        <v>90</v>
      </c>
      <c r="F621" s="1" t="s">
        <v>78</v>
      </c>
      <c r="G621" s="1" t="s">
        <v>691</v>
      </c>
      <c r="H621" t="s">
        <v>71</v>
      </c>
      <c r="I621">
        <v>1</v>
      </c>
      <c r="J621" t="s">
        <v>15</v>
      </c>
      <c r="K621" s="1" t="s">
        <v>175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ユニフォーム大将優ICONIC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3</v>
      </c>
      <c r="C622" t="s">
        <v>108</v>
      </c>
      <c r="D622" s="1" t="s">
        <v>689</v>
      </c>
      <c r="E622" s="1" t="s">
        <v>90</v>
      </c>
      <c r="F622" s="1" t="s">
        <v>78</v>
      </c>
      <c r="G622" s="1" t="s">
        <v>691</v>
      </c>
      <c r="H622" t="s">
        <v>71</v>
      </c>
      <c r="I622">
        <v>1</v>
      </c>
      <c r="J622" t="s">
        <v>15</v>
      </c>
      <c r="K622" s="1" t="s">
        <v>249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ユニフォーム大将優ICONIC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1</v>
      </c>
      <c r="C623" s="1" t="s">
        <v>939</v>
      </c>
      <c r="D623" s="1" t="s">
        <v>689</v>
      </c>
      <c r="E623" s="1" t="s">
        <v>77</v>
      </c>
      <c r="F623" s="1" t="s">
        <v>78</v>
      </c>
      <c r="G623" s="1" t="s">
        <v>691</v>
      </c>
      <c r="H623" s="1" t="s">
        <v>692</v>
      </c>
      <c r="I623">
        <v>1</v>
      </c>
      <c r="J623" t="s">
        <v>15</v>
      </c>
      <c r="K623" s="1" t="s">
        <v>174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新年大将優ICONIC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2</v>
      </c>
      <c r="C624" s="1" t="s">
        <v>939</v>
      </c>
      <c r="D624" s="1" t="s">
        <v>689</v>
      </c>
      <c r="E624" s="1" t="s">
        <v>77</v>
      </c>
      <c r="F624" s="1" t="s">
        <v>78</v>
      </c>
      <c r="G624" s="1" t="s">
        <v>691</v>
      </c>
      <c r="H624" s="1" t="s">
        <v>692</v>
      </c>
      <c r="I624">
        <v>1</v>
      </c>
      <c r="J624" t="s">
        <v>15</v>
      </c>
      <c r="K624" s="1" t="s">
        <v>175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新年大将優ICONIC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3</v>
      </c>
      <c r="C625" s="1" t="s">
        <v>939</v>
      </c>
      <c r="D625" s="1" t="s">
        <v>689</v>
      </c>
      <c r="E625" s="1" t="s">
        <v>77</v>
      </c>
      <c r="F625" s="1" t="s">
        <v>78</v>
      </c>
      <c r="G625" s="1" t="s">
        <v>691</v>
      </c>
      <c r="H625" s="1" t="s">
        <v>692</v>
      </c>
      <c r="I625">
        <v>1</v>
      </c>
      <c r="J625" t="s">
        <v>15</v>
      </c>
      <c r="K625" s="1" t="s">
        <v>249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新年大将優ICONIC</v>
      </c>
    </row>
    <row r="626" spans="1:20" x14ac:dyDescent="0.3">
      <c r="A626">
        <f>VLOOKUP(Block[[#This Row],[No用]],SetNo[[No.用]:[vlookup 用]],2,FALSE)</f>
        <v>166</v>
      </c>
      <c r="B626">
        <f>IF(ROW()=2,1,IF(A625&lt;&gt;Block[[#This Row],[No]],1,B625+1))</f>
        <v>1</v>
      </c>
      <c r="C626" t="s">
        <v>108</v>
      </c>
      <c r="D626" s="1" t="s">
        <v>694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15</v>
      </c>
      <c r="K626" s="1" t="s">
        <v>174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ユニフォーム沼井和馬ICONIC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2</v>
      </c>
      <c r="C627" t="s">
        <v>108</v>
      </c>
      <c r="D627" s="1" t="s">
        <v>694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15</v>
      </c>
      <c r="K627" s="1" t="s">
        <v>175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ユニフォーム沼井和馬ICONIC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3</v>
      </c>
      <c r="C628" t="s">
        <v>108</v>
      </c>
      <c r="D628" s="1" t="s">
        <v>694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15</v>
      </c>
      <c r="K628" s="1" t="s">
        <v>177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ユニフォーム沼井和馬ICONIC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4</v>
      </c>
      <c r="C629" t="s">
        <v>108</v>
      </c>
      <c r="D629" s="1" t="s">
        <v>694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15</v>
      </c>
      <c r="K629" s="1" t="s">
        <v>249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ユニフォーム沼井和馬ICONIC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t="s">
        <v>108</v>
      </c>
      <c r="D630" s="1" t="s">
        <v>861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15</v>
      </c>
      <c r="K630" s="1" t="s">
        <v>174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ユニフォーム潜尚保ICONIC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t="s">
        <v>108</v>
      </c>
      <c r="D631" s="1" t="s">
        <v>861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15</v>
      </c>
      <c r="K631" s="1" t="s">
        <v>175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ユニフォーム潜尚保ICONIC</v>
      </c>
    </row>
    <row r="632" spans="1:20" x14ac:dyDescent="0.3">
      <c r="A632">
        <f>VLOOKUP(Block[[#This Row],[No用]],SetNo[[No.用]:[vlookup 用]],2,FALSE)</f>
        <v>168</v>
      </c>
      <c r="B632">
        <f>IF(ROW()=2,1,IF(A631&lt;&gt;Block[[#This Row],[No]],1,B631+1))</f>
        <v>1</v>
      </c>
      <c r="C632" t="s">
        <v>108</v>
      </c>
      <c r="D632" s="1" t="s">
        <v>863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15</v>
      </c>
      <c r="K632" s="1" t="s">
        <v>174</v>
      </c>
      <c r="L632" s="1" t="s">
        <v>173</v>
      </c>
      <c r="M632">
        <v>33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ユニフォーム高千穂恵也ICONIC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2</v>
      </c>
      <c r="C633" t="s">
        <v>108</v>
      </c>
      <c r="D633" s="1" t="s">
        <v>863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15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ユニフォーム高千穂恵也ICONIC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3</v>
      </c>
      <c r="C634" t="s">
        <v>108</v>
      </c>
      <c r="D634" s="1" t="s">
        <v>863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15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ユニフォーム高千穂恵也ICONIC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4</v>
      </c>
      <c r="C635" t="s">
        <v>108</v>
      </c>
      <c r="D635" s="1" t="s">
        <v>863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15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ユニフォーム高千穂恵也ICONIC</v>
      </c>
    </row>
    <row r="636" spans="1:20" x14ac:dyDescent="0.3">
      <c r="A636">
        <f>VLOOKUP(Block[[#This Row],[No用]],SetNo[[No.用]:[vlookup 用]],2,FALSE)</f>
        <v>169</v>
      </c>
      <c r="B636">
        <f>IF(ROW()=2,1,IF(A635&lt;&gt;Block[[#This Row],[No]],1,B635+1))</f>
        <v>1</v>
      </c>
      <c r="C636" t="s">
        <v>108</v>
      </c>
      <c r="D636" s="1" t="s">
        <v>865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15</v>
      </c>
      <c r="K636" s="1" t="s">
        <v>174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ユニフォーム広尾倖児ICONIC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2</v>
      </c>
      <c r="C637" t="s">
        <v>108</v>
      </c>
      <c r="D637" s="1" t="s">
        <v>865</v>
      </c>
      <c r="E637" s="1" t="s">
        <v>90</v>
      </c>
      <c r="F637" s="1" t="s">
        <v>82</v>
      </c>
      <c r="G637" s="1" t="s">
        <v>691</v>
      </c>
      <c r="H637" t="s">
        <v>71</v>
      </c>
      <c r="I637">
        <v>1</v>
      </c>
      <c r="J637" t="s">
        <v>15</v>
      </c>
      <c r="K637" s="1" t="s">
        <v>175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ユニフォーム広尾倖児ICONIC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3</v>
      </c>
      <c r="C638" t="s">
        <v>108</v>
      </c>
      <c r="D638" s="1" t="s">
        <v>865</v>
      </c>
      <c r="E638" s="1" t="s">
        <v>90</v>
      </c>
      <c r="F638" s="1" t="s">
        <v>82</v>
      </c>
      <c r="G638" s="1" t="s">
        <v>691</v>
      </c>
      <c r="H638" t="s">
        <v>71</v>
      </c>
      <c r="I638">
        <v>1</v>
      </c>
      <c r="J638" t="s">
        <v>15</v>
      </c>
      <c r="K638" s="1" t="s">
        <v>177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ユニフォーム広尾倖児ICONIC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4</v>
      </c>
      <c r="C639" t="s">
        <v>108</v>
      </c>
      <c r="D639" s="1" t="s">
        <v>865</v>
      </c>
      <c r="E639" s="1" t="s">
        <v>90</v>
      </c>
      <c r="F639" s="1" t="s">
        <v>82</v>
      </c>
      <c r="G639" s="1" t="s">
        <v>691</v>
      </c>
      <c r="H639" t="s">
        <v>71</v>
      </c>
      <c r="I639">
        <v>1</v>
      </c>
      <c r="J639" t="s">
        <v>15</v>
      </c>
      <c r="K639" s="1" t="s">
        <v>249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ユニフォーム広尾倖児ICONIC</v>
      </c>
    </row>
    <row r="640" spans="1:20" x14ac:dyDescent="0.3">
      <c r="A640">
        <f>VLOOKUP(Block[[#This Row],[No用]],SetNo[[No.用]:[vlookup 用]],2,FALSE)</f>
        <v>170</v>
      </c>
      <c r="B640">
        <f>IF(ROW()=2,1,IF(A639&lt;&gt;Block[[#This Row],[No]],1,B639+1))</f>
        <v>1</v>
      </c>
      <c r="C640" t="s">
        <v>108</v>
      </c>
      <c r="D640" s="1" t="s">
        <v>867</v>
      </c>
      <c r="E640" s="1" t="s">
        <v>90</v>
      </c>
      <c r="F640" s="1" t="s">
        <v>74</v>
      </c>
      <c r="G640" s="1" t="s">
        <v>691</v>
      </c>
      <c r="H640" t="s">
        <v>71</v>
      </c>
      <c r="I640">
        <v>1</v>
      </c>
      <c r="J640" t="s">
        <v>15</v>
      </c>
      <c r="K640" s="1" t="s">
        <v>174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ユニフォーム先島伊澄ICONIC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2</v>
      </c>
      <c r="C641" t="s">
        <v>108</v>
      </c>
      <c r="D641" s="1" t="s">
        <v>867</v>
      </c>
      <c r="E641" s="1" t="s">
        <v>90</v>
      </c>
      <c r="F641" s="1" t="s">
        <v>74</v>
      </c>
      <c r="G641" s="1" t="s">
        <v>691</v>
      </c>
      <c r="H641" t="s">
        <v>71</v>
      </c>
      <c r="I641">
        <v>1</v>
      </c>
      <c r="J641" t="s">
        <v>15</v>
      </c>
      <c r="K641" s="1" t="s">
        <v>175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ユニフォーム先島伊澄ICONIC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3</v>
      </c>
      <c r="C642" t="s">
        <v>108</v>
      </c>
      <c r="D642" s="1" t="s">
        <v>867</v>
      </c>
      <c r="E642" s="1" t="s">
        <v>90</v>
      </c>
      <c r="F642" s="1" t="s">
        <v>74</v>
      </c>
      <c r="G642" s="1" t="s">
        <v>691</v>
      </c>
      <c r="H642" t="s">
        <v>71</v>
      </c>
      <c r="I642">
        <v>1</v>
      </c>
      <c r="J642" t="s">
        <v>15</v>
      </c>
      <c r="K642" s="1" t="s">
        <v>249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ユニフォーム先島伊澄ICONIC</v>
      </c>
    </row>
    <row r="643" spans="1:20" x14ac:dyDescent="0.3">
      <c r="A643">
        <f>VLOOKUP(Block[[#This Row],[No用]],SetNo[[No.用]:[vlookup 用]],2,FALSE)</f>
        <v>171</v>
      </c>
      <c r="B643">
        <f>IF(ROW()=2,1,IF(A642&lt;&gt;Block[[#This Row],[No]],1,B642+1))</f>
        <v>1</v>
      </c>
      <c r="C643" t="s">
        <v>108</v>
      </c>
      <c r="D643" s="1" t="s">
        <v>869</v>
      </c>
      <c r="E643" s="1" t="s">
        <v>90</v>
      </c>
      <c r="F643" s="1" t="s">
        <v>82</v>
      </c>
      <c r="G643" s="1" t="s">
        <v>691</v>
      </c>
      <c r="H643" t="s">
        <v>71</v>
      </c>
      <c r="I643">
        <v>1</v>
      </c>
      <c r="J643" t="s">
        <v>15</v>
      </c>
      <c r="K643" s="1" t="s">
        <v>174</v>
      </c>
      <c r="L643" s="1" t="s">
        <v>178</v>
      </c>
      <c r="M643">
        <v>34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ユニフォーム背黒晃彦ICONIC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2</v>
      </c>
      <c r="C644" t="s">
        <v>108</v>
      </c>
      <c r="D644" s="1" t="s">
        <v>869</v>
      </c>
      <c r="E644" s="1" t="s">
        <v>90</v>
      </c>
      <c r="F644" s="1" t="s">
        <v>82</v>
      </c>
      <c r="G644" s="1" t="s">
        <v>691</v>
      </c>
      <c r="H644" t="s">
        <v>71</v>
      </c>
      <c r="I644">
        <v>1</v>
      </c>
      <c r="J644" t="s">
        <v>15</v>
      </c>
      <c r="K644" s="1" t="s">
        <v>175</v>
      </c>
      <c r="L644" s="1" t="s">
        <v>173</v>
      </c>
      <c r="M644">
        <v>34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ユニフォーム背黒晃彦ICONIC</v>
      </c>
    </row>
    <row r="645" spans="1:20" x14ac:dyDescent="0.3">
      <c r="A645">
        <f>VLOOKUP(Block[[#This Row],[No用]],SetNo[[No.用]:[vlookup 用]],2,FALSE)</f>
        <v>171</v>
      </c>
      <c r="B645">
        <f>IF(ROW()=2,1,IF(A644&lt;&gt;Block[[#This Row],[No]],1,B644+1))</f>
        <v>3</v>
      </c>
      <c r="C645" t="s">
        <v>108</v>
      </c>
      <c r="D645" s="1" t="s">
        <v>869</v>
      </c>
      <c r="E645" s="1" t="s">
        <v>90</v>
      </c>
      <c r="F645" s="1" t="s">
        <v>82</v>
      </c>
      <c r="G645" s="1" t="s">
        <v>691</v>
      </c>
      <c r="H645" t="s">
        <v>71</v>
      </c>
      <c r="I645">
        <v>1</v>
      </c>
      <c r="J645" t="s">
        <v>15</v>
      </c>
      <c r="K645" s="1" t="s">
        <v>179</v>
      </c>
      <c r="L645" s="1" t="s">
        <v>173</v>
      </c>
      <c r="M645">
        <v>37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ユニフォーム背黒晃彦ICONIC</v>
      </c>
    </row>
    <row r="646" spans="1:20" x14ac:dyDescent="0.3">
      <c r="A646">
        <f>VLOOKUP(Block[[#This Row],[No用]],SetNo[[No.用]:[vlookup 用]],2,FALSE)</f>
        <v>171</v>
      </c>
      <c r="B646">
        <f>IF(ROW()=2,1,IF(A645&lt;&gt;Block[[#This Row],[No]],1,B645+1))</f>
        <v>4</v>
      </c>
      <c r="C646" t="s">
        <v>108</v>
      </c>
      <c r="D646" s="1" t="s">
        <v>869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15</v>
      </c>
      <c r="K646" s="1" t="s">
        <v>177</v>
      </c>
      <c r="L646" s="1" t="s">
        <v>162</v>
      </c>
      <c r="M646">
        <v>31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ユニフォーム背黒晃彦ICONIC</v>
      </c>
    </row>
    <row r="647" spans="1:20" x14ac:dyDescent="0.3">
      <c r="A647">
        <f>VLOOKUP(Block[[#This Row],[No用]],SetNo[[No.用]:[vlookup 用]],2,FALSE)</f>
        <v>171</v>
      </c>
      <c r="B647">
        <f>IF(ROW()=2,1,IF(A646&lt;&gt;Block[[#This Row],[No]],1,B646+1))</f>
        <v>5</v>
      </c>
      <c r="C647" t="s">
        <v>108</v>
      </c>
      <c r="D647" s="1" t="s">
        <v>869</v>
      </c>
      <c r="E647" s="1" t="s">
        <v>90</v>
      </c>
      <c r="F647" s="1" t="s">
        <v>82</v>
      </c>
      <c r="G647" s="1" t="s">
        <v>691</v>
      </c>
      <c r="H647" t="s">
        <v>71</v>
      </c>
      <c r="I647">
        <v>1</v>
      </c>
      <c r="J647" t="s">
        <v>15</v>
      </c>
      <c r="K647" s="1" t="s">
        <v>249</v>
      </c>
      <c r="L647" s="1" t="s">
        <v>162</v>
      </c>
      <c r="M647">
        <v>31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ユニフォーム背黒晃彦ICONIC</v>
      </c>
    </row>
    <row r="648" spans="1:20" x14ac:dyDescent="0.3">
      <c r="A648">
        <f>VLOOKUP(Block[[#This Row],[No用]],SetNo[[No.用]:[vlookup 用]],2,FALSE)</f>
        <v>171</v>
      </c>
      <c r="B648">
        <f>IF(ROW()=2,1,IF(A647&lt;&gt;Block[[#This Row],[No]],1,B647+1))</f>
        <v>6</v>
      </c>
      <c r="C648" t="s">
        <v>108</v>
      </c>
      <c r="D648" s="1" t="s">
        <v>869</v>
      </c>
      <c r="E648" s="1" t="s">
        <v>90</v>
      </c>
      <c r="F648" s="1" t="s">
        <v>82</v>
      </c>
      <c r="G648" s="1" t="s">
        <v>691</v>
      </c>
      <c r="H648" t="s">
        <v>71</v>
      </c>
      <c r="I648">
        <v>1</v>
      </c>
      <c r="J648" t="s">
        <v>15</v>
      </c>
      <c r="K648" s="1" t="s">
        <v>183</v>
      </c>
      <c r="L648" s="1" t="s">
        <v>225</v>
      </c>
      <c r="M648">
        <v>44</v>
      </c>
      <c r="N648">
        <v>0</v>
      </c>
      <c r="O648">
        <v>54</v>
      </c>
      <c r="P648">
        <v>0</v>
      </c>
      <c r="T648" t="str">
        <f>Block[[#This Row],[服装]]&amp;Block[[#This Row],[名前]]&amp;Block[[#This Row],[レアリティ]]</f>
        <v>ユニフォーム背黒晃彦ICONIC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1</v>
      </c>
      <c r="C649" t="s">
        <v>108</v>
      </c>
      <c r="D649" s="1" t="s">
        <v>871</v>
      </c>
      <c r="E649" s="1" t="s">
        <v>90</v>
      </c>
      <c r="F649" s="1" t="s">
        <v>80</v>
      </c>
      <c r="G649" s="1" t="s">
        <v>691</v>
      </c>
      <c r="H649" t="s">
        <v>71</v>
      </c>
      <c r="I649">
        <v>1</v>
      </c>
      <c r="J649" t="s">
        <v>15</v>
      </c>
      <c r="M649">
        <v>0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79"/>
  <sheetViews>
    <sheetView topLeftCell="A197" workbookViewId="0">
      <selection activeCell="A242" sqref="A242:XFD244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963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963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990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963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991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992</v>
      </c>
      <c r="R21" s="1" t="s">
        <v>993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918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930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918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939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939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940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898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898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898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898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898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12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ユニフォーム灰羽リエーフICONIC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1</v>
      </c>
      <c r="C72" t="s">
        <v>387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探偵灰羽リエーフICONIC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108</v>
      </c>
      <c r="D73" t="s">
        <v>42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ユニフォーム夜久衛輔ICONIC</v>
      </c>
    </row>
    <row r="74" spans="1:20" x14ac:dyDescent="0.3">
      <c r="A74">
        <f>VLOOKUP(Special[[#This Row],[No用]],SetNo[[No.用]:[vlookup 用]],2,FALSE)</f>
        <v>42</v>
      </c>
      <c r="B74">
        <f>IF(ROW()=2,1,IF(A73&lt;&gt;Special[[#This Row],[No]],1,B73+1))</f>
        <v>1</v>
      </c>
      <c r="C74" t="s">
        <v>108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ユニフォーム福永招平ICONIC</v>
      </c>
    </row>
    <row r="75" spans="1:20" x14ac:dyDescent="0.3">
      <c r="A75">
        <f>VLOOKUP(Special[[#This Row],[No用]],SetNo[[No.用]:[vlookup 用]],2,FALSE)</f>
        <v>43</v>
      </c>
      <c r="B75">
        <f>IF(ROW()=2,1,IF(A74&lt;&gt;Special[[#This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ユニフォーム犬岡走ICONIC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1</v>
      </c>
      <c r="C76" s="1" t="s">
        <v>939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新年犬岡走ICONIC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2</v>
      </c>
      <c r="C78" t="s">
        <v>108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t="s">
        <v>286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938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新年山本猛虎ICONIC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938</v>
      </c>
      <c r="D80" t="s">
        <v>45</v>
      </c>
      <c r="E80" t="s">
        <v>28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s="1" t="s">
        <v>282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新年山本猛虎ICONIC</v>
      </c>
    </row>
    <row r="81" spans="1:20" x14ac:dyDescent="0.3">
      <c r="A81">
        <f>VLOOKUP(Special[[#This Row],[No用]],SetNo[[No.用]:[vlookup 用]],2,FALSE)</f>
        <v>46</v>
      </c>
      <c r="B81">
        <f>IF(ROW()=2,1,IF(A80&lt;&gt;Special[[#This Row],[No]],1,B80+1))</f>
        <v>3</v>
      </c>
      <c r="C81" t="s">
        <v>938</v>
      </c>
      <c r="D81" t="s">
        <v>45</v>
      </c>
      <c r="E81" t="s">
        <v>28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s="1" t="s">
        <v>922</v>
      </c>
      <c r="L81" s="1" t="s">
        <v>225</v>
      </c>
      <c r="M81">
        <v>45</v>
      </c>
      <c r="N81">
        <v>0</v>
      </c>
      <c r="O81">
        <v>55</v>
      </c>
      <c r="P81">
        <v>0</v>
      </c>
      <c r="T81" t="str">
        <f>Special[[#This Row],[服装]]&amp;Special[[#This Row],[名前]]&amp;Special[[#This Row],[レアリティ]]</f>
        <v>新年山本猛虎ICONIC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1</v>
      </c>
      <c r="C82" t="s">
        <v>108</v>
      </c>
      <c r="D82" t="s">
        <v>46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ユニフォーム芝山優生ICONIC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108</v>
      </c>
      <c r="D83" t="s">
        <v>47</v>
      </c>
      <c r="E83" t="s">
        <v>24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2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272</v>
      </c>
      <c r="L84" t="s">
        <v>173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ユニフォーム海信之ICONIC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262</v>
      </c>
      <c r="K85" t="s">
        <v>191</v>
      </c>
      <c r="L85" t="s">
        <v>162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ユニフォーム海信之YELL</v>
      </c>
    </row>
    <row r="86" spans="1:20" x14ac:dyDescent="0.3">
      <c r="A86">
        <f>VLOOKUP(Special[[#This Row],[No用]],SetNo[[No.用]:[vlookup 用]],2,FALSE)</f>
        <v>49</v>
      </c>
      <c r="B86">
        <f>IF(ROW()=2,1,IF(A85&lt;&gt;Special[[#This Row],[No]],1,B85+1))</f>
        <v>2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262</v>
      </c>
      <c r="K86" t="s">
        <v>272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ユニフォーム海信之YELL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ユニフォーム青根高伸ICONIC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制服青根高伸ICONIC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プール掃除青根高伸ICONIC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289</v>
      </c>
      <c r="L90" t="s">
        <v>225</v>
      </c>
      <c r="M90">
        <v>43</v>
      </c>
      <c r="N90">
        <v>0</v>
      </c>
      <c r="O90">
        <v>53</v>
      </c>
      <c r="P90">
        <v>0</v>
      </c>
      <c r="R90" t="s">
        <v>288</v>
      </c>
      <c r="S90">
        <v>2</v>
      </c>
      <c r="T90" t="str">
        <f>Special[[#This Row],[服装]]&amp;Special[[#This Row],[名前]]&amp;Special[[#This Row],[レアリティ]]</f>
        <v>プール掃除青根高伸ICONIC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制服二口堅治ICONIC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149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117</v>
      </c>
      <c r="D95" t="s">
        <v>50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プール掃除二口堅治ICONIC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117</v>
      </c>
      <c r="D96" t="s">
        <v>50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272</v>
      </c>
      <c r="L96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t="s">
        <v>206</v>
      </c>
      <c r="D98" t="s">
        <v>385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1</v>
      </c>
      <c r="C99" t="s">
        <v>149</v>
      </c>
      <c r="D99" t="s">
        <v>385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191</v>
      </c>
      <c r="L99" s="1" t="s">
        <v>162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制服黄金川貫至ICONIC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2</v>
      </c>
      <c r="C100" t="s">
        <v>149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282</v>
      </c>
      <c r="L100" s="1" t="s">
        <v>173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s="1" t="s">
        <v>705</v>
      </c>
      <c r="D101" t="s">
        <v>385</v>
      </c>
      <c r="E101" s="1" t="s">
        <v>90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職業体験黄金川貫至ICONIC</v>
      </c>
    </row>
    <row r="102" spans="1:20" x14ac:dyDescent="0.3">
      <c r="A102">
        <f>VLOOKUP(Special[[#This Row],[No用]],SetNo[[No.用]:[vlookup 用]],2,FALSE)</f>
        <v>58</v>
      </c>
      <c r="B102">
        <f>IF(ROW()=2,1,IF(A101&lt;&gt;Special[[#This Row],[No]],1,B101+1))</f>
        <v>2</v>
      </c>
      <c r="C102" s="1" t="s">
        <v>705</v>
      </c>
      <c r="D102" t="s">
        <v>385</v>
      </c>
      <c r="E102" s="1" t="s">
        <v>90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282</v>
      </c>
      <c r="L102" s="1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職業体験黄金川貫至ICONIC</v>
      </c>
    </row>
    <row r="103" spans="1:20" x14ac:dyDescent="0.3">
      <c r="A103">
        <f>VLOOKUP(Special[[#This Row],[No用]],SetNo[[No.用]:[vlookup 用]],2,FALSE)</f>
        <v>58</v>
      </c>
      <c r="B103">
        <f>IF(ROW()=2,1,IF(A102&lt;&gt;Special[[#This Row],[No]],1,B102+1))</f>
        <v>3</v>
      </c>
      <c r="C103" s="1" t="s">
        <v>705</v>
      </c>
      <c r="D103" t="s">
        <v>385</v>
      </c>
      <c r="E103" s="1" t="s">
        <v>90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851</v>
      </c>
      <c r="L103" s="1" t="s">
        <v>225</v>
      </c>
      <c r="M103">
        <v>42</v>
      </c>
      <c r="N103">
        <v>0</v>
      </c>
      <c r="O103">
        <v>52</v>
      </c>
      <c r="P103">
        <v>0</v>
      </c>
      <c r="T103" t="str">
        <f>Special[[#This Row],[服装]]&amp;Special[[#This Row],[名前]]&amp;Special[[#This Row],[レアリティ]]</f>
        <v>職業体験黄金川貫至ICONIC</v>
      </c>
    </row>
    <row r="104" spans="1:20" x14ac:dyDescent="0.3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206</v>
      </c>
      <c r="D104" t="s">
        <v>51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ユニフォーム小原豊ICONIC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1</v>
      </c>
      <c r="C105" t="s">
        <v>206</v>
      </c>
      <c r="D105" t="s">
        <v>52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ユニフォーム女川太郎ICONIC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1</v>
      </c>
      <c r="C106" t="s">
        <v>206</v>
      </c>
      <c r="D106" t="s">
        <v>53</v>
      </c>
      <c r="E106" t="s">
        <v>23</v>
      </c>
      <c r="F106" t="s">
        <v>21</v>
      </c>
      <c r="G106" t="s">
        <v>49</v>
      </c>
      <c r="H106" t="s">
        <v>71</v>
      </c>
      <c r="I106">
        <v>1</v>
      </c>
      <c r="J106" t="s">
        <v>262</v>
      </c>
      <c r="K106" s="1" t="s">
        <v>196</v>
      </c>
      <c r="L106" s="1" t="s">
        <v>173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ユニフォーム作並浩輔ICONIC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54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ユニフォーム吹上仁悟ICONIC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54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40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ユニフォーム吹上仁悟ICONIC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s="9" t="s">
        <v>206</v>
      </c>
      <c r="D111" s="9" t="s">
        <v>30</v>
      </c>
      <c r="E111" s="9" t="s">
        <v>23</v>
      </c>
      <c r="F111" s="9" t="s">
        <v>31</v>
      </c>
      <c r="G111" s="9" t="s">
        <v>20</v>
      </c>
      <c r="H111" s="9" t="s">
        <v>71</v>
      </c>
      <c r="I111" s="9">
        <v>1</v>
      </c>
      <c r="J111" s="9" t="s">
        <v>408</v>
      </c>
      <c r="K111" s="9" t="s">
        <v>954</v>
      </c>
      <c r="L111" s="9" t="s">
        <v>225</v>
      </c>
      <c r="M111" s="9">
        <v>48</v>
      </c>
      <c r="N111" s="9">
        <v>0</v>
      </c>
      <c r="O111" s="9">
        <v>58</v>
      </c>
      <c r="P111" s="9">
        <v>0</v>
      </c>
      <c r="Q111" s="9" t="s">
        <v>968</v>
      </c>
      <c r="R111" s="9" t="s">
        <v>969</v>
      </c>
      <c r="S111" s="9">
        <v>2</v>
      </c>
      <c r="T111" t="str">
        <f>Special[[#This Row],[服装]]&amp;Special[[#This Row],[名前]]&amp;Special[[#This Row],[レアリティ]]</f>
        <v>ユニフォーム及川徹ICONIC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t="s">
        <v>117</v>
      </c>
      <c r="D112" t="s">
        <v>30</v>
      </c>
      <c r="E112" t="s">
        <v>24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t="s">
        <v>117</v>
      </c>
      <c r="D113" t="s">
        <v>30</v>
      </c>
      <c r="E113" t="s">
        <v>24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t="s">
        <v>117</v>
      </c>
      <c r="D114" t="s">
        <v>30</v>
      </c>
      <c r="E114" t="s">
        <v>24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19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918</v>
      </c>
      <c r="D115" t="s">
        <v>30</v>
      </c>
      <c r="E115" s="1" t="s">
        <v>77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281</v>
      </c>
      <c r="L115" s="1" t="s">
        <v>173</v>
      </c>
      <c r="M115">
        <v>19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Xmas及川徹ICONIC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918</v>
      </c>
      <c r="D116" t="s">
        <v>30</v>
      </c>
      <c r="E116" s="1" t="s">
        <v>77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Xmas及川徹ICONIC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918</v>
      </c>
      <c r="D117" t="s">
        <v>30</v>
      </c>
      <c r="E117" s="1" t="s">
        <v>77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919</v>
      </c>
      <c r="L117" s="1" t="s">
        <v>225</v>
      </c>
      <c r="M117">
        <v>48</v>
      </c>
      <c r="N117">
        <v>0</v>
      </c>
      <c r="O117">
        <v>58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Xmas及川徹ICONIC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149</v>
      </c>
      <c r="D118" t="s">
        <v>30</v>
      </c>
      <c r="E118" s="1" t="s">
        <v>73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制服及川徹ICONIC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952</v>
      </c>
      <c r="L119" s="1" t="s">
        <v>162</v>
      </c>
      <c r="M119">
        <v>33</v>
      </c>
      <c r="N119">
        <v>0</v>
      </c>
      <c r="O119">
        <v>0</v>
      </c>
      <c r="P119">
        <v>0</v>
      </c>
      <c r="R119" s="1"/>
      <c r="T119" t="str">
        <f>Special[[#This Row],[服装]]&amp;Special[[#This Row],[名前]]&amp;Special[[#This Row],[レアリティ]]</f>
        <v>制服及川徹ICONIC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149</v>
      </c>
      <c r="D120" t="s">
        <v>30</v>
      </c>
      <c r="E120" s="1" t="s">
        <v>73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955</v>
      </c>
      <c r="L120" s="1" t="s">
        <v>225</v>
      </c>
      <c r="M120">
        <v>48</v>
      </c>
      <c r="N120">
        <v>0</v>
      </c>
      <c r="O120">
        <v>58</v>
      </c>
      <c r="P120">
        <v>0</v>
      </c>
      <c r="Q120" s="1" t="s">
        <v>953</v>
      </c>
      <c r="R120" s="9" t="s">
        <v>970</v>
      </c>
      <c r="S120" s="9">
        <v>2</v>
      </c>
      <c r="T120" t="str">
        <f>Special[[#This Row],[服装]]&amp;Special[[#This Row],[名前]]&amp;Special[[#This Row],[レアリティ]]</f>
        <v>制服及川徹ICONIC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32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ユニフォーム岩泉一ICONIC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t="s">
        <v>206</v>
      </c>
      <c r="D122" t="s">
        <v>32</v>
      </c>
      <c r="E122" t="s">
        <v>28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273</v>
      </c>
      <c r="L122" s="1" t="s">
        <v>225</v>
      </c>
      <c r="M122">
        <v>47</v>
      </c>
      <c r="N122">
        <v>0</v>
      </c>
      <c r="O122">
        <v>57</v>
      </c>
      <c r="P122">
        <v>0</v>
      </c>
      <c r="T122" t="str">
        <f>Special[[#This Row],[服装]]&amp;Special[[#This Row],[名前]]&amp;Special[[#This Row],[レアリティ]]</f>
        <v>ユニフォーム岩泉一ICONIC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117</v>
      </c>
      <c r="D123" t="s">
        <v>32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プール掃除岩泉一ICONIC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2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47</v>
      </c>
      <c r="N124">
        <v>0</v>
      </c>
      <c r="O124">
        <v>57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プール掃除岩泉一ICONIC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制服岩泉一ICONIC</v>
      </c>
    </row>
    <row r="126" spans="1:20" x14ac:dyDescent="0.3">
      <c r="A126">
        <f>VLOOKUP(Special[[#This Row],[No用]],SetNo[[No.用]:[vlookup 用]],2,FALSE)</f>
        <v>69</v>
      </c>
      <c r="B126">
        <f>IF(ROW()=2,1,IF(A125&lt;&gt;Special[[#This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961</v>
      </c>
      <c r="L126" s="1" t="s">
        <v>225</v>
      </c>
      <c r="M126">
        <v>43</v>
      </c>
      <c r="N126">
        <v>0</v>
      </c>
      <c r="O126">
        <v>53</v>
      </c>
      <c r="P126">
        <v>0</v>
      </c>
      <c r="R126" s="1"/>
      <c r="T126" t="str">
        <f>Special[[#This Row],[服装]]&amp;Special[[#This Row],[名前]]&amp;Special[[#This Row],[レアリティ]]</f>
        <v>制服岩泉一ICONIC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206</v>
      </c>
      <c r="D127" t="s">
        <v>33</v>
      </c>
      <c r="E127" t="s">
        <v>24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ユニフォーム金田一勇太郎ICONIC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2</v>
      </c>
      <c r="C128" t="s">
        <v>206</v>
      </c>
      <c r="D128" t="s">
        <v>33</v>
      </c>
      <c r="E128" t="s">
        <v>24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392</v>
      </c>
      <c r="L128" s="1" t="s">
        <v>225</v>
      </c>
      <c r="M128">
        <v>43</v>
      </c>
      <c r="N128">
        <v>0</v>
      </c>
      <c r="O128">
        <v>53</v>
      </c>
      <c r="P128">
        <v>0</v>
      </c>
      <c r="T128" t="str">
        <f>Special[[#This Row],[服装]]&amp;Special[[#This Row],[名前]]&amp;Special[[#This Row],[レアリティ]]</f>
        <v>ユニフォーム金田一勇太郎ICONIC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s="1" t="s">
        <v>963</v>
      </c>
      <c r="D129" t="s">
        <v>33</v>
      </c>
      <c r="E129" s="1" t="s">
        <v>77</v>
      </c>
      <c r="F129" t="s">
        <v>26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雪遊び金田一勇太郎ICONIC</v>
      </c>
    </row>
    <row r="130" spans="1:20" x14ac:dyDescent="0.3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34</v>
      </c>
      <c r="E130" t="s">
        <v>28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ユニフォーム京谷賢太郎ICONIC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206</v>
      </c>
      <c r="D131" t="s">
        <v>34</v>
      </c>
      <c r="E131" t="s">
        <v>28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180</v>
      </c>
      <c r="L131" s="1" t="s">
        <v>173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ユニフォーム京谷賢太郎ICONIC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35</v>
      </c>
      <c r="E132" t="s">
        <v>23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ユニフォーム国見英ICONIC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s="1" t="s">
        <v>705</v>
      </c>
      <c r="D133" t="s">
        <v>35</v>
      </c>
      <c r="E133" s="1" t="s">
        <v>90</v>
      </c>
      <c r="F133" t="s">
        <v>25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職業体験国見英ICONIC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36</v>
      </c>
      <c r="E134" t="s">
        <v>23</v>
      </c>
      <c r="F134" t="s">
        <v>21</v>
      </c>
      <c r="G134" t="s">
        <v>20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ユニフォーム渡親治ICONIC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ユニフォーム松川一静ICONIC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37</v>
      </c>
      <c r="E136" t="s">
        <v>23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180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3</v>
      </c>
      <c r="C137" t="s">
        <v>206</v>
      </c>
      <c r="D137" t="s">
        <v>37</v>
      </c>
      <c r="E137" t="s">
        <v>23</v>
      </c>
      <c r="F137" t="s">
        <v>26</v>
      </c>
      <c r="G137" t="s">
        <v>20</v>
      </c>
      <c r="H137" t="s">
        <v>71</v>
      </c>
      <c r="I137">
        <v>1</v>
      </c>
      <c r="J137" t="s">
        <v>262</v>
      </c>
      <c r="K137" s="1" t="s">
        <v>193</v>
      </c>
      <c r="L137" s="1" t="s">
        <v>225</v>
      </c>
      <c r="M137">
        <v>49</v>
      </c>
      <c r="N137">
        <v>0</v>
      </c>
      <c r="O137">
        <v>59</v>
      </c>
      <c r="P137">
        <v>0</v>
      </c>
      <c r="T137" t="str">
        <f>Special[[#This Row],[服装]]&amp;Special[[#This Row],[名前]]&amp;Special[[#This Row],[レアリティ]]</f>
        <v>ユニフォーム松川一静ICONIC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37</v>
      </c>
      <c r="E138" s="1" t="s">
        <v>90</v>
      </c>
      <c r="F138" t="s">
        <v>82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アート松川一静ICONIC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2</v>
      </c>
      <c r="C139" s="1" t="s">
        <v>911</v>
      </c>
      <c r="D139" t="s">
        <v>37</v>
      </c>
      <c r="E139" s="1" t="s">
        <v>90</v>
      </c>
      <c r="F139" t="s">
        <v>82</v>
      </c>
      <c r="G139" t="s">
        <v>20</v>
      </c>
      <c r="H139" t="s">
        <v>71</v>
      </c>
      <c r="I139">
        <v>1</v>
      </c>
      <c r="J139" t="s">
        <v>262</v>
      </c>
      <c r="K139" s="1" t="s">
        <v>180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アート松川一静ICONIC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3</v>
      </c>
      <c r="C140" s="1" t="s">
        <v>911</v>
      </c>
      <c r="D140" t="s">
        <v>37</v>
      </c>
      <c r="E140" s="1" t="s">
        <v>90</v>
      </c>
      <c r="F140" t="s">
        <v>82</v>
      </c>
      <c r="G140" t="s">
        <v>20</v>
      </c>
      <c r="H140" t="s">
        <v>71</v>
      </c>
      <c r="I140">
        <v>1</v>
      </c>
      <c r="J140" t="s">
        <v>262</v>
      </c>
      <c r="K140" s="1" t="s">
        <v>193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アート松川一静ICONIC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t="s">
        <v>206</v>
      </c>
      <c r="D141" t="s">
        <v>38</v>
      </c>
      <c r="E141" t="s">
        <v>23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ユニフォーム花巻貴大ICONIC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s="1" t="s">
        <v>911</v>
      </c>
      <c r="D142" t="s">
        <v>38</v>
      </c>
      <c r="E142" s="1" t="s">
        <v>90</v>
      </c>
      <c r="F142" t="s">
        <v>25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アート花巻貴大ICONIC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55</v>
      </c>
      <c r="E143" t="s">
        <v>23</v>
      </c>
      <c r="F143" t="s">
        <v>25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ユニフォーム駒木輝ICONIC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57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ユニフォーム茶屋和馬ICONIC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58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ユニフォーム玉川弘樹ICONIC</v>
      </c>
    </row>
    <row r="146" spans="1:20" x14ac:dyDescent="0.3">
      <c r="A146">
        <f>VLOOKUP(Special[[#This Row],[No用]],SetNo[[No.用]:[vlookup 用]],2,FALSE)</f>
        <v>83</v>
      </c>
      <c r="B146">
        <f>IF(ROW()=2,1,IF(A145&lt;&gt;Special[[#This Row],[No]],1,B145+1))</f>
        <v>1</v>
      </c>
      <c r="C146" t="s">
        <v>206</v>
      </c>
      <c r="D146" t="s">
        <v>59</v>
      </c>
      <c r="E146" t="s">
        <v>24</v>
      </c>
      <c r="F146" t="s">
        <v>21</v>
      </c>
      <c r="G146" t="s">
        <v>56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ユニフォーム桜井大河ICONIC</v>
      </c>
    </row>
    <row r="147" spans="1:20" x14ac:dyDescent="0.3">
      <c r="A147">
        <f>VLOOKUP(Special[[#This Row],[No用]],SetNo[[No.用]:[vlookup 用]],2,FALSE)</f>
        <v>84</v>
      </c>
      <c r="B147">
        <f>IF(ROW()=2,1,IF(A146&lt;&gt;Special[[#This Row],[No]],1,B146+1))</f>
        <v>1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ユニフォーム芳賀良治ICONIC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2</v>
      </c>
      <c r="C148" t="s">
        <v>206</v>
      </c>
      <c r="D148" t="s">
        <v>60</v>
      </c>
      <c r="E148" t="s">
        <v>24</v>
      </c>
      <c r="F148" t="s">
        <v>31</v>
      </c>
      <c r="G148" t="s">
        <v>56</v>
      </c>
      <c r="H148" t="s">
        <v>71</v>
      </c>
      <c r="I148">
        <v>1</v>
      </c>
      <c r="J148" t="s">
        <v>262</v>
      </c>
      <c r="K148" s="1" t="s">
        <v>282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ユニフォーム芳賀良治ICONIC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61</v>
      </c>
      <c r="E149" t="s">
        <v>24</v>
      </c>
      <c r="F149" t="s">
        <v>26</v>
      </c>
      <c r="G149" t="s">
        <v>56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ユニフォーム渋谷陸斗ICONIC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62</v>
      </c>
      <c r="E150" t="s">
        <v>24</v>
      </c>
      <c r="F150" t="s">
        <v>25</v>
      </c>
      <c r="G150" t="s">
        <v>56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ユニフォーム池尻隼人ICONIC</v>
      </c>
    </row>
    <row r="151" spans="1:20" x14ac:dyDescent="0.3">
      <c r="A151">
        <f>VLOOKUP(Special[[#This Row],[No用]],SetNo[[No.用]:[vlookup 用]],2,FALSE)</f>
        <v>87</v>
      </c>
      <c r="B151">
        <f>IF(ROW()=2,1,IF(A150&lt;&gt;Special[[#This Row],[No]],1,B150+1))</f>
        <v>1</v>
      </c>
      <c r="C151" t="s">
        <v>206</v>
      </c>
      <c r="D151" t="s">
        <v>63</v>
      </c>
      <c r="E151" t="s">
        <v>28</v>
      </c>
      <c r="F151" t="s">
        <v>25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ユニフォーム十和田良樹ICONIC</v>
      </c>
    </row>
    <row r="152" spans="1:20" x14ac:dyDescent="0.3">
      <c r="A152">
        <f>VLOOKUP(Special[[#This Row],[No用]],SetNo[[No.用]:[vlookup 用]],2,FALSE)</f>
        <v>88</v>
      </c>
      <c r="B152">
        <f>IF(ROW()=2,1,IF(A151&lt;&gt;Special[[#This Row],[No]],1,B151+1))</f>
        <v>1</v>
      </c>
      <c r="C152" t="s">
        <v>206</v>
      </c>
      <c r="D152" t="s">
        <v>65</v>
      </c>
      <c r="E152" t="s">
        <v>28</v>
      </c>
      <c r="F152" t="s">
        <v>26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ユニフォーム森岳歩ICONIC</v>
      </c>
    </row>
    <row r="153" spans="1:20" x14ac:dyDescent="0.3">
      <c r="A153">
        <f>VLOOKUP(Special[[#This Row],[No用]],SetNo[[No.用]:[vlookup 用]],2,FALSE)</f>
        <v>89</v>
      </c>
      <c r="B153">
        <f>IF(ROW()=2,1,IF(A152&lt;&gt;Special[[#This Row],[No]],1,B152+1))</f>
        <v>1</v>
      </c>
      <c r="C153" t="s">
        <v>206</v>
      </c>
      <c r="D153" t="s">
        <v>66</v>
      </c>
      <c r="E153" t="s">
        <v>24</v>
      </c>
      <c r="F153" t="s">
        <v>25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ユニフォーム唐松拓巳ICONIC</v>
      </c>
    </row>
    <row r="154" spans="1:20" x14ac:dyDescent="0.3">
      <c r="A154">
        <f>VLOOKUP(Special[[#This Row],[No用]],SetNo[[No.用]:[vlookup 用]],2,FALSE)</f>
        <v>90</v>
      </c>
      <c r="B154">
        <f>IF(ROW()=2,1,IF(A153&lt;&gt;Special[[#This Row],[No]],1,B153+1))</f>
        <v>1</v>
      </c>
      <c r="C154" t="s">
        <v>206</v>
      </c>
      <c r="D154" t="s">
        <v>67</v>
      </c>
      <c r="E154" t="s">
        <v>28</v>
      </c>
      <c r="F154" t="s">
        <v>25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ユニフォーム田沢裕樹ICONIC</v>
      </c>
    </row>
    <row r="155" spans="1:20" x14ac:dyDescent="0.3">
      <c r="A155">
        <f>VLOOKUP(Special[[#This Row],[No用]],SetNo[[No.用]:[vlookup 用]],2,FALSE)</f>
        <v>91</v>
      </c>
      <c r="B155">
        <f>IF(ROW()=2,1,IF(A154&lt;&gt;Special[[#This Row],[No]],1,B154+1))</f>
        <v>1</v>
      </c>
      <c r="C155" t="s">
        <v>206</v>
      </c>
      <c r="D155" t="s">
        <v>68</v>
      </c>
      <c r="E155" t="s">
        <v>28</v>
      </c>
      <c r="F155" t="s">
        <v>26</v>
      </c>
      <c r="G155" t="s">
        <v>64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ユニフォーム子安颯真ICONIC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1</v>
      </c>
      <c r="C156" t="s">
        <v>206</v>
      </c>
      <c r="D156" t="s">
        <v>69</v>
      </c>
      <c r="E156" t="s">
        <v>28</v>
      </c>
      <c r="F156" t="s">
        <v>21</v>
      </c>
      <c r="G156" t="s">
        <v>64</v>
      </c>
      <c r="H156" t="s">
        <v>71</v>
      </c>
      <c r="I156">
        <v>1</v>
      </c>
      <c r="J156" t="s">
        <v>262</v>
      </c>
      <c r="K156" s="1" t="s">
        <v>196</v>
      </c>
      <c r="L156" s="1" t="s">
        <v>173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ユニフォーム横手駿ICONIC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ユニフォーム夏瀬伊吹ICONIC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70</v>
      </c>
      <c r="E158" t="s">
        <v>28</v>
      </c>
      <c r="F158" t="s">
        <v>31</v>
      </c>
      <c r="G158" t="s">
        <v>64</v>
      </c>
      <c r="H158" t="s">
        <v>71</v>
      </c>
      <c r="I158">
        <v>1</v>
      </c>
      <c r="J158" t="s">
        <v>262</v>
      </c>
      <c r="K158" s="1" t="s">
        <v>277</v>
      </c>
      <c r="L158" s="1" t="s">
        <v>225</v>
      </c>
      <c r="M158">
        <v>44</v>
      </c>
      <c r="N158">
        <v>0</v>
      </c>
      <c r="O158">
        <v>54</v>
      </c>
      <c r="P158">
        <v>0</v>
      </c>
      <c r="T158" t="str">
        <f>Special[[#This Row],[服装]]&amp;Special[[#This Row],[名前]]&amp;Special[[#This Row],[レアリティ]]</f>
        <v>ユニフォーム夏瀬伊吹ICONIC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72</v>
      </c>
      <c r="E160" t="s">
        <v>23</v>
      </c>
      <c r="F160" t="s">
        <v>31</v>
      </c>
      <c r="G160" t="s">
        <v>75</v>
      </c>
      <c r="H160" t="s">
        <v>71</v>
      </c>
      <c r="I160">
        <v>1</v>
      </c>
      <c r="J160" t="s">
        <v>262</v>
      </c>
      <c r="K160" s="1" t="s">
        <v>277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Special[[#This Row],[服装]]&amp;Special[[#This Row],[名前]]&amp;Special[[#This Row],[レアリティ]]</f>
        <v>ユニフォーム古牧譲ICONIC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s="1" t="s">
        <v>963</v>
      </c>
      <c r="D161" t="s">
        <v>72</v>
      </c>
      <c r="E161" s="1" t="s">
        <v>90</v>
      </c>
      <c r="F161" t="s">
        <v>74</v>
      </c>
      <c r="G161" t="s">
        <v>75</v>
      </c>
      <c r="H161" t="s">
        <v>71</v>
      </c>
      <c r="I161">
        <v>1</v>
      </c>
      <c r="J161" t="s">
        <v>262</v>
      </c>
      <c r="K161" s="1" t="s">
        <v>281</v>
      </c>
      <c r="L161" s="1" t="s">
        <v>973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雪遊び古牧譲ICONIC</v>
      </c>
    </row>
    <row r="162" spans="1:20" x14ac:dyDescent="0.3">
      <c r="A162">
        <f>VLOOKUP(Special[[#This Row],[No用]],SetNo[[No.用]:[vlookup 用]],2,FALSE)</f>
        <v>95</v>
      </c>
      <c r="B162">
        <f>IF(ROW()=2,1,IF(A161&lt;&gt;Special[[#This Row],[No]],1,B161+1))</f>
        <v>2</v>
      </c>
      <c r="C162" s="1" t="s">
        <v>963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262</v>
      </c>
      <c r="K162" s="1" t="s">
        <v>971</v>
      </c>
      <c r="L162" s="1" t="s">
        <v>974</v>
      </c>
      <c r="M162">
        <v>46</v>
      </c>
      <c r="N162">
        <v>0</v>
      </c>
      <c r="O162">
        <v>56</v>
      </c>
      <c r="P162">
        <v>0</v>
      </c>
      <c r="T162" t="str">
        <f>Special[[#This Row],[服装]]&amp;Special[[#This Row],[名前]]&amp;Special[[#This Row],[レアリティ]]</f>
        <v>雪遊び古牧譲ICONIC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3</v>
      </c>
      <c r="C163" s="1" t="s">
        <v>963</v>
      </c>
      <c r="D163" t="s">
        <v>72</v>
      </c>
      <c r="E163" s="1" t="s">
        <v>90</v>
      </c>
      <c r="F163" t="s">
        <v>74</v>
      </c>
      <c r="G163" t="s">
        <v>75</v>
      </c>
      <c r="H163" t="s">
        <v>71</v>
      </c>
      <c r="I163">
        <v>1</v>
      </c>
      <c r="J163" t="s">
        <v>262</v>
      </c>
      <c r="K163" s="1" t="s">
        <v>972</v>
      </c>
      <c r="L163" s="1" t="s">
        <v>225</v>
      </c>
      <c r="M163">
        <v>46</v>
      </c>
      <c r="N163">
        <v>0</v>
      </c>
      <c r="O163">
        <v>56</v>
      </c>
      <c r="P163">
        <v>0</v>
      </c>
      <c r="T163" t="str">
        <f>Special[[#This Row],[服装]]&amp;Special[[#This Row],[名前]]&amp;Special[[#This Row],[レアリティ]]</f>
        <v>雪遊び古牧譲ICONIC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76</v>
      </c>
      <c r="E164" t="s">
        <v>28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ユニフォーム浅虫快人ICONIC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2</v>
      </c>
      <c r="C165" t="s">
        <v>206</v>
      </c>
      <c r="D165" t="s">
        <v>76</v>
      </c>
      <c r="E165" t="s">
        <v>28</v>
      </c>
      <c r="F165" t="s">
        <v>25</v>
      </c>
      <c r="G165" t="s">
        <v>75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ユニフォーム浅虫快人ICONIC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79</v>
      </c>
      <c r="E166" t="s">
        <v>23</v>
      </c>
      <c r="F166" t="s">
        <v>21</v>
      </c>
      <c r="G166" t="s">
        <v>75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ユニフォーム南田大志ICONIC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2</v>
      </c>
      <c r="C167" t="s">
        <v>206</v>
      </c>
      <c r="D167" t="s">
        <v>79</v>
      </c>
      <c r="E167" t="s">
        <v>23</v>
      </c>
      <c r="F167" t="s">
        <v>21</v>
      </c>
      <c r="G167" t="s">
        <v>75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44</v>
      </c>
      <c r="N167">
        <v>0</v>
      </c>
      <c r="O167">
        <v>54</v>
      </c>
      <c r="P167">
        <v>0</v>
      </c>
      <c r="T167" t="str">
        <f>Special[[#This Row],[服装]]&amp;Special[[#This Row],[名前]]&amp;Special[[#This Row],[レアリティ]]</f>
        <v>ユニフォーム南田大志ICONIC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81</v>
      </c>
      <c r="E168" t="s">
        <v>23</v>
      </c>
      <c r="F168" t="s">
        <v>26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ユニフォーム湯川良明ICONIC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83</v>
      </c>
      <c r="E169" t="s">
        <v>23</v>
      </c>
      <c r="F169" t="s">
        <v>25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ユニフォーム稲垣功ICONIC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86</v>
      </c>
      <c r="E170" t="s">
        <v>23</v>
      </c>
      <c r="F170" t="s">
        <v>26</v>
      </c>
      <c r="G170" t="s">
        <v>75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ユニフォーム馬門英治ICONIC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88</v>
      </c>
      <c r="E171" t="s">
        <v>23</v>
      </c>
      <c r="F171" t="s">
        <v>25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ユニフォーム百沢雄大ICONIC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s="1" t="s">
        <v>705</v>
      </c>
      <c r="D172" t="s">
        <v>88</v>
      </c>
      <c r="E172" s="1" t="s">
        <v>90</v>
      </c>
      <c r="F172" t="s">
        <v>78</v>
      </c>
      <c r="G172" t="s">
        <v>75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職業体験百沢雄大ICONIC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108</v>
      </c>
      <c r="D173" t="s">
        <v>89</v>
      </c>
      <c r="E173" t="s">
        <v>90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ユニフォーム照島游児ICONIC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2</v>
      </c>
      <c r="C174" t="s">
        <v>108</v>
      </c>
      <c r="D174" t="s">
        <v>89</v>
      </c>
      <c r="E174" t="s">
        <v>90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392</v>
      </c>
      <c r="L174" s="1" t="s">
        <v>225</v>
      </c>
      <c r="M174">
        <v>51</v>
      </c>
      <c r="N174">
        <v>0</v>
      </c>
      <c r="O174">
        <v>61</v>
      </c>
      <c r="P174">
        <v>0</v>
      </c>
      <c r="T174" t="str">
        <f>Special[[#This Row],[服装]]&amp;Special[[#This Row],[名前]]&amp;Special[[#This Row],[レアリティ]]</f>
        <v>ユニフォーム照島游児ICONIC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t="s">
        <v>149</v>
      </c>
      <c r="D175" t="s">
        <v>89</v>
      </c>
      <c r="E175" t="s">
        <v>77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制服照島游児ICONIC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s="1" t="s">
        <v>963</v>
      </c>
      <c r="D176" t="s">
        <v>89</v>
      </c>
      <c r="E176" s="1" t="s">
        <v>964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雪遊び照島游児ICONIC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s="1" t="s">
        <v>963</v>
      </c>
      <c r="D177" t="s">
        <v>89</v>
      </c>
      <c r="E177" s="1" t="s">
        <v>964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965</v>
      </c>
      <c r="L177" s="1" t="s">
        <v>225</v>
      </c>
      <c r="M177">
        <v>48</v>
      </c>
      <c r="N177">
        <v>0</v>
      </c>
      <c r="O177">
        <v>58</v>
      </c>
      <c r="P177">
        <v>0</v>
      </c>
      <c r="R177" s="1" t="s">
        <v>288</v>
      </c>
      <c r="S177">
        <v>2</v>
      </c>
      <c r="T177" t="str">
        <f>Special[[#This Row],[服装]]&amp;Special[[#This Row],[名前]]&amp;Special[[#This Row],[レアリティ]]</f>
        <v>雪遊び照島游児ICONIC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108</v>
      </c>
      <c r="D178" t="s">
        <v>92</v>
      </c>
      <c r="E178" t="s">
        <v>90</v>
      </c>
      <c r="F178" t="s">
        <v>82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ユニフォーム母畑和馬ICONIC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t="s">
        <v>108</v>
      </c>
      <c r="D179" t="s">
        <v>93</v>
      </c>
      <c r="E179" t="s">
        <v>73</v>
      </c>
      <c r="F179" t="s">
        <v>74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ユニフォーム二岐丈晴ICONIC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149</v>
      </c>
      <c r="D180" t="s">
        <v>93</v>
      </c>
      <c r="E180" t="s">
        <v>90</v>
      </c>
      <c r="F180" t="s">
        <v>74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制服二岐丈晴ICONIC</v>
      </c>
    </row>
    <row r="181" spans="1:20" x14ac:dyDescent="0.3">
      <c r="A181">
        <f>VLOOKUP(Special[[#This Row],[No用]],SetNo[[No.用]:[vlookup 用]],2,FALSE)</f>
        <v>109</v>
      </c>
      <c r="B181">
        <f>IF(ROW()=2,1,IF(A180&lt;&gt;Special[[#This Row],[No]],1,B180+1))</f>
        <v>1</v>
      </c>
      <c r="C181" t="s">
        <v>108</v>
      </c>
      <c r="D181" t="s">
        <v>99</v>
      </c>
      <c r="E181" t="s">
        <v>73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ユニフォーム沼尻凛太郎ICONIC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2</v>
      </c>
      <c r="C182" t="s">
        <v>108</v>
      </c>
      <c r="D182" t="s">
        <v>99</v>
      </c>
      <c r="E182" t="s">
        <v>73</v>
      </c>
      <c r="F182" t="s">
        <v>78</v>
      </c>
      <c r="G182" t="s">
        <v>91</v>
      </c>
      <c r="H182" t="s">
        <v>71</v>
      </c>
      <c r="I182">
        <v>1</v>
      </c>
      <c r="J182" t="s">
        <v>262</v>
      </c>
      <c r="K182" s="1" t="s">
        <v>277</v>
      </c>
      <c r="L182" s="1" t="s">
        <v>225</v>
      </c>
      <c r="M182">
        <v>45</v>
      </c>
      <c r="N182">
        <v>0</v>
      </c>
      <c r="O182">
        <v>55</v>
      </c>
      <c r="P182">
        <v>0</v>
      </c>
      <c r="T182" t="str">
        <f>Special[[#This Row],[服装]]&amp;Special[[#This Row],[名前]]&amp;Special[[#This Row],[レアリティ]]</f>
        <v>ユニフォーム沼尻凛太郎ICONIC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108</v>
      </c>
      <c r="D183" t="s">
        <v>94</v>
      </c>
      <c r="E183" t="s">
        <v>90</v>
      </c>
      <c r="F183" t="s">
        <v>82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ユニフォーム飯坂信義ICONIC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95</v>
      </c>
      <c r="E184" t="s">
        <v>90</v>
      </c>
      <c r="F184" t="s">
        <v>78</v>
      </c>
      <c r="G184" t="s">
        <v>91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ユニフォーム東山勝道ICONIC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108</v>
      </c>
      <c r="D185" t="s">
        <v>96</v>
      </c>
      <c r="E185" t="s">
        <v>90</v>
      </c>
      <c r="F185" t="s">
        <v>80</v>
      </c>
      <c r="G185" t="s">
        <v>91</v>
      </c>
      <c r="H185" t="s">
        <v>71</v>
      </c>
      <c r="I185">
        <v>1</v>
      </c>
      <c r="J185" t="s">
        <v>262</v>
      </c>
      <c r="K185" s="1" t="s">
        <v>196</v>
      </c>
      <c r="L185" s="1" t="s">
        <v>173</v>
      </c>
      <c r="M185">
        <v>43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ユニフォーム土湯新ICONIC</v>
      </c>
    </row>
    <row r="186" spans="1:20" x14ac:dyDescent="0.3">
      <c r="A186">
        <f>VLOOKUP(Special[[#This Row],[No用]],SetNo[[No.用]:[vlookup 用]],2,FALSE)</f>
        <v>113</v>
      </c>
      <c r="B186">
        <f>IF(ROW()=2,1,IF(A185&lt;&gt;Special[[#This Row],[No]],1,B185+1))</f>
        <v>1</v>
      </c>
      <c r="C186" t="s">
        <v>206</v>
      </c>
      <c r="D186" t="s">
        <v>571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ユニフォーム中島猛ICONIC</v>
      </c>
    </row>
    <row r="187" spans="1:20" x14ac:dyDescent="0.3">
      <c r="A187">
        <f>VLOOKUP(Special[[#This Row],[No用]],SetNo[[No.用]:[vlookup 用]],2,FALSE)</f>
        <v>113</v>
      </c>
      <c r="B187">
        <f>IF(ROW()=2,1,IF(A186&lt;&gt;Special[[#This Row],[No]],1,B186+1))</f>
        <v>2</v>
      </c>
      <c r="C187" t="s">
        <v>206</v>
      </c>
      <c r="D187" t="s">
        <v>571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180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ユニフォーム中島猛ICONIC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3</v>
      </c>
      <c r="C188" t="s">
        <v>206</v>
      </c>
      <c r="D188" t="s">
        <v>571</v>
      </c>
      <c r="E188" t="s">
        <v>28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48</v>
      </c>
      <c r="N188">
        <v>0</v>
      </c>
      <c r="O188">
        <v>58</v>
      </c>
      <c r="P188">
        <v>0</v>
      </c>
      <c r="T188" t="str">
        <f>Special[[#This Row],[服装]]&amp;Special[[#This Row],[名前]]&amp;Special[[#This Row],[レアリティ]]</f>
        <v>ユニフォーム中島猛ICONIC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1</v>
      </c>
      <c r="C189" t="s">
        <v>206</v>
      </c>
      <c r="D189" t="s">
        <v>574</v>
      </c>
      <c r="E189" t="s">
        <v>24</v>
      </c>
      <c r="F189" t="s">
        <v>25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ユニフォーム白石優希ICONIC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206</v>
      </c>
      <c r="D190" t="s">
        <v>577</v>
      </c>
      <c r="E190" t="s">
        <v>28</v>
      </c>
      <c r="F190" t="s">
        <v>31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ユニフォーム花山一雅ICONIC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206</v>
      </c>
      <c r="D191" t="s">
        <v>580</v>
      </c>
      <c r="E191" t="s">
        <v>28</v>
      </c>
      <c r="F191" t="s">
        <v>26</v>
      </c>
      <c r="G191" t="s">
        <v>156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ユニフォーム鳴子哲平ICONIC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206</v>
      </c>
      <c r="D192" t="s">
        <v>583</v>
      </c>
      <c r="E192" t="s">
        <v>28</v>
      </c>
      <c r="F192" t="s">
        <v>21</v>
      </c>
      <c r="G192" t="s">
        <v>156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ユニフォーム秋保和光ICONIC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586</v>
      </c>
      <c r="E193" t="s">
        <v>28</v>
      </c>
      <c r="F193" t="s">
        <v>26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ユニフォーム松島剛ICONIC</v>
      </c>
    </row>
    <row r="194" spans="1:20" x14ac:dyDescent="0.3">
      <c r="A194">
        <f>VLOOKUP(Special[[#This Row],[No用]],SetNo[[No.用]:[vlookup 用]],2,FALSE)</f>
        <v>119</v>
      </c>
      <c r="B194">
        <f>IF(ROW()=2,1,IF(A193&lt;&gt;Special[[#This Row],[No]],1,B193+1))</f>
        <v>1</v>
      </c>
      <c r="C194" t="s">
        <v>206</v>
      </c>
      <c r="D194" t="s">
        <v>589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ユニフォーム川渡瞬己ICONIC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2</v>
      </c>
      <c r="C195" t="s">
        <v>206</v>
      </c>
      <c r="D195" t="s">
        <v>589</v>
      </c>
      <c r="E195" t="s">
        <v>28</v>
      </c>
      <c r="F195" t="s">
        <v>25</v>
      </c>
      <c r="G195" t="s">
        <v>156</v>
      </c>
      <c r="H195" t="s">
        <v>71</v>
      </c>
      <c r="I195">
        <v>1</v>
      </c>
      <c r="J195" t="s">
        <v>262</v>
      </c>
      <c r="K195" s="1" t="s">
        <v>392</v>
      </c>
      <c r="L195" s="1" t="s">
        <v>225</v>
      </c>
      <c r="M195">
        <v>47</v>
      </c>
      <c r="N195">
        <v>0</v>
      </c>
      <c r="O195">
        <v>57</v>
      </c>
      <c r="P195">
        <v>0</v>
      </c>
      <c r="T195" t="str">
        <f>Special[[#This Row],[服装]]&amp;Special[[#This Row],[名前]]&amp;Special[[#This Row],[レアリティ]]</f>
        <v>ユニフォーム川渡瞬己ICONIC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108</v>
      </c>
      <c r="D196" t="s">
        <v>109</v>
      </c>
      <c r="E196" t="s">
        <v>73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ユニフォーム牛島若利ICONIC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116</v>
      </c>
      <c r="D197" t="s">
        <v>109</v>
      </c>
      <c r="E197" t="s">
        <v>90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水着牛島若利ICONIC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116</v>
      </c>
      <c r="D198" t="s">
        <v>109</v>
      </c>
      <c r="E198" t="s">
        <v>90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274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Special[[#This Row],[服装]]&amp;Special[[#This Row],[名前]]&amp;Special[[#This Row],[レアリティ]]</f>
        <v>水着牛島若利ICONIC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s="1" t="s">
        <v>939</v>
      </c>
      <c r="D199" t="s">
        <v>109</v>
      </c>
      <c r="E199" s="1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新年牛島若利ICONIC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2</v>
      </c>
      <c r="C200" s="1" t="s">
        <v>939</v>
      </c>
      <c r="D200" t="s">
        <v>109</v>
      </c>
      <c r="E200" s="1" t="s">
        <v>77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949</v>
      </c>
      <c r="L200" s="1" t="s">
        <v>225</v>
      </c>
      <c r="M200">
        <v>48</v>
      </c>
      <c r="N200">
        <v>0</v>
      </c>
      <c r="O200">
        <v>58</v>
      </c>
      <c r="P200">
        <v>0</v>
      </c>
      <c r="R200" s="1" t="s">
        <v>288</v>
      </c>
      <c r="S200">
        <v>2</v>
      </c>
      <c r="T200" t="str">
        <f>Special[[#This Row],[服装]]&amp;Special[[#This Row],[名前]]&amp;Special[[#This Row],[レアリティ]]</f>
        <v>新年牛島若利ICONIC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1</v>
      </c>
      <c r="C201" t="s">
        <v>108</v>
      </c>
      <c r="D201" t="s">
        <v>110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ユニフォーム天童覚ICONIC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2</v>
      </c>
      <c r="C202" t="s">
        <v>108</v>
      </c>
      <c r="D202" t="s">
        <v>110</v>
      </c>
      <c r="E202" t="s">
        <v>73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392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ユニフォーム天童覚ICONIC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116</v>
      </c>
      <c r="D203" t="s">
        <v>110</v>
      </c>
      <c r="E203" t="s">
        <v>90</v>
      </c>
      <c r="F203" t="s">
        <v>82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水着天童覚ICONIC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s="1" t="s">
        <v>898</v>
      </c>
      <c r="D204" t="s">
        <v>110</v>
      </c>
      <c r="E204" s="1" t="s">
        <v>77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文化祭天童覚ICONIC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s="1" t="s">
        <v>898</v>
      </c>
      <c r="D205" t="s">
        <v>110</v>
      </c>
      <c r="E205" s="1" t="s">
        <v>77</v>
      </c>
      <c r="F205" t="s">
        <v>82</v>
      </c>
      <c r="G205" t="s">
        <v>118</v>
      </c>
      <c r="H205" t="s">
        <v>71</v>
      </c>
      <c r="I205">
        <v>1</v>
      </c>
      <c r="J205" t="s">
        <v>262</v>
      </c>
      <c r="K205" s="1" t="s">
        <v>954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/>
      <c r="T205" t="str">
        <f>Special[[#This Row],[服装]]&amp;Special[[#This Row],[名前]]&amp;Special[[#This Row],[レアリティ]]</f>
        <v>文化祭天童覚ICONIC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111</v>
      </c>
      <c r="E206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ユニフォーム五色工ICONIC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2</v>
      </c>
      <c r="C207" t="s">
        <v>108</v>
      </c>
      <c r="D207" t="s">
        <v>111</v>
      </c>
      <c r="E207" t="s">
        <v>77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272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ユニフォーム五色工ICONIC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1</v>
      </c>
      <c r="C208" s="1" t="s">
        <v>705</v>
      </c>
      <c r="D208" t="s">
        <v>111</v>
      </c>
      <c r="E208" s="1" t="s">
        <v>73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職業体験五色工ICONIC</v>
      </c>
    </row>
    <row r="209" spans="1:20" x14ac:dyDescent="0.3">
      <c r="A209">
        <f>VLOOKUP(Special[[#This Row],[No用]],SetNo[[No.用]:[vlookup 用]],2,FALSE)</f>
        <v>127</v>
      </c>
      <c r="B209">
        <f>IF(ROW()=2,1,IF(A208&lt;&gt;Special[[#This Row],[No]],1,B208+1))</f>
        <v>2</v>
      </c>
      <c r="C209" s="1" t="s">
        <v>705</v>
      </c>
      <c r="D209" t="s">
        <v>111</v>
      </c>
      <c r="E209" s="1" t="s">
        <v>73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272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職業体験五色工ICONIC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1</v>
      </c>
      <c r="C210" t="s">
        <v>108</v>
      </c>
      <c r="D210" t="s">
        <v>112</v>
      </c>
      <c r="E210" t="s">
        <v>73</v>
      </c>
      <c r="F210" t="s">
        <v>74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ユニフォーム白布賢二郎ICONIC</v>
      </c>
    </row>
    <row r="211" spans="1:20" x14ac:dyDescent="0.3">
      <c r="A211">
        <f>VLOOKUP(Special[[#This Row],[No用]],SetNo[[No.用]:[vlookup 用]],2,FALSE)</f>
        <v>129</v>
      </c>
      <c r="B211">
        <f>IF(ROW()=2,1,IF(A210&lt;&gt;Special[[#This Row],[No]],1,B210+1))</f>
        <v>1</v>
      </c>
      <c r="C211" t="s">
        <v>393</v>
      </c>
      <c r="D211" t="s">
        <v>394</v>
      </c>
      <c r="E211" t="s">
        <v>24</v>
      </c>
      <c r="F211" t="s">
        <v>31</v>
      </c>
      <c r="G211" t="s">
        <v>157</v>
      </c>
      <c r="H211" t="s">
        <v>71</v>
      </c>
      <c r="I211">
        <v>1</v>
      </c>
      <c r="J211" t="s">
        <v>262</v>
      </c>
      <c r="K211" t="s">
        <v>409</v>
      </c>
      <c r="L211" t="s">
        <v>276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探偵白布賢二郎ICONIC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2</v>
      </c>
      <c r="C212" t="s">
        <v>393</v>
      </c>
      <c r="D212" t="s">
        <v>394</v>
      </c>
      <c r="E212" t="s">
        <v>24</v>
      </c>
      <c r="F212" t="s">
        <v>31</v>
      </c>
      <c r="G212" t="s">
        <v>157</v>
      </c>
      <c r="H212" t="s">
        <v>71</v>
      </c>
      <c r="I212">
        <v>1</v>
      </c>
      <c r="J212" t="s">
        <v>262</v>
      </c>
      <c r="K212" t="s">
        <v>410</v>
      </c>
      <c r="L212" t="s">
        <v>404</v>
      </c>
      <c r="M212">
        <v>49</v>
      </c>
      <c r="N212">
        <v>0</v>
      </c>
      <c r="O212">
        <v>59</v>
      </c>
      <c r="P212">
        <v>0</v>
      </c>
      <c r="T212" t="str">
        <f>Special[[#This Row],[服装]]&amp;Special[[#This Row],[名前]]&amp;Special[[#This Row],[レアリティ]]</f>
        <v>探偵白布賢二郎ICONIC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113</v>
      </c>
      <c r="E213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ユニフォーム大平獅音ICONIC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108</v>
      </c>
      <c r="D214" t="s">
        <v>114</v>
      </c>
      <c r="E214" t="s">
        <v>73</v>
      </c>
      <c r="F214" t="s">
        <v>82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ユニフォーム川西太一ICONIC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t="s">
        <v>108</v>
      </c>
      <c r="D215" s="1" t="s">
        <v>664</v>
      </c>
      <c r="E215" t="s">
        <v>73</v>
      </c>
      <c r="F215" t="s">
        <v>74</v>
      </c>
      <c r="G215" t="s">
        <v>118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ユニフォーム瀬見英太ICONIC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s="1" t="s">
        <v>996</v>
      </c>
      <c r="D216" s="1" t="s">
        <v>664</v>
      </c>
      <c r="E216" s="1" t="s">
        <v>90</v>
      </c>
      <c r="F216" t="s">
        <v>74</v>
      </c>
      <c r="G216" t="s">
        <v>118</v>
      </c>
      <c r="H216" t="s">
        <v>71</v>
      </c>
      <c r="I216">
        <v>2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雪遊び瀬見英太ICONIC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s="1" t="s">
        <v>996</v>
      </c>
      <c r="D217" s="1" t="s">
        <v>664</v>
      </c>
      <c r="E217" s="1" t="s">
        <v>90</v>
      </c>
      <c r="F217" t="s">
        <v>74</v>
      </c>
      <c r="G217" t="s">
        <v>118</v>
      </c>
      <c r="H217" t="s">
        <v>71</v>
      </c>
      <c r="I217">
        <v>3</v>
      </c>
      <c r="J217" t="s">
        <v>262</v>
      </c>
      <c r="K217" s="1" t="s">
        <v>180</v>
      </c>
      <c r="L217" s="1" t="s">
        <v>225</v>
      </c>
      <c r="M217">
        <v>46</v>
      </c>
      <c r="N217">
        <v>0</v>
      </c>
      <c r="O217">
        <v>56</v>
      </c>
      <c r="P217">
        <v>0</v>
      </c>
      <c r="Q217" s="1" t="s">
        <v>110</v>
      </c>
      <c r="R217" s="1" t="s">
        <v>997</v>
      </c>
      <c r="T217" t="str">
        <f>Special[[#This Row],[服装]]&amp;Special[[#This Row],[名前]]&amp;Special[[#This Row],[レアリティ]]</f>
        <v>雪遊び瀬見英太ICONIC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115</v>
      </c>
      <c r="E218" t="s">
        <v>73</v>
      </c>
      <c r="F218" t="s">
        <v>80</v>
      </c>
      <c r="G218" t="s">
        <v>118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ユニフォーム山形隼人ICONIC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t="s">
        <v>108</v>
      </c>
      <c r="D219" t="s">
        <v>186</v>
      </c>
      <c r="E219" t="s">
        <v>77</v>
      </c>
      <c r="F219" t="s">
        <v>74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ユニフォーム宮侑ICONIC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1</v>
      </c>
      <c r="C220" s="1" t="s">
        <v>898</v>
      </c>
      <c r="D220" t="s">
        <v>186</v>
      </c>
      <c r="E220" s="1" t="s">
        <v>73</v>
      </c>
      <c r="F220" t="s">
        <v>74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文化祭宮侑ICONIC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2</v>
      </c>
      <c r="C221" s="1" t="s">
        <v>898</v>
      </c>
      <c r="D221" t="s">
        <v>186</v>
      </c>
      <c r="E221" s="1" t="s">
        <v>73</v>
      </c>
      <c r="F221" t="s">
        <v>74</v>
      </c>
      <c r="G221" t="s">
        <v>185</v>
      </c>
      <c r="H221" t="s">
        <v>71</v>
      </c>
      <c r="I221">
        <v>1</v>
      </c>
      <c r="J221" t="s">
        <v>262</v>
      </c>
      <c r="K221" s="1" t="s">
        <v>275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Special[[#This Row],[服装]]&amp;Special[[#This Row],[名前]]&amp;Special[[#This Row],[レアリティ]]</f>
        <v>文化祭宮侑ICONIC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187</v>
      </c>
      <c r="E222" t="s">
        <v>90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ユニフォーム宮治ICONIC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t="s">
        <v>108</v>
      </c>
      <c r="D223" t="s">
        <v>188</v>
      </c>
      <c r="E223" t="s">
        <v>77</v>
      </c>
      <c r="F223" t="s">
        <v>82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ユニフォーム角名倫太郎ICONIC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2</v>
      </c>
      <c r="C224" t="s">
        <v>108</v>
      </c>
      <c r="D224" t="s">
        <v>188</v>
      </c>
      <c r="E224" t="s">
        <v>77</v>
      </c>
      <c r="F224" t="s">
        <v>82</v>
      </c>
      <c r="G224" t="s">
        <v>185</v>
      </c>
      <c r="H224" t="s">
        <v>71</v>
      </c>
      <c r="I224">
        <v>1</v>
      </c>
      <c r="J224" t="s">
        <v>262</v>
      </c>
      <c r="K224" s="1" t="s">
        <v>282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ユニフォーム角名倫太郎ICONIC</v>
      </c>
    </row>
    <row r="225" spans="1:20" x14ac:dyDescent="0.3">
      <c r="A225">
        <f>VLOOKUP(Special[[#This Row],[No用]],SetNo[[No.用]:[vlookup 用]],2,FALSE)</f>
        <v>139</v>
      </c>
      <c r="B225">
        <f>IF(ROW()=2,1,IF(A224&lt;&gt;Special[[#This Row],[No]],1,B224+1))</f>
        <v>1</v>
      </c>
      <c r="C225" t="s">
        <v>108</v>
      </c>
      <c r="D225" t="s">
        <v>189</v>
      </c>
      <c r="E225" t="s">
        <v>77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ユニフォーム北信介ICONIC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2</v>
      </c>
      <c r="C226" t="s">
        <v>108</v>
      </c>
      <c r="D226" t="s">
        <v>189</v>
      </c>
      <c r="E226" t="s">
        <v>77</v>
      </c>
      <c r="F226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Special[[#This Row],[服装]]&amp;Special[[#This Row],[名前]]&amp;Special[[#This Row],[レアリティ]]</f>
        <v>ユニフォーム北信介ICONIC</v>
      </c>
    </row>
    <row r="227" spans="1:20" x14ac:dyDescent="0.3">
      <c r="A227">
        <f>VLOOKUP(Special[[#This Row],[No用]],SetNo[[No.用]:[vlookup 用]],2,FALSE)</f>
        <v>140</v>
      </c>
      <c r="B227">
        <f>IF(ROW()=2,1,IF(A226&lt;&gt;Special[[#This Row],[No]],1,B226+1))</f>
        <v>1</v>
      </c>
      <c r="C227" s="1" t="s">
        <v>918</v>
      </c>
      <c r="D227" t="s">
        <v>189</v>
      </c>
      <c r="E227" s="1" t="s">
        <v>73</v>
      </c>
      <c r="F227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Xmas北信介ICONIC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2</v>
      </c>
      <c r="C228" s="1" t="s">
        <v>918</v>
      </c>
      <c r="D228" t="s">
        <v>189</v>
      </c>
      <c r="E228" s="1" t="s">
        <v>73</v>
      </c>
      <c r="F228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180</v>
      </c>
      <c r="L228" s="1" t="s">
        <v>173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Xmas北信介ICONIC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s="1" t="s">
        <v>667</v>
      </c>
      <c r="E229" t="s">
        <v>77</v>
      </c>
      <c r="F229" s="1" t="s">
        <v>78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ユニフォーム尾白アランICONIC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s="1" t="s">
        <v>963</v>
      </c>
      <c r="D230" s="1" t="s">
        <v>667</v>
      </c>
      <c r="E230" s="1" t="s">
        <v>987</v>
      </c>
      <c r="F230" s="1" t="s">
        <v>78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雪遊び尾白アランICONIC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t="s">
        <v>108</v>
      </c>
      <c r="D231" s="1" t="s">
        <v>669</v>
      </c>
      <c r="E231" t="s">
        <v>77</v>
      </c>
      <c r="F231" s="1" t="s">
        <v>80</v>
      </c>
      <c r="G231" t="s">
        <v>185</v>
      </c>
      <c r="H231" t="s">
        <v>71</v>
      </c>
      <c r="I231">
        <v>1</v>
      </c>
      <c r="J231" t="s">
        <v>262</v>
      </c>
      <c r="K231" s="1" t="s">
        <v>196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ユニフォーム赤木路成ICONIC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s="1" t="s">
        <v>671</v>
      </c>
      <c r="E232" t="s">
        <v>77</v>
      </c>
      <c r="F232" s="1" t="s">
        <v>82</v>
      </c>
      <c r="G232" t="s">
        <v>185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ユニフォーム大耳練ICONIC</v>
      </c>
    </row>
    <row r="233" spans="1:20" x14ac:dyDescent="0.3">
      <c r="A233">
        <f>VLOOKUP(Special[[#This Row],[No用]],SetNo[[No.用]:[vlookup 用]],2,FALSE)</f>
        <v>145</v>
      </c>
      <c r="B233">
        <f>IF(ROW()=2,1,IF(A232&lt;&gt;Special[[#This Row],[No]],1,B232+1))</f>
        <v>1</v>
      </c>
      <c r="C233" t="s">
        <v>108</v>
      </c>
      <c r="D233" s="1" t="s">
        <v>673</v>
      </c>
      <c r="E233" t="s">
        <v>77</v>
      </c>
      <c r="F233" s="1" t="s">
        <v>78</v>
      </c>
      <c r="G233" t="s">
        <v>185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ユニフォーム理石平介ICONIC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2</v>
      </c>
      <c r="C234" t="s">
        <v>108</v>
      </c>
      <c r="D234" s="1" t="s">
        <v>673</v>
      </c>
      <c r="E234" t="s">
        <v>77</v>
      </c>
      <c r="F234" s="1" t="s">
        <v>78</v>
      </c>
      <c r="G234" t="s">
        <v>185</v>
      </c>
      <c r="H234" t="s">
        <v>71</v>
      </c>
      <c r="I234">
        <v>1</v>
      </c>
      <c r="J234" t="s">
        <v>262</v>
      </c>
      <c r="K234" s="1" t="s">
        <v>180</v>
      </c>
      <c r="L234" s="1" t="s">
        <v>173</v>
      </c>
      <c r="M234">
        <v>29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ユニフォーム理石平介ICONIC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t="s">
        <v>108</v>
      </c>
      <c r="D235" t="s">
        <v>122</v>
      </c>
      <c r="E235" t="s">
        <v>90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ユニフォーム木兎光太郎ICONIC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2</v>
      </c>
      <c r="C236" t="s">
        <v>108</v>
      </c>
      <c r="D236" t="s">
        <v>122</v>
      </c>
      <c r="E236" t="s">
        <v>90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274</v>
      </c>
      <c r="L236" s="1" t="s">
        <v>225</v>
      </c>
      <c r="M236">
        <v>51</v>
      </c>
      <c r="N236">
        <v>0</v>
      </c>
      <c r="O236">
        <v>61</v>
      </c>
      <c r="P236">
        <v>0</v>
      </c>
      <c r="T236" t="str">
        <f>Special[[#This Row],[服装]]&amp;Special[[#This Row],[名前]]&amp;Special[[#This Row],[レアリティ]]</f>
        <v>ユニフォーム木兎光太郎ICONIC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3</v>
      </c>
      <c r="C237" t="s">
        <v>108</v>
      </c>
      <c r="D237" t="s">
        <v>122</v>
      </c>
      <c r="E237" t="s">
        <v>90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854</v>
      </c>
      <c r="L237" s="1" t="s">
        <v>225</v>
      </c>
      <c r="M237">
        <v>51</v>
      </c>
      <c r="N237">
        <v>0</v>
      </c>
      <c r="O237">
        <v>61</v>
      </c>
      <c r="P237">
        <v>0</v>
      </c>
      <c r="Q237" s="1" t="s">
        <v>855</v>
      </c>
      <c r="T237" t="str">
        <f>Special[[#This Row],[服装]]&amp;Special[[#This Row],[名前]]&amp;Special[[#This Row],[レアリティ]]</f>
        <v>ユニフォーム木兎光太郎ICONIC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1</v>
      </c>
      <c r="C238" t="s">
        <v>150</v>
      </c>
      <c r="D238" t="s">
        <v>122</v>
      </c>
      <c r="E238" t="s">
        <v>77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夏祭り木兎光太郎ICONIC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2</v>
      </c>
      <c r="C239" t="s">
        <v>150</v>
      </c>
      <c r="D239" t="s">
        <v>122</v>
      </c>
      <c r="E239" t="s">
        <v>77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180</v>
      </c>
      <c r="L239" s="1" t="s">
        <v>173</v>
      </c>
      <c r="M239">
        <v>15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夏祭り木兎光太郎ICONIC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1</v>
      </c>
      <c r="C240" s="1" t="s">
        <v>918</v>
      </c>
      <c r="D240" t="s">
        <v>122</v>
      </c>
      <c r="E240" s="1" t="s">
        <v>73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Xmas木兎光太郎ICONIC</v>
      </c>
    </row>
    <row r="241" spans="1:20" x14ac:dyDescent="0.3">
      <c r="A241">
        <f>VLOOKUP(Special[[#This Row],[No用]],SetNo[[No.用]:[vlookup 用]],2,FALSE)</f>
        <v>148</v>
      </c>
      <c r="B241">
        <f>IF(ROW()=2,1,IF(A240&lt;&gt;Special[[#This Row],[No]],1,B240+1))</f>
        <v>2</v>
      </c>
      <c r="C241" s="1" t="s">
        <v>918</v>
      </c>
      <c r="D241" t="s">
        <v>122</v>
      </c>
      <c r="E241" s="1" t="s">
        <v>73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925</v>
      </c>
      <c r="L241" s="1" t="s">
        <v>225</v>
      </c>
      <c r="M241">
        <v>48</v>
      </c>
      <c r="N241">
        <v>0</v>
      </c>
      <c r="O241">
        <v>58</v>
      </c>
      <c r="P241">
        <v>0</v>
      </c>
      <c r="R241" s="1" t="s">
        <v>288</v>
      </c>
      <c r="S241">
        <v>2</v>
      </c>
      <c r="T241" t="str">
        <f>Special[[#This Row],[服装]]&amp;Special[[#This Row],[名前]]&amp;Special[[#This Row],[レアリティ]]</f>
        <v>Xmas木兎光太郎ICONIC</v>
      </c>
    </row>
    <row r="242" spans="1:20" x14ac:dyDescent="0.3">
      <c r="A242">
        <f>VLOOKUP(Special[[#This Row],[No用]],SetNo[[No.用]:[vlookup 用]],2,FALSE)</f>
        <v>149</v>
      </c>
      <c r="B242">
        <f>IF(ROW()=2,1,IF(A241&lt;&gt;Special[[#This Row],[No]],1,B241+1))</f>
        <v>1</v>
      </c>
      <c r="C242" s="1" t="s">
        <v>149</v>
      </c>
      <c r="D242" t="s">
        <v>122</v>
      </c>
      <c r="E242" s="1" t="s">
        <v>90</v>
      </c>
      <c r="F242" t="s">
        <v>78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R242" s="1"/>
      <c r="T242" t="str">
        <f>Special[[#This Row],[服装]]&amp;Special[[#This Row],[名前]]&amp;Special[[#This Row],[レアリティ]]</f>
        <v>制服木兎光太郎ICONIC</v>
      </c>
    </row>
    <row r="243" spans="1:20" x14ac:dyDescent="0.3">
      <c r="A243">
        <f>VLOOKUP(Special[[#This Row],[No用]],SetNo[[No.用]:[vlookup 用]],2,FALSE)</f>
        <v>149</v>
      </c>
      <c r="B243">
        <f>IF(ROW()=2,1,IF(A242&lt;&gt;Special[[#This Row],[No]],1,B242+1))</f>
        <v>2</v>
      </c>
      <c r="C243" s="1" t="s">
        <v>149</v>
      </c>
      <c r="D243" t="s">
        <v>122</v>
      </c>
      <c r="E243" s="1" t="s">
        <v>90</v>
      </c>
      <c r="F243" t="s">
        <v>78</v>
      </c>
      <c r="G243" t="s">
        <v>128</v>
      </c>
      <c r="H243" t="s">
        <v>71</v>
      </c>
      <c r="I243">
        <v>1</v>
      </c>
      <c r="J243" t="s">
        <v>262</v>
      </c>
      <c r="K243" s="1" t="s">
        <v>180</v>
      </c>
      <c r="L243" s="1" t="s">
        <v>173</v>
      </c>
      <c r="M243">
        <v>15</v>
      </c>
      <c r="N243">
        <v>0</v>
      </c>
      <c r="O243">
        <v>0</v>
      </c>
      <c r="P243">
        <v>0</v>
      </c>
      <c r="R243" s="1"/>
      <c r="T243" t="str">
        <f>Special[[#This Row],[服装]]&amp;Special[[#This Row],[名前]]&amp;Special[[#This Row],[レアリティ]]</f>
        <v>制服木兎光太郎ICONIC</v>
      </c>
    </row>
    <row r="244" spans="1:20" x14ac:dyDescent="0.3">
      <c r="A244">
        <f>VLOOKUP(Special[[#This Row],[No用]],SetNo[[No.用]:[vlookup 用]],2,FALSE)</f>
        <v>149</v>
      </c>
      <c r="B244">
        <f>IF(ROW()=2,1,IF(A243&lt;&gt;Special[[#This Row],[No]],1,B243+1))</f>
        <v>3</v>
      </c>
      <c r="C244" s="1" t="s">
        <v>149</v>
      </c>
      <c r="D244" t="s">
        <v>122</v>
      </c>
      <c r="E244" s="1" t="s">
        <v>90</v>
      </c>
      <c r="F244" t="s">
        <v>78</v>
      </c>
      <c r="G244" t="s">
        <v>128</v>
      </c>
      <c r="H244" t="s">
        <v>71</v>
      </c>
      <c r="I244">
        <v>1</v>
      </c>
      <c r="J244" t="s">
        <v>262</v>
      </c>
      <c r="K244" s="1" t="s">
        <v>193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/>
      <c r="T244" t="str">
        <f>Special[[#This Row],[服装]]&amp;Special[[#This Row],[名前]]&amp;Special[[#This Row],[レアリティ]]</f>
        <v>制服木兎光太郎ICONIC</v>
      </c>
    </row>
    <row r="245" spans="1:20" x14ac:dyDescent="0.3">
      <c r="A245">
        <f>VLOOKUP(Special[[#This Row],[No用]],SetNo[[No.用]:[vlookup 用]],2,FALSE)</f>
        <v>150</v>
      </c>
      <c r="B245">
        <f>IF(ROW()=2,1,IF(A244&lt;&gt;Special[[#This Row],[No]],1,B244+1))</f>
        <v>1</v>
      </c>
      <c r="C245" t="s">
        <v>108</v>
      </c>
      <c r="D245" t="s">
        <v>123</v>
      </c>
      <c r="E245" t="s">
        <v>90</v>
      </c>
      <c r="F245" t="s">
        <v>78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ユニフォーム木葉秋紀ICONIC</v>
      </c>
    </row>
    <row r="246" spans="1:20" x14ac:dyDescent="0.3">
      <c r="A246">
        <f>VLOOKUP(Special[[#This Row],[No用]],SetNo[[No.用]:[vlookup 用]],2,FALSE)</f>
        <v>151</v>
      </c>
      <c r="B246">
        <f>IF(ROW()=2,1,IF(A245&lt;&gt;Special[[#This Row],[No]],1,B245+1))</f>
        <v>1</v>
      </c>
      <c r="C246" s="1" t="s">
        <v>387</v>
      </c>
      <c r="D246" t="s">
        <v>123</v>
      </c>
      <c r="E246" s="1" t="s">
        <v>77</v>
      </c>
      <c r="F246" t="s">
        <v>78</v>
      </c>
      <c r="G246" t="s">
        <v>128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探偵木葉秋紀ICONIC</v>
      </c>
    </row>
    <row r="247" spans="1:20" x14ac:dyDescent="0.3">
      <c r="A247">
        <f>VLOOKUP(Special[[#This Row],[No用]],SetNo[[No.用]:[vlookup 用]],2,FALSE)</f>
        <v>152</v>
      </c>
      <c r="B247">
        <f>IF(ROW()=2,1,IF(A246&lt;&gt;Special[[#This Row],[No]],1,B246+1))</f>
        <v>1</v>
      </c>
      <c r="C247" t="s">
        <v>108</v>
      </c>
      <c r="D247" t="s">
        <v>124</v>
      </c>
      <c r="E247" t="s">
        <v>90</v>
      </c>
      <c r="F247" t="s">
        <v>78</v>
      </c>
      <c r="G247" t="s">
        <v>128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ユニフォーム猿杙大和ICONIC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1</v>
      </c>
      <c r="C248" t="s">
        <v>108</v>
      </c>
      <c r="D248" t="s">
        <v>125</v>
      </c>
      <c r="E248" t="s">
        <v>90</v>
      </c>
      <c r="F248" t="s">
        <v>80</v>
      </c>
      <c r="G248" t="s">
        <v>128</v>
      </c>
      <c r="H248" t="s">
        <v>71</v>
      </c>
      <c r="I248">
        <v>1</v>
      </c>
      <c r="J248" t="s">
        <v>262</v>
      </c>
      <c r="K248" s="1" t="s">
        <v>196</v>
      </c>
      <c r="L248" s="1" t="s">
        <v>173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ユニフォーム小見春樹ICONIC</v>
      </c>
    </row>
    <row r="249" spans="1:20" x14ac:dyDescent="0.3">
      <c r="A249">
        <f>VLOOKUP(Special[[#This Row],[No用]],SetNo[[No.用]:[vlookup 用]],2,FALSE)</f>
        <v>154</v>
      </c>
      <c r="B249">
        <f>IF(ROW()=2,1,IF(A248&lt;&gt;Special[[#This Row],[No]],1,B248+1))</f>
        <v>1</v>
      </c>
      <c r="C249" t="s">
        <v>108</v>
      </c>
      <c r="D249" t="s">
        <v>126</v>
      </c>
      <c r="E249" t="s">
        <v>90</v>
      </c>
      <c r="F249" t="s">
        <v>82</v>
      </c>
      <c r="G249" t="s">
        <v>128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ユニフォーム尾長渉ICONIC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1</v>
      </c>
      <c r="C250" t="s">
        <v>108</v>
      </c>
      <c r="D250" t="s">
        <v>127</v>
      </c>
      <c r="E250" t="s">
        <v>90</v>
      </c>
      <c r="F250" t="s">
        <v>82</v>
      </c>
      <c r="G250" t="s">
        <v>128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ユニフォーム鷲尾辰生ICONIC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1</v>
      </c>
      <c r="C251" t="s">
        <v>108</v>
      </c>
      <c r="D251" t="s">
        <v>129</v>
      </c>
      <c r="E251" t="s">
        <v>73</v>
      </c>
      <c r="F251" t="s">
        <v>74</v>
      </c>
      <c r="G251" t="s">
        <v>128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ユニフォーム赤葦京治ICONIC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2</v>
      </c>
      <c r="C252" t="s">
        <v>108</v>
      </c>
      <c r="D252" t="s">
        <v>129</v>
      </c>
      <c r="E252" t="s">
        <v>73</v>
      </c>
      <c r="F252" t="s">
        <v>74</v>
      </c>
      <c r="G252" t="s">
        <v>128</v>
      </c>
      <c r="H252" t="s">
        <v>71</v>
      </c>
      <c r="I252">
        <v>1</v>
      </c>
      <c r="J252" t="s">
        <v>262</v>
      </c>
      <c r="K252" s="1" t="s">
        <v>703</v>
      </c>
      <c r="L252" s="1" t="s">
        <v>225</v>
      </c>
      <c r="M252">
        <v>50</v>
      </c>
      <c r="N252">
        <v>0</v>
      </c>
      <c r="O252">
        <v>60</v>
      </c>
      <c r="P252">
        <v>0</v>
      </c>
      <c r="T252" t="str">
        <f>Special[[#This Row],[服装]]&amp;Special[[#This Row],[名前]]&amp;Special[[#This Row],[レアリティ]]</f>
        <v>ユニフォーム赤葦京治ICONIC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t="s">
        <v>150</v>
      </c>
      <c r="D253" t="s">
        <v>129</v>
      </c>
      <c r="E253" t="s">
        <v>90</v>
      </c>
      <c r="F253" t="s">
        <v>74</v>
      </c>
      <c r="G253" t="s">
        <v>128</v>
      </c>
      <c r="H253" t="s">
        <v>71</v>
      </c>
      <c r="I253">
        <v>1</v>
      </c>
      <c r="J253" t="s">
        <v>262</v>
      </c>
      <c r="K253" s="1" t="s">
        <v>281</v>
      </c>
      <c r="L253" s="1" t="s">
        <v>173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夏祭り赤葦京治ICONIC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t="s">
        <v>108</v>
      </c>
      <c r="D254" t="s">
        <v>284</v>
      </c>
      <c r="E254" t="s">
        <v>77</v>
      </c>
      <c r="F254" t="s">
        <v>78</v>
      </c>
      <c r="G254" t="s">
        <v>134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ユニフォーム星海光来ICONIC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t="s">
        <v>108</v>
      </c>
      <c r="D255" t="s">
        <v>284</v>
      </c>
      <c r="E255" t="s">
        <v>77</v>
      </c>
      <c r="F255" t="s">
        <v>78</v>
      </c>
      <c r="G255" t="s">
        <v>134</v>
      </c>
      <c r="H255" t="s">
        <v>71</v>
      </c>
      <c r="I255">
        <v>1</v>
      </c>
      <c r="J255" t="s">
        <v>262</v>
      </c>
      <c r="K255" s="1" t="s">
        <v>180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ユニフォーム星海光来ICONIC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3</v>
      </c>
      <c r="C256" t="s">
        <v>108</v>
      </c>
      <c r="D256" t="s">
        <v>284</v>
      </c>
      <c r="E256" t="s">
        <v>77</v>
      </c>
      <c r="F256" t="s">
        <v>78</v>
      </c>
      <c r="G256" t="s">
        <v>134</v>
      </c>
      <c r="H256" t="s">
        <v>71</v>
      </c>
      <c r="I256">
        <v>1</v>
      </c>
      <c r="J256" t="s">
        <v>262</v>
      </c>
      <c r="K256" s="1" t="s">
        <v>193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T256" t="str">
        <f>Special[[#This Row],[服装]]&amp;Special[[#This Row],[名前]]&amp;Special[[#This Row],[レアリティ]]</f>
        <v>ユニフォーム星海光来ICONIC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1</v>
      </c>
      <c r="C257" s="1" t="s">
        <v>898</v>
      </c>
      <c r="D257" t="s">
        <v>284</v>
      </c>
      <c r="E257" s="1" t="s">
        <v>73</v>
      </c>
      <c r="F257" t="s">
        <v>78</v>
      </c>
      <c r="G257" t="s">
        <v>134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文化祭星海光来ICONIC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2</v>
      </c>
      <c r="C258" s="1" t="s">
        <v>898</v>
      </c>
      <c r="D258" t="s">
        <v>284</v>
      </c>
      <c r="E258" s="1" t="s">
        <v>73</v>
      </c>
      <c r="F258" t="s">
        <v>78</v>
      </c>
      <c r="G258" t="s">
        <v>134</v>
      </c>
      <c r="H258" t="s">
        <v>71</v>
      </c>
      <c r="I258">
        <v>1</v>
      </c>
      <c r="J258" t="s">
        <v>262</v>
      </c>
      <c r="K258" s="1" t="s">
        <v>180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文化祭星海光来ICONIC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1</v>
      </c>
      <c r="C259" t="s">
        <v>108</v>
      </c>
      <c r="D259" t="s">
        <v>133</v>
      </c>
      <c r="E259" t="s">
        <v>77</v>
      </c>
      <c r="F259" t="s">
        <v>82</v>
      </c>
      <c r="G259" t="s">
        <v>134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12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ユニフォーム昼神幸郎ICONIC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1</v>
      </c>
      <c r="C260" s="1" t="s">
        <v>918</v>
      </c>
      <c r="D260" t="s">
        <v>133</v>
      </c>
      <c r="E260" s="1" t="s">
        <v>73</v>
      </c>
      <c r="F260" t="s">
        <v>82</v>
      </c>
      <c r="G260" t="s">
        <v>134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12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Xmas昼神幸郎ICONIC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2</v>
      </c>
      <c r="C261" s="1" t="s">
        <v>918</v>
      </c>
      <c r="D261" t="s">
        <v>133</v>
      </c>
      <c r="E261" s="1" t="s">
        <v>73</v>
      </c>
      <c r="F261" t="s">
        <v>82</v>
      </c>
      <c r="G261" t="s">
        <v>134</v>
      </c>
      <c r="H261" t="s">
        <v>71</v>
      </c>
      <c r="I261">
        <v>1</v>
      </c>
      <c r="J261" t="s">
        <v>262</v>
      </c>
      <c r="K261" s="1" t="s">
        <v>922</v>
      </c>
      <c r="L261" s="1" t="s">
        <v>225</v>
      </c>
      <c r="M261">
        <v>48</v>
      </c>
      <c r="N261">
        <v>0</v>
      </c>
      <c r="O261">
        <v>58</v>
      </c>
      <c r="P261">
        <v>0</v>
      </c>
      <c r="T261" t="str">
        <f>Special[[#This Row],[服装]]&amp;Special[[#This Row],[名前]]&amp;Special[[#This Row],[レアリティ]]</f>
        <v>Xmas昼神幸郎ICONIC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1</v>
      </c>
      <c r="C262" t="s">
        <v>108</v>
      </c>
      <c r="D262" t="s">
        <v>131</v>
      </c>
      <c r="E262" t="s">
        <v>77</v>
      </c>
      <c r="F262" t="s">
        <v>78</v>
      </c>
      <c r="G262" t="s">
        <v>135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ユニフォーム佐久早聖臣ICONIC</v>
      </c>
    </row>
    <row r="263" spans="1:20" x14ac:dyDescent="0.3">
      <c r="A263">
        <f>VLOOKUP(Special[[#This Row],[No用]],SetNo[[No.用]:[vlookup 用]],2,FALSE)</f>
        <v>162</v>
      </c>
      <c r="B263">
        <f>IF(ROW()=2,1,IF(A262&lt;&gt;Special[[#This Row],[No]],1,B262+1))</f>
        <v>2</v>
      </c>
      <c r="C263" t="s">
        <v>108</v>
      </c>
      <c r="D263" t="s">
        <v>131</v>
      </c>
      <c r="E263" t="s">
        <v>77</v>
      </c>
      <c r="F263" t="s">
        <v>78</v>
      </c>
      <c r="G263" t="s">
        <v>135</v>
      </c>
      <c r="H263" t="s">
        <v>71</v>
      </c>
      <c r="I263">
        <v>1</v>
      </c>
      <c r="J263" t="s">
        <v>262</v>
      </c>
      <c r="K263" s="1" t="s">
        <v>193</v>
      </c>
      <c r="L263" s="1" t="s">
        <v>225</v>
      </c>
      <c r="M263">
        <v>51</v>
      </c>
      <c r="N263">
        <v>0</v>
      </c>
      <c r="O263">
        <v>61</v>
      </c>
      <c r="P263">
        <v>0</v>
      </c>
      <c r="T263" t="str">
        <f>Special[[#This Row],[服装]]&amp;Special[[#This Row],[名前]]&amp;Special[[#This Row],[レアリティ]]</f>
        <v>ユニフォーム佐久早聖臣ICONIC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1</v>
      </c>
      <c r="C264" t="s">
        <v>108</v>
      </c>
      <c r="D264" t="s">
        <v>132</v>
      </c>
      <c r="E264" t="s">
        <v>77</v>
      </c>
      <c r="F264" t="s">
        <v>80</v>
      </c>
      <c r="G264" t="s">
        <v>135</v>
      </c>
      <c r="H264" t="s">
        <v>71</v>
      </c>
      <c r="I264">
        <v>1</v>
      </c>
      <c r="J264" t="s">
        <v>408</v>
      </c>
      <c r="K264" s="1" t="s">
        <v>272</v>
      </c>
      <c r="L264" s="1" t="s">
        <v>173</v>
      </c>
      <c r="M264">
        <v>32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ユニフォーム小森元也ICONIC</v>
      </c>
    </row>
    <row r="265" spans="1:20" x14ac:dyDescent="0.3">
      <c r="A265">
        <f>VLOOKUP(Special[[#This Row],[No用]],SetNo[[No.用]:[vlookup 用]],2,FALSE)</f>
        <v>163</v>
      </c>
      <c r="B265">
        <f>IF(ROW()=2,1,IF(A264&lt;&gt;Special[[#This Row],[No]],1,B264+1))</f>
        <v>2</v>
      </c>
      <c r="C265" t="s">
        <v>108</v>
      </c>
      <c r="D265" t="s">
        <v>132</v>
      </c>
      <c r="E265" t="s">
        <v>77</v>
      </c>
      <c r="F265" t="s">
        <v>80</v>
      </c>
      <c r="G265" t="s">
        <v>135</v>
      </c>
      <c r="H265" t="s">
        <v>71</v>
      </c>
      <c r="I265">
        <v>1</v>
      </c>
      <c r="J265" t="s">
        <v>408</v>
      </c>
      <c r="K265" s="1" t="s">
        <v>196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Special[[#This Row],[服装]]&amp;Special[[#This Row],[名前]]&amp;Special[[#This Row],[レアリティ]]</f>
        <v>ユニフォーム小森元也ICONIC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1</v>
      </c>
      <c r="C266" t="s">
        <v>108</v>
      </c>
      <c r="D266" s="1" t="s">
        <v>689</v>
      </c>
      <c r="E266" s="1" t="s">
        <v>90</v>
      </c>
      <c r="F266" s="1" t="s">
        <v>78</v>
      </c>
      <c r="G266" s="1" t="s">
        <v>691</v>
      </c>
      <c r="H266" t="s">
        <v>71</v>
      </c>
      <c r="I266">
        <v>1</v>
      </c>
      <c r="J266" t="s">
        <v>408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ユニフォーム大将優ICONIC</v>
      </c>
    </row>
    <row r="267" spans="1:20" x14ac:dyDescent="0.3">
      <c r="A267">
        <f>VLOOKUP(Special[[#This Row],[No用]],SetNo[[No.用]:[vlookup 用]],2,FALSE)</f>
        <v>164</v>
      </c>
      <c r="B267">
        <f>IF(ROW()=2,1,IF(A266&lt;&gt;Special[[#This Row],[No]],1,B266+1))</f>
        <v>2</v>
      </c>
      <c r="C267" t="s">
        <v>108</v>
      </c>
      <c r="D267" s="1" t="s">
        <v>689</v>
      </c>
      <c r="E267" s="1" t="s">
        <v>90</v>
      </c>
      <c r="F267" s="1" t="s">
        <v>78</v>
      </c>
      <c r="G267" s="1" t="s">
        <v>691</v>
      </c>
      <c r="H267" t="s">
        <v>71</v>
      </c>
      <c r="I267">
        <v>1</v>
      </c>
      <c r="J267" t="s">
        <v>408</v>
      </c>
      <c r="K267" s="1" t="s">
        <v>193</v>
      </c>
      <c r="L267" s="1" t="s">
        <v>225</v>
      </c>
      <c r="M267">
        <v>44</v>
      </c>
      <c r="N267">
        <v>0</v>
      </c>
      <c r="O267">
        <v>54</v>
      </c>
      <c r="P267">
        <v>0</v>
      </c>
      <c r="T267" t="str">
        <f>Special[[#This Row],[服装]]&amp;Special[[#This Row],[名前]]&amp;Special[[#This Row],[レアリティ]]</f>
        <v>ユニフォーム大将優ICONIC</v>
      </c>
    </row>
    <row r="268" spans="1:20" x14ac:dyDescent="0.3">
      <c r="A268">
        <f>VLOOKUP(Special[[#This Row],[No用]],SetNo[[No.用]:[vlookup 用]],2,FALSE)</f>
        <v>165</v>
      </c>
      <c r="B268">
        <f>IF(ROW()=2,1,IF(A267&lt;&gt;Special[[#This Row],[No]],1,B267+1))</f>
        <v>1</v>
      </c>
      <c r="C268" s="1" t="s">
        <v>939</v>
      </c>
      <c r="D268" s="1" t="s">
        <v>689</v>
      </c>
      <c r="E268" s="1" t="s">
        <v>77</v>
      </c>
      <c r="F268" s="1" t="s">
        <v>78</v>
      </c>
      <c r="G268" s="1" t="s">
        <v>691</v>
      </c>
      <c r="H268" s="1" t="s">
        <v>692</v>
      </c>
      <c r="I268">
        <v>1</v>
      </c>
      <c r="J268" t="s">
        <v>408</v>
      </c>
      <c r="K268" s="1" t="s">
        <v>191</v>
      </c>
      <c r="L268" s="1" t="s">
        <v>162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新年大将優ICONIC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1</v>
      </c>
      <c r="C269" t="s">
        <v>108</v>
      </c>
      <c r="D269" s="1" t="s">
        <v>694</v>
      </c>
      <c r="E269" s="1" t="s">
        <v>90</v>
      </c>
      <c r="F269" s="1" t="s">
        <v>78</v>
      </c>
      <c r="G269" s="1" t="s">
        <v>691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ユニフォーム沼井和馬ICONIC</v>
      </c>
    </row>
    <row r="270" spans="1:20" x14ac:dyDescent="0.3">
      <c r="A270">
        <f>VLOOKUP(Special[[#This Row],[No用]],SetNo[[No.用]:[vlookup 用]],2,FALSE)</f>
        <v>166</v>
      </c>
      <c r="B270">
        <f>IF(ROW()=2,1,IF(A269&lt;&gt;Special[[#This Row],[No]],1,B269+1))</f>
        <v>2</v>
      </c>
      <c r="C270" t="s">
        <v>108</v>
      </c>
      <c r="D270" s="1" t="s">
        <v>694</v>
      </c>
      <c r="E270" s="1" t="s">
        <v>90</v>
      </c>
      <c r="F270" s="1" t="s">
        <v>78</v>
      </c>
      <c r="G270" s="1" t="s">
        <v>691</v>
      </c>
      <c r="H270" t="s">
        <v>71</v>
      </c>
      <c r="I270">
        <v>1</v>
      </c>
      <c r="J270" t="s">
        <v>408</v>
      </c>
      <c r="K270" s="1" t="s">
        <v>278</v>
      </c>
      <c r="L270" s="1" t="s">
        <v>225</v>
      </c>
      <c r="M270">
        <v>47</v>
      </c>
      <c r="N270">
        <v>0</v>
      </c>
      <c r="O270">
        <v>57</v>
      </c>
      <c r="P270">
        <v>0</v>
      </c>
      <c r="T270" t="str">
        <f>Special[[#This Row],[服装]]&amp;Special[[#This Row],[名前]]&amp;Special[[#This Row],[レアリティ]]</f>
        <v>ユニフォーム沼井和馬ICONIC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1</v>
      </c>
      <c r="C271" t="s">
        <v>108</v>
      </c>
      <c r="D271" s="1" t="s">
        <v>861</v>
      </c>
      <c r="E271" s="1" t="s">
        <v>90</v>
      </c>
      <c r="F271" s="1" t="s">
        <v>78</v>
      </c>
      <c r="G271" s="1" t="s">
        <v>691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ユニフォーム潜尚保ICONIC</v>
      </c>
    </row>
    <row r="272" spans="1:20" x14ac:dyDescent="0.3">
      <c r="A272">
        <f>VLOOKUP(Special[[#This Row],[No用]],SetNo[[No.用]:[vlookup 用]],2,FALSE)</f>
        <v>167</v>
      </c>
      <c r="B272">
        <f>IF(ROW()=2,1,IF(A271&lt;&gt;Special[[#This Row],[No]],1,B271+1))</f>
        <v>2</v>
      </c>
      <c r="C272" t="s">
        <v>108</v>
      </c>
      <c r="D272" s="1" t="s">
        <v>861</v>
      </c>
      <c r="E272" s="1" t="s">
        <v>90</v>
      </c>
      <c r="F272" s="1" t="s">
        <v>78</v>
      </c>
      <c r="G272" s="1" t="s">
        <v>691</v>
      </c>
      <c r="H272" t="s">
        <v>71</v>
      </c>
      <c r="I272">
        <v>1</v>
      </c>
      <c r="J272" t="s">
        <v>408</v>
      </c>
      <c r="K272" s="1" t="s">
        <v>272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ユニフォーム潜尚保ICONIC</v>
      </c>
    </row>
    <row r="273" spans="1:20" x14ac:dyDescent="0.3">
      <c r="A273">
        <f>VLOOKUP(Special[[#This Row],[No用]],SetNo[[No.用]:[vlookup 用]],2,FALSE)</f>
        <v>168</v>
      </c>
      <c r="B273">
        <f>IF(ROW()=2,1,IF(A272&lt;&gt;Special[[#This Row],[No]],1,B272+1))</f>
        <v>1</v>
      </c>
      <c r="C273" t="s">
        <v>108</v>
      </c>
      <c r="D273" s="1" t="s">
        <v>863</v>
      </c>
      <c r="E273" s="1" t="s">
        <v>90</v>
      </c>
      <c r="F273" s="1" t="s">
        <v>78</v>
      </c>
      <c r="G273" s="1" t="s">
        <v>691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ユニフォーム高千穂恵也ICONIC</v>
      </c>
    </row>
    <row r="274" spans="1:20" x14ac:dyDescent="0.3">
      <c r="A274">
        <f>VLOOKUP(Special[[#This Row],[No用]],SetNo[[No.用]:[vlookup 用]],2,FALSE)</f>
        <v>168</v>
      </c>
      <c r="B274">
        <f>IF(ROW()=2,1,IF(A273&lt;&gt;Special[[#This Row],[No]],1,B273+1))</f>
        <v>2</v>
      </c>
      <c r="C274" t="s">
        <v>108</v>
      </c>
      <c r="D274" s="1" t="s">
        <v>863</v>
      </c>
      <c r="E274" s="1" t="s">
        <v>90</v>
      </c>
      <c r="F274" s="1" t="s">
        <v>78</v>
      </c>
      <c r="G274" s="1" t="s">
        <v>691</v>
      </c>
      <c r="H274" t="s">
        <v>71</v>
      </c>
      <c r="I274">
        <v>1</v>
      </c>
      <c r="J274" t="s">
        <v>408</v>
      </c>
      <c r="K274" s="1" t="s">
        <v>180</v>
      </c>
      <c r="L274" s="1" t="s">
        <v>173</v>
      </c>
      <c r="M274">
        <v>29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ユニフォーム高千穂恵也ICONIC</v>
      </c>
    </row>
    <row r="275" spans="1:20" x14ac:dyDescent="0.3">
      <c r="A275">
        <f>VLOOKUP(Special[[#This Row],[No用]],SetNo[[No.用]:[vlookup 用]],2,FALSE)</f>
        <v>169</v>
      </c>
      <c r="B275">
        <f>IF(ROW()=2,1,IF(A274&lt;&gt;Special[[#This Row],[No]],1,B274+1))</f>
        <v>1</v>
      </c>
      <c r="C275" t="s">
        <v>108</v>
      </c>
      <c r="D275" s="1" t="s">
        <v>865</v>
      </c>
      <c r="E275" s="1" t="s">
        <v>90</v>
      </c>
      <c r="F275" s="1" t="s">
        <v>82</v>
      </c>
      <c r="G275" s="1" t="s">
        <v>691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ユニフォーム広尾倖児ICONIC</v>
      </c>
    </row>
    <row r="276" spans="1:20" x14ac:dyDescent="0.3">
      <c r="A276">
        <f>VLOOKUP(Special[[#This Row],[No用]],SetNo[[No.用]:[vlookup 用]],2,FALSE)</f>
        <v>169</v>
      </c>
      <c r="B276">
        <f>IF(ROW()=2,1,IF(A275&lt;&gt;Special[[#This Row],[No]],1,B275+1))</f>
        <v>2</v>
      </c>
      <c r="C276" t="s">
        <v>108</v>
      </c>
      <c r="D276" s="1" t="s">
        <v>865</v>
      </c>
      <c r="E276" s="1" t="s">
        <v>90</v>
      </c>
      <c r="F276" s="1" t="s">
        <v>82</v>
      </c>
      <c r="G276" s="1" t="s">
        <v>691</v>
      </c>
      <c r="H276" t="s">
        <v>71</v>
      </c>
      <c r="I276">
        <v>1</v>
      </c>
      <c r="J276" t="s">
        <v>262</v>
      </c>
      <c r="K276" s="1" t="s">
        <v>282</v>
      </c>
      <c r="L276" s="1" t="s">
        <v>173</v>
      </c>
      <c r="M276">
        <v>24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ユニフォーム広尾倖児ICONIC</v>
      </c>
    </row>
    <row r="277" spans="1:20" x14ac:dyDescent="0.3">
      <c r="A277">
        <f>VLOOKUP(Special[[#This Row],[No用]],SetNo[[No.用]:[vlookup 用]],2,FALSE)</f>
        <v>170</v>
      </c>
      <c r="B277">
        <f>IF(ROW()=2,1,IF(A276&lt;&gt;Special[[#This Row],[No]],1,B276+1))</f>
        <v>1</v>
      </c>
      <c r="C277" t="s">
        <v>108</v>
      </c>
      <c r="D277" s="1" t="s">
        <v>867</v>
      </c>
      <c r="E277" s="1" t="s">
        <v>90</v>
      </c>
      <c r="F277" s="1" t="s">
        <v>74</v>
      </c>
      <c r="G277" s="1" t="s">
        <v>691</v>
      </c>
      <c r="H277" t="s">
        <v>71</v>
      </c>
      <c r="I277">
        <v>1</v>
      </c>
      <c r="J277" t="s">
        <v>408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ユニフォーム先島伊澄ICONIC</v>
      </c>
    </row>
    <row r="278" spans="1:20" x14ac:dyDescent="0.3">
      <c r="A278">
        <f>VLOOKUP(Special[[#This Row],[No用]],SetNo[[No.用]:[vlookup 用]],2,FALSE)</f>
        <v>171</v>
      </c>
      <c r="B278">
        <f>IF(ROW()=2,1,IF(A277&lt;&gt;Special[[#This Row],[No]],1,B277+1))</f>
        <v>1</v>
      </c>
      <c r="C278" t="s">
        <v>108</v>
      </c>
      <c r="D278" s="1" t="s">
        <v>869</v>
      </c>
      <c r="E278" s="1" t="s">
        <v>90</v>
      </c>
      <c r="F278" s="1" t="s">
        <v>82</v>
      </c>
      <c r="G278" s="1" t="s">
        <v>691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ユニフォーム背黒晃彦ICONIC</v>
      </c>
    </row>
    <row r="279" spans="1:20" x14ac:dyDescent="0.3">
      <c r="A279">
        <f>VLOOKUP(Special[[#This Row],[No用]],SetNo[[No.用]:[vlookup 用]],2,FALSE)</f>
        <v>172</v>
      </c>
      <c r="B279">
        <f>IF(ROW()=2,1,IF(A278&lt;&gt;Special[[#This Row],[No]],1,B278+1))</f>
        <v>1</v>
      </c>
      <c r="C279" t="s">
        <v>108</v>
      </c>
      <c r="D279" s="1" t="s">
        <v>871</v>
      </c>
      <c r="E279" s="1" t="s">
        <v>90</v>
      </c>
      <c r="F279" s="1" t="s">
        <v>80</v>
      </c>
      <c r="G279" s="1" t="s">
        <v>691</v>
      </c>
      <c r="H279" t="s">
        <v>71</v>
      </c>
      <c r="I279">
        <v>1</v>
      </c>
      <c r="J279" t="s">
        <v>408</v>
      </c>
      <c r="K279" s="1" t="s">
        <v>196</v>
      </c>
      <c r="L279" s="1" t="s">
        <v>173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3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833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757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836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837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751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740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776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724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766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840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842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784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844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790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792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793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794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798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791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745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726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717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738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758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803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804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805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772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832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806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807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846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808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809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810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811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813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728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715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815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721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847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819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849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850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749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765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733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753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734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732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722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748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720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719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718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742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750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823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821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824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825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725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852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857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886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890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892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894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899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906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915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920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923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926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928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936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942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946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950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956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966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975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988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994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998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1000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1002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752</v>
      </c>
      <c r="B118" t="s">
        <v>962</v>
      </c>
      <c r="C118" t="s">
        <v>212</v>
      </c>
      <c r="D118" t="s">
        <v>23</v>
      </c>
      <c r="E118" t="s">
        <v>26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731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995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755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832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834</v>
      </c>
      <c r="B120" t="s">
        <v>917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806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932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835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761</v>
      </c>
      <c r="B122" t="s">
        <v>938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943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762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764</v>
      </c>
      <c r="B124" t="s">
        <v>897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903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767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768</v>
      </c>
      <c r="B126" t="s">
        <v>897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803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900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754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738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838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715</v>
      </c>
      <c r="I128" t="s">
        <v>22</v>
      </c>
      <c r="J128" t="s">
        <v>716</v>
      </c>
      <c r="K128" t="s">
        <v>769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771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773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758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774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775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804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778</v>
      </c>
      <c r="B133" t="s">
        <v>393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726</v>
      </c>
      <c r="L133">
        <v>120</v>
      </c>
      <c r="M133">
        <v>115</v>
      </c>
      <c r="N133">
        <v>114</v>
      </c>
      <c r="O133">
        <v>119</v>
      </c>
      <c r="P133">
        <v>97</v>
      </c>
      <c r="Q133">
        <v>126</v>
      </c>
      <c r="R133">
        <v>116</v>
      </c>
      <c r="S133">
        <v>118</v>
      </c>
      <c r="T133">
        <v>116</v>
      </c>
      <c r="U133">
        <v>27</v>
      </c>
      <c r="V133">
        <v>468</v>
      </c>
      <c r="W133">
        <v>476</v>
      </c>
      <c r="X133" t="s">
        <v>448</v>
      </c>
      <c r="Y133" t="s">
        <v>447</v>
      </c>
      <c r="Z133">
        <v>1068</v>
      </c>
      <c r="AA133">
        <v>217</v>
      </c>
      <c r="AB133">
        <v>234</v>
      </c>
      <c r="AC133">
        <v>233</v>
      </c>
      <c r="AD133">
        <v>232</v>
      </c>
      <c r="AE133">
        <v>244</v>
      </c>
    </row>
    <row r="134" spans="1:31" x14ac:dyDescent="0.3">
      <c r="A134" t="s">
        <v>780</v>
      </c>
      <c r="B134" t="s">
        <v>938</v>
      </c>
      <c r="C134" t="s">
        <v>44</v>
      </c>
      <c r="D134" t="s">
        <v>28</v>
      </c>
      <c r="E134" t="s">
        <v>26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717</v>
      </c>
      <c r="L134">
        <v>118</v>
      </c>
      <c r="M134">
        <v>115</v>
      </c>
      <c r="N134">
        <v>114</v>
      </c>
      <c r="O134">
        <v>119</v>
      </c>
      <c r="P134">
        <v>97</v>
      </c>
      <c r="Q134">
        <v>124</v>
      </c>
      <c r="R134">
        <v>116</v>
      </c>
      <c r="S134">
        <v>119</v>
      </c>
      <c r="T134">
        <v>116</v>
      </c>
      <c r="U134">
        <v>36</v>
      </c>
      <c r="V134">
        <v>466</v>
      </c>
      <c r="W134">
        <v>475</v>
      </c>
      <c r="X134" t="s">
        <v>947</v>
      </c>
      <c r="Y134" t="s">
        <v>454</v>
      </c>
      <c r="Z134">
        <v>1074</v>
      </c>
      <c r="AA134">
        <v>215</v>
      </c>
      <c r="AB134">
        <v>234</v>
      </c>
      <c r="AC134">
        <v>233</v>
      </c>
      <c r="AD134">
        <v>232</v>
      </c>
      <c r="AE134">
        <v>243</v>
      </c>
    </row>
    <row r="135" spans="1:31" x14ac:dyDescent="0.3">
      <c r="A135" t="s">
        <v>760</v>
      </c>
      <c r="B135" t="s">
        <v>938</v>
      </c>
      <c r="C135" t="s">
        <v>45</v>
      </c>
      <c r="D135" t="s">
        <v>28</v>
      </c>
      <c r="E135" t="s">
        <v>25</v>
      </c>
      <c r="F135" t="s">
        <v>27</v>
      </c>
      <c r="G135" t="s">
        <v>71</v>
      </c>
      <c r="H135" t="s">
        <v>715</v>
      </c>
      <c r="I135" t="s">
        <v>22</v>
      </c>
      <c r="J135" t="s">
        <v>716</v>
      </c>
      <c r="K135" t="s">
        <v>769</v>
      </c>
      <c r="L135">
        <v>126</v>
      </c>
      <c r="M135">
        <v>122</v>
      </c>
      <c r="N135">
        <v>115</v>
      </c>
      <c r="O135">
        <v>123</v>
      </c>
      <c r="P135">
        <v>101</v>
      </c>
      <c r="Q135">
        <v>116</v>
      </c>
      <c r="R135">
        <v>117</v>
      </c>
      <c r="S135">
        <v>118</v>
      </c>
      <c r="T135">
        <v>116</v>
      </c>
      <c r="U135">
        <v>29</v>
      </c>
      <c r="V135">
        <v>486</v>
      </c>
      <c r="W135">
        <v>467</v>
      </c>
      <c r="X135" t="s">
        <v>944</v>
      </c>
      <c r="Y135" t="s">
        <v>456</v>
      </c>
      <c r="Z135">
        <v>1083</v>
      </c>
      <c r="AA135">
        <v>227</v>
      </c>
      <c r="AB135">
        <v>245</v>
      </c>
      <c r="AC135">
        <v>238</v>
      </c>
      <c r="AD135">
        <v>233</v>
      </c>
      <c r="AE135">
        <v>234</v>
      </c>
    </row>
    <row r="136" spans="1:31" x14ac:dyDescent="0.3">
      <c r="A136" t="s">
        <v>756</v>
      </c>
      <c r="B136" t="s">
        <v>208</v>
      </c>
      <c r="C136" t="s">
        <v>48</v>
      </c>
      <c r="D136" t="s">
        <v>23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128</v>
      </c>
      <c r="M136">
        <v>114</v>
      </c>
      <c r="N136">
        <v>113</v>
      </c>
      <c r="O136">
        <v>123</v>
      </c>
      <c r="P136">
        <v>97</v>
      </c>
      <c r="Q136">
        <v>133</v>
      </c>
      <c r="R136">
        <v>116</v>
      </c>
      <c r="S136">
        <v>119</v>
      </c>
      <c r="T136">
        <v>116</v>
      </c>
      <c r="U136">
        <v>31</v>
      </c>
      <c r="V136">
        <v>478</v>
      </c>
      <c r="W136">
        <v>484</v>
      </c>
      <c r="X136" t="s">
        <v>464</v>
      </c>
      <c r="Y136" t="s">
        <v>463</v>
      </c>
      <c r="Z136">
        <v>1090</v>
      </c>
      <c r="AA136">
        <v>225</v>
      </c>
      <c r="AB136">
        <v>237</v>
      </c>
      <c r="AC136">
        <v>236</v>
      </c>
      <c r="AD136">
        <v>232</v>
      </c>
      <c r="AE136">
        <v>252</v>
      </c>
    </row>
    <row r="137" spans="1:31" x14ac:dyDescent="0.3">
      <c r="A137" t="s">
        <v>783</v>
      </c>
      <c r="B137" t="s">
        <v>216</v>
      </c>
      <c r="C137" t="s">
        <v>48</v>
      </c>
      <c r="D137" t="s">
        <v>24</v>
      </c>
      <c r="E137" t="s">
        <v>26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130</v>
      </c>
      <c r="M137">
        <v>114</v>
      </c>
      <c r="N137">
        <v>113</v>
      </c>
      <c r="O137">
        <v>123</v>
      </c>
      <c r="P137">
        <v>97</v>
      </c>
      <c r="Q137">
        <v>131</v>
      </c>
      <c r="R137">
        <v>116</v>
      </c>
      <c r="S137">
        <v>119</v>
      </c>
      <c r="T137">
        <v>116</v>
      </c>
      <c r="U137">
        <v>31</v>
      </c>
      <c r="V137">
        <v>480</v>
      </c>
      <c r="W137">
        <v>482</v>
      </c>
      <c r="X137" t="s">
        <v>465</v>
      </c>
      <c r="Y137" t="s">
        <v>463</v>
      </c>
      <c r="Z137">
        <v>1090</v>
      </c>
      <c r="AA137">
        <v>227</v>
      </c>
      <c r="AB137">
        <v>237</v>
      </c>
      <c r="AC137">
        <v>236</v>
      </c>
      <c r="AD137">
        <v>232</v>
      </c>
      <c r="AE137">
        <v>250</v>
      </c>
    </row>
    <row r="138" spans="1:31" x14ac:dyDescent="0.3">
      <c r="A138" t="s">
        <v>843</v>
      </c>
      <c r="B138" t="s">
        <v>208</v>
      </c>
      <c r="C138" t="s">
        <v>50</v>
      </c>
      <c r="D138" t="s">
        <v>28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127</v>
      </c>
      <c r="M138">
        <v>122</v>
      </c>
      <c r="N138">
        <v>115</v>
      </c>
      <c r="O138">
        <v>128</v>
      </c>
      <c r="P138">
        <v>101</v>
      </c>
      <c r="Q138">
        <v>128</v>
      </c>
      <c r="R138">
        <v>117</v>
      </c>
      <c r="S138">
        <v>119</v>
      </c>
      <c r="T138">
        <v>120</v>
      </c>
      <c r="U138">
        <v>36</v>
      </c>
      <c r="V138">
        <v>492</v>
      </c>
      <c r="W138">
        <v>484</v>
      </c>
      <c r="X138" t="s">
        <v>468</v>
      </c>
      <c r="Y138" t="s">
        <v>467</v>
      </c>
      <c r="Z138">
        <v>1113</v>
      </c>
      <c r="AA138">
        <v>228</v>
      </c>
      <c r="AB138">
        <v>250</v>
      </c>
      <c r="AC138">
        <v>243</v>
      </c>
      <c r="AD138">
        <v>237</v>
      </c>
      <c r="AE138">
        <v>247</v>
      </c>
    </row>
    <row r="139" spans="1:31" x14ac:dyDescent="0.3">
      <c r="A139" t="s">
        <v>785</v>
      </c>
      <c r="B139" t="s">
        <v>216</v>
      </c>
      <c r="C139" t="s">
        <v>50</v>
      </c>
      <c r="D139" t="s">
        <v>23</v>
      </c>
      <c r="E139" t="s">
        <v>25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124</v>
      </c>
      <c r="M139">
        <v>119</v>
      </c>
      <c r="N139">
        <v>115</v>
      </c>
      <c r="O139">
        <v>126</v>
      </c>
      <c r="P139">
        <v>101</v>
      </c>
      <c r="Q139">
        <v>131</v>
      </c>
      <c r="R139">
        <v>120</v>
      </c>
      <c r="S139">
        <v>119</v>
      </c>
      <c r="T139">
        <v>122</v>
      </c>
      <c r="U139">
        <v>36</v>
      </c>
      <c r="V139">
        <v>484</v>
      </c>
      <c r="W139">
        <v>492</v>
      </c>
      <c r="X139" t="s">
        <v>469</v>
      </c>
      <c r="Y139" t="s">
        <v>467</v>
      </c>
      <c r="Z139">
        <v>1113</v>
      </c>
      <c r="AA139">
        <v>225</v>
      </c>
      <c r="AB139">
        <v>245</v>
      </c>
      <c r="AC139">
        <v>241</v>
      </c>
      <c r="AD139">
        <v>242</v>
      </c>
      <c r="AE139">
        <v>250</v>
      </c>
    </row>
    <row r="140" spans="1:31" x14ac:dyDescent="0.3">
      <c r="A140" t="s">
        <v>787</v>
      </c>
      <c r="B140" t="s">
        <v>208</v>
      </c>
      <c r="C140" t="s">
        <v>385</v>
      </c>
      <c r="D140" t="s">
        <v>23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120</v>
      </c>
      <c r="M140">
        <v>121</v>
      </c>
      <c r="N140">
        <v>126</v>
      </c>
      <c r="O140">
        <v>124</v>
      </c>
      <c r="P140">
        <v>97</v>
      </c>
      <c r="Q140">
        <v>128</v>
      </c>
      <c r="R140">
        <v>117</v>
      </c>
      <c r="S140">
        <v>117</v>
      </c>
      <c r="T140">
        <v>117</v>
      </c>
      <c r="U140">
        <v>29</v>
      </c>
      <c r="V140">
        <v>491</v>
      </c>
      <c r="W140">
        <v>479</v>
      </c>
      <c r="X140" t="s">
        <v>472</v>
      </c>
      <c r="Y140" t="s">
        <v>471</v>
      </c>
      <c r="Z140">
        <v>1096</v>
      </c>
      <c r="AA140">
        <v>217</v>
      </c>
      <c r="AB140">
        <v>245</v>
      </c>
      <c r="AC140">
        <v>250</v>
      </c>
      <c r="AD140">
        <v>234</v>
      </c>
      <c r="AE140">
        <v>245</v>
      </c>
    </row>
    <row r="141" spans="1:31" x14ac:dyDescent="0.3">
      <c r="A141" t="s">
        <v>789</v>
      </c>
      <c r="B141" t="s">
        <v>704</v>
      </c>
      <c r="C141" t="s">
        <v>385</v>
      </c>
      <c r="D141" t="s">
        <v>24</v>
      </c>
      <c r="E141" t="s">
        <v>31</v>
      </c>
      <c r="F141" t="s">
        <v>49</v>
      </c>
      <c r="G141" t="s">
        <v>71</v>
      </c>
      <c r="H141" t="s">
        <v>715</v>
      </c>
      <c r="I141" t="s">
        <v>22</v>
      </c>
      <c r="J141" t="s">
        <v>716</v>
      </c>
      <c r="K141" t="s">
        <v>738</v>
      </c>
      <c r="L141">
        <v>122</v>
      </c>
      <c r="M141">
        <v>123</v>
      </c>
      <c r="N141">
        <v>126</v>
      </c>
      <c r="O141">
        <v>126</v>
      </c>
      <c r="P141">
        <v>97</v>
      </c>
      <c r="Q141">
        <v>126</v>
      </c>
      <c r="R141">
        <v>115</v>
      </c>
      <c r="S141">
        <v>116</v>
      </c>
      <c r="T141">
        <v>116</v>
      </c>
      <c r="U141">
        <v>29</v>
      </c>
      <c r="V141">
        <v>497</v>
      </c>
      <c r="W141">
        <v>473</v>
      </c>
      <c r="X141" t="s">
        <v>853</v>
      </c>
      <c r="Y141" t="s">
        <v>471</v>
      </c>
      <c r="Z141">
        <v>1096</v>
      </c>
      <c r="AA141">
        <v>219</v>
      </c>
      <c r="AB141">
        <v>249</v>
      </c>
      <c r="AC141">
        <v>252</v>
      </c>
      <c r="AD141">
        <v>231</v>
      </c>
      <c r="AE141">
        <v>242</v>
      </c>
    </row>
    <row r="142" spans="1:31" x14ac:dyDescent="0.3">
      <c r="A142" t="s">
        <v>795</v>
      </c>
      <c r="B142" t="s">
        <v>216</v>
      </c>
      <c r="C142" t="s">
        <v>30</v>
      </c>
      <c r="D142" t="s">
        <v>24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128</v>
      </c>
      <c r="M142">
        <v>130</v>
      </c>
      <c r="N142">
        <v>132</v>
      </c>
      <c r="O142">
        <v>130</v>
      </c>
      <c r="P142">
        <v>101</v>
      </c>
      <c r="Q142">
        <v>115</v>
      </c>
      <c r="R142">
        <v>116</v>
      </c>
      <c r="S142">
        <v>116</v>
      </c>
      <c r="T142">
        <v>116</v>
      </c>
      <c r="U142">
        <v>36</v>
      </c>
      <c r="V142">
        <v>520</v>
      </c>
      <c r="W142">
        <v>463</v>
      </c>
      <c r="X142" t="s">
        <v>483</v>
      </c>
      <c r="Y142" t="s">
        <v>482</v>
      </c>
      <c r="Z142">
        <v>1120</v>
      </c>
      <c r="AA142">
        <v>229</v>
      </c>
      <c r="AB142">
        <v>260</v>
      </c>
      <c r="AC142">
        <v>262</v>
      </c>
      <c r="AD142">
        <v>232</v>
      </c>
      <c r="AE142">
        <v>231</v>
      </c>
    </row>
    <row r="143" spans="1:31" x14ac:dyDescent="0.3">
      <c r="A143" t="s">
        <v>796</v>
      </c>
      <c r="B143" t="s">
        <v>917</v>
      </c>
      <c r="C143" t="s">
        <v>30</v>
      </c>
      <c r="D143" t="s">
        <v>28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130</v>
      </c>
      <c r="M143">
        <v>127</v>
      </c>
      <c r="N143">
        <v>135</v>
      </c>
      <c r="O143">
        <v>127</v>
      </c>
      <c r="P143">
        <v>101</v>
      </c>
      <c r="Q143">
        <v>118</v>
      </c>
      <c r="R143">
        <v>114</v>
      </c>
      <c r="S143">
        <v>119</v>
      </c>
      <c r="T143">
        <v>114</v>
      </c>
      <c r="U143">
        <v>36</v>
      </c>
      <c r="V143">
        <v>519</v>
      </c>
      <c r="W143">
        <v>465</v>
      </c>
      <c r="X143" t="s">
        <v>921</v>
      </c>
      <c r="Y143" t="s">
        <v>482</v>
      </c>
      <c r="Z143">
        <v>1121</v>
      </c>
      <c r="AA143">
        <v>231</v>
      </c>
      <c r="AB143">
        <v>254</v>
      </c>
      <c r="AC143">
        <v>262</v>
      </c>
      <c r="AD143">
        <v>228</v>
      </c>
      <c r="AE143">
        <v>237</v>
      </c>
    </row>
    <row r="144" spans="1:31" x14ac:dyDescent="0.3">
      <c r="A144" t="s">
        <v>797</v>
      </c>
      <c r="B144" t="s">
        <v>208</v>
      </c>
      <c r="C144" t="s">
        <v>30</v>
      </c>
      <c r="D144" t="s">
        <v>23</v>
      </c>
      <c r="E144" t="s">
        <v>31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131</v>
      </c>
      <c r="M144">
        <v>127</v>
      </c>
      <c r="N144">
        <v>131</v>
      </c>
      <c r="O144">
        <v>127</v>
      </c>
      <c r="P144">
        <v>101</v>
      </c>
      <c r="Q144">
        <v>117</v>
      </c>
      <c r="R144">
        <v>116</v>
      </c>
      <c r="S144">
        <v>118</v>
      </c>
      <c r="T144">
        <v>116</v>
      </c>
      <c r="U144">
        <v>36</v>
      </c>
      <c r="V144">
        <v>516</v>
      </c>
      <c r="W144">
        <v>467</v>
      </c>
      <c r="X144" t="s">
        <v>957</v>
      </c>
      <c r="Y144" t="s">
        <v>482</v>
      </c>
      <c r="Z144">
        <v>1120</v>
      </c>
      <c r="AA144">
        <v>232</v>
      </c>
      <c r="AB144">
        <v>254</v>
      </c>
      <c r="AC144">
        <v>258</v>
      </c>
      <c r="AD144">
        <v>232</v>
      </c>
      <c r="AE144">
        <v>235</v>
      </c>
    </row>
    <row r="145" spans="1:31" x14ac:dyDescent="0.3">
      <c r="A145" t="s">
        <v>799</v>
      </c>
      <c r="B145" t="s">
        <v>216</v>
      </c>
      <c r="C145" t="s">
        <v>32</v>
      </c>
      <c r="D145" t="s">
        <v>23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128</v>
      </c>
      <c r="M145">
        <v>124</v>
      </c>
      <c r="N145">
        <v>115</v>
      </c>
      <c r="O145">
        <v>123</v>
      </c>
      <c r="P145">
        <v>101</v>
      </c>
      <c r="Q145">
        <v>118</v>
      </c>
      <c r="R145">
        <v>116</v>
      </c>
      <c r="S145">
        <v>119</v>
      </c>
      <c r="T145">
        <v>117</v>
      </c>
      <c r="U145">
        <v>36</v>
      </c>
      <c r="V145">
        <v>490</v>
      </c>
      <c r="W145">
        <v>470</v>
      </c>
      <c r="X145" t="s">
        <v>486</v>
      </c>
      <c r="Y145" t="s">
        <v>485</v>
      </c>
      <c r="Z145">
        <v>1097</v>
      </c>
      <c r="AA145">
        <v>229</v>
      </c>
      <c r="AB145">
        <v>247</v>
      </c>
      <c r="AC145">
        <v>238</v>
      </c>
      <c r="AD145">
        <v>233</v>
      </c>
      <c r="AE145">
        <v>237</v>
      </c>
    </row>
    <row r="146" spans="1:31" x14ac:dyDescent="0.3">
      <c r="A146" t="s">
        <v>800</v>
      </c>
      <c r="B146" t="s">
        <v>208</v>
      </c>
      <c r="C146" t="s">
        <v>32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769</v>
      </c>
      <c r="L146">
        <v>127</v>
      </c>
      <c r="M146">
        <v>126</v>
      </c>
      <c r="N146">
        <v>114</v>
      </c>
      <c r="O146">
        <v>125</v>
      </c>
      <c r="P146">
        <v>101</v>
      </c>
      <c r="Q146">
        <v>116</v>
      </c>
      <c r="R146">
        <v>117</v>
      </c>
      <c r="S146">
        <v>117</v>
      </c>
      <c r="T146">
        <v>118</v>
      </c>
      <c r="U146">
        <v>36</v>
      </c>
      <c r="V146">
        <v>492</v>
      </c>
      <c r="W146">
        <v>468</v>
      </c>
      <c r="X146" t="s">
        <v>959</v>
      </c>
      <c r="Y146" t="s">
        <v>485</v>
      </c>
      <c r="Z146">
        <v>1097</v>
      </c>
      <c r="AA146">
        <v>228</v>
      </c>
      <c r="AB146">
        <v>251</v>
      </c>
      <c r="AC146">
        <v>239</v>
      </c>
      <c r="AD146">
        <v>235</v>
      </c>
      <c r="AE146">
        <v>233</v>
      </c>
    </row>
    <row r="147" spans="1:31" x14ac:dyDescent="0.3">
      <c r="A147" t="s">
        <v>788</v>
      </c>
      <c r="B147" t="s">
        <v>962</v>
      </c>
      <c r="C147" t="s">
        <v>33</v>
      </c>
      <c r="D147" t="s">
        <v>28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745</v>
      </c>
      <c r="L147">
        <v>121</v>
      </c>
      <c r="M147">
        <v>114</v>
      </c>
      <c r="N147">
        <v>113</v>
      </c>
      <c r="O147">
        <v>117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465</v>
      </c>
      <c r="W147">
        <v>473</v>
      </c>
      <c r="X147" t="s">
        <v>1001</v>
      </c>
      <c r="Y147" t="s">
        <v>488</v>
      </c>
      <c r="Z147">
        <v>1066</v>
      </c>
      <c r="AA147">
        <v>218</v>
      </c>
      <c r="AB147">
        <v>231</v>
      </c>
      <c r="AC147">
        <v>230</v>
      </c>
      <c r="AD147">
        <v>232</v>
      </c>
      <c r="AE147">
        <v>241</v>
      </c>
    </row>
    <row r="148" spans="1:31" x14ac:dyDescent="0.3">
      <c r="A148" t="s">
        <v>731</v>
      </c>
      <c r="B148" t="s">
        <v>704</v>
      </c>
      <c r="C148" t="s">
        <v>35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801</v>
      </c>
      <c r="L148">
        <v>122</v>
      </c>
      <c r="M148">
        <v>118</v>
      </c>
      <c r="N148">
        <v>115</v>
      </c>
      <c r="O148">
        <v>120</v>
      </c>
      <c r="P148">
        <v>97</v>
      </c>
      <c r="Q148">
        <v>115</v>
      </c>
      <c r="R148">
        <v>117</v>
      </c>
      <c r="S148">
        <v>119</v>
      </c>
      <c r="T148">
        <v>117</v>
      </c>
      <c r="U148">
        <v>31</v>
      </c>
      <c r="V148">
        <v>475</v>
      </c>
      <c r="W148">
        <v>468</v>
      </c>
      <c r="X148" t="s">
        <v>708</v>
      </c>
      <c r="Y148" t="s">
        <v>492</v>
      </c>
      <c r="Z148">
        <v>1071</v>
      </c>
      <c r="AA148">
        <v>219</v>
      </c>
      <c r="AB148">
        <v>238</v>
      </c>
      <c r="AC148">
        <v>235</v>
      </c>
      <c r="AD148">
        <v>234</v>
      </c>
      <c r="AE148">
        <v>234</v>
      </c>
    </row>
    <row r="149" spans="1:31" x14ac:dyDescent="0.3">
      <c r="A149" t="s">
        <v>786</v>
      </c>
      <c r="B149" t="s">
        <v>910</v>
      </c>
      <c r="C149" t="s">
        <v>37</v>
      </c>
      <c r="D149" t="s">
        <v>24</v>
      </c>
      <c r="E149" t="s">
        <v>26</v>
      </c>
      <c r="F149" t="s">
        <v>20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119</v>
      </c>
      <c r="M149">
        <v>114</v>
      </c>
      <c r="N149">
        <v>113</v>
      </c>
      <c r="O149">
        <v>118</v>
      </c>
      <c r="P149">
        <v>97</v>
      </c>
      <c r="Q149">
        <v>123</v>
      </c>
      <c r="R149">
        <v>116</v>
      </c>
      <c r="S149">
        <v>118</v>
      </c>
      <c r="T149">
        <v>116</v>
      </c>
      <c r="U149">
        <v>31</v>
      </c>
      <c r="V149">
        <v>464</v>
      </c>
      <c r="W149">
        <v>473</v>
      </c>
      <c r="X149" t="s">
        <v>914</v>
      </c>
      <c r="Y149" t="s">
        <v>496</v>
      </c>
      <c r="Z149">
        <v>1065</v>
      </c>
      <c r="AA149">
        <v>216</v>
      </c>
      <c r="AB149">
        <v>232</v>
      </c>
      <c r="AC149">
        <v>231</v>
      </c>
      <c r="AD149">
        <v>232</v>
      </c>
      <c r="AE149">
        <v>241</v>
      </c>
    </row>
    <row r="150" spans="1:31" x14ac:dyDescent="0.3">
      <c r="A150" t="s">
        <v>769</v>
      </c>
      <c r="B150" t="s">
        <v>910</v>
      </c>
      <c r="C150" t="s">
        <v>38</v>
      </c>
      <c r="D150" t="s">
        <v>24</v>
      </c>
      <c r="E150" t="s">
        <v>25</v>
      </c>
      <c r="F150" t="s">
        <v>20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121</v>
      </c>
      <c r="M150">
        <v>119</v>
      </c>
      <c r="N150">
        <v>117</v>
      </c>
      <c r="O150">
        <v>120</v>
      </c>
      <c r="P150">
        <v>97</v>
      </c>
      <c r="Q150">
        <v>118</v>
      </c>
      <c r="R150">
        <v>117</v>
      </c>
      <c r="S150">
        <v>119</v>
      </c>
      <c r="T150">
        <v>119</v>
      </c>
      <c r="U150">
        <v>31</v>
      </c>
      <c r="V150">
        <v>477</v>
      </c>
      <c r="W150">
        <v>473</v>
      </c>
      <c r="X150" t="s">
        <v>916</v>
      </c>
      <c r="Y150" t="s">
        <v>498</v>
      </c>
      <c r="Z150">
        <v>1078</v>
      </c>
      <c r="AA150">
        <v>218</v>
      </c>
      <c r="AB150">
        <v>239</v>
      </c>
      <c r="AC150">
        <v>237</v>
      </c>
      <c r="AD150">
        <v>236</v>
      </c>
      <c r="AE150">
        <v>237</v>
      </c>
    </row>
    <row r="151" spans="1:31" x14ac:dyDescent="0.3">
      <c r="A151" t="s">
        <v>812</v>
      </c>
      <c r="B151" t="s">
        <v>962</v>
      </c>
      <c r="C151" t="s">
        <v>527</v>
      </c>
      <c r="D151" t="s">
        <v>24</v>
      </c>
      <c r="E151" t="s">
        <v>31</v>
      </c>
      <c r="F151" t="s">
        <v>152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122</v>
      </c>
      <c r="M151">
        <v>122</v>
      </c>
      <c r="N151">
        <v>125</v>
      </c>
      <c r="O151">
        <v>125</v>
      </c>
      <c r="P151">
        <v>101</v>
      </c>
      <c r="Q151">
        <v>117</v>
      </c>
      <c r="R151">
        <v>117</v>
      </c>
      <c r="S151">
        <v>121</v>
      </c>
      <c r="T151">
        <v>121</v>
      </c>
      <c r="U151">
        <v>41</v>
      </c>
      <c r="V151">
        <v>494</v>
      </c>
      <c r="W151">
        <v>476</v>
      </c>
      <c r="X151" t="s">
        <v>976</v>
      </c>
      <c r="Y151" t="s">
        <v>529</v>
      </c>
      <c r="Z151">
        <v>1112</v>
      </c>
      <c r="AA151">
        <v>223</v>
      </c>
      <c r="AB151">
        <v>247</v>
      </c>
      <c r="AC151">
        <v>250</v>
      </c>
      <c r="AD151">
        <v>238</v>
      </c>
      <c r="AE151">
        <v>238</v>
      </c>
    </row>
    <row r="152" spans="1:31" x14ac:dyDescent="0.3">
      <c r="A152" t="s">
        <v>816</v>
      </c>
      <c r="B152" t="s">
        <v>704</v>
      </c>
      <c r="C152" t="s">
        <v>545</v>
      </c>
      <c r="D152" t="s">
        <v>24</v>
      </c>
      <c r="E152" t="s">
        <v>25</v>
      </c>
      <c r="F152" t="s">
        <v>152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122</v>
      </c>
      <c r="M152">
        <v>121</v>
      </c>
      <c r="N152">
        <v>116</v>
      </c>
      <c r="O152">
        <v>118</v>
      </c>
      <c r="P152">
        <v>97</v>
      </c>
      <c r="Q152">
        <v>117</v>
      </c>
      <c r="R152">
        <v>116</v>
      </c>
      <c r="S152">
        <v>119</v>
      </c>
      <c r="T152">
        <v>117</v>
      </c>
      <c r="U152">
        <v>31</v>
      </c>
      <c r="V152">
        <v>477</v>
      </c>
      <c r="W152">
        <v>469</v>
      </c>
      <c r="X152" t="s">
        <v>707</v>
      </c>
      <c r="Y152" t="s">
        <v>547</v>
      </c>
      <c r="Z152">
        <v>1074</v>
      </c>
      <c r="AA152">
        <v>219</v>
      </c>
      <c r="AB152">
        <v>239</v>
      </c>
      <c r="AC152">
        <v>234</v>
      </c>
      <c r="AD152">
        <v>233</v>
      </c>
      <c r="AE152">
        <v>236</v>
      </c>
    </row>
    <row r="153" spans="1:31" x14ac:dyDescent="0.3">
      <c r="A153" t="s">
        <v>817</v>
      </c>
      <c r="B153" t="s">
        <v>208</v>
      </c>
      <c r="C153" t="s">
        <v>548</v>
      </c>
      <c r="D153" t="s">
        <v>28</v>
      </c>
      <c r="E153" t="s">
        <v>25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786</v>
      </c>
      <c r="L153">
        <v>125</v>
      </c>
      <c r="M153">
        <v>124</v>
      </c>
      <c r="N153">
        <v>115</v>
      </c>
      <c r="O153">
        <v>123</v>
      </c>
      <c r="P153">
        <v>101</v>
      </c>
      <c r="Q153">
        <v>115</v>
      </c>
      <c r="R153">
        <v>116</v>
      </c>
      <c r="S153">
        <v>121</v>
      </c>
      <c r="T153">
        <v>121</v>
      </c>
      <c r="U153">
        <v>41</v>
      </c>
      <c r="V153">
        <v>487</v>
      </c>
      <c r="W153">
        <v>473</v>
      </c>
      <c r="X153" t="s">
        <v>551</v>
      </c>
      <c r="Y153" t="s">
        <v>550</v>
      </c>
      <c r="Z153">
        <v>1102</v>
      </c>
      <c r="AA153">
        <v>226</v>
      </c>
      <c r="AB153">
        <v>247</v>
      </c>
      <c r="AC153">
        <v>238</v>
      </c>
      <c r="AD153">
        <v>237</v>
      </c>
      <c r="AE153">
        <v>236</v>
      </c>
    </row>
    <row r="154" spans="1:31" x14ac:dyDescent="0.3">
      <c r="A154" t="s">
        <v>848</v>
      </c>
      <c r="B154" t="s">
        <v>962</v>
      </c>
      <c r="C154" t="s">
        <v>548</v>
      </c>
      <c r="D154" t="s">
        <v>23</v>
      </c>
      <c r="E154" t="s">
        <v>25</v>
      </c>
      <c r="F154" t="s">
        <v>159</v>
      </c>
      <c r="G154" t="s">
        <v>71</v>
      </c>
      <c r="H154" t="s">
        <v>715</v>
      </c>
      <c r="I154" t="s">
        <v>22</v>
      </c>
      <c r="J154" t="s">
        <v>716</v>
      </c>
      <c r="K154" t="s">
        <v>786</v>
      </c>
      <c r="L154">
        <v>128</v>
      </c>
      <c r="M154">
        <v>121</v>
      </c>
      <c r="N154">
        <v>115</v>
      </c>
      <c r="O154">
        <v>120</v>
      </c>
      <c r="P154">
        <v>101</v>
      </c>
      <c r="Q154">
        <v>116</v>
      </c>
      <c r="R154">
        <v>116</v>
      </c>
      <c r="S154">
        <v>123</v>
      </c>
      <c r="T154">
        <v>121</v>
      </c>
      <c r="U154">
        <v>41</v>
      </c>
      <c r="V154">
        <v>484</v>
      </c>
      <c r="W154">
        <v>476</v>
      </c>
      <c r="X154" t="s">
        <v>967</v>
      </c>
      <c r="Y154" t="s">
        <v>550</v>
      </c>
      <c r="Z154">
        <v>1102</v>
      </c>
      <c r="AA154">
        <v>229</v>
      </c>
      <c r="AB154">
        <v>241</v>
      </c>
      <c r="AC154">
        <v>235</v>
      </c>
      <c r="AD154">
        <v>237</v>
      </c>
      <c r="AE154">
        <v>239</v>
      </c>
    </row>
    <row r="155" spans="1:31" x14ac:dyDescent="0.3">
      <c r="A155" t="s">
        <v>820</v>
      </c>
      <c r="B155" t="s">
        <v>208</v>
      </c>
      <c r="C155" t="s">
        <v>555</v>
      </c>
      <c r="D155" t="s">
        <v>24</v>
      </c>
      <c r="E155" t="s">
        <v>31</v>
      </c>
      <c r="F155" t="s">
        <v>159</v>
      </c>
      <c r="G155" t="s">
        <v>71</v>
      </c>
      <c r="H155" t="s">
        <v>715</v>
      </c>
      <c r="I155" t="s">
        <v>22</v>
      </c>
      <c r="J155" t="s">
        <v>716</v>
      </c>
      <c r="K155" t="s">
        <v>726</v>
      </c>
      <c r="L155">
        <v>116</v>
      </c>
      <c r="M155">
        <v>117</v>
      </c>
      <c r="N155">
        <v>123</v>
      </c>
      <c r="O155">
        <v>123</v>
      </c>
      <c r="P155">
        <v>97</v>
      </c>
      <c r="Q155">
        <v>118</v>
      </c>
      <c r="R155">
        <v>115</v>
      </c>
      <c r="S155">
        <v>117</v>
      </c>
      <c r="T155">
        <v>118</v>
      </c>
      <c r="U155">
        <v>41</v>
      </c>
      <c r="V155">
        <v>479</v>
      </c>
      <c r="W155">
        <v>468</v>
      </c>
      <c r="X155" t="s">
        <v>558</v>
      </c>
      <c r="Y155" t="s">
        <v>557</v>
      </c>
      <c r="Z155">
        <v>1085</v>
      </c>
      <c r="AA155">
        <v>213</v>
      </c>
      <c r="AB155">
        <v>240</v>
      </c>
      <c r="AC155">
        <v>246</v>
      </c>
      <c r="AD155">
        <v>233</v>
      </c>
      <c r="AE155">
        <v>235</v>
      </c>
    </row>
    <row r="156" spans="1:31" x14ac:dyDescent="0.3">
      <c r="A156" t="s">
        <v>729</v>
      </c>
      <c r="B156" t="s">
        <v>211</v>
      </c>
      <c r="C156" t="s">
        <v>592</v>
      </c>
      <c r="D156" t="s">
        <v>24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133</v>
      </c>
      <c r="M156">
        <v>133</v>
      </c>
      <c r="N156">
        <v>115</v>
      </c>
      <c r="O156">
        <v>124</v>
      </c>
      <c r="P156">
        <v>101</v>
      </c>
      <c r="Q156">
        <v>117</v>
      </c>
      <c r="R156">
        <v>117</v>
      </c>
      <c r="S156">
        <v>123</v>
      </c>
      <c r="T156">
        <v>121</v>
      </c>
      <c r="U156">
        <v>41</v>
      </c>
      <c r="V156">
        <v>505</v>
      </c>
      <c r="W156">
        <v>478</v>
      </c>
      <c r="X156" t="s">
        <v>595</v>
      </c>
      <c r="Y156" t="s">
        <v>594</v>
      </c>
      <c r="Z156">
        <v>1125</v>
      </c>
      <c r="AA156">
        <v>234</v>
      </c>
      <c r="AB156">
        <v>257</v>
      </c>
      <c r="AC156">
        <v>239</v>
      </c>
      <c r="AD156">
        <v>238</v>
      </c>
      <c r="AE156">
        <v>240</v>
      </c>
    </row>
    <row r="157" spans="1:31" x14ac:dyDescent="0.3">
      <c r="A157" t="s">
        <v>723</v>
      </c>
      <c r="B157" t="s">
        <v>938</v>
      </c>
      <c r="C157" t="s">
        <v>592</v>
      </c>
      <c r="D157" t="s">
        <v>28</v>
      </c>
      <c r="E157" t="s">
        <v>25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805</v>
      </c>
      <c r="L157">
        <v>136</v>
      </c>
      <c r="M157">
        <v>135</v>
      </c>
      <c r="N157">
        <v>115</v>
      </c>
      <c r="O157">
        <v>125</v>
      </c>
      <c r="P157">
        <v>101</v>
      </c>
      <c r="Q157">
        <v>115</v>
      </c>
      <c r="R157">
        <v>115</v>
      </c>
      <c r="S157">
        <v>122</v>
      </c>
      <c r="T157">
        <v>120</v>
      </c>
      <c r="U157">
        <v>41</v>
      </c>
      <c r="V157">
        <v>511</v>
      </c>
      <c r="W157">
        <v>472</v>
      </c>
      <c r="X157" t="s">
        <v>948</v>
      </c>
      <c r="Y157" t="s">
        <v>594</v>
      </c>
      <c r="Z157">
        <v>1125</v>
      </c>
      <c r="AA157">
        <v>237</v>
      </c>
      <c r="AB157">
        <v>260</v>
      </c>
      <c r="AC157">
        <v>240</v>
      </c>
      <c r="AD157">
        <v>235</v>
      </c>
      <c r="AE157">
        <v>237</v>
      </c>
    </row>
    <row r="158" spans="1:31" x14ac:dyDescent="0.3">
      <c r="A158" t="s">
        <v>759</v>
      </c>
      <c r="B158" t="s">
        <v>211</v>
      </c>
      <c r="C158" t="s">
        <v>596</v>
      </c>
      <c r="D158" t="s">
        <v>24</v>
      </c>
      <c r="E158" t="s">
        <v>26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804</v>
      </c>
      <c r="L158">
        <v>126</v>
      </c>
      <c r="M158">
        <v>121</v>
      </c>
      <c r="N158">
        <v>114</v>
      </c>
      <c r="O158">
        <v>122</v>
      </c>
      <c r="P158">
        <v>97</v>
      </c>
      <c r="Q158">
        <v>128</v>
      </c>
      <c r="R158">
        <v>116</v>
      </c>
      <c r="S158">
        <v>120</v>
      </c>
      <c r="T158">
        <v>118</v>
      </c>
      <c r="U158">
        <v>28</v>
      </c>
      <c r="V158">
        <v>483</v>
      </c>
      <c r="W158">
        <v>482</v>
      </c>
      <c r="X158" t="s">
        <v>599</v>
      </c>
      <c r="Y158" t="s">
        <v>598</v>
      </c>
      <c r="Z158">
        <v>1090</v>
      </c>
      <c r="AA158">
        <v>223</v>
      </c>
      <c r="AB158">
        <v>243</v>
      </c>
      <c r="AC158">
        <v>236</v>
      </c>
      <c r="AD158">
        <v>234</v>
      </c>
      <c r="AE158">
        <v>248</v>
      </c>
    </row>
    <row r="159" spans="1:31" x14ac:dyDescent="0.3">
      <c r="A159" t="s">
        <v>727</v>
      </c>
      <c r="B159" t="s">
        <v>897</v>
      </c>
      <c r="C159" t="s">
        <v>596</v>
      </c>
      <c r="D159" t="s">
        <v>28</v>
      </c>
      <c r="E159" t="s">
        <v>26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804</v>
      </c>
      <c r="L159">
        <v>127</v>
      </c>
      <c r="M159">
        <v>119</v>
      </c>
      <c r="N159">
        <v>114</v>
      </c>
      <c r="O159">
        <v>120</v>
      </c>
      <c r="P159">
        <v>97</v>
      </c>
      <c r="Q159">
        <v>130</v>
      </c>
      <c r="R159">
        <v>115</v>
      </c>
      <c r="S159">
        <v>122</v>
      </c>
      <c r="T159">
        <v>118</v>
      </c>
      <c r="U159">
        <v>28</v>
      </c>
      <c r="V159">
        <v>480</v>
      </c>
      <c r="W159">
        <v>485</v>
      </c>
      <c r="X159" t="s">
        <v>907</v>
      </c>
      <c r="Y159" t="s">
        <v>598</v>
      </c>
      <c r="Z159">
        <v>1090</v>
      </c>
      <c r="AA159">
        <v>224</v>
      </c>
      <c r="AB159">
        <v>239</v>
      </c>
      <c r="AC159">
        <v>234</v>
      </c>
      <c r="AD159">
        <v>233</v>
      </c>
      <c r="AE159">
        <v>252</v>
      </c>
    </row>
    <row r="160" spans="1:31" x14ac:dyDescent="0.3">
      <c r="A160" t="s">
        <v>743</v>
      </c>
      <c r="B160" t="s">
        <v>704</v>
      </c>
      <c r="C160" t="s">
        <v>600</v>
      </c>
      <c r="D160" t="s">
        <v>23</v>
      </c>
      <c r="E160" t="s">
        <v>25</v>
      </c>
      <c r="F160" t="s">
        <v>157</v>
      </c>
      <c r="G160" t="s">
        <v>71</v>
      </c>
      <c r="H160" t="s">
        <v>715</v>
      </c>
      <c r="I160" t="s">
        <v>22</v>
      </c>
      <c r="J160" t="s">
        <v>716</v>
      </c>
      <c r="K160" t="s">
        <v>786</v>
      </c>
      <c r="L160">
        <v>126</v>
      </c>
      <c r="M160">
        <v>123</v>
      </c>
      <c r="N160">
        <v>119</v>
      </c>
      <c r="O160">
        <v>124</v>
      </c>
      <c r="P160">
        <v>101</v>
      </c>
      <c r="Q160">
        <v>119</v>
      </c>
      <c r="R160">
        <v>119</v>
      </c>
      <c r="S160">
        <v>124</v>
      </c>
      <c r="T160">
        <v>122</v>
      </c>
      <c r="U160">
        <v>41</v>
      </c>
      <c r="V160">
        <v>492</v>
      </c>
      <c r="W160">
        <v>484</v>
      </c>
      <c r="X160" t="s">
        <v>706</v>
      </c>
      <c r="Y160" t="s">
        <v>602</v>
      </c>
      <c r="Z160">
        <v>1118</v>
      </c>
      <c r="AA160">
        <v>227</v>
      </c>
      <c r="AB160">
        <v>247</v>
      </c>
      <c r="AC160">
        <v>243</v>
      </c>
      <c r="AD160">
        <v>241</v>
      </c>
      <c r="AE160">
        <v>243</v>
      </c>
    </row>
    <row r="161" spans="1:31" x14ac:dyDescent="0.3">
      <c r="A161" t="s">
        <v>735</v>
      </c>
      <c r="B161" t="s">
        <v>393</v>
      </c>
      <c r="C161" t="s">
        <v>394</v>
      </c>
      <c r="D161" t="s">
        <v>24</v>
      </c>
      <c r="E161" t="s">
        <v>31</v>
      </c>
      <c r="F161" t="s">
        <v>157</v>
      </c>
      <c r="G161" t="s">
        <v>71</v>
      </c>
      <c r="H161" t="s">
        <v>715</v>
      </c>
      <c r="I161" t="s">
        <v>22</v>
      </c>
      <c r="J161" t="s">
        <v>716</v>
      </c>
      <c r="K161" t="s">
        <v>717</v>
      </c>
      <c r="L161">
        <v>120</v>
      </c>
      <c r="M161">
        <v>123</v>
      </c>
      <c r="N161">
        <v>130</v>
      </c>
      <c r="O161">
        <v>126</v>
      </c>
      <c r="P161">
        <v>101</v>
      </c>
      <c r="Q161">
        <v>118</v>
      </c>
      <c r="R161">
        <v>118</v>
      </c>
      <c r="S161">
        <v>117</v>
      </c>
      <c r="T161">
        <v>119</v>
      </c>
      <c r="U161">
        <v>36</v>
      </c>
      <c r="V161">
        <v>499</v>
      </c>
      <c r="W161">
        <v>472</v>
      </c>
      <c r="X161" t="s">
        <v>605</v>
      </c>
      <c r="Y161" t="s">
        <v>604</v>
      </c>
      <c r="Z161">
        <v>1108</v>
      </c>
      <c r="AA161">
        <v>221</v>
      </c>
      <c r="AB161">
        <v>249</v>
      </c>
      <c r="AC161">
        <v>256</v>
      </c>
      <c r="AD161">
        <v>237</v>
      </c>
      <c r="AE161">
        <v>235</v>
      </c>
    </row>
    <row r="162" spans="1:31" x14ac:dyDescent="0.3">
      <c r="A162" t="s">
        <v>822</v>
      </c>
      <c r="B162" t="s">
        <v>962</v>
      </c>
      <c r="C162" t="s">
        <v>663</v>
      </c>
      <c r="D162" t="s">
        <v>24</v>
      </c>
      <c r="E162" t="s">
        <v>31</v>
      </c>
      <c r="F162" t="s">
        <v>157</v>
      </c>
      <c r="G162" t="s">
        <v>71</v>
      </c>
      <c r="H162" t="s">
        <v>715</v>
      </c>
      <c r="I162" t="s">
        <v>22</v>
      </c>
      <c r="J162" t="s">
        <v>716</v>
      </c>
      <c r="K162" t="s">
        <v>726</v>
      </c>
      <c r="L162">
        <v>118</v>
      </c>
      <c r="M162">
        <v>123</v>
      </c>
      <c r="N162">
        <v>124</v>
      </c>
      <c r="O162">
        <v>124</v>
      </c>
      <c r="P162">
        <v>101</v>
      </c>
      <c r="Q162">
        <v>118</v>
      </c>
      <c r="R162">
        <v>118</v>
      </c>
      <c r="S162">
        <v>118</v>
      </c>
      <c r="T162">
        <v>119</v>
      </c>
      <c r="U162">
        <v>36</v>
      </c>
      <c r="V162">
        <v>489</v>
      </c>
      <c r="W162">
        <v>473</v>
      </c>
      <c r="X162" t="s">
        <v>999</v>
      </c>
      <c r="Y162" t="s">
        <v>612</v>
      </c>
      <c r="Z162">
        <v>1099</v>
      </c>
      <c r="AA162">
        <v>219</v>
      </c>
      <c r="AB162">
        <v>247</v>
      </c>
      <c r="AC162">
        <v>248</v>
      </c>
      <c r="AD162">
        <v>237</v>
      </c>
      <c r="AE162">
        <v>236</v>
      </c>
    </row>
    <row r="163" spans="1:31" x14ac:dyDescent="0.3">
      <c r="A163" t="s">
        <v>714</v>
      </c>
      <c r="B163" t="s">
        <v>897</v>
      </c>
      <c r="C163" t="s">
        <v>616</v>
      </c>
      <c r="D163" t="s">
        <v>23</v>
      </c>
      <c r="E163" t="s">
        <v>31</v>
      </c>
      <c r="F163" t="s">
        <v>190</v>
      </c>
      <c r="G163" t="s">
        <v>71</v>
      </c>
      <c r="H163" t="s">
        <v>715</v>
      </c>
      <c r="I163" t="s">
        <v>22</v>
      </c>
      <c r="J163" t="s">
        <v>716</v>
      </c>
      <c r="K163" t="s">
        <v>805</v>
      </c>
      <c r="L163">
        <v>121</v>
      </c>
      <c r="M163">
        <v>132</v>
      </c>
      <c r="N163">
        <v>133</v>
      </c>
      <c r="O163">
        <v>130</v>
      </c>
      <c r="P163">
        <v>101</v>
      </c>
      <c r="Q163">
        <v>115</v>
      </c>
      <c r="R163">
        <v>120</v>
      </c>
      <c r="S163">
        <v>115</v>
      </c>
      <c r="T163">
        <v>119</v>
      </c>
      <c r="U163">
        <v>36</v>
      </c>
      <c r="V163">
        <v>516</v>
      </c>
      <c r="W163">
        <v>469</v>
      </c>
      <c r="X163" t="s">
        <v>904</v>
      </c>
      <c r="Y163" t="s">
        <v>618</v>
      </c>
      <c r="Z163">
        <v>1122</v>
      </c>
      <c r="AA163">
        <v>222</v>
      </c>
      <c r="AB163">
        <v>262</v>
      </c>
      <c r="AC163">
        <v>263</v>
      </c>
      <c r="AD163">
        <v>239</v>
      </c>
      <c r="AE163">
        <v>230</v>
      </c>
    </row>
    <row r="164" spans="1:31" x14ac:dyDescent="0.3">
      <c r="A164" t="s">
        <v>884</v>
      </c>
      <c r="B164" t="s">
        <v>917</v>
      </c>
      <c r="C164" t="s">
        <v>625</v>
      </c>
      <c r="D164" t="s">
        <v>23</v>
      </c>
      <c r="E164" t="s">
        <v>25</v>
      </c>
      <c r="F164" t="s">
        <v>190</v>
      </c>
      <c r="G164" t="s">
        <v>71</v>
      </c>
      <c r="H164" t="s">
        <v>715</v>
      </c>
      <c r="I164" t="s">
        <v>22</v>
      </c>
      <c r="J164" t="s">
        <v>716</v>
      </c>
      <c r="K164" t="s">
        <v>717</v>
      </c>
      <c r="L164">
        <v>128</v>
      </c>
      <c r="M164">
        <v>122</v>
      </c>
      <c r="N164">
        <v>116</v>
      </c>
      <c r="O164">
        <v>120</v>
      </c>
      <c r="P164">
        <v>97</v>
      </c>
      <c r="Q164">
        <v>119</v>
      </c>
      <c r="R164">
        <v>122</v>
      </c>
      <c r="S164">
        <v>123</v>
      </c>
      <c r="T164">
        <v>122</v>
      </c>
      <c r="U164">
        <v>36</v>
      </c>
      <c r="V164">
        <v>486</v>
      </c>
      <c r="W164">
        <v>486</v>
      </c>
      <c r="X164" t="s">
        <v>937</v>
      </c>
      <c r="Y164" t="s">
        <v>627</v>
      </c>
      <c r="Z164">
        <v>1105</v>
      </c>
      <c r="AA164">
        <v>225</v>
      </c>
      <c r="AB164">
        <v>242</v>
      </c>
      <c r="AC164">
        <v>236</v>
      </c>
      <c r="AD164">
        <v>244</v>
      </c>
      <c r="AE164">
        <v>242</v>
      </c>
    </row>
    <row r="165" spans="1:31" x14ac:dyDescent="0.3">
      <c r="A165" t="s">
        <v>888</v>
      </c>
      <c r="B165" t="s">
        <v>962</v>
      </c>
      <c r="C165" t="s">
        <v>675</v>
      </c>
      <c r="D165" t="s">
        <v>28</v>
      </c>
      <c r="E165" t="s">
        <v>25</v>
      </c>
      <c r="F165" t="s">
        <v>190</v>
      </c>
      <c r="G165" t="s">
        <v>71</v>
      </c>
      <c r="H165" t="s">
        <v>715</v>
      </c>
      <c r="I165" t="s">
        <v>22</v>
      </c>
      <c r="J165" t="s">
        <v>716</v>
      </c>
      <c r="K165" t="s">
        <v>738</v>
      </c>
      <c r="L165">
        <v>130</v>
      </c>
      <c r="M165">
        <v>125</v>
      </c>
      <c r="N165">
        <v>114</v>
      </c>
      <c r="O165">
        <v>118</v>
      </c>
      <c r="P165">
        <v>101</v>
      </c>
      <c r="Q165">
        <v>118</v>
      </c>
      <c r="R165">
        <v>116</v>
      </c>
      <c r="S165">
        <v>123</v>
      </c>
      <c r="T165">
        <v>116</v>
      </c>
      <c r="U165">
        <v>31</v>
      </c>
      <c r="V165">
        <v>487</v>
      </c>
      <c r="W165">
        <v>473</v>
      </c>
      <c r="X165" t="s">
        <v>989</v>
      </c>
      <c r="Y165" t="s">
        <v>677</v>
      </c>
      <c r="Z165">
        <v>1092</v>
      </c>
      <c r="AA165">
        <v>231</v>
      </c>
      <c r="AB165">
        <v>243</v>
      </c>
      <c r="AC165">
        <v>232</v>
      </c>
      <c r="AD165">
        <v>232</v>
      </c>
      <c r="AE165">
        <v>241</v>
      </c>
    </row>
    <row r="166" spans="1:31" x14ac:dyDescent="0.3">
      <c r="A166" t="s">
        <v>901</v>
      </c>
      <c r="B166" t="s">
        <v>209</v>
      </c>
      <c r="C166" t="s">
        <v>628</v>
      </c>
      <c r="D166" t="s">
        <v>28</v>
      </c>
      <c r="E166" t="s">
        <v>25</v>
      </c>
      <c r="F166" t="s">
        <v>154</v>
      </c>
      <c r="G166" t="s">
        <v>71</v>
      </c>
      <c r="H166" t="s">
        <v>715</v>
      </c>
      <c r="I166" t="s">
        <v>22</v>
      </c>
      <c r="J166" t="s">
        <v>716</v>
      </c>
      <c r="K166" t="s">
        <v>805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631</v>
      </c>
      <c r="Y166" t="s">
        <v>630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3">
      <c r="A167" t="s">
        <v>902</v>
      </c>
      <c r="B167" t="s">
        <v>917</v>
      </c>
      <c r="C167" t="s">
        <v>628</v>
      </c>
      <c r="D167" t="s">
        <v>23</v>
      </c>
      <c r="E167" t="s">
        <v>25</v>
      </c>
      <c r="F167" t="s">
        <v>154</v>
      </c>
      <c r="G167" t="s">
        <v>71</v>
      </c>
      <c r="H167" t="s">
        <v>715</v>
      </c>
      <c r="I167" t="s">
        <v>22</v>
      </c>
      <c r="J167" t="s">
        <v>716</v>
      </c>
      <c r="K167" t="s">
        <v>805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927</v>
      </c>
      <c r="Y167" t="s">
        <v>630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3">
      <c r="A168" t="s">
        <v>905</v>
      </c>
      <c r="B168" t="s">
        <v>208</v>
      </c>
      <c r="C168" t="s">
        <v>628</v>
      </c>
      <c r="D168" t="s">
        <v>24</v>
      </c>
      <c r="E168" t="s">
        <v>25</v>
      </c>
      <c r="F168" t="s">
        <v>154</v>
      </c>
      <c r="G168" t="s">
        <v>71</v>
      </c>
      <c r="H168" t="s">
        <v>715</v>
      </c>
      <c r="I168" t="s">
        <v>22</v>
      </c>
      <c r="J168" t="s">
        <v>716</v>
      </c>
      <c r="K168" t="s">
        <v>805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1003</v>
      </c>
      <c r="Y168" t="s">
        <v>630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3">
      <c r="A169" t="s">
        <v>913</v>
      </c>
      <c r="B169" t="s">
        <v>393</v>
      </c>
      <c r="C169" t="s">
        <v>632</v>
      </c>
      <c r="D169" t="s">
        <v>28</v>
      </c>
      <c r="E169" t="s">
        <v>25</v>
      </c>
      <c r="F169" t="s">
        <v>154</v>
      </c>
      <c r="G169" t="s">
        <v>71</v>
      </c>
      <c r="H169" t="s">
        <v>715</v>
      </c>
      <c r="I169" t="s">
        <v>22</v>
      </c>
      <c r="J169" t="s">
        <v>716</v>
      </c>
      <c r="K169" t="s">
        <v>786</v>
      </c>
      <c r="L169">
        <v>126</v>
      </c>
      <c r="M169">
        <v>120</v>
      </c>
      <c r="N169">
        <v>121</v>
      </c>
      <c r="O169">
        <v>124</v>
      </c>
      <c r="P169">
        <v>101</v>
      </c>
      <c r="Q169">
        <v>117</v>
      </c>
      <c r="R169">
        <v>122</v>
      </c>
      <c r="S169">
        <v>124</v>
      </c>
      <c r="T169">
        <v>122</v>
      </c>
      <c r="U169">
        <v>36</v>
      </c>
      <c r="V169">
        <v>491</v>
      </c>
      <c r="W169">
        <v>485</v>
      </c>
      <c r="X169" t="s">
        <v>666</v>
      </c>
      <c r="Y169" t="s">
        <v>634</v>
      </c>
      <c r="Z169">
        <v>1113</v>
      </c>
      <c r="AA169">
        <v>227</v>
      </c>
      <c r="AB169">
        <v>244</v>
      </c>
      <c r="AC169">
        <v>245</v>
      </c>
      <c r="AD169">
        <v>244</v>
      </c>
      <c r="AE169">
        <v>241</v>
      </c>
    </row>
    <row r="170" spans="1:31" x14ac:dyDescent="0.3">
      <c r="A170" t="s">
        <v>931</v>
      </c>
      <c r="B170" t="s">
        <v>209</v>
      </c>
      <c r="C170" t="s">
        <v>647</v>
      </c>
      <c r="D170" t="s">
        <v>24</v>
      </c>
      <c r="E170" t="s">
        <v>31</v>
      </c>
      <c r="F170" t="s">
        <v>154</v>
      </c>
      <c r="G170" t="s">
        <v>71</v>
      </c>
      <c r="H170" t="s">
        <v>715</v>
      </c>
      <c r="I170" t="s">
        <v>22</v>
      </c>
      <c r="J170" t="s">
        <v>716</v>
      </c>
      <c r="K170" t="s">
        <v>769</v>
      </c>
      <c r="L170">
        <v>120</v>
      </c>
      <c r="M170">
        <v>124</v>
      </c>
      <c r="N170">
        <v>129</v>
      </c>
      <c r="O170">
        <v>129</v>
      </c>
      <c r="P170">
        <v>101</v>
      </c>
      <c r="Q170">
        <v>115</v>
      </c>
      <c r="R170">
        <v>122</v>
      </c>
      <c r="S170">
        <v>119</v>
      </c>
      <c r="T170">
        <v>120</v>
      </c>
      <c r="U170">
        <v>41</v>
      </c>
      <c r="V170">
        <v>502</v>
      </c>
      <c r="W170">
        <v>476</v>
      </c>
      <c r="X170" t="s">
        <v>650</v>
      </c>
      <c r="Y170" t="s">
        <v>649</v>
      </c>
      <c r="Z170">
        <v>1120</v>
      </c>
      <c r="AA170">
        <v>221</v>
      </c>
      <c r="AB170">
        <v>253</v>
      </c>
      <c r="AC170">
        <v>258</v>
      </c>
      <c r="AD170">
        <v>242</v>
      </c>
      <c r="AE170">
        <v>234</v>
      </c>
    </row>
    <row r="171" spans="1:31" x14ac:dyDescent="0.3">
      <c r="A171" t="s">
        <v>941</v>
      </c>
      <c r="B171" t="s">
        <v>897</v>
      </c>
      <c r="C171" t="s">
        <v>651</v>
      </c>
      <c r="D171" t="s">
        <v>23</v>
      </c>
      <c r="E171" t="s">
        <v>25</v>
      </c>
      <c r="F171" t="s">
        <v>155</v>
      </c>
      <c r="G171" t="s">
        <v>71</v>
      </c>
      <c r="H171" t="s">
        <v>715</v>
      </c>
      <c r="I171" t="s">
        <v>22</v>
      </c>
      <c r="J171" t="s">
        <v>716</v>
      </c>
      <c r="K171" t="s">
        <v>772</v>
      </c>
      <c r="L171">
        <v>133</v>
      </c>
      <c r="M171">
        <v>128</v>
      </c>
      <c r="N171">
        <v>116</v>
      </c>
      <c r="O171">
        <v>122</v>
      </c>
      <c r="P171">
        <v>101</v>
      </c>
      <c r="Q171">
        <v>119</v>
      </c>
      <c r="R171">
        <v>119</v>
      </c>
      <c r="S171">
        <v>129</v>
      </c>
      <c r="T171">
        <v>122</v>
      </c>
      <c r="U171">
        <v>36</v>
      </c>
      <c r="V171">
        <v>499</v>
      </c>
      <c r="W171">
        <v>489</v>
      </c>
      <c r="X171" t="s">
        <v>908</v>
      </c>
      <c r="Y171" t="s">
        <v>653</v>
      </c>
      <c r="Z171">
        <v>1125</v>
      </c>
      <c r="AA171">
        <v>234</v>
      </c>
      <c r="AB171">
        <v>250</v>
      </c>
      <c r="AC171">
        <v>238</v>
      </c>
      <c r="AD171">
        <v>241</v>
      </c>
      <c r="AE171">
        <v>248</v>
      </c>
    </row>
    <row r="172" spans="1:31" x14ac:dyDescent="0.3">
      <c r="A172" t="s">
        <v>945</v>
      </c>
      <c r="B172" t="s">
        <v>917</v>
      </c>
      <c r="C172" t="s">
        <v>660</v>
      </c>
      <c r="D172" t="s">
        <v>23</v>
      </c>
      <c r="E172" t="s">
        <v>26</v>
      </c>
      <c r="F172" t="s">
        <v>155</v>
      </c>
      <c r="G172" t="s">
        <v>71</v>
      </c>
      <c r="H172" t="s">
        <v>715</v>
      </c>
      <c r="I172" t="s">
        <v>22</v>
      </c>
      <c r="J172" t="s">
        <v>716</v>
      </c>
      <c r="K172" t="s">
        <v>717</v>
      </c>
      <c r="L172">
        <v>128</v>
      </c>
      <c r="M172">
        <v>123</v>
      </c>
      <c r="N172">
        <v>113</v>
      </c>
      <c r="O172">
        <v>122</v>
      </c>
      <c r="P172">
        <v>101</v>
      </c>
      <c r="Q172">
        <v>134</v>
      </c>
      <c r="R172">
        <v>116</v>
      </c>
      <c r="S172">
        <v>118</v>
      </c>
      <c r="T172">
        <v>118</v>
      </c>
      <c r="U172">
        <v>41</v>
      </c>
      <c r="V172">
        <v>486</v>
      </c>
      <c r="W172">
        <v>486</v>
      </c>
      <c r="X172" t="s">
        <v>924</v>
      </c>
      <c r="Y172" t="s">
        <v>662</v>
      </c>
      <c r="Z172">
        <v>1114</v>
      </c>
      <c r="AA172">
        <v>229</v>
      </c>
      <c r="AB172">
        <v>245</v>
      </c>
      <c r="AC172">
        <v>235</v>
      </c>
      <c r="AD172">
        <v>234</v>
      </c>
      <c r="AE172">
        <v>252</v>
      </c>
    </row>
    <row r="173" spans="1:31" x14ac:dyDescent="0.3">
      <c r="A173" t="s">
        <v>958</v>
      </c>
      <c r="B173" t="s">
        <v>938</v>
      </c>
      <c r="C173" t="s">
        <v>688</v>
      </c>
      <c r="D173" t="s">
        <v>28</v>
      </c>
      <c r="E173" t="s">
        <v>25</v>
      </c>
      <c r="F173" t="s">
        <v>690</v>
      </c>
      <c r="G173" t="s">
        <v>71</v>
      </c>
      <c r="H173" t="s">
        <v>715</v>
      </c>
      <c r="I173" t="s">
        <v>22</v>
      </c>
      <c r="J173" t="s">
        <v>716</v>
      </c>
      <c r="K173" t="s">
        <v>786</v>
      </c>
      <c r="L173">
        <v>126</v>
      </c>
      <c r="M173">
        <v>122</v>
      </c>
      <c r="N173">
        <v>119</v>
      </c>
      <c r="O173">
        <v>124</v>
      </c>
      <c r="P173">
        <v>101</v>
      </c>
      <c r="Q173">
        <v>117</v>
      </c>
      <c r="R173">
        <v>123</v>
      </c>
      <c r="S173">
        <v>126</v>
      </c>
      <c r="T173">
        <v>119</v>
      </c>
      <c r="U173">
        <v>36</v>
      </c>
      <c r="V173">
        <v>491</v>
      </c>
      <c r="W173">
        <v>485</v>
      </c>
      <c r="X173" t="s">
        <v>951</v>
      </c>
      <c r="Y173" t="s">
        <v>695</v>
      </c>
      <c r="Z173">
        <v>1113</v>
      </c>
      <c r="AA173">
        <v>227</v>
      </c>
      <c r="AB173">
        <v>246</v>
      </c>
      <c r="AC173">
        <v>243</v>
      </c>
      <c r="AD173">
        <v>242</v>
      </c>
      <c r="AE173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956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958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966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975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988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994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998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1000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1002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A K Z K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A C m S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k p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A C m S l j A w D J 5 p Q A A A P Y A A A A S A A A A A A A A A A A A A A A A A A A A A A B D b 2 5 m a W c v U G F j a 2 F n Z S 5 4 b W x Q S w E C L Q A U A A I A C A A A p k p Y D 8 r p q 6 Q A A A D p A A A A E w A A A A A A A A A A A A A A A A D x A A A A W 0 N v b n R l b n R f V H l w Z X N d L n h t b F B L A Q I t A B Q A A g A I A A C m S l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F c n J v c k N v d W 5 0 I i B W Y W x 1 Z T 0 i b D A i I C 8 + P E V u d H J 5 I F R 5 c G U 9 I k Z p b G x M Y X N 0 V X B k Y X R l Z C I g V m F s d W U 9 I m Q y M D I 0 L T A y L T E w V D E x O j Q 4 O j A w L j U 1 M T E 3 N z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R X J y b 3 J D b 3 V u d C I g V m F s d W U 9 I m w w I i A v P j x F b n R y e S B U e X B l P S J G a W x s T G F z d F V w Z G F 0 Z W Q i I F Z h b H V l P S J k M j A y N C 0 w M i 0 x M F Q x M T o 0 N z o 1 O S 4 0 N T c y M z k 5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R X J y b 3 J D b 3 V u d C I g V m F s d W U 9 I m w w I i A v P j x F b n R y e S B U e X B l P S J G a W x s T G F z d F V w Z G F 0 Z W Q i I F Z h b H V l P S J k M j A y N C 0 w M i 0 x M F Q x M T o 0 N z o 1 O S 4 z O D Y 4 M z c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V y c m 9 y Q 2 9 1 b n Q i I F Z h b H V l P S J s M C I g L z 4 8 R W 5 0 c n k g V H l w Z T 0 i R m l s b E x h c 3 R V c G R h d G V k I i B W Y W x 1 Z T 0 i Z D I w M j Q t M D I t M T B U M T E 6 N D c 6 N T g u M j c 2 N T c 3 O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F c n J v c k N v d W 5 0 I i B W Y W x 1 Z T 0 i b D A i I C 8 + P E V u d H J 5 I F R 5 c G U 9 I k Z p b G x M Y X N 0 V X B k Y X R l Z C I g V m F s d W U 9 I m Q y M D I 0 L T A y L T E w V D E x O j Q 3 O j U 4 L j I 0 N j I 5 M j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R X J y b 3 J D b 3 V u d C I g V m F s d W U 9 I m w w I i A v P j x F b n R y e S B U e X B l P S J G a W x s T G F z d F V w Z G F 0 Z W Q i I F Z h b H V l P S J k M j A y N C 0 w M i 0 x M F Q x M T o 0 N z o 1 N i 4 5 O T M 5 N j A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F c n J v c k N v d W 5 0 I i B W Y W x 1 Z T 0 i b D A i I C 8 + P E V u d H J 5 I F R 5 c G U 9 I k Z p b G x M Y X N 0 V X B k Y X R l Z C I g V m F s d W U 9 I m Q y M D I 0 L T A y L T E w V D E x O j Q 3 O j U 1 L j g w M D I x N D R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V y c m 9 y Q 2 9 1 b n Q i I F Z h b H V l P S J s M C I g L z 4 8 R W 5 0 c n k g V H l w Z T 0 i R m l s b E x h c 3 R V c G R h d G V k I i B W Y W x 1 Z T 0 i Z D I w M j Q t M D I t M T B U M T E 6 N D c 6 N T U u N z Y 2 N T Q 3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z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R X J y b 3 J D b 3 V u d C I g V m F s d W U 9 I m w w I i A v P j x F b n R y e S B U e X B l P S J G a W x s T G F z d F V w Z G F 0 Z W Q i I F Z h b H V l P S J k M j A y N C 0 w M i 0 x M F Q x M T o 0 N z o 1 N C 4 1 O D c 5 N j M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N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R X J y b 3 J D b 3 V u d C I g V m F s d W U 9 I m w w I i A v P j x F b n R y e S B U e X B l P S J G a W x s T G F z d F V w Z G F 0 Z W Q i I F Z h b H V l P S J k M j A y N C 0 w M i 0 x M F Q x M T o 0 N z o 1 N C 4 1 N j U 3 M D U 3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M Y X N 0 V X B k Y X R l Z C I g V m F s d W U 9 I m Q y M D I 0 L T A y L T E w V D E x O j Q 3 O j U z L j M 0 N z Y 5 M D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T G F z d F V w Z G F 0 Z W Q i I F Z h b H V l P S J k M j A y N C 0 w M i 0 x M F Q x M T o 0 N z o 1 M y 4 z M T A 2 M D A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M Y X N 0 V X B k Y X R l Z C I g V m F s d W U 9 I m Q y M D I 0 L T A y L T E w V D E x O j Q 3 O j U y L j A x M z A 0 N j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x h c 3 R V c G R h d G V k I i B W Y W x 1 Z T 0 i Z D I w M j Q t M D I t M T B U M T E 6 N D c 6 N T E u O T g 2 N j k y N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E w V D E x O j Q 3 O j Q 4 L j g w O T E z N j F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d W 5 0 I i B W Y W x 1 Z T 0 i b D E 3 M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I t M T B U M T E 6 N D c 6 N D g u O D E x M z g 4 M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N T E x N j I 3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N j E 5 O D k w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w V D E x O j Q 3 O j Q 5 L j I 2 M T k 4 O T B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N j E 5 O D k w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T B U M T E 6 N D c 6 N D k u M j Y 3 N z I 1 M V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w V D E x O j Q 3 O j Q 5 L j I 3 M D Y 0 M z R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N z I 2 N z A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N z I 2 N z A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T B U M T E 6 N D c 6 N D k u M j c 4 N D I x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E w V D E x O j Q 3 O j Q 5 L j I 5 M z Q 2 O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i 0 x M F Q x M T o 0 N z o 0 O S 4 y O T M 0 N j k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T B U M T E 6 N D c 6 N D k u M j k 5 M T g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j m 6 x 0 b T 3 Z D E C d T M n B m U F 4 1 o w 6 j d 5 f D i i q N T v D m q d z g s A A A A A D o A A A A A C A A A g A A A A n a o c F 7 6 k d Y w X Y A F y Y w y C k k O Y Y M n 0 s B p x B w 4 y R T z d L r R Q A A A A E p J O f Y R M G c j c 0 j c s O R Z h o f o g c a M m O K v C I 1 H r Y p w d 7 Y 5 C 4 F G O m R G G C N y I 6 x Q e n s z Z 2 o h Z t a F M 7 O v V V p R x n A F 9 z h r M S d J l K n e u u q M t A f y R d n h A A A A A 5 D g 7 4 j h z S D 4 n i P y V Q J M F z B 3 3 Z a z 8 G l q 7 t / 5 8 J 3 + A X F B 5 c W c D g 1 A 6 P z h h 5 p h A D A B E d B 8 X C V X O f c M L 5 M y h u i r O X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2024-02-10T11:59:16Z</dcterms:modified>
</cp:coreProperties>
</file>