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4192B6DB-AC08-482E-A505-06D5FB64AF73}" xr6:coauthVersionLast="47" xr6:coauthVersionMax="47" xr10:uidLastSave="{00000000-0000-0000-0000-000000000000}"/>
  <bookViews>
    <workbookView xWindow="10067" yWindow="4833" windowWidth="35237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Stat99!$C$1:$W$85</definedName>
    <definedName name="ExternalData_1" localSheetId="7" hidden="1">Q_Stat!$A$1:$AE$169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1" l="1"/>
  <c r="B157" i="11"/>
  <c r="B158" i="11"/>
  <c r="B159" i="11" s="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 s="1"/>
  <c r="B185" i="11"/>
  <c r="B186" i="11" s="1"/>
  <c r="B187" i="11"/>
  <c r="B188" i="11"/>
  <c r="B189" i="11"/>
  <c r="B225" i="18"/>
  <c r="B226" i="18"/>
  <c r="B227" i="18"/>
  <c r="B228" i="18" s="1"/>
  <c r="B229" i="18"/>
  <c r="B230" i="18" s="1"/>
  <c r="B231" i="18" s="1"/>
  <c r="B232" i="18"/>
  <c r="B233" i="18" s="1"/>
  <c r="B234" i="18"/>
  <c r="B235" i="18" s="1"/>
  <c r="B236" i="18"/>
  <c r="B237" i="18"/>
  <c r="B238" i="18"/>
  <c r="B239" i="18"/>
  <c r="B240" i="18"/>
  <c r="B241" i="18"/>
  <c r="B242" i="18"/>
  <c r="B243" i="18" s="1"/>
  <c r="B244" i="18"/>
  <c r="B245" i="18"/>
  <c r="B246" i="18"/>
  <c r="B247" i="18" s="1"/>
  <c r="B248" i="18"/>
  <c r="B249" i="18" s="1"/>
  <c r="B250" i="18"/>
  <c r="B251" i="18"/>
  <c r="B252" i="18" s="1"/>
  <c r="B253" i="18"/>
  <c r="B254" i="18"/>
  <c r="B255" i="18"/>
  <c r="B256" i="18" s="1"/>
  <c r="B257" i="18"/>
  <c r="B258" i="18"/>
  <c r="B259" i="18"/>
  <c r="B260" i="18"/>
  <c r="B261" i="18" s="1"/>
  <c r="B262" i="18"/>
  <c r="B263" i="18"/>
  <c r="B264" i="18"/>
  <c r="B265" i="18" s="1"/>
  <c r="B266" i="18"/>
  <c r="B267" i="18"/>
  <c r="B268" i="18"/>
  <c r="B269" i="18"/>
  <c r="B270" i="18"/>
  <c r="B529" i="17"/>
  <c r="B530" i="17"/>
  <c r="B531" i="17" s="1"/>
  <c r="B532" i="17" s="1"/>
  <c r="B533" i="17" s="1"/>
  <c r="B534" i="17" s="1"/>
  <c r="B535" i="17" s="1"/>
  <c r="B536" i="17" s="1"/>
  <c r="B537" i="17"/>
  <c r="B538" i="17" s="1"/>
  <c r="B539" i="17" s="1"/>
  <c r="B540" i="17" s="1"/>
  <c r="B541" i="17"/>
  <c r="B542" i="17" s="1"/>
  <c r="B543" i="17" s="1"/>
  <c r="B544" i="17"/>
  <c r="B545" i="17" s="1"/>
  <c r="B546" i="17" s="1"/>
  <c r="B547" i="17"/>
  <c r="B548" i="17" s="1"/>
  <c r="B549" i="17" s="1"/>
  <c r="B550" i="17"/>
  <c r="B551" i="17" s="1"/>
  <c r="B552" i="17" s="1"/>
  <c r="B553" i="17" s="1"/>
  <c r="B554" i="17"/>
  <c r="B555" i="17" s="1"/>
  <c r="B556" i="17" s="1"/>
  <c r="B557" i="17" s="1"/>
  <c r="B558" i="17"/>
  <c r="B559" i="17" s="1"/>
  <c r="B560" i="17" s="1"/>
  <c r="B561" i="17"/>
  <c r="B562" i="17"/>
  <c r="B563" i="17" s="1"/>
  <c r="B564" i="17" s="1"/>
  <c r="B565" i="17" s="1"/>
  <c r="B566" i="17" s="1"/>
  <c r="B567" i="17" s="1"/>
  <c r="B568" i="17" s="1"/>
  <c r="B569" i="17"/>
  <c r="B570" i="17"/>
  <c r="B571" i="17" s="1"/>
  <c r="B572" i="17" s="1"/>
  <c r="B573" i="17" s="1"/>
  <c r="B574" i="17" s="1"/>
  <c r="B575" i="17" s="1"/>
  <c r="B576" i="17" s="1"/>
  <c r="B577" i="17"/>
  <c r="B578" i="17" s="1"/>
  <c r="B579" i="17" s="1"/>
  <c r="B580" i="17"/>
  <c r="B581" i="17"/>
  <c r="B582" i="17"/>
  <c r="B583" i="17"/>
  <c r="B584" i="17"/>
  <c r="B585" i="17"/>
  <c r="B586" i="17"/>
  <c r="B587" i="17" s="1"/>
  <c r="B588" i="17" s="1"/>
  <c r="B589" i="17"/>
  <c r="B590" i="17" s="1"/>
  <c r="B591" i="17" s="1"/>
  <c r="B592" i="17" s="1"/>
  <c r="B593" i="17" s="1"/>
  <c r="B594" i="17" s="1"/>
  <c r="B595" i="17"/>
  <c r="B596" i="17"/>
  <c r="B597" i="17"/>
  <c r="B598" i="17" s="1"/>
  <c r="B599" i="17" s="1"/>
  <c r="B600" i="17" s="1"/>
  <c r="B601" i="17"/>
  <c r="B602" i="17" s="1"/>
  <c r="B603" i="17" s="1"/>
  <c r="B604" i="17"/>
  <c r="B605" i="17"/>
  <c r="B606" i="17"/>
  <c r="B607" i="17" s="1"/>
  <c r="B608" i="17"/>
  <c r="B609" i="17"/>
  <c r="B610" i="17" s="1"/>
  <c r="B611" i="17"/>
  <c r="B612" i="17"/>
  <c r="B613" i="17" s="1"/>
  <c r="B614" i="17" s="1"/>
  <c r="B615" i="17"/>
  <c r="B616" i="17" s="1"/>
  <c r="B617" i="17"/>
  <c r="B618" i="17"/>
  <c r="B619" i="17" s="1"/>
  <c r="B620" i="17" s="1"/>
  <c r="B621" i="17"/>
  <c r="B622" i="17" s="1"/>
  <c r="B623" i="17" s="1"/>
  <c r="B624" i="17" s="1"/>
  <c r="B625" i="17"/>
  <c r="B626" i="17" s="1"/>
  <c r="B627" i="17" s="1"/>
  <c r="B628" i="17"/>
  <c r="B629" i="17" s="1"/>
  <c r="B630" i="17" s="1"/>
  <c r="B631" i="17" s="1"/>
  <c r="B632" i="17" s="1"/>
  <c r="B633" i="17" s="1"/>
  <c r="B634" i="17"/>
  <c r="B398" i="15"/>
  <c r="B399" i="15"/>
  <c r="B400" i="15" s="1"/>
  <c r="B401" i="15"/>
  <c r="B402" i="15" s="1"/>
  <c r="B403" i="15"/>
  <c r="B404" i="15" s="1"/>
  <c r="B405" i="15"/>
  <c r="B406" i="15"/>
  <c r="B407" i="15"/>
  <c r="B408" i="15"/>
  <c r="B409" i="15"/>
  <c r="B410" i="15" s="1"/>
  <c r="B411" i="15"/>
  <c r="B412" i="15" s="1"/>
  <c r="B413" i="15"/>
  <c r="B414" i="15"/>
  <c r="B415" i="15"/>
  <c r="B416" i="15"/>
  <c r="B417" i="15" s="1"/>
  <c r="B418" i="15"/>
  <c r="B419" i="15" s="1"/>
  <c r="B420" i="15"/>
  <c r="B421" i="15"/>
  <c r="B422" i="15" s="1"/>
  <c r="B423" i="15" s="1"/>
  <c r="B424" i="15" s="1"/>
  <c r="B425" i="15" s="1"/>
  <c r="B426" i="15"/>
  <c r="B427" i="15" s="1"/>
  <c r="B428" i="15" s="1"/>
  <c r="B429" i="15" s="1"/>
  <c r="B430" i="15" s="1"/>
  <c r="B431" i="15" s="1"/>
  <c r="B432" i="15" s="1"/>
  <c r="B433" i="15"/>
  <c r="B434" i="15" s="1"/>
  <c r="B435" i="15"/>
  <c r="B436" i="15" s="1"/>
  <c r="B437" i="15"/>
  <c r="B438" i="15"/>
  <c r="B439" i="15"/>
  <c r="B440" i="15"/>
  <c r="B441" i="15"/>
  <c r="B442" i="15" s="1"/>
  <c r="B443" i="15"/>
  <c r="B444" i="15"/>
  <c r="B445" i="15"/>
  <c r="B446" i="15" s="1"/>
  <c r="B447" i="15"/>
  <c r="B448" i="15" s="1"/>
  <c r="B449" i="15" s="1"/>
  <c r="B450" i="15"/>
  <c r="B451" i="15" s="1"/>
  <c r="B452" i="15"/>
  <c r="B453" i="15"/>
  <c r="B454" i="15"/>
  <c r="B455" i="15" s="1"/>
  <c r="B456" i="15"/>
  <c r="B457" i="15"/>
  <c r="B458" i="15"/>
  <c r="B459" i="15"/>
  <c r="B460" i="15" s="1"/>
  <c r="B461" i="15" s="1"/>
  <c r="B462" i="15" s="1"/>
  <c r="B463" i="15"/>
  <c r="B464" i="15"/>
  <c r="B465" i="15"/>
  <c r="B796" i="14"/>
  <c r="B797" i="14" s="1"/>
  <c r="B798" i="14" s="1"/>
  <c r="B799" i="14" s="1"/>
  <c r="B800" i="14" s="1"/>
  <c r="B801" i="14"/>
  <c r="B802" i="14" s="1"/>
  <c r="B803" i="14" s="1"/>
  <c r="B804" i="14" s="1"/>
  <c r="B805" i="14" s="1"/>
  <c r="B806" i="14" s="1"/>
  <c r="B807" i="14" s="1"/>
  <c r="B808" i="14" s="1"/>
  <c r="B809" i="14"/>
  <c r="B810" i="14" s="1"/>
  <c r="B811" i="14" s="1"/>
  <c r="B812" i="14" s="1"/>
  <c r="B813" i="14" s="1"/>
  <c r="B814" i="14"/>
  <c r="B815" i="14" s="1"/>
  <c r="B816" i="14" s="1"/>
  <c r="B817" i="14" s="1"/>
  <c r="B818" i="14" s="1"/>
  <c r="B819" i="14" s="1"/>
  <c r="B820" i="14"/>
  <c r="B821" i="14"/>
  <c r="B822" i="14" s="1"/>
  <c r="B823" i="14" s="1"/>
  <c r="B824" i="14" s="1"/>
  <c r="B825" i="14"/>
  <c r="B826" i="14"/>
  <c r="B827" i="14"/>
  <c r="B828" i="14" s="1"/>
  <c r="B829" i="14" s="1"/>
  <c r="B830" i="14"/>
  <c r="B831" i="14"/>
  <c r="B832" i="14" s="1"/>
  <c r="B833" i="14" s="1"/>
  <c r="B834" i="14" s="1"/>
  <c r="B835" i="14"/>
  <c r="B836" i="14" s="1"/>
  <c r="B837" i="14" s="1"/>
  <c r="B838" i="14" s="1"/>
  <c r="B839" i="14" s="1"/>
  <c r="B840" i="14" s="1"/>
  <c r="B841" i="14"/>
  <c r="B842" i="14" s="1"/>
  <c r="B843" i="14" s="1"/>
  <c r="B844" i="14" s="1"/>
  <c r="B845" i="14" s="1"/>
  <c r="B846" i="14" s="1"/>
  <c r="B847" i="14" s="1"/>
  <c r="B848" i="14"/>
  <c r="B849" i="14" s="1"/>
  <c r="B850" i="14" s="1"/>
  <c r="B851" i="14" s="1"/>
  <c r="B852" i="14" s="1"/>
  <c r="B853" i="14"/>
  <c r="B854" i="14" s="1"/>
  <c r="B855" i="14" s="1"/>
  <c r="B856" i="14" s="1"/>
  <c r="B857" i="14" s="1"/>
  <c r="B858" i="14" s="1"/>
  <c r="B859" i="14" s="1"/>
  <c r="B860" i="14" s="1"/>
  <c r="B861" i="14"/>
  <c r="B862" i="14" s="1"/>
  <c r="B863" i="14" s="1"/>
  <c r="B864" i="14" s="1"/>
  <c r="B865" i="14" s="1"/>
  <c r="B866" i="14"/>
  <c r="B867" i="14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/>
  <c r="B879" i="14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/>
  <c r="B892" i="14" s="1"/>
  <c r="B893" i="14" s="1"/>
  <c r="B894" i="14" s="1"/>
  <c r="B895" i="14"/>
  <c r="B896" i="14" s="1"/>
  <c r="B897" i="14" s="1"/>
  <c r="B898" i="14" s="1"/>
  <c r="B899" i="14" s="1"/>
  <c r="B900" i="14" s="1"/>
  <c r="B901" i="14"/>
  <c r="B902" i="14" s="1"/>
  <c r="B903" i="14" s="1"/>
  <c r="B904" i="14" s="1"/>
  <c r="B905" i="14" s="1"/>
  <c r="B906" i="14" s="1"/>
  <c r="B907" i="14"/>
  <c r="B908" i="14" s="1"/>
  <c r="B909" i="14" s="1"/>
  <c r="B910" i="14" s="1"/>
  <c r="B911" i="14" s="1"/>
  <c r="B912" i="14"/>
  <c r="B913" i="14" s="1"/>
  <c r="B914" i="14" s="1"/>
  <c r="B915" i="14" s="1"/>
  <c r="B916" i="14" s="1"/>
  <c r="B917" i="14" s="1"/>
  <c r="B918" i="14" s="1"/>
  <c r="B919" i="14" s="1"/>
  <c r="B920" i="14"/>
  <c r="B921" i="14" s="1"/>
  <c r="B922" i="14" s="1"/>
  <c r="B923" i="14" s="1"/>
  <c r="B924" i="14" s="1"/>
  <c r="B925" i="14" s="1"/>
  <c r="B926" i="14"/>
  <c r="B927" i="14"/>
  <c r="B928" i="14" s="1"/>
  <c r="B929" i="14" s="1"/>
  <c r="B930" i="14" s="1"/>
  <c r="B931" i="14" s="1"/>
  <c r="B932" i="14"/>
  <c r="B933" i="14" s="1"/>
  <c r="B934" i="14" s="1"/>
  <c r="B935" i="14" s="1"/>
  <c r="B936" i="14" s="1"/>
  <c r="B937" i="14"/>
  <c r="B938" i="14"/>
  <c r="B939" i="14"/>
  <c r="B940" i="14" s="1"/>
  <c r="B941" i="14" s="1"/>
  <c r="B942" i="14"/>
  <c r="B943" i="14" s="1"/>
  <c r="B944" i="14" s="1"/>
  <c r="B945" i="14" s="1"/>
  <c r="B946" i="14" s="1"/>
  <c r="B947" i="14" s="1"/>
  <c r="B948" i="14"/>
  <c r="B949" i="14" s="1"/>
  <c r="B950" i="14" s="1"/>
  <c r="B951" i="14" s="1"/>
  <c r="B952" i="14" s="1"/>
  <c r="B953" i="14"/>
  <c r="B954" i="14"/>
  <c r="B955" i="14" s="1"/>
  <c r="B956" i="14" s="1"/>
  <c r="B957" i="14" s="1"/>
  <c r="B958" i="14"/>
  <c r="B959" i="14"/>
  <c r="B960" i="14" s="1"/>
  <c r="B961" i="14" s="1"/>
  <c r="B962" i="14" s="1"/>
  <c r="B963" i="14"/>
  <c r="B964" i="14" s="1"/>
  <c r="B965" i="14" s="1"/>
  <c r="B966" i="14" s="1"/>
  <c r="B967" i="14" s="1"/>
  <c r="B968" i="14" s="1"/>
  <c r="B969" i="14" s="1"/>
  <c r="B970" i="14" s="1"/>
  <c r="T224" i="18"/>
  <c r="A224" i="18" s="1"/>
  <c r="T525" i="17"/>
  <c r="A525" i="17" s="1"/>
  <c r="T526" i="17"/>
  <c r="A526" i="17" s="1"/>
  <c r="T527" i="17"/>
  <c r="A527" i="17" s="1"/>
  <c r="T528" i="17"/>
  <c r="A528" i="17" s="1"/>
  <c r="B544" i="16"/>
  <c r="B545" i="16" s="1"/>
  <c r="B546" i="16" s="1"/>
  <c r="B547" i="16"/>
  <c r="B548" i="16" s="1"/>
  <c r="B549" i="16" s="1"/>
  <c r="B550" i="16"/>
  <c r="B551" i="16" s="1"/>
  <c r="B552" i="16" s="1"/>
  <c r="B553" i="16" s="1"/>
  <c r="B554" i="16" s="1"/>
  <c r="B555" i="16" s="1"/>
  <c r="B556" i="16" s="1"/>
  <c r="B557" i="16" s="1"/>
  <c r="B558" i="16" s="1"/>
  <c r="B559" i="16"/>
  <c r="B560" i="16" s="1"/>
  <c r="B561" i="16" s="1"/>
  <c r="B562" i="16" s="1"/>
  <c r="B563" i="16" s="1"/>
  <c r="B564" i="16" s="1"/>
  <c r="B565" i="16" s="1"/>
  <c r="B566" i="16" s="1"/>
  <c r="B567" i="16" s="1"/>
  <c r="B568" i="16"/>
  <c r="B569" i="16" s="1"/>
  <c r="B570" i="16" s="1"/>
  <c r="B571" i="16" s="1"/>
  <c r="B572" i="16" s="1"/>
  <c r="B573" i="16" s="1"/>
  <c r="B574" i="16" s="1"/>
  <c r="B575" i="16" s="1"/>
  <c r="B576" i="16" s="1"/>
  <c r="B577" i="16"/>
  <c r="B578" i="16" s="1"/>
  <c r="B579" i="16" s="1"/>
  <c r="B580" i="16" s="1"/>
  <c r="B581" i="16"/>
  <c r="B582" i="16" s="1"/>
  <c r="B583" i="16" s="1"/>
  <c r="B584" i="16" s="1"/>
  <c r="B585" i="16" s="1"/>
  <c r="B586" i="16"/>
  <c r="B587" i="16" s="1"/>
  <c r="B588" i="16" s="1"/>
  <c r="B589" i="16" s="1"/>
  <c r="B590" i="16" s="1"/>
  <c r="B591" i="16"/>
  <c r="B592" i="16"/>
  <c r="B593" i="16" s="1"/>
  <c r="B594" i="16"/>
  <c r="B595" i="16"/>
  <c r="B596" i="16" s="1"/>
  <c r="B597" i="16"/>
  <c r="B598" i="16" s="1"/>
  <c r="B599" i="16"/>
  <c r="B600" i="16" s="1"/>
  <c r="B601" i="16"/>
  <c r="B602" i="16" s="1"/>
  <c r="B603" i="16" s="1"/>
  <c r="B604" i="16" s="1"/>
  <c r="B605" i="16" s="1"/>
  <c r="B606" i="16" s="1"/>
  <c r="B607" i="16" s="1"/>
  <c r="B608" i="16"/>
  <c r="B609" i="16" s="1"/>
  <c r="B610" i="16" s="1"/>
  <c r="B611" i="16" s="1"/>
  <c r="B612" i="16" s="1"/>
  <c r="B613" i="16" s="1"/>
  <c r="B614" i="16" s="1"/>
  <c r="B615" i="16"/>
  <c r="B616" i="16" s="1"/>
  <c r="B617" i="16" s="1"/>
  <c r="B618" i="16"/>
  <c r="B619" i="16" s="1"/>
  <c r="B620" i="16" s="1"/>
  <c r="B621" i="16"/>
  <c r="B622" i="16" s="1"/>
  <c r="B623" i="16" s="1"/>
  <c r="B624" i="16" s="1"/>
  <c r="B625" i="16" s="1"/>
  <c r="B626" i="16" s="1"/>
  <c r="B627" i="16" s="1"/>
  <c r="B628" i="16" s="1"/>
  <c r="B629" i="16"/>
  <c r="B630" i="16"/>
  <c r="B631" i="16" s="1"/>
  <c r="B632" i="16" s="1"/>
  <c r="B633" i="16" s="1"/>
  <c r="B634" i="16" s="1"/>
  <c r="B635" i="16"/>
  <c r="B636" i="16" s="1"/>
  <c r="B637" i="16" s="1"/>
  <c r="B638" i="16" s="1"/>
  <c r="B639" i="16" s="1"/>
  <c r="B640" i="16" s="1"/>
  <c r="B641" i="16" s="1"/>
  <c r="B642" i="16"/>
  <c r="B643" i="16"/>
  <c r="B644" i="16"/>
  <c r="B645" i="16" s="1"/>
  <c r="B646" i="16" s="1"/>
  <c r="B647" i="16" s="1"/>
  <c r="B648" i="16" s="1"/>
  <c r="B649" i="16" s="1"/>
  <c r="B650" i="16"/>
  <c r="B651" i="16" s="1"/>
  <c r="B652" i="16" s="1"/>
  <c r="B653" i="16"/>
  <c r="B654" i="16" s="1"/>
  <c r="B655" i="16" s="1"/>
  <c r="B656" i="16"/>
  <c r="B657" i="16" s="1"/>
  <c r="B658" i="16" s="1"/>
  <c r="B659" i="16"/>
  <c r="B660" i="16" s="1"/>
  <c r="B661" i="16"/>
  <c r="T539" i="16"/>
  <c r="A539" i="16" s="1"/>
  <c r="T540" i="16"/>
  <c r="A540" i="16" s="1"/>
  <c r="T541" i="16"/>
  <c r="A541" i="16" s="1"/>
  <c r="T542" i="16"/>
  <c r="A542" i="16" s="1"/>
  <c r="B543" i="16" s="1"/>
  <c r="T396" i="15"/>
  <c r="A396" i="15" s="1"/>
  <c r="T397" i="15"/>
  <c r="A397" i="15" s="1"/>
  <c r="T538" i="16"/>
  <c r="A538" i="16" s="1"/>
  <c r="T795" i="14"/>
  <c r="A795" i="14" s="1"/>
  <c r="T796" i="14"/>
  <c r="A796" i="14" s="1"/>
  <c r="T797" i="14"/>
  <c r="A797" i="14" s="1"/>
  <c r="T798" i="14"/>
  <c r="A798" i="14" s="1"/>
  <c r="T799" i="14"/>
  <c r="A799" i="14" s="1"/>
  <c r="T800" i="14"/>
  <c r="A800" i="14" s="1"/>
  <c r="T155" i="11"/>
  <c r="A155" i="11" s="1"/>
  <c r="A140" i="2"/>
  <c r="V140" i="2"/>
  <c r="W140" i="2"/>
  <c r="X140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C3" i="51"/>
  <c r="D3" i="51"/>
  <c r="E3" i="51"/>
  <c r="F3" i="51"/>
  <c r="G3" i="51"/>
  <c r="C4" i="51"/>
  <c r="D4" i="51"/>
  <c r="E4" i="51"/>
  <c r="F4" i="51"/>
  <c r="G4" i="51"/>
  <c r="C5" i="51"/>
  <c r="D5" i="51"/>
  <c r="E5" i="51"/>
  <c r="F5" i="51"/>
  <c r="G5" i="51"/>
  <c r="C6" i="51"/>
  <c r="D6" i="51"/>
  <c r="E6" i="51"/>
  <c r="F6" i="51"/>
  <c r="G6" i="51"/>
  <c r="C7" i="51"/>
  <c r="D7" i="51"/>
  <c r="E7" i="51"/>
  <c r="F7" i="51"/>
  <c r="G7" i="51"/>
  <c r="C8" i="51"/>
  <c r="D8" i="51"/>
  <c r="E8" i="51"/>
  <c r="F8" i="51"/>
  <c r="G8" i="51"/>
  <c r="C9" i="51"/>
  <c r="D9" i="51"/>
  <c r="E9" i="51"/>
  <c r="F9" i="51"/>
  <c r="G9" i="51"/>
  <c r="C10" i="51"/>
  <c r="D10" i="51"/>
  <c r="E10" i="51"/>
  <c r="F10" i="51"/>
  <c r="G10" i="51"/>
  <c r="C11" i="51"/>
  <c r="D11" i="51"/>
  <c r="E11" i="51"/>
  <c r="F11" i="51"/>
  <c r="G11" i="51"/>
  <c r="C12" i="51"/>
  <c r="D12" i="51"/>
  <c r="E12" i="51"/>
  <c r="F12" i="51"/>
  <c r="G12" i="51"/>
  <c r="C13" i="51"/>
  <c r="D13" i="51"/>
  <c r="E13" i="51"/>
  <c r="F13" i="51"/>
  <c r="G13" i="51"/>
  <c r="C14" i="51"/>
  <c r="D14" i="51"/>
  <c r="E14" i="51"/>
  <c r="F14" i="51"/>
  <c r="G14" i="51"/>
  <c r="C15" i="51"/>
  <c r="D15" i="51"/>
  <c r="E15" i="51"/>
  <c r="F15" i="51"/>
  <c r="G15" i="51"/>
  <c r="C16" i="51"/>
  <c r="D16" i="51"/>
  <c r="E16" i="51"/>
  <c r="F16" i="51"/>
  <c r="G16" i="51"/>
  <c r="C17" i="51"/>
  <c r="D17" i="51"/>
  <c r="E17" i="51"/>
  <c r="F17" i="51"/>
  <c r="G17" i="51"/>
  <c r="C18" i="51"/>
  <c r="D18" i="51"/>
  <c r="E18" i="51"/>
  <c r="F18" i="51"/>
  <c r="G18" i="51"/>
  <c r="C19" i="51"/>
  <c r="D19" i="51"/>
  <c r="E19" i="51"/>
  <c r="F19" i="51"/>
  <c r="G19" i="51"/>
  <c r="C20" i="51"/>
  <c r="D20" i="51"/>
  <c r="E20" i="51"/>
  <c r="F20" i="51"/>
  <c r="G20" i="51"/>
  <c r="C21" i="51"/>
  <c r="D21" i="51"/>
  <c r="E21" i="51"/>
  <c r="F21" i="51"/>
  <c r="G21" i="51"/>
  <c r="C22" i="51"/>
  <c r="D22" i="51"/>
  <c r="E22" i="51"/>
  <c r="F22" i="51"/>
  <c r="G22" i="51"/>
  <c r="C23" i="51"/>
  <c r="D23" i="51"/>
  <c r="E23" i="51"/>
  <c r="F23" i="51"/>
  <c r="G23" i="51"/>
  <c r="C24" i="51"/>
  <c r="D24" i="51"/>
  <c r="E24" i="51"/>
  <c r="F24" i="51"/>
  <c r="G24" i="51"/>
  <c r="C25" i="51"/>
  <c r="D25" i="51"/>
  <c r="E25" i="51"/>
  <c r="F25" i="51"/>
  <c r="G25" i="51"/>
  <c r="C26" i="51"/>
  <c r="D26" i="51"/>
  <c r="E26" i="51"/>
  <c r="F26" i="51"/>
  <c r="G26" i="51"/>
  <c r="C27" i="51"/>
  <c r="D27" i="51"/>
  <c r="E27" i="51"/>
  <c r="F27" i="51"/>
  <c r="G27" i="51"/>
  <c r="C28" i="51"/>
  <c r="D28" i="51"/>
  <c r="E28" i="51"/>
  <c r="F28" i="51"/>
  <c r="G28" i="51"/>
  <c r="C29" i="51"/>
  <c r="D29" i="51"/>
  <c r="E29" i="51"/>
  <c r="F29" i="51"/>
  <c r="G29" i="51"/>
  <c r="C30" i="51"/>
  <c r="D30" i="51"/>
  <c r="E30" i="51"/>
  <c r="F30" i="51"/>
  <c r="G30" i="51"/>
  <c r="C31" i="51"/>
  <c r="D31" i="51"/>
  <c r="E31" i="51"/>
  <c r="F31" i="51"/>
  <c r="G31" i="51"/>
  <c r="C32" i="51"/>
  <c r="D32" i="51"/>
  <c r="E32" i="51"/>
  <c r="F32" i="51"/>
  <c r="G32" i="51"/>
  <c r="C33" i="51"/>
  <c r="D33" i="51"/>
  <c r="E33" i="51"/>
  <c r="F33" i="51"/>
  <c r="G33" i="51"/>
  <c r="C34" i="51"/>
  <c r="D34" i="51"/>
  <c r="E34" i="51"/>
  <c r="F34" i="51"/>
  <c r="G34" i="51"/>
  <c r="C35" i="51"/>
  <c r="D35" i="51"/>
  <c r="E35" i="51"/>
  <c r="F35" i="51"/>
  <c r="G35" i="51"/>
  <c r="C36" i="51"/>
  <c r="D36" i="51"/>
  <c r="E36" i="51"/>
  <c r="F36" i="51"/>
  <c r="G36" i="51"/>
  <c r="C37" i="51"/>
  <c r="D37" i="51"/>
  <c r="E37" i="51"/>
  <c r="F37" i="51"/>
  <c r="G37" i="51"/>
  <c r="C38" i="51"/>
  <c r="D38" i="51"/>
  <c r="E38" i="51"/>
  <c r="F38" i="51"/>
  <c r="G38" i="51"/>
  <c r="C39" i="51"/>
  <c r="D39" i="51"/>
  <c r="E39" i="51"/>
  <c r="F39" i="51"/>
  <c r="G39" i="51"/>
  <c r="C40" i="51"/>
  <c r="D40" i="51"/>
  <c r="E40" i="51"/>
  <c r="F40" i="51"/>
  <c r="G40" i="51"/>
  <c r="C41" i="51"/>
  <c r="D41" i="51"/>
  <c r="E41" i="51"/>
  <c r="F41" i="51"/>
  <c r="G41" i="51"/>
  <c r="C42" i="51"/>
  <c r="D42" i="51"/>
  <c r="E42" i="51"/>
  <c r="F42" i="51"/>
  <c r="G42" i="51"/>
  <c r="C43" i="51"/>
  <c r="D43" i="51"/>
  <c r="E43" i="51"/>
  <c r="F43" i="51"/>
  <c r="G43" i="51"/>
  <c r="C44" i="51"/>
  <c r="D44" i="51"/>
  <c r="E44" i="51"/>
  <c r="F44" i="51"/>
  <c r="G44" i="51"/>
  <c r="C45" i="51"/>
  <c r="D45" i="51"/>
  <c r="E45" i="51"/>
  <c r="F45" i="51"/>
  <c r="G45" i="51"/>
  <c r="C46" i="51"/>
  <c r="D46" i="51"/>
  <c r="E46" i="51"/>
  <c r="F46" i="51"/>
  <c r="G46" i="51"/>
  <c r="C47" i="51"/>
  <c r="D47" i="51"/>
  <c r="E47" i="51"/>
  <c r="F47" i="51"/>
  <c r="G47" i="51"/>
  <c r="C48" i="51"/>
  <c r="D48" i="51"/>
  <c r="E48" i="51"/>
  <c r="F48" i="51"/>
  <c r="G48" i="51"/>
  <c r="C49" i="51"/>
  <c r="D49" i="51"/>
  <c r="E49" i="51"/>
  <c r="F49" i="51"/>
  <c r="G49" i="51"/>
  <c r="C50" i="51"/>
  <c r="D50" i="51"/>
  <c r="E50" i="51"/>
  <c r="F50" i="51"/>
  <c r="G50" i="51"/>
  <c r="C51" i="51"/>
  <c r="D51" i="51"/>
  <c r="E51" i="51"/>
  <c r="F51" i="51"/>
  <c r="G51" i="51"/>
  <c r="C52" i="51"/>
  <c r="D52" i="51"/>
  <c r="E52" i="51"/>
  <c r="F52" i="51"/>
  <c r="G52" i="51"/>
  <c r="C53" i="51"/>
  <c r="D53" i="51"/>
  <c r="E53" i="51"/>
  <c r="F53" i="51"/>
  <c r="G53" i="51"/>
  <c r="C54" i="51"/>
  <c r="D54" i="51"/>
  <c r="E54" i="51"/>
  <c r="F54" i="51"/>
  <c r="G54" i="51"/>
  <c r="C55" i="51"/>
  <c r="D55" i="51"/>
  <c r="E55" i="51"/>
  <c r="F55" i="51"/>
  <c r="G55" i="51"/>
  <c r="C56" i="51"/>
  <c r="D56" i="51"/>
  <c r="E56" i="51"/>
  <c r="F56" i="51"/>
  <c r="G56" i="51"/>
  <c r="C57" i="51"/>
  <c r="D57" i="51"/>
  <c r="E57" i="51"/>
  <c r="F57" i="51"/>
  <c r="G57" i="51"/>
  <c r="C58" i="51"/>
  <c r="D58" i="51"/>
  <c r="E58" i="51"/>
  <c r="F58" i="51"/>
  <c r="G58" i="51"/>
  <c r="C59" i="51"/>
  <c r="D59" i="51"/>
  <c r="E59" i="51"/>
  <c r="F59" i="51"/>
  <c r="G59" i="51"/>
  <c r="C60" i="51"/>
  <c r="D60" i="51"/>
  <c r="E60" i="51"/>
  <c r="F60" i="51"/>
  <c r="G60" i="51"/>
  <c r="C61" i="51"/>
  <c r="D61" i="51"/>
  <c r="E61" i="51"/>
  <c r="F61" i="51"/>
  <c r="G61" i="51"/>
  <c r="C62" i="51"/>
  <c r="D62" i="51"/>
  <c r="E62" i="51"/>
  <c r="F62" i="51"/>
  <c r="G62" i="51"/>
  <c r="C63" i="51"/>
  <c r="D63" i="51"/>
  <c r="E63" i="51"/>
  <c r="F63" i="51"/>
  <c r="G63" i="51"/>
  <c r="C64" i="51"/>
  <c r="D64" i="51"/>
  <c r="E64" i="51"/>
  <c r="F64" i="51"/>
  <c r="G64" i="51"/>
  <c r="C65" i="51"/>
  <c r="D65" i="51"/>
  <c r="E65" i="51"/>
  <c r="F65" i="51"/>
  <c r="G65" i="51"/>
  <c r="C66" i="51"/>
  <c r="D66" i="51"/>
  <c r="E66" i="51"/>
  <c r="F66" i="51"/>
  <c r="G66" i="51"/>
  <c r="C67" i="51"/>
  <c r="D67" i="51"/>
  <c r="E67" i="51"/>
  <c r="F67" i="51"/>
  <c r="G67" i="51"/>
  <c r="C68" i="51"/>
  <c r="D68" i="51"/>
  <c r="E68" i="51"/>
  <c r="F68" i="51"/>
  <c r="G68" i="51"/>
  <c r="C69" i="51"/>
  <c r="D69" i="51"/>
  <c r="E69" i="51"/>
  <c r="F69" i="51"/>
  <c r="G69" i="51"/>
  <c r="C70" i="51"/>
  <c r="D70" i="51"/>
  <c r="E70" i="51"/>
  <c r="F70" i="51"/>
  <c r="G70" i="51"/>
  <c r="C71" i="51"/>
  <c r="D71" i="51"/>
  <c r="E71" i="51"/>
  <c r="F71" i="51"/>
  <c r="G71" i="51"/>
  <c r="C72" i="51"/>
  <c r="D72" i="51"/>
  <c r="E72" i="51"/>
  <c r="F72" i="51"/>
  <c r="G72" i="51"/>
  <c r="C73" i="51"/>
  <c r="D73" i="51"/>
  <c r="E73" i="51"/>
  <c r="F73" i="51"/>
  <c r="G73" i="51"/>
  <c r="C74" i="51"/>
  <c r="D74" i="51"/>
  <c r="E74" i="51"/>
  <c r="F74" i="51"/>
  <c r="G74" i="51"/>
  <c r="C75" i="51"/>
  <c r="D75" i="51"/>
  <c r="E75" i="51"/>
  <c r="F75" i="51"/>
  <c r="G75" i="51"/>
  <c r="C76" i="51"/>
  <c r="D76" i="51"/>
  <c r="E76" i="51"/>
  <c r="F76" i="51"/>
  <c r="G76" i="51"/>
  <c r="C77" i="51"/>
  <c r="D77" i="51"/>
  <c r="E77" i="51"/>
  <c r="F77" i="51"/>
  <c r="G77" i="51"/>
  <c r="C78" i="51"/>
  <c r="D78" i="51"/>
  <c r="E78" i="51"/>
  <c r="F78" i="51"/>
  <c r="G78" i="51"/>
  <c r="C79" i="51"/>
  <c r="D79" i="51"/>
  <c r="E79" i="51"/>
  <c r="F79" i="51"/>
  <c r="G79" i="51"/>
  <c r="C80" i="51"/>
  <c r="D80" i="51"/>
  <c r="E80" i="51"/>
  <c r="F80" i="51"/>
  <c r="G80" i="51"/>
  <c r="C81" i="51"/>
  <c r="D81" i="51"/>
  <c r="E81" i="51"/>
  <c r="F81" i="51"/>
  <c r="G81" i="51"/>
  <c r="C82" i="51"/>
  <c r="D82" i="51"/>
  <c r="E82" i="51"/>
  <c r="F82" i="51"/>
  <c r="G82" i="51"/>
  <c r="C83" i="51"/>
  <c r="D83" i="51"/>
  <c r="E83" i="51"/>
  <c r="F83" i="51"/>
  <c r="G83" i="51"/>
  <c r="C84" i="51"/>
  <c r="D84" i="51"/>
  <c r="E84" i="51"/>
  <c r="F84" i="51"/>
  <c r="G84" i="51"/>
  <c r="C85" i="51"/>
  <c r="D85" i="51"/>
  <c r="E85" i="51"/>
  <c r="F85" i="51"/>
  <c r="G85" i="51"/>
  <c r="C86" i="51"/>
  <c r="D86" i="51"/>
  <c r="E86" i="51"/>
  <c r="F86" i="51"/>
  <c r="G86" i="51"/>
  <c r="C87" i="51"/>
  <c r="D87" i="51"/>
  <c r="E87" i="51"/>
  <c r="F87" i="51"/>
  <c r="G87" i="51"/>
  <c r="C88" i="51"/>
  <c r="D88" i="51"/>
  <c r="E88" i="51"/>
  <c r="F88" i="51"/>
  <c r="G88" i="51"/>
  <c r="C89" i="51"/>
  <c r="D89" i="51"/>
  <c r="E89" i="51"/>
  <c r="F89" i="51"/>
  <c r="G89" i="51"/>
  <c r="C90" i="51"/>
  <c r="D90" i="51"/>
  <c r="E90" i="51"/>
  <c r="F90" i="51"/>
  <c r="G90" i="51"/>
  <c r="C91" i="51"/>
  <c r="D91" i="51"/>
  <c r="E91" i="51"/>
  <c r="F91" i="51"/>
  <c r="G91" i="51"/>
  <c r="C92" i="51"/>
  <c r="D92" i="51"/>
  <c r="E92" i="51"/>
  <c r="F92" i="51"/>
  <c r="G92" i="51"/>
  <c r="C93" i="51"/>
  <c r="D93" i="51"/>
  <c r="E93" i="51"/>
  <c r="F93" i="51"/>
  <c r="G93" i="51"/>
  <c r="C94" i="51"/>
  <c r="D94" i="51"/>
  <c r="E94" i="51"/>
  <c r="F94" i="51"/>
  <c r="G94" i="51"/>
  <c r="C95" i="51"/>
  <c r="D95" i="51"/>
  <c r="E95" i="51"/>
  <c r="F95" i="51"/>
  <c r="G95" i="51"/>
  <c r="C96" i="51"/>
  <c r="D96" i="51"/>
  <c r="E96" i="51"/>
  <c r="F96" i="51"/>
  <c r="G96" i="51"/>
  <c r="C97" i="51"/>
  <c r="D97" i="51"/>
  <c r="E97" i="51"/>
  <c r="F97" i="51"/>
  <c r="G97" i="51"/>
  <c r="C98" i="51"/>
  <c r="D98" i="51"/>
  <c r="E98" i="51"/>
  <c r="F98" i="51"/>
  <c r="G98" i="51"/>
  <c r="C99" i="51"/>
  <c r="D99" i="51"/>
  <c r="E99" i="51"/>
  <c r="F99" i="51"/>
  <c r="G99" i="51"/>
  <c r="C100" i="51"/>
  <c r="D100" i="51"/>
  <c r="E100" i="51"/>
  <c r="F100" i="51"/>
  <c r="G100" i="51"/>
  <c r="C101" i="51"/>
  <c r="D101" i="51"/>
  <c r="E101" i="51"/>
  <c r="F101" i="51"/>
  <c r="G101" i="51"/>
  <c r="C102" i="51"/>
  <c r="D102" i="51"/>
  <c r="E102" i="51"/>
  <c r="F102" i="51"/>
  <c r="G102" i="51"/>
  <c r="C103" i="51"/>
  <c r="D103" i="51"/>
  <c r="E103" i="51"/>
  <c r="F103" i="51"/>
  <c r="G103" i="51"/>
  <c r="C104" i="51"/>
  <c r="D104" i="51"/>
  <c r="E104" i="51"/>
  <c r="F104" i="51"/>
  <c r="G104" i="51"/>
  <c r="C105" i="51"/>
  <c r="D105" i="51"/>
  <c r="E105" i="51"/>
  <c r="F105" i="51"/>
  <c r="G105" i="51"/>
  <c r="C106" i="51"/>
  <c r="D106" i="51"/>
  <c r="E106" i="51"/>
  <c r="F106" i="51"/>
  <c r="G106" i="51"/>
  <c r="C107" i="51"/>
  <c r="D107" i="51"/>
  <c r="E107" i="51"/>
  <c r="F107" i="51"/>
  <c r="G107" i="51"/>
  <c r="C108" i="51"/>
  <c r="D108" i="51"/>
  <c r="E108" i="51"/>
  <c r="F108" i="51"/>
  <c r="G108" i="51"/>
  <c r="C109" i="51"/>
  <c r="D109" i="51"/>
  <c r="E109" i="51"/>
  <c r="F109" i="51"/>
  <c r="G109" i="51"/>
  <c r="C110" i="51"/>
  <c r="D110" i="51"/>
  <c r="E110" i="51"/>
  <c r="F110" i="51"/>
  <c r="G110" i="51"/>
  <c r="C111" i="51"/>
  <c r="D111" i="51"/>
  <c r="E111" i="51"/>
  <c r="F111" i="51"/>
  <c r="G111" i="51"/>
  <c r="C112" i="51"/>
  <c r="D112" i="51"/>
  <c r="E112" i="51"/>
  <c r="F112" i="51"/>
  <c r="G112" i="51"/>
  <c r="C113" i="51"/>
  <c r="D113" i="51"/>
  <c r="E113" i="51"/>
  <c r="F113" i="51"/>
  <c r="G113" i="51"/>
  <c r="C114" i="51"/>
  <c r="D114" i="51"/>
  <c r="E114" i="51"/>
  <c r="F114" i="51"/>
  <c r="G114" i="51"/>
  <c r="C115" i="51"/>
  <c r="D115" i="51"/>
  <c r="E115" i="51"/>
  <c r="F115" i="51"/>
  <c r="G115" i="51"/>
  <c r="C116" i="51"/>
  <c r="D116" i="51"/>
  <c r="E116" i="51"/>
  <c r="F116" i="51"/>
  <c r="G116" i="51"/>
  <c r="C117" i="51"/>
  <c r="D117" i="51"/>
  <c r="E117" i="51"/>
  <c r="F117" i="51"/>
  <c r="G117" i="51"/>
  <c r="C118" i="51"/>
  <c r="D118" i="51"/>
  <c r="E118" i="51"/>
  <c r="F118" i="51"/>
  <c r="G118" i="51"/>
  <c r="C119" i="51"/>
  <c r="D119" i="51"/>
  <c r="E119" i="51"/>
  <c r="F119" i="51"/>
  <c r="G119" i="51"/>
  <c r="C120" i="51"/>
  <c r="D120" i="51"/>
  <c r="E120" i="51"/>
  <c r="F120" i="51"/>
  <c r="G120" i="51"/>
  <c r="C121" i="51"/>
  <c r="D121" i="51"/>
  <c r="E121" i="51"/>
  <c r="F121" i="51"/>
  <c r="G121" i="51"/>
  <c r="C122" i="51"/>
  <c r="D122" i="51"/>
  <c r="E122" i="51"/>
  <c r="F122" i="51"/>
  <c r="G122" i="51"/>
  <c r="C123" i="51"/>
  <c r="D123" i="51"/>
  <c r="E123" i="51"/>
  <c r="F123" i="51"/>
  <c r="G123" i="51"/>
  <c r="C124" i="51"/>
  <c r="D124" i="51"/>
  <c r="E124" i="51"/>
  <c r="F124" i="51"/>
  <c r="G124" i="51"/>
  <c r="C125" i="51"/>
  <c r="D125" i="51"/>
  <c r="E125" i="51"/>
  <c r="F125" i="51"/>
  <c r="G125" i="51"/>
  <c r="C126" i="51"/>
  <c r="D126" i="51"/>
  <c r="E126" i="51"/>
  <c r="F126" i="51"/>
  <c r="G126" i="51"/>
  <c r="C127" i="51"/>
  <c r="D127" i="51"/>
  <c r="E127" i="51"/>
  <c r="F127" i="51"/>
  <c r="G127" i="51"/>
  <c r="C128" i="51"/>
  <c r="D128" i="51"/>
  <c r="E128" i="51"/>
  <c r="F128" i="51"/>
  <c r="G128" i="51"/>
  <c r="C129" i="51"/>
  <c r="D129" i="51"/>
  <c r="E129" i="51"/>
  <c r="F129" i="51"/>
  <c r="G129" i="51"/>
  <c r="C130" i="51"/>
  <c r="D130" i="51"/>
  <c r="E130" i="51"/>
  <c r="F130" i="51"/>
  <c r="G130" i="51"/>
  <c r="C131" i="51"/>
  <c r="D131" i="51"/>
  <c r="E131" i="51"/>
  <c r="F131" i="51"/>
  <c r="G131" i="51"/>
  <c r="C132" i="51"/>
  <c r="D132" i="51"/>
  <c r="E132" i="51"/>
  <c r="F132" i="51"/>
  <c r="G132" i="51"/>
  <c r="C133" i="51"/>
  <c r="D133" i="51"/>
  <c r="E133" i="51"/>
  <c r="F133" i="51"/>
  <c r="G133" i="51"/>
  <c r="C134" i="51"/>
  <c r="D134" i="51"/>
  <c r="E134" i="51"/>
  <c r="F134" i="51"/>
  <c r="G134" i="51"/>
  <c r="C135" i="51"/>
  <c r="D135" i="51"/>
  <c r="E135" i="51"/>
  <c r="F135" i="51"/>
  <c r="G135" i="51"/>
  <c r="C136" i="51"/>
  <c r="D136" i="51"/>
  <c r="E136" i="51"/>
  <c r="F136" i="51"/>
  <c r="G136" i="51"/>
  <c r="C137" i="51"/>
  <c r="D137" i="51"/>
  <c r="E137" i="51"/>
  <c r="F137" i="51"/>
  <c r="G137" i="51"/>
  <c r="C138" i="51"/>
  <c r="D138" i="51"/>
  <c r="E138" i="51"/>
  <c r="F138" i="51"/>
  <c r="G138" i="51"/>
  <c r="C139" i="51"/>
  <c r="D139" i="51"/>
  <c r="E139" i="51"/>
  <c r="F139" i="51"/>
  <c r="G139" i="51"/>
  <c r="C140" i="51"/>
  <c r="D140" i="51"/>
  <c r="E140" i="51"/>
  <c r="F140" i="51"/>
  <c r="G140" i="51"/>
  <c r="C141" i="51"/>
  <c r="D141" i="51"/>
  <c r="E141" i="51"/>
  <c r="F141" i="51"/>
  <c r="G141" i="51"/>
  <c r="C142" i="51"/>
  <c r="D142" i="51"/>
  <c r="E142" i="51"/>
  <c r="F142" i="51"/>
  <c r="G142" i="51"/>
  <c r="C143" i="51"/>
  <c r="D143" i="51"/>
  <c r="E143" i="51"/>
  <c r="F143" i="51"/>
  <c r="G143" i="51"/>
  <c r="C144" i="51"/>
  <c r="D144" i="51"/>
  <c r="E144" i="51"/>
  <c r="F144" i="51"/>
  <c r="G144" i="51"/>
  <c r="C145" i="51"/>
  <c r="D145" i="51"/>
  <c r="E145" i="51"/>
  <c r="F145" i="51"/>
  <c r="G145" i="51"/>
  <c r="C146" i="51"/>
  <c r="D146" i="51"/>
  <c r="E146" i="51"/>
  <c r="F146" i="51"/>
  <c r="G146" i="51"/>
  <c r="C147" i="51"/>
  <c r="D147" i="51"/>
  <c r="E147" i="51"/>
  <c r="F147" i="51"/>
  <c r="G147" i="51"/>
  <c r="C148" i="51"/>
  <c r="D148" i="51"/>
  <c r="E148" i="51"/>
  <c r="F148" i="51"/>
  <c r="G148" i="51"/>
  <c r="C149" i="51"/>
  <c r="D149" i="51"/>
  <c r="E149" i="51"/>
  <c r="F149" i="51"/>
  <c r="G149" i="51"/>
  <c r="C150" i="51"/>
  <c r="D150" i="51"/>
  <c r="E150" i="51"/>
  <c r="F150" i="51"/>
  <c r="G150" i="51"/>
  <c r="C151" i="51"/>
  <c r="D151" i="51"/>
  <c r="E151" i="51"/>
  <c r="F151" i="51"/>
  <c r="G151" i="51"/>
  <c r="C152" i="51"/>
  <c r="D152" i="51"/>
  <c r="E152" i="51"/>
  <c r="F152" i="51"/>
  <c r="G152" i="51"/>
  <c r="C153" i="51"/>
  <c r="D153" i="51"/>
  <c r="E153" i="51"/>
  <c r="F153" i="51"/>
  <c r="G153" i="51"/>
  <c r="C154" i="51"/>
  <c r="D154" i="51"/>
  <c r="E154" i="51"/>
  <c r="F154" i="51"/>
  <c r="G154" i="51"/>
  <c r="C155" i="51"/>
  <c r="D155" i="51"/>
  <c r="E155" i="51"/>
  <c r="F155" i="51"/>
  <c r="G155" i="51"/>
  <c r="C156" i="51"/>
  <c r="D156" i="51"/>
  <c r="E156" i="51"/>
  <c r="F156" i="51"/>
  <c r="G156" i="51"/>
  <c r="C157" i="51"/>
  <c r="D157" i="51"/>
  <c r="E157" i="51"/>
  <c r="F157" i="51"/>
  <c r="G157" i="51"/>
  <c r="C158" i="51"/>
  <c r="D158" i="51"/>
  <c r="E158" i="51"/>
  <c r="F158" i="51"/>
  <c r="G158" i="51"/>
  <c r="C159" i="51"/>
  <c r="D159" i="51"/>
  <c r="E159" i="51"/>
  <c r="F159" i="51"/>
  <c r="G159" i="51"/>
  <c r="C160" i="51"/>
  <c r="D160" i="51"/>
  <c r="E160" i="51"/>
  <c r="F160" i="51"/>
  <c r="G160" i="51"/>
  <c r="C161" i="51"/>
  <c r="D161" i="51"/>
  <c r="E161" i="51"/>
  <c r="F161" i="51"/>
  <c r="G161" i="51"/>
  <c r="C162" i="51"/>
  <c r="D162" i="51"/>
  <c r="E162" i="51"/>
  <c r="F162" i="51"/>
  <c r="G162" i="51"/>
  <c r="C163" i="51"/>
  <c r="D163" i="51"/>
  <c r="E163" i="51"/>
  <c r="F163" i="51"/>
  <c r="G163" i="51"/>
  <c r="C164" i="51"/>
  <c r="D164" i="51"/>
  <c r="E164" i="51"/>
  <c r="F164" i="51"/>
  <c r="G164" i="51"/>
  <c r="C165" i="51"/>
  <c r="D165" i="51"/>
  <c r="E165" i="51"/>
  <c r="F165" i="51"/>
  <c r="G165" i="51"/>
  <c r="C166" i="51"/>
  <c r="D166" i="51"/>
  <c r="E166" i="51"/>
  <c r="F166" i="51"/>
  <c r="G166" i="51"/>
  <c r="C167" i="51"/>
  <c r="D167" i="51"/>
  <c r="E167" i="51"/>
  <c r="F167" i="51"/>
  <c r="G167" i="51"/>
  <c r="C168" i="51"/>
  <c r="D168" i="51"/>
  <c r="E168" i="51"/>
  <c r="F168" i="51"/>
  <c r="G168" i="51"/>
  <c r="C2" i="51"/>
  <c r="D2" i="51"/>
  <c r="E2" i="51"/>
  <c r="F2" i="51"/>
  <c r="G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2" i="51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57" i="18"/>
  <c r="T158" i="18"/>
  <c r="T159" i="18"/>
  <c r="T349" i="17"/>
  <c r="T350" i="17"/>
  <c r="T351" i="17"/>
  <c r="T377" i="16"/>
  <c r="T378" i="16"/>
  <c r="T275" i="15"/>
  <c r="T276" i="15"/>
  <c r="T277" i="15"/>
  <c r="T278" i="15"/>
  <c r="T279" i="15"/>
  <c r="T540" i="14"/>
  <c r="T541" i="14"/>
  <c r="T542" i="14"/>
  <c r="T543" i="14"/>
  <c r="T544" i="14"/>
  <c r="T545" i="14"/>
  <c r="T103" i="11"/>
  <c r="A94" i="2"/>
  <c r="V94" i="2"/>
  <c r="W94" i="2"/>
  <c r="X94" i="2"/>
  <c r="T108" i="18"/>
  <c r="T172" i="18"/>
  <c r="T173" i="18"/>
  <c r="T387" i="17"/>
  <c r="T388" i="17"/>
  <c r="T389" i="17"/>
  <c r="T410" i="16"/>
  <c r="T411" i="16"/>
  <c r="T412" i="16"/>
  <c r="T413" i="16"/>
  <c r="T414" i="16"/>
  <c r="T415" i="16"/>
  <c r="T416" i="16"/>
  <c r="T297" i="15"/>
  <c r="T298" i="15"/>
  <c r="T596" i="14"/>
  <c r="T597" i="14"/>
  <c r="T598" i="14"/>
  <c r="T599" i="14"/>
  <c r="T600" i="14"/>
  <c r="T601" i="14"/>
  <c r="T115" i="11"/>
  <c r="A104" i="2"/>
  <c r="V104" i="2"/>
  <c r="W104" i="2"/>
  <c r="X104" i="2"/>
  <c r="T122" i="18"/>
  <c r="T123" i="18"/>
  <c r="T253" i="17"/>
  <c r="T254" i="17"/>
  <c r="T255" i="17"/>
  <c r="T256" i="17"/>
  <c r="T283" i="16"/>
  <c r="T284" i="16"/>
  <c r="T285" i="16"/>
  <c r="T286" i="16"/>
  <c r="T215" i="15"/>
  <c r="T216" i="15"/>
  <c r="T77" i="11"/>
  <c r="T78" i="11"/>
  <c r="T398" i="14"/>
  <c r="T399" i="14"/>
  <c r="T400" i="14"/>
  <c r="T401" i="14"/>
  <c r="T402" i="14"/>
  <c r="T403" i="14"/>
  <c r="T404" i="14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5" i="2"/>
  <c r="W96" i="2"/>
  <c r="W97" i="2"/>
  <c r="W98" i="2"/>
  <c r="W99" i="2"/>
  <c r="W100" i="2"/>
  <c r="W101" i="2"/>
  <c r="W102" i="2"/>
  <c r="W103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5" i="2"/>
  <c r="V96" i="2"/>
  <c r="V97" i="2"/>
  <c r="V98" i="2"/>
  <c r="V99" i="2"/>
  <c r="V100" i="2"/>
  <c r="V101" i="2"/>
  <c r="V102" i="2"/>
  <c r="V103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W2" i="2"/>
  <c r="V2" i="2"/>
  <c r="X139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T115" i="18"/>
  <c r="T116" i="18"/>
  <c r="T117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9" i="18"/>
  <c r="T608" i="17"/>
  <c r="T609" i="17"/>
  <c r="T610" i="17"/>
  <c r="T635" i="16"/>
  <c r="T636" i="16"/>
  <c r="T637" i="16"/>
  <c r="T638" i="16"/>
  <c r="T639" i="16"/>
  <c r="T640" i="16"/>
  <c r="T641" i="16"/>
  <c r="T447" i="15"/>
  <c r="T448" i="15"/>
  <c r="T449" i="15"/>
  <c r="T926" i="14"/>
  <c r="T927" i="14"/>
  <c r="T928" i="14"/>
  <c r="T929" i="14"/>
  <c r="T930" i="14"/>
  <c r="T931" i="14"/>
  <c r="T179" i="11"/>
  <c r="A162" i="2"/>
  <c r="T195" i="18"/>
  <c r="T196" i="18"/>
  <c r="T446" i="17"/>
  <c r="T447" i="17"/>
  <c r="T448" i="17"/>
  <c r="T470" i="16"/>
  <c r="T471" i="16"/>
  <c r="T472" i="16"/>
  <c r="T473" i="16"/>
  <c r="T474" i="16"/>
  <c r="T475" i="16"/>
  <c r="T476" i="16"/>
  <c r="T342" i="15"/>
  <c r="T343" i="15"/>
  <c r="T690" i="14"/>
  <c r="T691" i="14"/>
  <c r="T692" i="14"/>
  <c r="T693" i="14"/>
  <c r="T694" i="14"/>
  <c r="T133" i="11"/>
  <c r="A121" i="2"/>
  <c r="X121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21" i="18"/>
  <c r="T222" i="18"/>
  <c r="T517" i="17"/>
  <c r="T518" i="17"/>
  <c r="T519" i="17"/>
  <c r="T520" i="17"/>
  <c r="T530" i="16"/>
  <c r="T531" i="16"/>
  <c r="T532" i="16"/>
  <c r="T392" i="15"/>
  <c r="T393" i="15"/>
  <c r="T783" i="14"/>
  <c r="T784" i="14"/>
  <c r="T785" i="14"/>
  <c r="T786" i="14"/>
  <c r="T787" i="14"/>
  <c r="T788" i="14"/>
  <c r="T789" i="14"/>
  <c r="T152" i="11"/>
  <c r="T153" i="11"/>
  <c r="A138" i="2"/>
  <c r="X138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34" i="18"/>
  <c r="T235" i="18"/>
  <c r="T547" i="17"/>
  <c r="T548" i="17"/>
  <c r="T549" i="17"/>
  <c r="T568" i="16"/>
  <c r="T569" i="16"/>
  <c r="T570" i="16"/>
  <c r="T571" i="16"/>
  <c r="T572" i="16"/>
  <c r="T573" i="16"/>
  <c r="T574" i="16"/>
  <c r="T575" i="16"/>
  <c r="T576" i="16"/>
  <c r="T407" i="15"/>
  <c r="T408" i="15"/>
  <c r="T830" i="14"/>
  <c r="T831" i="14"/>
  <c r="T832" i="14"/>
  <c r="T833" i="14"/>
  <c r="T834" i="14"/>
  <c r="T162" i="11"/>
  <c r="A146" i="2"/>
  <c r="T251" i="18"/>
  <c r="T252" i="18"/>
  <c r="T595" i="17"/>
  <c r="T596" i="17"/>
  <c r="T597" i="17"/>
  <c r="T598" i="17"/>
  <c r="T599" i="17"/>
  <c r="T600" i="17"/>
  <c r="T618" i="16"/>
  <c r="T619" i="16"/>
  <c r="T620" i="16"/>
  <c r="T439" i="15"/>
  <c r="T440" i="15"/>
  <c r="T901" i="14"/>
  <c r="T902" i="14"/>
  <c r="T903" i="14"/>
  <c r="T904" i="14"/>
  <c r="T905" i="14"/>
  <c r="T906" i="14"/>
  <c r="T175" i="11"/>
  <c r="A158" i="2"/>
  <c r="T112" i="18"/>
  <c r="T113" i="18"/>
  <c r="T114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8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4" i="18"/>
  <c r="T135" i="18"/>
  <c r="T136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5" i="2"/>
  <c r="A96" i="2"/>
  <c r="A97" i="2"/>
  <c r="A98" i="2"/>
  <c r="A99" i="2"/>
  <c r="A100" i="2"/>
  <c r="A101" i="2"/>
  <c r="A102" i="2"/>
  <c r="A103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9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6" i="2"/>
  <c r="A157" i="2"/>
  <c r="A159" i="2"/>
  <c r="A160" i="2"/>
  <c r="A161" i="2"/>
  <c r="A163" i="2"/>
  <c r="A164" i="2"/>
  <c r="A165" i="2"/>
  <c r="A166" i="2"/>
  <c r="A167" i="2"/>
  <c r="A168" i="2"/>
  <c r="A169" i="2"/>
  <c r="A2" i="2"/>
  <c r="A2" i="51" s="1"/>
  <c r="T201" i="18"/>
  <c r="T200" i="18"/>
  <c r="T461" i="17"/>
  <c r="T462" i="17"/>
  <c r="T463" i="17"/>
  <c r="T464" i="17"/>
  <c r="T465" i="17"/>
  <c r="T466" i="17"/>
  <c r="T467" i="17"/>
  <c r="T468" i="17"/>
  <c r="T484" i="16"/>
  <c r="T485" i="16"/>
  <c r="T348" i="15"/>
  <c r="T349" i="15"/>
  <c r="T705" i="14"/>
  <c r="T706" i="14"/>
  <c r="T707" i="14"/>
  <c r="T708" i="14"/>
  <c r="T709" i="14"/>
  <c r="T136" i="11"/>
  <c r="X124" i="2"/>
  <c r="T248" i="18"/>
  <c r="T249" i="18"/>
  <c r="T586" i="17"/>
  <c r="T587" i="17"/>
  <c r="T588" i="17"/>
  <c r="T608" i="16"/>
  <c r="T609" i="16"/>
  <c r="T610" i="16"/>
  <c r="T611" i="16"/>
  <c r="T612" i="16"/>
  <c r="T613" i="16"/>
  <c r="T614" i="16"/>
  <c r="T435" i="15"/>
  <c r="T436" i="15"/>
  <c r="T889" i="14"/>
  <c r="T890" i="14"/>
  <c r="T891" i="14"/>
  <c r="T892" i="14"/>
  <c r="T893" i="14"/>
  <c r="T894" i="14"/>
  <c r="T172" i="11"/>
  <c r="T173" i="11"/>
  <c r="T214" i="18"/>
  <c r="T215" i="18"/>
  <c r="T499" i="17"/>
  <c r="T500" i="17"/>
  <c r="T501" i="17"/>
  <c r="T514" i="16"/>
  <c r="T515" i="16"/>
  <c r="T381" i="15"/>
  <c r="T382" i="15"/>
  <c r="T383" i="15"/>
  <c r="T384" i="15"/>
  <c r="T385" i="15"/>
  <c r="T760" i="14"/>
  <c r="T761" i="14"/>
  <c r="T762" i="14"/>
  <c r="T763" i="14"/>
  <c r="T764" i="14"/>
  <c r="T765" i="14"/>
  <c r="T766" i="14"/>
  <c r="T147" i="11"/>
  <c r="T148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4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70" i="14"/>
  <c r="T969" i="14"/>
  <c r="T968" i="14"/>
  <c r="T629" i="17"/>
  <c r="T630" i="17"/>
  <c r="T631" i="17"/>
  <c r="T955" i="14"/>
  <c r="T956" i="14"/>
  <c r="T957" i="14"/>
  <c r="T958" i="14"/>
  <c r="T959" i="14"/>
  <c r="T960" i="14"/>
  <c r="T267" i="18"/>
  <c r="T622" i="17"/>
  <c r="T623" i="17"/>
  <c r="T624" i="17"/>
  <c r="T625" i="17"/>
  <c r="T626" i="17"/>
  <c r="T949" i="14"/>
  <c r="T950" i="14"/>
  <c r="T951" i="14"/>
  <c r="T952" i="14"/>
  <c r="T953" i="14"/>
  <c r="T954" i="14"/>
  <c r="T961" i="14"/>
  <c r="T962" i="14"/>
  <c r="T963" i="14"/>
  <c r="T186" i="11"/>
  <c r="T652" i="16"/>
  <c r="T653" i="16"/>
  <c r="T654" i="16"/>
  <c r="T655" i="16"/>
  <c r="T656" i="16"/>
  <c r="T657" i="16"/>
  <c r="T456" i="15"/>
  <c r="T457" i="15"/>
  <c r="T458" i="15"/>
  <c r="T459" i="15"/>
  <c r="T460" i="15"/>
  <c r="T461" i="15"/>
  <c r="T462" i="15"/>
  <c r="T463" i="15"/>
  <c r="T184" i="11"/>
  <c r="T615" i="17"/>
  <c r="T616" i="17"/>
  <c r="T617" i="17"/>
  <c r="T618" i="17"/>
  <c r="T619" i="17"/>
  <c r="T620" i="17"/>
  <c r="T621" i="17"/>
  <c r="T645" i="16"/>
  <c r="T646" i="16"/>
  <c r="T647" i="16"/>
  <c r="T648" i="16"/>
  <c r="T649" i="16"/>
  <c r="T650" i="16"/>
  <c r="T651" i="16"/>
  <c r="T658" i="16"/>
  <c r="T659" i="16"/>
  <c r="T453" i="15"/>
  <c r="T454" i="15"/>
  <c r="T938" i="14"/>
  <c r="T939" i="14"/>
  <c r="T940" i="14"/>
  <c r="T941" i="14"/>
  <c r="T942" i="14"/>
  <c r="T943" i="14"/>
  <c r="T944" i="14"/>
  <c r="T945" i="14"/>
  <c r="T946" i="14"/>
  <c r="T947" i="14"/>
  <c r="T262" i="18"/>
  <c r="T263" i="18"/>
  <c r="T264" i="18"/>
  <c r="T265" i="18"/>
  <c r="T266" i="18"/>
  <c r="T268" i="18"/>
  <c r="T269" i="18"/>
  <c r="T270" i="18"/>
  <c r="T627" i="17"/>
  <c r="T628" i="17"/>
  <c r="T632" i="17"/>
  <c r="T633" i="17"/>
  <c r="T634" i="17"/>
  <c r="T644" i="16"/>
  <c r="T660" i="16"/>
  <c r="T661" i="16"/>
  <c r="T452" i="15"/>
  <c r="T455" i="15"/>
  <c r="T464" i="15"/>
  <c r="T465" i="15"/>
  <c r="T937" i="14"/>
  <c r="T948" i="14"/>
  <c r="T964" i="14"/>
  <c r="T965" i="14"/>
  <c r="T966" i="14"/>
  <c r="T967" i="14"/>
  <c r="T182" i="11"/>
  <c r="T183" i="11"/>
  <c r="T185" i="11"/>
  <c r="T187" i="11"/>
  <c r="T188" i="11"/>
  <c r="T189" i="11"/>
  <c r="T231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9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8" i="18"/>
  <c r="T376" i="17"/>
  <c r="T377" i="17"/>
  <c r="T378" i="17"/>
  <c r="T379" i="17"/>
  <c r="T380" i="17"/>
  <c r="T399" i="16"/>
  <c r="T400" i="16"/>
  <c r="T401" i="16"/>
  <c r="T291" i="15"/>
  <c r="T292" i="15"/>
  <c r="T578" i="14"/>
  <c r="T579" i="14"/>
  <c r="T580" i="14"/>
  <c r="T581" i="14"/>
  <c r="T582" i="14"/>
  <c r="T110" i="11"/>
  <c r="X101" i="2"/>
  <c r="T204" i="18"/>
  <c r="T205" i="18"/>
  <c r="T472" i="17"/>
  <c r="T473" i="17"/>
  <c r="T474" i="17"/>
  <c r="T491" i="16"/>
  <c r="T492" i="16"/>
  <c r="T493" i="16"/>
  <c r="T494" i="16"/>
  <c r="T495" i="16"/>
  <c r="T496" i="16"/>
  <c r="T497" i="16"/>
  <c r="T498" i="16"/>
  <c r="T352" i="15"/>
  <c r="T353" i="15"/>
  <c r="T715" i="14"/>
  <c r="T716" i="14"/>
  <c r="T717" i="14"/>
  <c r="T718" i="14"/>
  <c r="T719" i="14"/>
  <c r="T138" i="11"/>
  <c r="X126" i="2"/>
  <c r="T623" i="16"/>
  <c r="T624" i="16"/>
  <c r="T625" i="16"/>
  <c r="T626" i="16"/>
  <c r="T627" i="16"/>
  <c r="T628" i="16"/>
  <c r="T629" i="16"/>
  <c r="T591" i="17"/>
  <c r="T592" i="17"/>
  <c r="T593" i="17"/>
  <c r="T594" i="17"/>
  <c r="T601" i="17"/>
  <c r="T602" i="17"/>
  <c r="T603" i="17"/>
  <c r="T247" i="18"/>
  <c r="T246" i="18"/>
  <c r="T584" i="17"/>
  <c r="T585" i="17"/>
  <c r="T589" i="17"/>
  <c r="T434" i="15"/>
  <c r="T437" i="15"/>
  <c r="T438" i="15"/>
  <c r="T441" i="15"/>
  <c r="T442" i="15"/>
  <c r="T443" i="15"/>
  <c r="T444" i="15"/>
  <c r="T919" i="14"/>
  <c r="T918" i="14"/>
  <c r="T917" i="14"/>
  <c r="T916" i="14"/>
  <c r="T915" i="14"/>
  <c r="T914" i="14"/>
  <c r="T913" i="14"/>
  <c r="T912" i="14"/>
  <c r="T911" i="14"/>
  <c r="T910" i="14"/>
  <c r="T909" i="14"/>
  <c r="T908" i="14"/>
  <c r="T907" i="14"/>
  <c r="T900" i="14"/>
  <c r="T899" i="14"/>
  <c r="T898" i="14"/>
  <c r="T897" i="14"/>
  <c r="T896" i="14"/>
  <c r="T895" i="14"/>
  <c r="T888" i="14"/>
  <c r="T887" i="14"/>
  <c r="T245" i="18"/>
  <c r="T250" i="18"/>
  <c r="T253" i="18"/>
  <c r="T254" i="18"/>
  <c r="T579" i="17"/>
  <c r="T580" i="17"/>
  <c r="T581" i="17"/>
  <c r="T582" i="17"/>
  <c r="T583" i="17"/>
  <c r="T590" i="17"/>
  <c r="T872" i="14"/>
  <c r="T873" i="14"/>
  <c r="T874" i="14"/>
  <c r="T875" i="14"/>
  <c r="T876" i="14"/>
  <c r="T877" i="14"/>
  <c r="T878" i="14"/>
  <c r="T879" i="14"/>
  <c r="T880" i="14"/>
  <c r="T564" i="17"/>
  <c r="T565" i="17"/>
  <c r="T566" i="17"/>
  <c r="T567" i="17"/>
  <c r="T568" i="17"/>
  <c r="T569" i="17"/>
  <c r="T570" i="17"/>
  <c r="T597" i="16"/>
  <c r="T598" i="16"/>
  <c r="T599" i="16"/>
  <c r="T600" i="16"/>
  <c r="T601" i="16"/>
  <c r="T602" i="16"/>
  <c r="T603" i="16"/>
  <c r="T604" i="16"/>
  <c r="T605" i="16"/>
  <c r="T606" i="16"/>
  <c r="T607" i="16"/>
  <c r="T615" i="16"/>
  <c r="T616" i="16"/>
  <c r="T617" i="16"/>
  <c r="T621" i="16"/>
  <c r="T622" i="16"/>
  <c r="T233" i="18"/>
  <c r="T541" i="17"/>
  <c r="T542" i="17"/>
  <c r="T543" i="17"/>
  <c r="T544" i="17"/>
  <c r="T545" i="17"/>
  <c r="T546" i="17"/>
  <c r="T574" i="17"/>
  <c r="T575" i="17"/>
  <c r="T550" i="17"/>
  <c r="T551" i="17"/>
  <c r="T552" i="17"/>
  <c r="T553" i="17"/>
  <c r="T558" i="17"/>
  <c r="T559" i="17"/>
  <c r="T560" i="17"/>
  <c r="T561" i="17"/>
  <c r="T562" i="17"/>
  <c r="T563" i="17"/>
  <c r="T571" i="17"/>
  <c r="T572" i="17"/>
  <c r="T573" i="17"/>
  <c r="T559" i="16"/>
  <c r="T560" i="16"/>
  <c r="T561" i="16"/>
  <c r="T562" i="16"/>
  <c r="T563" i="16"/>
  <c r="T564" i="16"/>
  <c r="T565" i="16"/>
  <c r="T566" i="16"/>
  <c r="T567" i="16"/>
  <c r="T593" i="16"/>
  <c r="T577" i="16"/>
  <c r="T578" i="16"/>
  <c r="T579" i="16"/>
  <c r="T580" i="16"/>
  <c r="T594" i="16"/>
  <c r="T586" i="16"/>
  <c r="T587" i="16"/>
  <c r="T588" i="16"/>
  <c r="T589" i="16"/>
  <c r="T432" i="15"/>
  <c r="T433" i="15"/>
  <c r="T409" i="15"/>
  <c r="T410" i="15"/>
  <c r="T413" i="15"/>
  <c r="T414" i="15"/>
  <c r="T415" i="15"/>
  <c r="T416" i="15"/>
  <c r="T417" i="15"/>
  <c r="T858" i="14"/>
  <c r="T859" i="14"/>
  <c r="T860" i="14"/>
  <c r="T861" i="14"/>
  <c r="T835" i="14"/>
  <c r="T836" i="14"/>
  <c r="T837" i="14"/>
  <c r="T838" i="14"/>
  <c r="T839" i="14"/>
  <c r="T840" i="14"/>
  <c r="T848" i="14"/>
  <c r="T849" i="14"/>
  <c r="T850" i="14"/>
  <c r="T851" i="14"/>
  <c r="T852" i="14"/>
  <c r="T853" i="14"/>
  <c r="T854" i="14"/>
  <c r="T855" i="14"/>
  <c r="T862" i="14"/>
  <c r="T871" i="14"/>
  <c r="T881" i="14"/>
  <c r="T160" i="11"/>
  <c r="T161" i="11"/>
  <c r="T163" i="11"/>
  <c r="T164" i="11"/>
  <c r="T165" i="11"/>
  <c r="T166" i="11"/>
  <c r="T167" i="11"/>
  <c r="T168" i="11"/>
  <c r="T169" i="11"/>
  <c r="T170" i="11"/>
  <c r="T171" i="11"/>
  <c r="T174" i="11"/>
  <c r="T69" i="14"/>
  <c r="T77" i="14"/>
  <c r="T841" i="14"/>
  <c r="T842" i="14"/>
  <c r="T843" i="14"/>
  <c r="T844" i="14"/>
  <c r="T845" i="14"/>
  <c r="T846" i="14"/>
  <c r="T847" i="14"/>
  <c r="T920" i="14"/>
  <c r="T921" i="14"/>
  <c r="T922" i="14"/>
  <c r="T923" i="14"/>
  <c r="T924" i="14"/>
  <c r="T261" i="18"/>
  <c r="T614" i="17"/>
  <c r="T181" i="11"/>
  <c r="T258" i="18"/>
  <c r="T606" i="17"/>
  <c r="T607" i="17"/>
  <c r="T611" i="17"/>
  <c r="T612" i="17"/>
  <c r="T631" i="16"/>
  <c r="T632" i="16"/>
  <c r="T633" i="16"/>
  <c r="T634" i="16"/>
  <c r="T642" i="16"/>
  <c r="T643" i="16"/>
  <c r="T450" i="15"/>
  <c r="T451" i="15"/>
  <c r="T828" i="14"/>
  <c r="T829" i="14"/>
  <c r="T856" i="14"/>
  <c r="T857" i="14"/>
  <c r="T882" i="14"/>
  <c r="T883" i="14"/>
  <c r="T884" i="14"/>
  <c r="T885" i="14"/>
  <c r="T886" i="14"/>
  <c r="T925" i="14"/>
  <c r="T932" i="14"/>
  <c r="T933" i="14"/>
  <c r="T934" i="14"/>
  <c r="T935" i="14"/>
  <c r="T936" i="14"/>
  <c r="T863" i="14"/>
  <c r="T864" i="14"/>
  <c r="T865" i="14"/>
  <c r="T257" i="18"/>
  <c r="T260" i="18"/>
  <c r="T613" i="17"/>
  <c r="T446" i="15"/>
  <c r="T866" i="14"/>
  <c r="T867" i="14"/>
  <c r="T178" i="11"/>
  <c r="T180" i="11"/>
  <c r="T220" i="18"/>
  <c r="T218" i="18"/>
  <c r="T388" i="15"/>
  <c r="T389" i="15"/>
  <c r="T390" i="15"/>
  <c r="T391" i="15"/>
  <c r="T394" i="15"/>
  <c r="T395" i="15"/>
  <c r="T398" i="15"/>
  <c r="T399" i="15"/>
  <c r="T400" i="15"/>
  <c r="T401" i="15"/>
  <c r="T402" i="15"/>
  <c r="T403" i="15"/>
  <c r="T404" i="15"/>
  <c r="T405" i="15"/>
  <c r="T406" i="15"/>
  <c r="T421" i="15"/>
  <c r="T422" i="15"/>
  <c r="T423" i="15"/>
  <c r="T424" i="15"/>
  <c r="T425" i="15"/>
  <c r="T426" i="15"/>
  <c r="T427" i="15"/>
  <c r="T428" i="15"/>
  <c r="T429" i="15"/>
  <c r="T430" i="15"/>
  <c r="T431" i="15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90" i="14"/>
  <c r="T791" i="14"/>
  <c r="T792" i="14"/>
  <c r="T793" i="14"/>
  <c r="T794" i="14"/>
  <c r="T801" i="14"/>
  <c r="T802" i="14"/>
  <c r="T803" i="14"/>
  <c r="T805" i="14"/>
  <c r="T806" i="14"/>
  <c r="T807" i="14"/>
  <c r="T808" i="14"/>
  <c r="T804" i="14"/>
  <c r="T497" i="17"/>
  <c r="T498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21" i="17"/>
  <c r="T522" i="17"/>
  <c r="T523" i="17"/>
  <c r="T524" i="17"/>
  <c r="T529" i="17"/>
  <c r="T530" i="17"/>
  <c r="T531" i="17"/>
  <c r="T532" i="17"/>
  <c r="T533" i="17"/>
  <c r="T534" i="17"/>
  <c r="T535" i="17"/>
  <c r="T536" i="17"/>
  <c r="T537" i="17"/>
  <c r="T538" i="17"/>
  <c r="T216" i="18"/>
  <c r="T217" i="18"/>
  <c r="T219" i="18"/>
  <c r="T223" i="18"/>
  <c r="T225" i="18"/>
  <c r="T226" i="18"/>
  <c r="T227" i="18"/>
  <c r="T228" i="18"/>
  <c r="T229" i="18"/>
  <c r="T230" i="18"/>
  <c r="T232" i="18"/>
  <c r="T236" i="18"/>
  <c r="T238" i="18"/>
  <c r="T239" i="18"/>
  <c r="T146" i="11"/>
  <c r="T149" i="11"/>
  <c r="T150" i="11"/>
  <c r="T151" i="11"/>
  <c r="T154" i="11"/>
  <c r="T156" i="11"/>
  <c r="T157" i="11"/>
  <c r="T158" i="11"/>
  <c r="T159" i="11"/>
  <c r="T176" i="11"/>
  <c r="T208" i="18"/>
  <c r="T203" i="18"/>
  <c r="T198" i="18"/>
  <c r="T194" i="18"/>
  <c r="T132" i="11"/>
  <c r="T683" i="14"/>
  <c r="T684" i="14"/>
  <c r="T685" i="14"/>
  <c r="T686" i="14"/>
  <c r="T687" i="14"/>
  <c r="T688" i="14"/>
  <c r="T689" i="14"/>
  <c r="T695" i="14"/>
  <c r="T696" i="14"/>
  <c r="T697" i="14"/>
  <c r="T698" i="14"/>
  <c r="T699" i="14"/>
  <c r="T700" i="14"/>
  <c r="T701" i="14"/>
  <c r="T702" i="14"/>
  <c r="T703" i="14"/>
  <c r="T704" i="14"/>
  <c r="T710" i="14"/>
  <c r="T711" i="14"/>
  <c r="T712" i="14"/>
  <c r="T713" i="14"/>
  <c r="T714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193" i="18"/>
  <c r="T197" i="18"/>
  <c r="T199" i="18"/>
  <c r="T202" i="18"/>
  <c r="T206" i="18"/>
  <c r="T207" i="18"/>
  <c r="T209" i="18"/>
  <c r="T210" i="18"/>
  <c r="T211" i="18"/>
  <c r="T212" i="18"/>
  <c r="T213" i="18"/>
  <c r="T240" i="18"/>
  <c r="T130" i="11"/>
  <c r="T131" i="11"/>
  <c r="T134" i="11"/>
  <c r="T135" i="11"/>
  <c r="T137" i="11"/>
  <c r="T139" i="11"/>
  <c r="T140" i="11"/>
  <c r="T141" i="11"/>
  <c r="T142" i="11"/>
  <c r="T14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9" i="17"/>
  <c r="T450" i="17"/>
  <c r="T451" i="17"/>
  <c r="T452" i="17"/>
  <c r="T453" i="17"/>
  <c r="T454" i="17"/>
  <c r="T455" i="17"/>
  <c r="T456" i="17"/>
  <c r="T457" i="17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7" i="16"/>
  <c r="T478" i="16"/>
  <c r="T479" i="16"/>
  <c r="T480" i="16"/>
  <c r="T481" i="16"/>
  <c r="T482" i="16"/>
  <c r="T483" i="16"/>
  <c r="T486" i="16"/>
  <c r="T487" i="16"/>
  <c r="T488" i="16"/>
  <c r="T489" i="16"/>
  <c r="T490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4" i="15"/>
  <c r="T345" i="15"/>
  <c r="T346" i="15"/>
  <c r="T347" i="15"/>
  <c r="T350" i="15"/>
  <c r="T351" i="15"/>
  <c r="T354" i="15"/>
  <c r="T355" i="15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4" i="11"/>
  <c r="T105" i="11"/>
  <c r="T106" i="11"/>
  <c r="T107" i="11"/>
  <c r="T108" i="11"/>
  <c r="T109" i="11"/>
  <c r="T111" i="11"/>
  <c r="T112" i="11"/>
  <c r="T113" i="11"/>
  <c r="T114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44" i="11"/>
  <c r="T145" i="11"/>
  <c r="T177" i="11"/>
  <c r="T183" i="18" l="1"/>
  <c r="T184" i="18"/>
  <c r="T185" i="18"/>
  <c r="T186" i="18"/>
  <c r="T187" i="18"/>
  <c r="T188" i="18"/>
  <c r="T189" i="18"/>
  <c r="T190" i="18"/>
  <c r="T191" i="18"/>
  <c r="T192" i="18"/>
  <c r="T241" i="18"/>
  <c r="T459" i="17"/>
  <c r="T460" i="17"/>
  <c r="T469" i="17"/>
  <c r="T470" i="17"/>
  <c r="T471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539" i="17"/>
  <c r="T521" i="16"/>
  <c r="T522" i="16"/>
  <c r="T523" i="16"/>
  <c r="T524" i="16"/>
  <c r="T525" i="16"/>
  <c r="T526" i="16"/>
  <c r="T527" i="16"/>
  <c r="T528" i="16"/>
  <c r="T529" i="16"/>
  <c r="T533" i="16"/>
  <c r="T534" i="16"/>
  <c r="T535" i="16"/>
  <c r="T536" i="16"/>
  <c r="T537" i="16"/>
  <c r="T543" i="16"/>
  <c r="T544" i="16"/>
  <c r="T545" i="16"/>
  <c r="T546" i="16"/>
  <c r="T547" i="16"/>
  <c r="T548" i="16"/>
  <c r="T549" i="16"/>
  <c r="T550" i="16"/>
  <c r="T551" i="16"/>
  <c r="T518" i="16"/>
  <c r="T519" i="16"/>
  <c r="T520" i="16"/>
  <c r="T552" i="16"/>
  <c r="T553" i="16"/>
  <c r="T554" i="16"/>
  <c r="T555" i="16"/>
  <c r="T556" i="16"/>
  <c r="T557" i="16"/>
  <c r="T558" i="16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758" i="14"/>
  <c r="T759" i="14"/>
  <c r="T767" i="14"/>
  <c r="T768" i="14"/>
  <c r="T809" i="14"/>
  <c r="T810" i="14"/>
  <c r="T811" i="14"/>
  <c r="T812" i="14"/>
  <c r="T813" i="14"/>
  <c r="T814" i="14"/>
  <c r="T815" i="14"/>
  <c r="T816" i="14"/>
  <c r="T817" i="14"/>
  <c r="T818" i="14"/>
  <c r="T412" i="17"/>
  <c r="T413" i="17"/>
  <c r="T414" i="17"/>
  <c r="T458" i="17"/>
  <c r="T410" i="17"/>
  <c r="T178" i="18"/>
  <c r="T179" i="18"/>
  <c r="T180" i="18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171" i="18"/>
  <c r="T174" i="18"/>
  <c r="T175" i="18"/>
  <c r="T176" i="18"/>
  <c r="T177" i="18"/>
  <c r="T181" i="18"/>
  <c r="T182" i="18"/>
  <c r="T383" i="17"/>
  <c r="T384" i="17"/>
  <c r="T385" i="17"/>
  <c r="T386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1" i="17"/>
  <c r="T404" i="16"/>
  <c r="T405" i="16"/>
  <c r="T406" i="16"/>
  <c r="T407" i="16"/>
  <c r="T408" i="16"/>
  <c r="T409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516" i="16"/>
  <c r="T517" i="16"/>
  <c r="T590" i="16"/>
  <c r="T591" i="16"/>
  <c r="T592" i="16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585" i="14"/>
  <c r="T586" i="14"/>
  <c r="T587" i="14"/>
  <c r="T588" i="14"/>
  <c r="T589" i="14"/>
  <c r="T590" i="14"/>
  <c r="T591" i="14"/>
  <c r="T592" i="14"/>
  <c r="T593" i="14"/>
  <c r="T594" i="14"/>
  <c r="T595" i="14"/>
  <c r="T602" i="14"/>
  <c r="T603" i="14"/>
  <c r="T624" i="14"/>
  <c r="T625" i="14"/>
  <c r="T626" i="14"/>
  <c r="T627" i="14"/>
  <c r="T628" i="14"/>
  <c r="T629" i="14"/>
  <c r="T630" i="14"/>
  <c r="T631" i="14"/>
  <c r="T632" i="14"/>
  <c r="T358" i="17"/>
  <c r="T359" i="17"/>
  <c r="T360" i="17"/>
  <c r="T361" i="17"/>
  <c r="T362" i="17"/>
  <c r="T363" i="17"/>
  <c r="T364" i="17"/>
  <c r="T365" i="17"/>
  <c r="T366" i="17"/>
  <c r="T367" i="17"/>
  <c r="T386" i="16"/>
  <c r="T387" i="16"/>
  <c r="T388" i="16"/>
  <c r="T389" i="16"/>
  <c r="T156" i="18"/>
  <c r="T160" i="18"/>
  <c r="T161" i="18"/>
  <c r="T347" i="17"/>
  <c r="T348" i="17"/>
  <c r="T352" i="17"/>
  <c r="T353" i="17"/>
  <c r="T354" i="17"/>
  <c r="T355" i="17"/>
  <c r="T356" i="17"/>
  <c r="T357" i="17"/>
  <c r="T368" i="17"/>
  <c r="T376" i="16"/>
  <c r="T379" i="16"/>
  <c r="T380" i="16"/>
  <c r="T381" i="16"/>
  <c r="T382" i="16"/>
  <c r="T383" i="16"/>
  <c r="T384" i="16"/>
  <c r="T385" i="16"/>
  <c r="T271" i="15"/>
  <c r="T272" i="15"/>
  <c r="T273" i="15"/>
  <c r="T274" i="15"/>
  <c r="T280" i="15"/>
  <c r="T281" i="15"/>
  <c r="T282" i="15"/>
  <c r="T283" i="15"/>
  <c r="T284" i="15"/>
  <c r="T285" i="15"/>
  <c r="T286" i="15"/>
  <c r="T287" i="15"/>
  <c r="T288" i="15"/>
  <c r="T289" i="15"/>
  <c r="T290" i="15"/>
  <c r="T293" i="15"/>
  <c r="T294" i="15"/>
  <c r="T295" i="15"/>
  <c r="T535" i="14"/>
  <c r="T536" i="14"/>
  <c r="T537" i="14"/>
  <c r="T538" i="14"/>
  <c r="T539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162" i="18"/>
  <c r="T163" i="18"/>
  <c r="T164" i="18"/>
  <c r="T165" i="18"/>
  <c r="T166" i="18"/>
  <c r="T167" i="18"/>
  <c r="T169" i="18"/>
  <c r="T170" i="18"/>
  <c r="T242" i="18"/>
  <c r="T243" i="18"/>
  <c r="T244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6" i="14"/>
  <c r="T577" i="14"/>
  <c r="T583" i="14"/>
  <c r="T584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90" i="16"/>
  <c r="T391" i="16"/>
  <c r="T392" i="16"/>
  <c r="T393" i="16"/>
  <c r="T394" i="16"/>
  <c r="T395" i="16"/>
  <c r="T396" i="16"/>
  <c r="T397" i="16"/>
  <c r="T511" i="14"/>
  <c r="T512" i="14"/>
  <c r="T513" i="14"/>
  <c r="T514" i="14"/>
  <c r="T515" i="14"/>
  <c r="T516" i="14"/>
  <c r="T517" i="14"/>
  <c r="T518" i="14"/>
  <c r="T519" i="14"/>
  <c r="T520" i="14"/>
  <c r="T521" i="14"/>
  <c r="T555" i="17"/>
  <c r="T556" i="17"/>
  <c r="T557" i="17"/>
  <c r="T605" i="17"/>
  <c r="T582" i="16"/>
  <c r="T583" i="16"/>
  <c r="T584" i="16"/>
  <c r="T585" i="16"/>
  <c r="T630" i="16"/>
  <c r="T411" i="15"/>
  <c r="T412" i="15"/>
  <c r="T445" i="15"/>
  <c r="T826" i="14"/>
  <c r="T821" i="14"/>
  <c r="T822" i="14"/>
  <c r="T823" i="14"/>
  <c r="T824" i="14"/>
  <c r="T825" i="14"/>
  <c r="T237" i="18"/>
  <c r="T554" i="17"/>
  <c r="T581" i="16"/>
  <c r="T820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6" i="15"/>
  <c r="T311" i="15"/>
  <c r="T312" i="15"/>
  <c r="T313" i="15"/>
  <c r="T314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9" i="17"/>
  <c r="T370" i="17"/>
  <c r="T371" i="17"/>
  <c r="T372" i="17"/>
  <c r="T373" i="17"/>
  <c r="T147" i="18"/>
  <c r="T148" i="18"/>
  <c r="T149" i="18"/>
  <c r="T150" i="18"/>
  <c r="T151" i="18"/>
  <c r="T152" i="18"/>
  <c r="T153" i="18"/>
  <c r="T154" i="18"/>
  <c r="T155" i="18"/>
  <c r="T509" i="14"/>
  <c r="T510" i="14"/>
  <c r="T522" i="14"/>
  <c r="T633" i="14"/>
  <c r="T634" i="14"/>
  <c r="T635" i="14"/>
  <c r="T636" i="14"/>
  <c r="T637" i="14"/>
  <c r="T638" i="14"/>
  <c r="T639" i="14"/>
  <c r="T640" i="14"/>
  <c r="T819" i="14"/>
  <c r="T315" i="17"/>
  <c r="T316" i="17"/>
  <c r="T317" i="17"/>
  <c r="T374" i="17"/>
  <c r="T375" i="17"/>
  <c r="T381" i="17"/>
  <c r="T382" i="17"/>
  <c r="T540" i="17"/>
  <c r="T576" i="17"/>
  <c r="T577" i="17"/>
  <c r="T346" i="16"/>
  <c r="T347" i="16"/>
  <c r="T348" i="16"/>
  <c r="T349" i="16"/>
  <c r="T350" i="16"/>
  <c r="T363" i="16"/>
  <c r="T364" i="16"/>
  <c r="T398" i="16"/>
  <c r="T402" i="16"/>
  <c r="T144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15" i="15"/>
  <c r="T316" i="15"/>
  <c r="T317" i="15"/>
  <c r="T318" i="15"/>
  <c r="T319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55" i="18"/>
  <c r="T256" i="18"/>
  <c r="T578" i="17"/>
  <c r="T604" i="17"/>
  <c r="T596" i="16"/>
  <c r="T387" i="15"/>
  <c r="T418" i="15"/>
  <c r="T419" i="15"/>
  <c r="T420" i="15"/>
  <c r="T827" i="14"/>
  <c r="T868" i="14"/>
  <c r="T869" i="14"/>
  <c r="T870" i="14"/>
  <c r="X128" i="2"/>
  <c r="T142" i="18"/>
  <c r="T143" i="18"/>
  <c r="T145" i="18"/>
  <c r="T146" i="18"/>
  <c r="T304" i="17"/>
  <c r="T311" i="17"/>
  <c r="T312" i="17"/>
  <c r="T313" i="17"/>
  <c r="T314" i="17"/>
  <c r="T342" i="16"/>
  <c r="T343" i="16"/>
  <c r="T344" i="16"/>
  <c r="T345" i="16"/>
  <c r="T403" i="16"/>
  <c r="T595" i="16"/>
  <c r="T239" i="15"/>
  <c r="T320" i="15"/>
  <c r="T321" i="15"/>
  <c r="T356" i="15"/>
  <c r="T380" i="15"/>
  <c r="T386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8" i="18"/>
  <c r="T130" i="18"/>
  <c r="T131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9" i="18"/>
  <c r="T120" i="18"/>
  <c r="T121" i="18"/>
  <c r="T124" i="18"/>
  <c r="T125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9" i="18"/>
  <c r="T110" i="18"/>
  <c r="T111" i="18"/>
  <c r="T118" i="18"/>
  <c r="T126" i="18"/>
  <c r="T127" i="18"/>
  <c r="T132" i="18"/>
  <c r="T133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7" i="18"/>
  <c r="T139" i="18"/>
  <c r="T140" i="18"/>
  <c r="T14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C56" i="19" l="1"/>
  <c r="A56" i="51"/>
  <c r="C137" i="19"/>
  <c r="A137" i="51"/>
  <c r="C65" i="19"/>
  <c r="A65" i="51"/>
  <c r="C29" i="19"/>
  <c r="A29" i="51"/>
  <c r="C160" i="19"/>
  <c r="A160" i="51"/>
  <c r="C148" i="19"/>
  <c r="A148" i="51"/>
  <c r="C136" i="19"/>
  <c r="A136" i="51"/>
  <c r="C124" i="19"/>
  <c r="A124" i="51"/>
  <c r="C112" i="19"/>
  <c r="A112" i="51"/>
  <c r="C100" i="19"/>
  <c r="A100" i="51"/>
  <c r="C88" i="19"/>
  <c r="A88" i="51"/>
  <c r="C76" i="19"/>
  <c r="A76" i="51"/>
  <c r="C64" i="19"/>
  <c r="A64" i="51"/>
  <c r="C52" i="19"/>
  <c r="A52" i="51"/>
  <c r="C40" i="19"/>
  <c r="A40" i="51"/>
  <c r="C28" i="19"/>
  <c r="A28" i="51"/>
  <c r="C16" i="19"/>
  <c r="A16" i="51"/>
  <c r="C4" i="19"/>
  <c r="A4" i="51"/>
  <c r="C140" i="19"/>
  <c r="A140" i="51"/>
  <c r="C32" i="19"/>
  <c r="A32" i="51"/>
  <c r="C125" i="19"/>
  <c r="A125" i="51"/>
  <c r="C41" i="19"/>
  <c r="A41" i="51"/>
  <c r="C159" i="19"/>
  <c r="A159" i="51"/>
  <c r="C147" i="19"/>
  <c r="A147" i="51"/>
  <c r="C135" i="19"/>
  <c r="A135" i="51"/>
  <c r="C123" i="19"/>
  <c r="A123" i="51"/>
  <c r="C111" i="19"/>
  <c r="A111" i="51"/>
  <c r="C99" i="19"/>
  <c r="A99" i="51"/>
  <c r="C87" i="19"/>
  <c r="A87" i="51"/>
  <c r="C75" i="19"/>
  <c r="A75" i="51"/>
  <c r="C63" i="19"/>
  <c r="A63" i="51"/>
  <c r="C51" i="19"/>
  <c r="A51" i="51"/>
  <c r="C39" i="19"/>
  <c r="A39" i="51"/>
  <c r="C27" i="19"/>
  <c r="A27" i="51"/>
  <c r="C15" i="19"/>
  <c r="A15" i="51"/>
  <c r="C3" i="19"/>
  <c r="A3" i="51"/>
  <c r="C164" i="19"/>
  <c r="A164" i="51"/>
  <c r="C44" i="19"/>
  <c r="A44" i="51"/>
  <c r="C113" i="19"/>
  <c r="A113" i="51"/>
  <c r="C158" i="19"/>
  <c r="A158" i="51"/>
  <c r="C98" i="19"/>
  <c r="A98" i="51"/>
  <c r="C38" i="19"/>
  <c r="A38" i="51"/>
  <c r="C157" i="19"/>
  <c r="A157" i="51"/>
  <c r="C145" i="19"/>
  <c r="A145" i="51"/>
  <c r="C133" i="19"/>
  <c r="A133" i="51"/>
  <c r="C121" i="19"/>
  <c r="A121" i="51"/>
  <c r="C109" i="19"/>
  <c r="A109" i="51"/>
  <c r="C97" i="19"/>
  <c r="A97" i="51"/>
  <c r="C85" i="19"/>
  <c r="A85" i="51"/>
  <c r="C73" i="19"/>
  <c r="A73" i="51"/>
  <c r="C61" i="19"/>
  <c r="A61" i="51"/>
  <c r="C49" i="19"/>
  <c r="A49" i="51"/>
  <c r="C37" i="19"/>
  <c r="A37" i="51"/>
  <c r="C25" i="19"/>
  <c r="A25" i="51"/>
  <c r="C13" i="19"/>
  <c r="A13" i="51"/>
  <c r="C104" i="19"/>
  <c r="A104" i="51"/>
  <c r="C161" i="19"/>
  <c r="A161" i="51"/>
  <c r="C77" i="19"/>
  <c r="A77" i="51"/>
  <c r="C17" i="19"/>
  <c r="A17" i="51"/>
  <c r="C122" i="19"/>
  <c r="A122" i="51"/>
  <c r="C50" i="19"/>
  <c r="A50" i="51"/>
  <c r="C14" i="19"/>
  <c r="A14" i="51"/>
  <c r="C168" i="19"/>
  <c r="A168" i="51"/>
  <c r="C156" i="19"/>
  <c r="A156" i="51"/>
  <c r="C144" i="19"/>
  <c r="A144" i="51"/>
  <c r="C132" i="19"/>
  <c r="A132" i="51"/>
  <c r="C120" i="19"/>
  <c r="A120" i="51"/>
  <c r="C108" i="19"/>
  <c r="A108" i="51"/>
  <c r="C96" i="19"/>
  <c r="A96" i="51"/>
  <c r="C84" i="19"/>
  <c r="A84" i="51"/>
  <c r="C72" i="19"/>
  <c r="A72" i="51"/>
  <c r="C60" i="19"/>
  <c r="A60" i="51"/>
  <c r="C48" i="19"/>
  <c r="A48" i="51"/>
  <c r="C36" i="19"/>
  <c r="A36" i="51"/>
  <c r="C24" i="19"/>
  <c r="A24" i="51"/>
  <c r="C12" i="19"/>
  <c r="A12" i="51"/>
  <c r="C152" i="19"/>
  <c r="A152" i="51"/>
  <c r="C68" i="19"/>
  <c r="A68" i="51"/>
  <c r="C20" i="19"/>
  <c r="A20" i="51"/>
  <c r="C89" i="19"/>
  <c r="A89" i="51"/>
  <c r="C110" i="19"/>
  <c r="A110" i="51"/>
  <c r="C62" i="19"/>
  <c r="A62" i="51"/>
  <c r="C26" i="19"/>
  <c r="A26" i="51"/>
  <c r="C167" i="19"/>
  <c r="A167" i="51"/>
  <c r="C155" i="19"/>
  <c r="A155" i="51"/>
  <c r="C143" i="19"/>
  <c r="A143" i="51"/>
  <c r="C131" i="19"/>
  <c r="A131" i="51"/>
  <c r="C119" i="19"/>
  <c r="A119" i="51"/>
  <c r="C107" i="19"/>
  <c r="A107" i="51"/>
  <c r="C95" i="19"/>
  <c r="A95" i="51"/>
  <c r="C83" i="19"/>
  <c r="A83" i="51"/>
  <c r="C71" i="19"/>
  <c r="A71" i="51"/>
  <c r="C59" i="19"/>
  <c r="A59" i="51"/>
  <c r="C47" i="19"/>
  <c r="A47" i="51"/>
  <c r="C35" i="19"/>
  <c r="A35" i="51"/>
  <c r="C23" i="19"/>
  <c r="A23" i="51"/>
  <c r="C11" i="19"/>
  <c r="A11" i="51"/>
  <c r="C92" i="19"/>
  <c r="A92" i="51"/>
  <c r="C101" i="19"/>
  <c r="A101" i="51"/>
  <c r="C5" i="19"/>
  <c r="A5" i="51"/>
  <c r="C146" i="19"/>
  <c r="A146" i="51"/>
  <c r="C86" i="19"/>
  <c r="A86" i="51"/>
  <c r="C166" i="19"/>
  <c r="A166" i="51"/>
  <c r="C154" i="19"/>
  <c r="A154" i="51"/>
  <c r="C142" i="19"/>
  <c r="A142" i="51"/>
  <c r="C130" i="19"/>
  <c r="A130" i="51"/>
  <c r="C118" i="19"/>
  <c r="A118" i="51"/>
  <c r="C106" i="19"/>
  <c r="A106" i="51"/>
  <c r="C94" i="19"/>
  <c r="A94" i="51"/>
  <c r="C82" i="19"/>
  <c r="A82" i="51"/>
  <c r="C70" i="19"/>
  <c r="A70" i="51"/>
  <c r="C58" i="19"/>
  <c r="A58" i="51"/>
  <c r="C46" i="19"/>
  <c r="A46" i="51"/>
  <c r="C34" i="19"/>
  <c r="A34" i="51"/>
  <c r="C22" i="19"/>
  <c r="A22" i="51"/>
  <c r="C10" i="19"/>
  <c r="A10" i="51"/>
  <c r="C128" i="19"/>
  <c r="A128" i="51"/>
  <c r="C149" i="19"/>
  <c r="A149" i="51"/>
  <c r="C53" i="19"/>
  <c r="A53" i="51"/>
  <c r="C134" i="19"/>
  <c r="A134" i="51"/>
  <c r="C74" i="19"/>
  <c r="A74" i="51"/>
  <c r="C165" i="19"/>
  <c r="A165" i="51"/>
  <c r="C153" i="19"/>
  <c r="A153" i="51"/>
  <c r="C141" i="19"/>
  <c r="A141" i="51"/>
  <c r="C129" i="19"/>
  <c r="A129" i="51"/>
  <c r="C117" i="19"/>
  <c r="A117" i="51"/>
  <c r="C105" i="19"/>
  <c r="A105" i="51"/>
  <c r="C93" i="19"/>
  <c r="A93" i="51"/>
  <c r="C81" i="19"/>
  <c r="A81" i="51"/>
  <c r="C69" i="19"/>
  <c r="A69" i="51"/>
  <c r="C57" i="19"/>
  <c r="A57" i="51"/>
  <c r="C45" i="19"/>
  <c r="A45" i="51"/>
  <c r="C33" i="19"/>
  <c r="A33" i="51"/>
  <c r="C21" i="19"/>
  <c r="A21" i="51"/>
  <c r="C9" i="19"/>
  <c r="A9" i="51"/>
  <c r="C80" i="19"/>
  <c r="A80" i="51"/>
  <c r="C163" i="19"/>
  <c r="A163" i="51"/>
  <c r="C151" i="19"/>
  <c r="A151" i="51"/>
  <c r="C139" i="19"/>
  <c r="A139" i="51"/>
  <c r="C127" i="19"/>
  <c r="A127" i="51"/>
  <c r="C115" i="19"/>
  <c r="A115" i="51"/>
  <c r="C103" i="19"/>
  <c r="A103" i="51"/>
  <c r="C91" i="19"/>
  <c r="A91" i="51"/>
  <c r="C79" i="19"/>
  <c r="A79" i="51"/>
  <c r="C67" i="19"/>
  <c r="A67" i="51"/>
  <c r="C55" i="19"/>
  <c r="A55" i="51"/>
  <c r="C43" i="19"/>
  <c r="A43" i="51"/>
  <c r="C31" i="19"/>
  <c r="A31" i="51"/>
  <c r="C19" i="19"/>
  <c r="A19" i="51"/>
  <c r="C7" i="19"/>
  <c r="A7" i="51"/>
  <c r="C162" i="19"/>
  <c r="A162" i="51"/>
  <c r="C150" i="19"/>
  <c r="A150" i="51"/>
  <c r="C138" i="19"/>
  <c r="A138" i="51"/>
  <c r="C126" i="19"/>
  <c r="A126" i="51"/>
  <c r="C114" i="19"/>
  <c r="A114" i="51"/>
  <c r="C102" i="19"/>
  <c r="A102" i="51"/>
  <c r="C90" i="19"/>
  <c r="A90" i="51"/>
  <c r="C78" i="19"/>
  <c r="A78" i="51"/>
  <c r="C66" i="19"/>
  <c r="A66" i="51"/>
  <c r="C54" i="19"/>
  <c r="A54" i="51"/>
  <c r="C42" i="19"/>
  <c r="A42" i="51"/>
  <c r="C30" i="19"/>
  <c r="A30" i="51"/>
  <c r="C18" i="19"/>
  <c r="A18" i="51"/>
  <c r="C6" i="19"/>
  <c r="A6" i="51"/>
  <c r="C116" i="19"/>
  <c r="A116" i="51"/>
  <c r="C8" i="19"/>
  <c r="A8" i="51"/>
  <c r="T7" i="15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5" i="2"/>
  <c r="X96" i="2"/>
  <c r="X97" i="2"/>
  <c r="X98" i="2"/>
  <c r="X99" i="2"/>
  <c r="X100" i="2"/>
  <c r="X102" i="2"/>
  <c r="X103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2" i="2"/>
  <c r="X123" i="2"/>
  <c r="X125" i="2"/>
  <c r="X127" i="2"/>
  <c r="X129" i="2"/>
  <c r="X130" i="2"/>
  <c r="X131" i="2"/>
  <c r="X132" i="2"/>
  <c r="X133" i="2"/>
  <c r="X135" i="2"/>
  <c r="X136" i="2"/>
  <c r="X137" i="2"/>
  <c r="B156" i="19"/>
  <c r="H156" i="51" s="1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A279" i="15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H44" i="51" s="1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351" i="17" l="1"/>
  <c r="A115" i="11"/>
  <c r="H3" i="51"/>
  <c r="A275" i="15"/>
  <c r="J3" i="49"/>
  <c r="A544" i="14"/>
  <c r="P3" i="49"/>
  <c r="A276" i="15"/>
  <c r="Q3" i="49"/>
  <c r="A298" i="15"/>
  <c r="H12" i="51"/>
  <c r="A389" i="17"/>
  <c r="A377" i="16"/>
  <c r="H3" i="49"/>
  <c r="A126" i="11"/>
  <c r="H6" i="51"/>
  <c r="A541" i="14"/>
  <c r="A278" i="15"/>
  <c r="I3" i="49"/>
  <c r="A349" i="17"/>
  <c r="A545" i="14"/>
  <c r="K3" i="49"/>
  <c r="A542" i="14"/>
  <c r="A158" i="18"/>
  <c r="L3" i="49"/>
  <c r="A350" i="17"/>
  <c r="A277" i="15"/>
  <c r="M3" i="49"/>
  <c r="A378" i="16"/>
  <c r="A540" i="14"/>
  <c r="A543" i="14"/>
  <c r="A157" i="18"/>
  <c r="N3" i="49"/>
  <c r="A103" i="11"/>
  <c r="A159" i="18"/>
  <c r="O3" i="49"/>
  <c r="A600" i="14"/>
  <c r="A141" i="11"/>
  <c r="A387" i="17"/>
  <c r="A130" i="11"/>
  <c r="A415" i="16"/>
  <c r="A412" i="16"/>
  <c r="A416" i="16"/>
  <c r="A596" i="14"/>
  <c r="A410" i="16"/>
  <c r="A601" i="14"/>
  <c r="A172" i="18"/>
  <c r="A388" i="17"/>
  <c r="A599" i="14"/>
  <c r="A413" i="16"/>
  <c r="A297" i="15"/>
  <c r="A597" i="14"/>
  <c r="A166" i="11"/>
  <c r="A108" i="18"/>
  <c r="A80" i="11"/>
  <c r="A173" i="18"/>
  <c r="A598" i="14"/>
  <c r="A411" i="16"/>
  <c r="A414" i="16"/>
  <c r="A283" i="16"/>
  <c r="A255" i="17"/>
  <c r="A102" i="11"/>
  <c r="A100" i="11"/>
  <c r="A87" i="11"/>
  <c r="A72" i="11"/>
  <c r="A164" i="11"/>
  <c r="A182" i="11"/>
  <c r="A157" i="11"/>
  <c r="A131" i="11"/>
  <c r="A105" i="11"/>
  <c r="A122" i="11"/>
  <c r="A123" i="18"/>
  <c r="A256" i="17"/>
  <c r="A90" i="11"/>
  <c r="A88" i="11"/>
  <c r="A73" i="11"/>
  <c r="A139" i="11"/>
  <c r="A183" i="11"/>
  <c r="A170" i="11"/>
  <c r="A144" i="11"/>
  <c r="A119" i="11"/>
  <c r="A92" i="11"/>
  <c r="A398" i="14"/>
  <c r="A638" i="16"/>
  <c r="A284" i="16"/>
  <c r="A400" i="14"/>
  <c r="A76" i="11"/>
  <c r="A74" i="11"/>
  <c r="A127" i="11"/>
  <c r="A184" i="11"/>
  <c r="A171" i="11"/>
  <c r="A158" i="11"/>
  <c r="A132" i="11"/>
  <c r="A106" i="11"/>
  <c r="A177" i="11"/>
  <c r="A639" i="16"/>
  <c r="A253" i="17"/>
  <c r="A215" i="15"/>
  <c r="A75" i="11"/>
  <c r="B76" i="11" s="1"/>
  <c r="A101" i="11"/>
  <c r="A185" i="11"/>
  <c r="A172" i="11"/>
  <c r="A159" i="11"/>
  <c r="A145" i="11"/>
  <c r="A120" i="11"/>
  <c r="A93" i="11"/>
  <c r="A178" i="11"/>
  <c r="A285" i="16"/>
  <c r="A176" i="11"/>
  <c r="A89" i="11"/>
  <c r="B90" i="11" s="1"/>
  <c r="A186" i="11"/>
  <c r="A173" i="11"/>
  <c r="A160" i="11"/>
  <c r="A146" i="11"/>
  <c r="A133" i="11"/>
  <c r="B134" i="11" s="1"/>
  <c r="A107" i="11"/>
  <c r="A81" i="11"/>
  <c r="A78" i="11"/>
  <c r="A189" i="11"/>
  <c r="A187" i="11"/>
  <c r="A174" i="11"/>
  <c r="A161" i="11"/>
  <c r="A147" i="11"/>
  <c r="A134" i="11"/>
  <c r="A121" i="11"/>
  <c r="A94" i="11"/>
  <c r="A151" i="11"/>
  <c r="A153" i="11"/>
  <c r="A135" i="11"/>
  <c r="A82" i="11"/>
  <c r="A401" i="14"/>
  <c r="A403" i="14"/>
  <c r="A165" i="11"/>
  <c r="A163" i="11"/>
  <c r="A149" i="11"/>
  <c r="A136" i="11"/>
  <c r="A123" i="11"/>
  <c r="A109" i="11"/>
  <c r="A95" i="11"/>
  <c r="A188" i="11"/>
  <c r="A167" i="11"/>
  <c r="A129" i="11"/>
  <c r="B130" i="11" s="1"/>
  <c r="A162" i="11"/>
  <c r="A108" i="11"/>
  <c r="B109" i="11" s="1"/>
  <c r="A122" i="18"/>
  <c r="A286" i="16"/>
  <c r="A152" i="11"/>
  <c r="A150" i="11"/>
  <c r="A137" i="11"/>
  <c r="A124" i="11"/>
  <c r="A110" i="11"/>
  <c r="A96" i="11"/>
  <c r="A83" i="11"/>
  <c r="A180" i="11"/>
  <c r="A154" i="11"/>
  <c r="B155" i="11" s="1"/>
  <c r="A117" i="11"/>
  <c r="A175" i="11"/>
  <c r="A179" i="11"/>
  <c r="A77" i="11"/>
  <c r="A254" i="17"/>
  <c r="A140" i="11"/>
  <c r="B141" i="11" s="1"/>
  <c r="A138" i="11"/>
  <c r="B139" i="11" s="1"/>
  <c r="A125" i="11"/>
  <c r="B126" i="11" s="1"/>
  <c r="A111" i="11"/>
  <c r="A97" i="11"/>
  <c r="A84" i="11"/>
  <c r="A69" i="11"/>
  <c r="A168" i="11"/>
  <c r="A142" i="11"/>
  <c r="A104" i="11"/>
  <c r="A447" i="15"/>
  <c r="A216" i="15"/>
  <c r="A128" i="11"/>
  <c r="A112" i="11"/>
  <c r="A85" i="11"/>
  <c r="A181" i="11"/>
  <c r="A156" i="11"/>
  <c r="A91" i="11"/>
  <c r="A148" i="11"/>
  <c r="A399" i="14"/>
  <c r="A98" i="11"/>
  <c r="A70" i="11"/>
  <c r="A402" i="14"/>
  <c r="A404" i="14"/>
  <c r="A116" i="11"/>
  <c r="A113" i="11"/>
  <c r="A99" i="11"/>
  <c r="A86" i="11"/>
  <c r="B87" i="11" s="1"/>
  <c r="A71" i="11"/>
  <c r="B72" i="11" s="1"/>
  <c r="A114" i="11"/>
  <c r="B115" i="11" s="1"/>
  <c r="A169" i="11"/>
  <c r="A143" i="11"/>
  <c r="A118" i="11"/>
  <c r="B119" i="11" s="1"/>
  <c r="A79" i="11"/>
  <c r="B80" i="11" s="1"/>
  <c r="A384" i="14"/>
  <c r="A385" i="14"/>
  <c r="A244" i="17"/>
  <c r="A205" i="15"/>
  <c r="A267" i="16"/>
  <c r="A242" i="17"/>
  <c r="A266" i="16"/>
  <c r="A383" i="14"/>
  <c r="A210" i="15"/>
  <c r="A271" i="16"/>
  <c r="A115" i="18"/>
  <c r="A117" i="18"/>
  <c r="A209" i="15"/>
  <c r="A386" i="14"/>
  <c r="A382" i="14"/>
  <c r="A206" i="15"/>
  <c r="A270" i="16"/>
  <c r="A387" i="14"/>
  <c r="A116" i="18"/>
  <c r="A208" i="15"/>
  <c r="A269" i="16"/>
  <c r="A243" i="17"/>
  <c r="A268" i="16"/>
  <c r="A207" i="15"/>
  <c r="A931" i="14"/>
  <c r="A610" i="17"/>
  <c r="A690" i="14"/>
  <c r="A471" i="16"/>
  <c r="A259" i="18"/>
  <c r="A927" i="14"/>
  <c r="A608" i="17"/>
  <c r="A637" i="16"/>
  <c r="A635" i="16"/>
  <c r="A449" i="15"/>
  <c r="A640" i="16"/>
  <c r="A930" i="14"/>
  <c r="A928" i="14"/>
  <c r="A609" i="17"/>
  <c r="A641" i="16"/>
  <c r="A448" i="15"/>
  <c r="A929" i="14"/>
  <c r="A926" i="14"/>
  <c r="A636" i="16"/>
  <c r="A342" i="15"/>
  <c r="A448" i="17"/>
  <c r="A195" i="18"/>
  <c r="A691" i="14"/>
  <c r="A343" i="15"/>
  <c r="A472" i="16"/>
  <c r="A475" i="16"/>
  <c r="A692" i="14"/>
  <c r="A693" i="14"/>
  <c r="A196" i="18"/>
  <c r="A473" i="16"/>
  <c r="A470" i="16"/>
  <c r="A694" i="14"/>
  <c r="A446" i="17"/>
  <c r="A447" i="17"/>
  <c r="A476" i="16"/>
  <c r="A474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92" i="15"/>
  <c r="A87" i="14"/>
  <c r="A221" i="18"/>
  <c r="A531" i="16"/>
  <c r="A33" i="14"/>
  <c r="A83" i="14"/>
  <c r="A532" i="16"/>
  <c r="A222" i="18"/>
  <c r="A518" i="17"/>
  <c r="A786" i="14"/>
  <c r="A519" i="17"/>
  <c r="A520" i="17"/>
  <c r="A787" i="14"/>
  <c r="A783" i="14"/>
  <c r="A517" i="17"/>
  <c r="A530" i="16"/>
  <c r="A788" i="14"/>
  <c r="A789" i="14"/>
  <c r="A785" i="14"/>
  <c r="A784" i="14"/>
  <c r="A393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70" i="16"/>
  <c r="A407" i="15"/>
  <c r="A620" i="16"/>
  <c r="A576" i="16"/>
  <c r="A833" i="14"/>
  <c r="A548" i="17"/>
  <c r="A573" i="16"/>
  <c r="A234" i="18"/>
  <c r="A903" i="14"/>
  <c r="A568" i="16"/>
  <c r="A571" i="16"/>
  <c r="A574" i="16"/>
  <c r="A549" i="17"/>
  <c r="A831" i="14"/>
  <c r="A834" i="14"/>
  <c r="A235" i="18"/>
  <c r="A408" i="15"/>
  <c r="A569" i="16"/>
  <c r="A572" i="16"/>
  <c r="A547" i="17"/>
  <c r="A830" i="14"/>
  <c r="A832" i="14"/>
  <c r="A575" i="16"/>
  <c r="A598" i="17"/>
  <c r="A901" i="14"/>
  <c r="A596" i="17"/>
  <c r="A619" i="16"/>
  <c r="A904" i="14"/>
  <c r="A902" i="14"/>
  <c r="A905" i="14"/>
  <c r="A597" i="17"/>
  <c r="A906" i="14"/>
  <c r="A251" i="18"/>
  <c r="A600" i="17"/>
  <c r="A202" i="15"/>
  <c r="A599" i="17"/>
  <c r="A252" i="18"/>
  <c r="A595" i="17"/>
  <c r="A440" i="15"/>
  <c r="A618" i="16"/>
  <c r="A439" i="15"/>
  <c r="A197" i="15"/>
  <c r="A200" i="15"/>
  <c r="A377" i="14"/>
  <c r="A380" i="14"/>
  <c r="A113" i="18"/>
  <c r="A241" i="17"/>
  <c r="A264" i="16"/>
  <c r="A198" i="15"/>
  <c r="A114" i="18"/>
  <c r="A204" i="15"/>
  <c r="A378" i="14"/>
  <c r="A381" i="14"/>
  <c r="A201" i="15"/>
  <c r="A262" i="16"/>
  <c r="A265" i="16"/>
  <c r="A112" i="18"/>
  <c r="A239" i="17"/>
  <c r="A376" i="14"/>
  <c r="A240" i="17"/>
  <c r="A199" i="15"/>
  <c r="A379" i="14"/>
  <c r="A203" i="15"/>
  <c r="A263" i="16"/>
  <c r="A138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85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6" i="18"/>
  <c r="A443" i="14"/>
  <c r="A283" i="17"/>
  <c r="A315" i="16"/>
  <c r="A229" i="15"/>
  <c r="A280" i="17"/>
  <c r="A284" i="17"/>
  <c r="A462" i="17"/>
  <c r="A134" i="18"/>
  <c r="A278" i="17"/>
  <c r="A440" i="14"/>
  <c r="A135" i="18"/>
  <c r="A316" i="16"/>
  <c r="A200" i="18"/>
  <c r="A463" i="17"/>
  <c r="A349" i="15"/>
  <c r="A611" i="16"/>
  <c r="A707" i="14"/>
  <c r="A614" i="16"/>
  <c r="A709" i="14"/>
  <c r="A484" i="16"/>
  <c r="A466" i="17"/>
  <c r="A435" i="15"/>
  <c r="A461" i="17"/>
  <c r="A613" i="16"/>
  <c r="A348" i="15"/>
  <c r="A706" i="14"/>
  <c r="A467" i="17"/>
  <c r="A705" i="14"/>
  <c r="A895" i="14"/>
  <c r="A464" i="17"/>
  <c r="A708" i="14"/>
  <c r="A201" i="18"/>
  <c r="A465" i="17"/>
  <c r="A468" i="17"/>
  <c r="A609" i="16"/>
  <c r="A892" i="14"/>
  <c r="A248" i="18"/>
  <c r="A893" i="14"/>
  <c r="A587" i="17"/>
  <c r="A610" i="16"/>
  <c r="A249" i="18"/>
  <c r="A612" i="16"/>
  <c r="A436" i="15"/>
  <c r="A894" i="14"/>
  <c r="A890" i="14"/>
  <c r="A896" i="14"/>
  <c r="A39" i="15"/>
  <c r="A588" i="17"/>
  <c r="A27" i="15"/>
  <c r="A608" i="16"/>
  <c r="A889" i="14"/>
  <c r="A891" i="14"/>
  <c r="A586" i="17"/>
  <c r="A64" i="15"/>
  <c r="A514" i="16"/>
  <c r="A25" i="11"/>
  <c r="A39" i="18"/>
  <c r="A382" i="15"/>
  <c r="A120" i="14"/>
  <c r="A77" i="16"/>
  <c r="A68" i="17"/>
  <c r="A761" i="14"/>
  <c r="A381" i="15"/>
  <c r="A78" i="16"/>
  <c r="A764" i="14"/>
  <c r="A122" i="14"/>
  <c r="A765" i="14"/>
  <c r="A125" i="14"/>
  <c r="A383" i="15"/>
  <c r="A384" i="15"/>
  <c r="A766" i="14"/>
  <c r="A123" i="14"/>
  <c r="A69" i="17"/>
  <c r="A121" i="14"/>
  <c r="A214" i="18"/>
  <c r="A126" i="14"/>
  <c r="A79" i="16"/>
  <c r="A499" i="17"/>
  <c r="A500" i="17"/>
  <c r="A80" i="16"/>
  <c r="A515" i="16"/>
  <c r="A81" i="16"/>
  <c r="A63" i="15"/>
  <c r="A37" i="18"/>
  <c r="A38" i="18"/>
  <c r="A385" i="15"/>
  <c r="A760" i="14"/>
  <c r="A215" i="18"/>
  <c r="A124" i="14"/>
  <c r="A762" i="14"/>
  <c r="A763" i="14"/>
  <c r="A501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90" i="15"/>
  <c r="A304" i="15"/>
  <c r="A316" i="15"/>
  <c r="A328" i="15"/>
  <c r="A340" i="15"/>
  <c r="A356" i="15"/>
  <c r="A368" i="15"/>
  <c r="A380" i="15"/>
  <c r="A401" i="15"/>
  <c r="A415" i="15"/>
  <c r="A427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B275" i="15" s="1"/>
  <c r="A291" i="15"/>
  <c r="A305" i="15"/>
  <c r="A317" i="15"/>
  <c r="A329" i="15"/>
  <c r="A341" i="15"/>
  <c r="B342" i="15" s="1"/>
  <c r="B343" i="15" s="1"/>
  <c r="A357" i="15"/>
  <c r="A369" i="15"/>
  <c r="A386" i="15"/>
  <c r="A402" i="15"/>
  <c r="A416" i="15"/>
  <c r="A428" i="15"/>
  <c r="A444" i="15"/>
  <c r="A459" i="15"/>
  <c r="A143" i="15"/>
  <c r="A414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80" i="15"/>
  <c r="B280" i="15" s="1"/>
  <c r="A292" i="15"/>
  <c r="A306" i="15"/>
  <c r="A318" i="15"/>
  <c r="A330" i="15"/>
  <c r="A344" i="15"/>
  <c r="A358" i="15"/>
  <c r="A370" i="15"/>
  <c r="A387" i="15"/>
  <c r="A403" i="15"/>
  <c r="A417" i="15"/>
  <c r="A429" i="15"/>
  <c r="A445" i="15"/>
  <c r="A460" i="15"/>
  <c r="A315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81" i="15"/>
  <c r="A293" i="15"/>
  <c r="A307" i="15"/>
  <c r="A319" i="15"/>
  <c r="A331" i="15"/>
  <c r="A345" i="15"/>
  <c r="A359" i="15"/>
  <c r="A371" i="15"/>
  <c r="A388" i="15"/>
  <c r="A404" i="15"/>
  <c r="A418" i="15"/>
  <c r="A430" i="15"/>
  <c r="A446" i="15"/>
  <c r="A461" i="15"/>
  <c r="A303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82" i="15"/>
  <c r="A294" i="15"/>
  <c r="A308" i="15"/>
  <c r="A320" i="15"/>
  <c r="A332" i="15"/>
  <c r="A346" i="15"/>
  <c r="A360" i="15"/>
  <c r="A372" i="15"/>
  <c r="A389" i="15"/>
  <c r="A405" i="15"/>
  <c r="A419" i="15"/>
  <c r="A431" i="15"/>
  <c r="A450" i="15"/>
  <c r="A462" i="15"/>
  <c r="A451" i="15"/>
  <c r="A128" i="15"/>
  <c r="A233" i="15"/>
  <c r="B234" i="15" s="1"/>
  <c r="A327" i="15"/>
  <c r="A367" i="15"/>
  <c r="A426" i="15"/>
  <c r="A443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83" i="15"/>
  <c r="A295" i="15"/>
  <c r="A309" i="15"/>
  <c r="A321" i="15"/>
  <c r="A333" i="15"/>
  <c r="B334" i="15" s="1"/>
  <c r="A347" i="15"/>
  <c r="A361" i="15"/>
  <c r="A373" i="15"/>
  <c r="A390" i="15"/>
  <c r="A406" i="15"/>
  <c r="A420" i="15"/>
  <c r="A432" i="15"/>
  <c r="A463" i="15"/>
  <c r="A179" i="15"/>
  <c r="B180" i="15" s="1"/>
  <c r="A339" i="15"/>
  <c r="A442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84" i="15"/>
  <c r="A296" i="15"/>
  <c r="B297" i="15" s="1"/>
  <c r="A310" i="15"/>
  <c r="A322" i="15"/>
  <c r="A334" i="15"/>
  <c r="A350" i="15"/>
  <c r="A362" i="15"/>
  <c r="A374" i="15"/>
  <c r="A391" i="15"/>
  <c r="B392" i="15" s="1"/>
  <c r="A409" i="15"/>
  <c r="A421" i="15"/>
  <c r="A433" i="15"/>
  <c r="A452" i="15"/>
  <c r="A464" i="15"/>
  <c r="A167" i="15"/>
  <c r="A379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5" i="15"/>
  <c r="A299" i="15"/>
  <c r="A311" i="15"/>
  <c r="A323" i="15"/>
  <c r="A335" i="15"/>
  <c r="B336" i="15" s="1"/>
  <c r="A351" i="15"/>
  <c r="A363" i="15"/>
  <c r="A375" i="15"/>
  <c r="A394" i="15"/>
  <c r="A410" i="15"/>
  <c r="A422" i="15"/>
  <c r="A434" i="15"/>
  <c r="A453" i="15"/>
  <c r="A465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6" i="15"/>
  <c r="A300" i="15"/>
  <c r="A312" i="15"/>
  <c r="A324" i="15"/>
  <c r="A336" i="15"/>
  <c r="A352" i="15"/>
  <c r="A364" i="15"/>
  <c r="A376" i="15"/>
  <c r="A395" i="15"/>
  <c r="B396" i="15" s="1"/>
  <c r="B397" i="15" s="1"/>
  <c r="A411" i="15"/>
  <c r="A423" i="15"/>
  <c r="A437" i="15"/>
  <c r="A454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7" i="15"/>
  <c r="A301" i="15"/>
  <c r="A313" i="15"/>
  <c r="A325" i="15"/>
  <c r="A337" i="15"/>
  <c r="A353" i="15"/>
  <c r="A365" i="15"/>
  <c r="A377" i="15"/>
  <c r="A398" i="15"/>
  <c r="A412" i="15"/>
  <c r="A424" i="15"/>
  <c r="A438" i="15"/>
  <c r="A455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8" i="15"/>
  <c r="A302" i="15"/>
  <c r="A314" i="15"/>
  <c r="A326" i="15"/>
  <c r="A338" i="15"/>
  <c r="A354" i="15"/>
  <c r="A366" i="15"/>
  <c r="A378" i="15"/>
  <c r="A399" i="15"/>
  <c r="A413" i="15"/>
  <c r="A425" i="15"/>
  <c r="A441" i="15"/>
  <c r="A456" i="15"/>
  <c r="A80" i="15"/>
  <c r="A92" i="15"/>
  <c r="B93" i="15" s="1"/>
  <c r="A104" i="15"/>
  <c r="A116" i="15"/>
  <c r="B117" i="15" s="1"/>
  <c r="A155" i="15"/>
  <c r="A191" i="15"/>
  <c r="A219" i="15"/>
  <c r="A289" i="15"/>
  <c r="A355" i="15"/>
  <c r="A400" i="15"/>
  <c r="A457" i="15"/>
  <c r="A458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50" i="14"/>
  <c r="A262" i="18"/>
  <c r="A649" i="16"/>
  <c r="A263" i="18"/>
  <c r="A967" i="14"/>
  <c r="A660" i="16"/>
  <c r="A937" i="14"/>
  <c r="A624" i="17"/>
  <c r="A616" i="17"/>
  <c r="A266" i="18"/>
  <c r="A650" i="16"/>
  <c r="A631" i="17"/>
  <c r="A619" i="17"/>
  <c r="A658" i="16"/>
  <c r="A268" i="18"/>
  <c r="A628" i="17"/>
  <c r="A626" i="17"/>
  <c r="A627" i="17"/>
  <c r="A956" i="14"/>
  <c r="A264" i="18"/>
  <c r="A947" i="14"/>
  <c r="A269" i="18"/>
  <c r="A964" i="14"/>
  <c r="A944" i="14"/>
  <c r="A957" i="14"/>
  <c r="A951" i="14"/>
  <c r="A966" i="14"/>
  <c r="A270" i="18"/>
  <c r="A644" i="16"/>
  <c r="A267" i="18"/>
  <c r="A645" i="16"/>
  <c r="A952" i="14"/>
  <c r="A656" i="16"/>
  <c r="A940" i="14"/>
  <c r="A945" i="14"/>
  <c r="A959" i="14"/>
  <c r="A655" i="16"/>
  <c r="A661" i="16"/>
  <c r="A953" i="14"/>
  <c r="A652" i="16"/>
  <c r="A617" i="17"/>
  <c r="A941" i="14"/>
  <c r="A632" i="17"/>
  <c r="A949" i="14"/>
  <c r="A961" i="14"/>
  <c r="A969" i="14"/>
  <c r="A954" i="14"/>
  <c r="A653" i="16"/>
  <c r="A659" i="16"/>
  <c r="A942" i="14"/>
  <c r="A965" i="14"/>
  <c r="A615" i="17"/>
  <c r="A625" i="17"/>
  <c r="A968" i="14"/>
  <c r="A622" i="17"/>
  <c r="A654" i="16"/>
  <c r="A634" i="17"/>
  <c r="A943" i="14"/>
  <c r="A265" i="18"/>
  <c r="A621" i="17"/>
  <c r="A620" i="17"/>
  <c r="A629" i="17"/>
  <c r="A963" i="14"/>
  <c r="A962" i="14"/>
  <c r="A646" i="16"/>
  <c r="A651" i="16"/>
  <c r="A960" i="14"/>
  <c r="A938" i="14"/>
  <c r="A970" i="14"/>
  <c r="A630" i="17"/>
  <c r="A657" i="16"/>
  <c r="A647" i="16"/>
  <c r="A946" i="14"/>
  <c r="A958" i="14"/>
  <c r="A955" i="14"/>
  <c r="A618" i="17"/>
  <c r="A648" i="16"/>
  <c r="A633" i="17"/>
  <c r="A948" i="14"/>
  <c r="A939" i="14"/>
  <c r="A623" i="17"/>
  <c r="A13" i="18"/>
  <c r="A231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9" i="18"/>
  <c r="A270" i="17"/>
  <c r="A424" i="14"/>
  <c r="A306" i="16"/>
  <c r="A310" i="16"/>
  <c r="A421" i="14"/>
  <c r="A304" i="16"/>
  <c r="A307" i="16"/>
  <c r="A268" i="17"/>
  <c r="A302" i="16"/>
  <c r="A305" i="16"/>
  <c r="A379" i="17"/>
  <c r="A422" i="14"/>
  <c r="A425" i="14"/>
  <c r="A308" i="16"/>
  <c r="A269" i="17"/>
  <c r="A303" i="16"/>
  <c r="A426" i="14"/>
  <c r="A378" i="17"/>
  <c r="A579" i="14"/>
  <c r="A582" i="14"/>
  <c r="A380" i="17"/>
  <c r="A376" i="17"/>
  <c r="A377" i="17"/>
  <c r="A399" i="16"/>
  <c r="A168" i="18"/>
  <c r="A580" i="14"/>
  <c r="A400" i="16"/>
  <c r="A581" i="14"/>
  <c r="A401" i="16"/>
  <c r="A578" i="14"/>
  <c r="A919" i="14"/>
  <c r="A497" i="16"/>
  <c r="A474" i="17"/>
  <c r="A717" i="14"/>
  <c r="A204" i="18"/>
  <c r="A492" i="16"/>
  <c r="A473" i="17"/>
  <c r="A498" i="16"/>
  <c r="A715" i="14"/>
  <c r="A718" i="14"/>
  <c r="A494" i="16"/>
  <c r="A205" i="18"/>
  <c r="A495" i="16"/>
  <c r="A716" i="14"/>
  <c r="A493" i="16"/>
  <c r="A496" i="16"/>
  <c r="A472" i="17"/>
  <c r="A491" i="16"/>
  <c r="A719" i="14"/>
  <c r="A561" i="16"/>
  <c r="A899" i="14"/>
  <c r="A565" i="16"/>
  <c r="A876" i="14"/>
  <c r="A622" i="16"/>
  <c r="A250" i="18"/>
  <c r="A858" i="14"/>
  <c r="A599" i="16"/>
  <c r="A934" i="14"/>
  <c r="A254" i="18"/>
  <c r="A601" i="16"/>
  <c r="A634" i="16"/>
  <c r="A564" i="16"/>
  <c r="A914" i="14"/>
  <c r="A607" i="17"/>
  <c r="A582" i="17"/>
  <c r="A920" i="14"/>
  <c r="A829" i="14"/>
  <c r="A602" i="16"/>
  <c r="A857" i="14"/>
  <c r="A860" i="14"/>
  <c r="A611" i="17"/>
  <c r="A590" i="17"/>
  <c r="A865" i="14"/>
  <c r="A631" i="16"/>
  <c r="A568" i="17"/>
  <c r="A837" i="14"/>
  <c r="A605" i="16"/>
  <c r="A69" i="14"/>
  <c r="A642" i="16"/>
  <c r="A573" i="17"/>
  <c r="A613" i="17"/>
  <c r="A624" i="16"/>
  <c r="A616" i="16"/>
  <c r="A602" i="17"/>
  <c r="A560" i="16"/>
  <c r="A570" i="17"/>
  <c r="A551" i="17"/>
  <c r="A935" i="14"/>
  <c r="A598" i="16"/>
  <c r="A867" i="14"/>
  <c r="A553" i="17"/>
  <c r="A584" i="17"/>
  <c r="A603" i="16"/>
  <c r="A589" i="17"/>
  <c r="A569" i="17"/>
  <c r="A559" i="17"/>
  <c r="A897" i="14"/>
  <c r="A853" i="14"/>
  <c r="A558" i="17"/>
  <c r="A585" i="17"/>
  <c r="A936" i="14"/>
  <c r="A604" i="16"/>
  <c r="A885" i="14"/>
  <c r="A854" i="14"/>
  <c r="A887" i="14"/>
  <c r="A864" i="14"/>
  <c r="A545" i="17"/>
  <c r="A888" i="14"/>
  <c r="A881" i="14"/>
  <c r="A246" i="18"/>
  <c r="A601" i="17"/>
  <c r="A922" i="14"/>
  <c r="A546" i="17"/>
  <c r="A871" i="14"/>
  <c r="A924" i="14"/>
  <c r="A572" i="17"/>
  <c r="A909" i="14"/>
  <c r="A574" i="17"/>
  <c r="A614" i="17"/>
  <c r="A579" i="16"/>
  <c r="A247" i="18"/>
  <c r="A261" i="18"/>
  <c r="A550" i="17"/>
  <c r="A859" i="14"/>
  <c r="A580" i="17"/>
  <c r="A855" i="14"/>
  <c r="A843" i="14"/>
  <c r="A600" i="16"/>
  <c r="A900" i="14"/>
  <c r="A587" i="16"/>
  <c r="A878" i="14"/>
  <c r="A845" i="14"/>
  <c r="A586" i="16"/>
  <c r="A898" i="14"/>
  <c r="A258" i="18"/>
  <c r="A880" i="14"/>
  <c r="A257" i="18"/>
  <c r="A560" i="17"/>
  <c r="A846" i="14"/>
  <c r="A565" i="17"/>
  <c r="A629" i="16"/>
  <c r="A561" i="17"/>
  <c r="A594" i="16"/>
  <c r="A253" i="18"/>
  <c r="A589" i="16"/>
  <c r="A592" i="17"/>
  <c r="A847" i="14"/>
  <c r="A910" i="14"/>
  <c r="A883" i="14"/>
  <c r="A567" i="16"/>
  <c r="A594" i="17"/>
  <c r="A921" i="14"/>
  <c r="A873" i="14"/>
  <c r="A593" i="17"/>
  <c r="A567" i="17"/>
  <c r="A593" i="16"/>
  <c r="A925" i="14"/>
  <c r="A839" i="14"/>
  <c r="A828" i="14"/>
  <c r="A564" i="17"/>
  <c r="A612" i="17"/>
  <c r="A848" i="14"/>
  <c r="A597" i="16"/>
  <c r="A623" i="16"/>
  <c r="A552" i="17"/>
  <c r="A875" i="14"/>
  <c r="A850" i="14"/>
  <c r="A621" i="16"/>
  <c r="A849" i="14"/>
  <c r="A877" i="14"/>
  <c r="A933" i="14"/>
  <c r="A233" i="18"/>
  <c r="A627" i="16"/>
  <c r="A588" i="16"/>
  <c r="A566" i="16"/>
  <c r="A886" i="14"/>
  <c r="A578" i="16"/>
  <c r="A861" i="14"/>
  <c r="A541" i="17"/>
  <c r="A628" i="16"/>
  <c r="A852" i="14"/>
  <c r="A913" i="14"/>
  <c r="A856" i="14"/>
  <c r="A566" i="17"/>
  <c r="A923" i="14"/>
  <c r="A835" i="14"/>
  <c r="A911" i="14"/>
  <c r="A882" i="14"/>
  <c r="A606" i="16"/>
  <c r="A912" i="14"/>
  <c r="A862" i="14"/>
  <c r="A544" i="17"/>
  <c r="A633" i="16"/>
  <c r="A874" i="14"/>
  <c r="A542" i="17"/>
  <c r="A915" i="14"/>
  <c r="A607" i="16"/>
  <c r="A851" i="14"/>
  <c r="A838" i="14"/>
  <c r="A603" i="17"/>
  <c r="A77" i="14"/>
  <c r="A575" i="17"/>
  <c r="A580" i="16"/>
  <c r="A615" i="16"/>
  <c r="A842" i="14"/>
  <c r="A559" i="16"/>
  <c r="A625" i="16"/>
  <c r="A841" i="14"/>
  <c r="A617" i="16"/>
  <c r="A606" i="17"/>
  <c r="A907" i="14"/>
  <c r="A626" i="16"/>
  <c r="A866" i="14"/>
  <c r="A563" i="16"/>
  <c r="A562" i="16"/>
  <c r="A916" i="14"/>
  <c r="A844" i="14"/>
  <c r="A581" i="17"/>
  <c r="A863" i="14"/>
  <c r="A543" i="17"/>
  <c r="A591" i="17"/>
  <c r="A583" i="17"/>
  <c r="A884" i="14"/>
  <c r="A562" i="17"/>
  <c r="A917" i="14"/>
  <c r="A918" i="14"/>
  <c r="A579" i="17"/>
  <c r="A836" i="14"/>
  <c r="A879" i="14"/>
  <c r="A632" i="16"/>
  <c r="A563" i="17"/>
  <c r="A932" i="14"/>
  <c r="A908" i="14"/>
  <c r="A260" i="18"/>
  <c r="A577" i="16"/>
  <c r="A872" i="14"/>
  <c r="A840" i="14"/>
  <c r="A571" i="17"/>
  <c r="A643" i="16"/>
  <c r="A245" i="18"/>
  <c r="A43" i="14"/>
  <c r="A459" i="14"/>
  <c r="A295" i="14"/>
  <c r="A60" i="14"/>
  <c r="A218" i="18"/>
  <c r="A775" i="14"/>
  <c r="A7" i="14"/>
  <c r="B7" i="14" s="1"/>
  <c r="A412" i="14"/>
  <c r="A9" i="14"/>
  <c r="A801" i="14"/>
  <c r="A230" i="14"/>
  <c r="A460" i="14"/>
  <c r="A616" i="14"/>
  <c r="A356" i="14"/>
  <c r="A446" i="14"/>
  <c r="A345" i="14"/>
  <c r="A744" i="14"/>
  <c r="A195" i="14"/>
  <c r="A369" i="14"/>
  <c r="A562" i="14"/>
  <c r="A212" i="14"/>
  <c r="A812" i="14"/>
  <c r="A271" i="14"/>
  <c r="A73" i="14"/>
  <c r="A158" i="14"/>
  <c r="A11" i="14"/>
  <c r="A165" i="14"/>
  <c r="A215" i="14"/>
  <c r="A290" i="14"/>
  <c r="A164" i="14"/>
  <c r="A10" i="14"/>
  <c r="A522" i="14"/>
  <c r="A736" i="14"/>
  <c r="A129" i="14"/>
  <c r="A464" i="14"/>
  <c r="A698" i="14"/>
  <c r="A236" i="18"/>
  <c r="A680" i="14"/>
  <c r="A323" i="14"/>
  <c r="A747" i="14"/>
  <c r="A696" i="14"/>
  <c r="A112" i="14"/>
  <c r="A284" i="14"/>
  <c r="A609" i="14"/>
  <c r="A568" i="14"/>
  <c r="A774" i="14"/>
  <c r="A750" i="14"/>
  <c r="A237" i="18"/>
  <c r="A521" i="17"/>
  <c r="A745" i="14"/>
  <c r="A255" i="14"/>
  <c r="A462" i="14"/>
  <c r="A309" i="14"/>
  <c r="A756" i="14"/>
  <c r="A658" i="14"/>
  <c r="A218" i="14"/>
  <c r="A527" i="14"/>
  <c r="A501" i="14"/>
  <c r="A652" i="14"/>
  <c r="A779" i="14"/>
  <c r="A414" i="14"/>
  <c r="A826" i="14"/>
  <c r="A449" i="14"/>
  <c r="A809" i="14"/>
  <c r="A64" i="14"/>
  <c r="A529" i="14"/>
  <c r="A198" i="14"/>
  <c r="A166" i="14"/>
  <c r="A314" i="14"/>
  <c r="A184" i="14"/>
  <c r="A216" i="14"/>
  <c r="A109" i="14"/>
  <c r="A813" i="14"/>
  <c r="A392" i="14"/>
  <c r="A315" i="14"/>
  <c r="A513" i="17"/>
  <c r="A780" i="14"/>
  <c r="A704" i="14"/>
  <c r="B705" i="14" s="1"/>
  <c r="A724" i="14"/>
  <c r="A644" i="14"/>
  <c r="A645" i="14"/>
  <c r="A684" i="14"/>
  <c r="A612" i="14"/>
  <c r="A220" i="14"/>
  <c r="A639" i="14"/>
  <c r="A608" i="14"/>
  <c r="A578" i="17"/>
  <c r="A555" i="14"/>
  <c r="A472" i="14"/>
  <c r="A525" i="14"/>
  <c r="A577" i="17"/>
  <c r="A575" i="14"/>
  <c r="A531" i="17"/>
  <c r="A628" i="14"/>
  <c r="A511" i="14"/>
  <c r="A772" i="14"/>
  <c r="A68" i="14"/>
  <c r="A535" i="14"/>
  <c r="A557" i="17"/>
  <c r="A595" i="16"/>
  <c r="A623" i="14"/>
  <c r="A294" i="14"/>
  <c r="A303" i="14"/>
  <c r="A502" i="14"/>
  <c r="A62" i="14"/>
  <c r="A208" i="18"/>
  <c r="A25" i="14"/>
  <c r="A524" i="17"/>
  <c r="B525" i="17" s="1"/>
  <c r="B526" i="17" s="1"/>
  <c r="B527" i="17" s="1"/>
  <c r="B528" i="17" s="1"/>
  <c r="A20" i="14"/>
  <c r="A790" i="14"/>
  <c r="A725" i="14"/>
  <c r="A687" i="14"/>
  <c r="A700" i="14"/>
  <c r="A188" i="14"/>
  <c r="A640" i="14"/>
  <c r="A610" i="14"/>
  <c r="A211" i="14"/>
  <c r="A516" i="14"/>
  <c r="A222" i="14"/>
  <c r="A523" i="17"/>
  <c r="A431" i="14"/>
  <c r="A494" i="14"/>
  <c r="A777" i="14"/>
  <c r="A388" i="14"/>
  <c r="A481" i="14"/>
  <c r="A773" i="14"/>
  <c r="A91" i="14"/>
  <c r="A54" i="14"/>
  <c r="A239" i="18"/>
  <c r="A21" i="14"/>
  <c r="A281" i="14"/>
  <c r="A581" i="16"/>
  <c r="A359" i="14"/>
  <c r="A55" i="14"/>
  <c r="A367" i="14"/>
  <c r="A564" i="14"/>
  <c r="A817" i="14"/>
  <c r="A759" i="14"/>
  <c r="B760" i="14" s="1"/>
  <c r="A46" i="14"/>
  <c r="A557" i="14"/>
  <c r="A434" i="14"/>
  <c r="A463" i="14"/>
  <c r="A152" i="14"/>
  <c r="A679" i="14"/>
  <c r="A407" i="14"/>
  <c r="A650" i="14"/>
  <c r="A659" i="14"/>
  <c r="A654" i="14"/>
  <c r="A689" i="14"/>
  <c r="B690" i="14" s="1"/>
  <c r="A731" i="14"/>
  <c r="A226" i="18"/>
  <c r="A538" i="14"/>
  <c r="A42" i="14"/>
  <c r="A210" i="14"/>
  <c r="A767" i="14"/>
  <c r="A461" i="14"/>
  <c r="A325" i="14"/>
  <c r="A712" i="14"/>
  <c r="A417" i="14"/>
  <c r="A549" i="14"/>
  <c r="A241" i="14"/>
  <c r="A411" i="14"/>
  <c r="A212" i="18"/>
  <c r="A257" i="14"/>
  <c r="A108" i="14"/>
  <c r="A53" i="14"/>
  <c r="A469" i="14"/>
  <c r="A47" i="14"/>
  <c r="A391" i="14"/>
  <c r="A631" i="14"/>
  <c r="A576" i="17"/>
  <c r="A288" i="14"/>
  <c r="A320" i="14"/>
  <c r="A770" i="14"/>
  <c r="A778" i="14"/>
  <c r="A663" i="14"/>
  <c r="A533" i="17"/>
  <c r="A726" i="14"/>
  <c r="A769" i="14"/>
  <c r="A94" i="14"/>
  <c r="A471" i="14"/>
  <c r="A563" i="14"/>
  <c r="A199" i="14"/>
  <c r="A155" i="14"/>
  <c r="A625" i="14"/>
  <c r="A556" i="14"/>
  <c r="A229" i="18"/>
  <c r="A482" i="14"/>
  <c r="A58" i="14"/>
  <c r="A265" i="14"/>
  <c r="A666" i="14"/>
  <c r="A76" i="14"/>
  <c r="A418" i="14"/>
  <c r="A529" i="17"/>
  <c r="A518" i="14"/>
  <c r="A41" i="14"/>
  <c r="A686" i="14"/>
  <c r="A479" i="14"/>
  <c r="A468" i="14"/>
  <c r="A183" i="14"/>
  <c r="A495" i="17"/>
  <c r="A432" i="14"/>
  <c r="A231" i="14"/>
  <c r="A672" i="14"/>
  <c r="A815" i="14"/>
  <c r="A234" i="14"/>
  <c r="A201" i="14"/>
  <c r="A491" i="14"/>
  <c r="A228" i="14"/>
  <c r="A695" i="14"/>
  <c r="A683" i="14"/>
  <c r="A219" i="18"/>
  <c r="A664" i="14"/>
  <c r="A510" i="17"/>
  <c r="A755" i="14"/>
  <c r="A308" i="14"/>
  <c r="A627" i="14"/>
  <c r="A624" i="14"/>
  <c r="A153" i="14"/>
  <c r="A626" i="14"/>
  <c r="A214" i="14"/>
  <c r="A200" i="14"/>
  <c r="A507" i="14"/>
  <c r="A238" i="14"/>
  <c r="A577" i="14"/>
  <c r="B578" i="14" s="1"/>
  <c r="A225" i="18"/>
  <c r="A507" i="17"/>
  <c r="A661" i="14"/>
  <c r="A651" i="14"/>
  <c r="A538" i="17"/>
  <c r="A365" i="14"/>
  <c r="A70" i="14"/>
  <c r="A297" i="14"/>
  <c r="A528" i="14"/>
  <c r="B529" i="14" s="1"/>
  <c r="A105" i="14"/>
  <c r="A322" i="14"/>
  <c r="A603" i="14"/>
  <c r="A316" i="14"/>
  <c r="A669" i="14"/>
  <c r="A223" i="18"/>
  <c r="B224" i="18" s="1"/>
  <c r="A793" i="14"/>
  <c r="A395" i="14"/>
  <c r="A203" i="14"/>
  <c r="A584" i="16"/>
  <c r="A208" i="14"/>
  <c r="A662" i="14"/>
  <c r="A589" i="14"/>
  <c r="A584" i="14"/>
  <c r="A504" i="14"/>
  <c r="A299" i="14"/>
  <c r="A56" i="14"/>
  <c r="A571" i="14"/>
  <c r="A130" i="14"/>
  <c r="A613" i="14"/>
  <c r="A511" i="17"/>
  <c r="A256" i="18"/>
  <c r="A324" i="14"/>
  <c r="A595" i="14"/>
  <c r="A565" i="14"/>
  <c r="A723" i="14"/>
  <c r="A711" i="14"/>
  <c r="A437" i="14"/>
  <c r="A570" i="14"/>
  <c r="A415" i="14"/>
  <c r="A586" i="14"/>
  <c r="A633" i="14"/>
  <c r="A230" i="18"/>
  <c r="A346" i="14"/>
  <c r="A606" i="14"/>
  <c r="A572" i="14"/>
  <c r="A554" i="14"/>
  <c r="A498" i="17"/>
  <c r="B499" i="17" s="1"/>
  <c r="A728" i="14"/>
  <c r="A735" i="14"/>
  <c r="A539" i="17"/>
  <c r="A154" i="14"/>
  <c r="A157" i="14"/>
  <c r="A205" i="14"/>
  <c r="A341" i="14"/>
  <c r="A291" i="14"/>
  <c r="A474" i="14"/>
  <c r="A534" i="17"/>
  <c r="A436" i="14"/>
  <c r="A79" i="14"/>
  <c r="A65" i="14"/>
  <c r="A63" i="14"/>
  <c r="A590" i="14"/>
  <c r="A307" i="14"/>
  <c r="A496" i="17"/>
  <c r="A57" i="14"/>
  <c r="A466" i="14"/>
  <c r="A604" i="14"/>
  <c r="A238" i="18"/>
  <c r="A808" i="14"/>
  <c r="A699" i="14"/>
  <c r="B700" i="14" s="1"/>
  <c r="A594" i="14"/>
  <c r="A239" i="14"/>
  <c r="A321" i="14"/>
  <c r="A496" i="14"/>
  <c r="A61" i="14"/>
  <c r="A513" i="14"/>
  <c r="A236" i="14"/>
  <c r="A40" i="14"/>
  <c r="A209" i="14"/>
  <c r="A178" i="14"/>
  <c r="A233" i="14"/>
  <c r="A574" i="14"/>
  <c r="A605" i="14"/>
  <c r="A588" i="14"/>
  <c r="A822" i="14"/>
  <c r="A132" i="14"/>
  <c r="A366" i="14"/>
  <c r="A429" i="14"/>
  <c r="A150" i="14"/>
  <c r="A467" i="14"/>
  <c r="A161" i="14"/>
  <c r="A519" i="14"/>
  <c r="A393" i="14"/>
  <c r="A216" i="18"/>
  <c r="A714" i="14"/>
  <c r="B715" i="14" s="1"/>
  <c r="B716" i="14" s="1"/>
  <c r="A827" i="14"/>
  <c r="A44" i="14"/>
  <c r="A13" i="14"/>
  <c r="A193" i="14"/>
  <c r="A560" i="14"/>
  <c r="A279" i="14"/>
  <c r="A508" i="17"/>
  <c r="A522" i="17"/>
  <c r="A819" i="14"/>
  <c r="A682" i="14"/>
  <c r="A413" i="14"/>
  <c r="A537" i="14"/>
  <c r="A502" i="17"/>
  <c r="A287" i="14"/>
  <c r="A427" i="14"/>
  <c r="A117" i="14"/>
  <c r="A229" i="14"/>
  <c r="A39" i="14"/>
  <c r="A30" i="14"/>
  <c r="A317" i="14"/>
  <c r="A119" i="14"/>
  <c r="A582" i="16"/>
  <c r="A221" i="14"/>
  <c r="A244" i="14"/>
  <c r="A243" i="14"/>
  <c r="A204" i="14"/>
  <c r="A814" i="14"/>
  <c r="A148" i="14"/>
  <c r="A162" i="14"/>
  <c r="A92" i="14"/>
  <c r="A559" i="14"/>
  <c r="A811" i="14"/>
  <c r="A816" i="14"/>
  <c r="A179" i="14"/>
  <c r="A433" i="14"/>
  <c r="A420" i="14"/>
  <c r="B421" i="14" s="1"/>
  <c r="A596" i="16"/>
  <c r="A593" i="14"/>
  <c r="A243" i="18"/>
  <c r="A16" i="14"/>
  <c r="A509" i="17"/>
  <c r="A649" i="14"/>
  <c r="A727" i="14"/>
  <c r="A509" i="14"/>
  <c r="A242" i="14"/>
  <c r="A343" i="14"/>
  <c r="A175" i="14"/>
  <c r="A206" i="14"/>
  <c r="A118" i="14"/>
  <c r="A185" i="14"/>
  <c r="A614" i="14"/>
  <c r="A223" i="14"/>
  <c r="A134" i="14"/>
  <c r="A637" i="14"/>
  <c r="A632" i="14"/>
  <c r="A671" i="14"/>
  <c r="A428" i="14"/>
  <c r="A167" i="14"/>
  <c r="A332" i="14"/>
  <c r="A480" i="14"/>
  <c r="A583" i="14"/>
  <c r="A217" i="14"/>
  <c r="A267" i="14"/>
  <c r="A622" i="14"/>
  <c r="B623" i="14" s="1"/>
  <c r="A702" i="14"/>
  <c r="A194" i="18"/>
  <c r="A515" i="17"/>
  <c r="A806" i="14"/>
  <c r="A232" i="18"/>
  <c r="A657" i="14"/>
  <c r="A733" i="14"/>
  <c r="A506" i="17"/>
  <c r="A738" i="14"/>
  <c r="A203" i="18"/>
  <c r="A18" i="14"/>
  <c r="A746" i="14"/>
  <c r="A505" i="17"/>
  <c r="A730" i="14"/>
  <c r="A665" i="14"/>
  <c r="A532" i="17"/>
  <c r="A497" i="17"/>
  <c r="A869" i="14"/>
  <c r="A358" i="14"/>
  <c r="A546" i="14"/>
  <c r="A566" i="14"/>
  <c r="A487" i="14"/>
  <c r="A470" i="14"/>
  <c r="A448" i="14"/>
  <c r="A107" i="14"/>
  <c r="A488" i="14"/>
  <c r="A330" i="14"/>
  <c r="A484" i="14"/>
  <c r="A273" i="14"/>
  <c r="A410" i="14"/>
  <c r="A313" i="14"/>
  <c r="A90" i="14"/>
  <c r="A673" i="14"/>
  <c r="A531" i="14"/>
  <c r="A515" i="14"/>
  <c r="A605" i="17"/>
  <c r="A219" i="14"/>
  <c r="A224" i="14"/>
  <c r="A363" i="14"/>
  <c r="A532" i="14"/>
  <c r="A352" i="14"/>
  <c r="A298" i="14"/>
  <c r="A59" i="14"/>
  <c r="A67" i="14"/>
  <c r="A104" i="14"/>
  <c r="A587" i="14"/>
  <c r="A408" i="14"/>
  <c r="A520" i="14"/>
  <c r="A191" i="14"/>
  <c r="A573" i="14"/>
  <c r="A517" i="14"/>
  <c r="A318" i="14"/>
  <c r="A282" i="14"/>
  <c r="A304" i="14"/>
  <c r="A768" i="14"/>
  <c r="A301" i="14"/>
  <c r="A143" i="14"/>
  <c r="A396" i="14"/>
  <c r="A674" i="14"/>
  <c r="A636" i="14"/>
  <c r="A485" i="14"/>
  <c r="A253" i="14"/>
  <c r="A499" i="14"/>
  <c r="A368" i="14"/>
  <c r="A638" i="14"/>
  <c r="A486" i="14"/>
  <c r="A374" i="14"/>
  <c r="A136" i="14"/>
  <c r="A607" i="14"/>
  <c r="A447" i="14"/>
  <c r="A617" i="14"/>
  <c r="A275" i="14"/>
  <c r="A74" i="14"/>
  <c r="A445" i="14"/>
  <c r="A405" i="14"/>
  <c r="A106" i="14"/>
  <c r="A810" i="14"/>
  <c r="A583" i="16"/>
  <c r="A820" i="14"/>
  <c r="A619" i="14"/>
  <c r="A561" i="14"/>
  <c r="A676" i="14"/>
  <c r="A497" i="14"/>
  <c r="A390" i="14"/>
  <c r="A190" i="14"/>
  <c r="A430" i="14"/>
  <c r="A242" i="18"/>
  <c r="A870" i="14"/>
  <c r="A475" i="14"/>
  <c r="A554" i="17"/>
  <c r="A80" i="14"/>
  <c r="B81" i="14" s="1"/>
  <c r="A576" i="14"/>
  <c r="A416" i="14"/>
  <c r="A280" i="14"/>
  <c r="A670" i="14"/>
  <c r="A113" i="14"/>
  <c r="A353" i="14"/>
  <c r="A635" i="14"/>
  <c r="A618" i="14"/>
  <c r="A256" i="14"/>
  <c r="A389" i="14"/>
  <c r="A534" i="14"/>
  <c r="A45" i="14"/>
  <c r="A296" i="14"/>
  <c r="A235" i="14"/>
  <c r="A306" i="14"/>
  <c r="A821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9" i="14"/>
  <c r="A163" i="14"/>
  <c r="A144" i="14"/>
  <c r="A551" i="14"/>
  <c r="A266" i="14"/>
  <c r="A255" i="18"/>
  <c r="A419" i="14"/>
  <c r="A483" i="14"/>
  <c r="A360" i="14"/>
  <c r="A227" i="14"/>
  <c r="A868" i="14"/>
  <c r="A89" i="14"/>
  <c r="A180" i="14"/>
  <c r="A621" i="14"/>
  <c r="A351" i="14"/>
  <c r="A558" i="14"/>
  <c r="A526" i="14"/>
  <c r="A174" i="14"/>
  <c r="A503" i="17"/>
  <c r="A739" i="14"/>
  <c r="A512" i="17"/>
  <c r="A642" i="14"/>
  <c r="A732" i="14"/>
  <c r="A647" i="14"/>
  <c r="A741" i="14"/>
  <c r="A29" i="14"/>
  <c r="A751" i="14"/>
  <c r="A703" i="14"/>
  <c r="A14" i="14"/>
  <c r="A646" i="14"/>
  <c r="A749" i="14"/>
  <c r="A791" i="14"/>
  <c r="A240" i="18"/>
  <c r="A688" i="14"/>
  <c r="A409" i="14"/>
  <c r="A615" i="14"/>
  <c r="A292" i="14"/>
  <c r="A182" i="14"/>
  <c r="A329" i="14"/>
  <c r="A145" i="14"/>
  <c r="A300" i="14"/>
  <c r="A500" i="14"/>
  <c r="A540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7" i="14"/>
  <c r="A567" i="14"/>
  <c r="B568" i="14" s="1"/>
  <c r="A681" i="14"/>
  <c r="A147" i="14"/>
  <c r="A110" i="14"/>
  <c r="A550" i="14"/>
  <c r="A187" i="14"/>
  <c r="A159" i="14"/>
  <c r="A176" i="14"/>
  <c r="A523" i="14"/>
  <c r="A604" i="17"/>
  <c r="A181" i="14"/>
  <c r="A225" i="14"/>
  <c r="A803" i="14"/>
  <c r="A12" i="14"/>
  <c r="A807" i="14"/>
  <c r="A685" i="14"/>
  <c r="A535" i="17"/>
  <c r="A28" i="14"/>
  <c r="A643" i="14"/>
  <c r="A697" i="14"/>
  <c r="A504" i="17"/>
  <c r="A804" i="14"/>
  <c r="A22" i="14"/>
  <c r="A514" i="17"/>
  <c r="A743" i="14"/>
  <c r="A537" i="17"/>
  <c r="A701" i="14"/>
  <c r="A334" i="14"/>
  <c r="A146" i="14"/>
  <c r="A477" i="14"/>
  <c r="A151" i="14"/>
  <c r="A668" i="14"/>
  <c r="A371" i="14"/>
  <c r="A492" i="14"/>
  <c r="A677" i="14"/>
  <c r="A620" i="14"/>
  <c r="A406" i="14"/>
  <c r="A503" i="14"/>
  <c r="A825" i="14"/>
  <c r="A128" i="14"/>
  <c r="A556" i="17"/>
  <c r="A246" i="14"/>
  <c r="A114" i="14"/>
  <c r="A310" i="14"/>
  <c r="A272" i="14"/>
  <c r="A98" i="14"/>
  <c r="A95" i="14"/>
  <c r="A473" i="14"/>
  <c r="A171" i="14"/>
  <c r="A116" i="14"/>
  <c r="A333" i="14"/>
  <c r="A602" i="14"/>
  <c r="A319" i="14"/>
  <c r="A160" i="14"/>
  <c r="A305" i="14"/>
  <c r="A24" i="14"/>
  <c r="A26" i="14"/>
  <c r="A32" i="14"/>
  <c r="A710" i="14"/>
  <c r="A220" i="18"/>
  <c r="B221" i="18" s="1"/>
  <c r="A734" i="14"/>
  <c r="A660" i="14"/>
  <c r="A217" i="18"/>
  <c r="A748" i="14"/>
  <c r="A802" i="14"/>
  <c r="A713" i="14"/>
  <c r="A641" i="14"/>
  <c r="A655" i="14"/>
  <c r="A721" i="14"/>
  <c r="A667" i="14"/>
  <c r="A754" i="14"/>
  <c r="A516" i="17"/>
  <c r="B517" i="17" s="1"/>
  <c r="A372" i="14"/>
  <c r="A168" i="14"/>
  <c r="A591" i="14"/>
  <c r="A173" i="14"/>
  <c r="A478" i="14"/>
  <c r="A823" i="14"/>
  <c r="A553" i="14"/>
  <c r="A293" i="14"/>
  <c r="A213" i="14"/>
  <c r="A630" i="16"/>
  <c r="A237" i="14"/>
  <c r="A370" i="14"/>
  <c r="A285" i="14"/>
  <c r="A555" i="17"/>
  <c r="A115" i="14"/>
  <c r="A274" i="14"/>
  <c r="A277" i="14"/>
  <c r="A189" i="14"/>
  <c r="A514" i="14"/>
  <c r="A375" i="14"/>
  <c r="A548" i="14"/>
  <c r="A758" i="14"/>
  <c r="A397" i="14"/>
  <c r="A342" i="14"/>
  <c r="A355" i="14"/>
  <c r="A137" i="14"/>
  <c r="A197" i="14"/>
  <c r="A349" i="14"/>
  <c r="A539" i="14"/>
  <c r="B540" i="14" s="1"/>
  <c r="B541" i="14" s="1"/>
  <c r="A133" i="14"/>
  <c r="A169" i="14"/>
  <c r="A194" i="14"/>
  <c r="A111" i="14"/>
  <c r="A489" i="14"/>
  <c r="A172" i="14"/>
  <c r="A196" i="14"/>
  <c r="A752" i="14"/>
  <c r="A536" i="17"/>
  <c r="A740" i="14"/>
  <c r="A38" i="14"/>
  <c r="A198" i="18"/>
  <c r="A792" i="14"/>
  <c r="A720" i="14"/>
  <c r="A648" i="14"/>
  <c r="A656" i="14"/>
  <c r="A782" i="14"/>
  <c r="B783" i="14" s="1"/>
  <c r="A805" i="14"/>
  <c r="A227" i="18"/>
  <c r="A15" i="14"/>
  <c r="A530" i="17"/>
  <c r="A228" i="18"/>
  <c r="A722" i="14"/>
  <c r="A794" i="14"/>
  <c r="B795" i="14" s="1"/>
  <c r="A311" i="14"/>
  <c r="A824" i="14"/>
  <c r="A186" i="14"/>
  <c r="A135" i="14"/>
  <c r="A476" i="14"/>
  <c r="A678" i="14"/>
  <c r="A96" i="14"/>
  <c r="A490" i="14"/>
  <c r="A458" i="14"/>
  <c r="A149" i="14"/>
  <c r="A533" i="14"/>
  <c r="A611" i="14"/>
  <c r="A207" i="14"/>
  <c r="A226" i="14"/>
  <c r="A818" i="14"/>
  <c r="A276" i="14"/>
  <c r="A348" i="14"/>
  <c r="A552" i="14"/>
  <c r="A244" i="18"/>
  <c r="A245" i="14"/>
  <c r="A286" i="14"/>
  <c r="A93" i="14"/>
  <c r="A170" i="14"/>
  <c r="A521" i="14"/>
  <c r="A278" i="14"/>
  <c r="A438" i="14"/>
  <c r="A394" i="14"/>
  <c r="A634" i="14"/>
  <c r="A240" i="14"/>
  <c r="A97" i="14"/>
  <c r="A192" i="14"/>
  <c r="A530" i="14"/>
  <c r="A512" i="14"/>
  <c r="A630" i="14"/>
  <c r="A508" i="14"/>
  <c r="A75" i="14"/>
  <c r="A510" i="14"/>
  <c r="A232" i="14"/>
  <c r="A326" i="14"/>
  <c r="A585" i="16"/>
  <c r="A302" i="14"/>
  <c r="A331" i="14"/>
  <c r="A629" i="14"/>
  <c r="A327" i="14"/>
  <c r="A177" i="14"/>
  <c r="A753" i="14"/>
  <c r="A31" i="14"/>
  <c r="A771" i="14"/>
  <c r="B772" i="14" s="1"/>
  <c r="A729" i="14"/>
  <c r="B730" i="14" s="1"/>
  <c r="A17" i="14"/>
  <c r="A27" i="14"/>
  <c r="A8" i="14"/>
  <c r="A213" i="18"/>
  <c r="B214" i="18" s="1"/>
  <c r="B215" i="18" s="1"/>
  <c r="A23" i="14"/>
  <c r="A653" i="14"/>
  <c r="A737" i="14"/>
  <c r="A757" i="14"/>
  <c r="A742" i="14"/>
  <c r="A776" i="14"/>
  <c r="B777" i="14" s="1"/>
  <c r="A781" i="14"/>
  <c r="A19" i="14"/>
  <c r="A312" i="14"/>
  <c r="A241" i="18"/>
  <c r="A495" i="14"/>
  <c r="A328" i="14"/>
  <c r="A354" i="14"/>
  <c r="A585" i="14"/>
  <c r="A350" i="14"/>
  <c r="A592" i="14"/>
  <c r="A536" i="14"/>
  <c r="A72" i="14"/>
  <c r="A347" i="14"/>
  <c r="A675" i="14"/>
  <c r="A505" i="14"/>
  <c r="A458" i="16"/>
  <c r="A452" i="16"/>
  <c r="A10" i="16"/>
  <c r="A450" i="16"/>
  <c r="A459" i="16"/>
  <c r="A427" i="17"/>
  <c r="A199" i="18"/>
  <c r="B200" i="18" s="1"/>
  <c r="B201" i="18" s="1"/>
  <c r="A439" i="17"/>
  <c r="A460" i="16"/>
  <c r="A211" i="18"/>
  <c r="A453" i="16"/>
  <c r="A420" i="17"/>
  <c r="A444" i="16"/>
  <c r="A440" i="16"/>
  <c r="A207" i="18"/>
  <c r="A455" i="16"/>
  <c r="A437" i="17"/>
  <c r="A447" i="16"/>
  <c r="A445" i="16"/>
  <c r="A193" i="18"/>
  <c r="A202" i="18"/>
  <c r="A418" i="17"/>
  <c r="A433" i="17"/>
  <c r="A446" i="16"/>
  <c r="A209" i="18"/>
  <c r="A421" i="17"/>
  <c r="A436" i="17"/>
  <c r="A428" i="17"/>
  <c r="A430" i="17"/>
  <c r="A429" i="17"/>
  <c r="A417" i="17"/>
  <c r="A434" i="17"/>
  <c r="A443" i="16"/>
  <c r="A435" i="17"/>
  <c r="A479" i="17"/>
  <c r="A426" i="17"/>
  <c r="A448" i="16"/>
  <c r="A197" i="18"/>
  <c r="A206" i="18"/>
  <c r="B207" i="18" s="1"/>
  <c r="A438" i="17"/>
  <c r="A415" i="17"/>
  <c r="A423" i="17"/>
  <c r="A439" i="16"/>
  <c r="A449" i="16"/>
  <c r="A419" i="17"/>
  <c r="A210" i="18"/>
  <c r="B211" i="18" s="1"/>
  <c r="A451" i="16"/>
  <c r="A431" i="17"/>
  <c r="A456" i="16"/>
  <c r="A438" i="16"/>
  <c r="A416" i="17"/>
  <c r="A457" i="16"/>
  <c r="A484" i="17"/>
  <c r="A441" i="16"/>
  <c r="A425" i="17"/>
  <c r="A442" i="16"/>
  <c r="A454" i="16"/>
  <c r="A432" i="17"/>
  <c r="A422" i="17"/>
  <c r="A424" i="17"/>
  <c r="A442" i="17"/>
  <c r="A451" i="17"/>
  <c r="A452" i="17"/>
  <c r="A453" i="17"/>
  <c r="A457" i="17"/>
  <c r="A468" i="16"/>
  <c r="A466" i="16"/>
  <c r="A482" i="16"/>
  <c r="A513" i="16"/>
  <c r="B514" i="16" s="1"/>
  <c r="A510" i="16"/>
  <c r="A480" i="16"/>
  <c r="A450" i="17"/>
  <c r="A463" i="16"/>
  <c r="A501" i="16"/>
  <c r="A490" i="16"/>
  <c r="B491" i="16" s="1"/>
  <c r="B492" i="16" s="1"/>
  <c r="A512" i="16"/>
  <c r="A444" i="17"/>
  <c r="A479" i="16"/>
  <c r="A469" i="16"/>
  <c r="B470" i="16" s="1"/>
  <c r="B471" i="16" s="1"/>
  <c r="B472" i="16" s="1"/>
  <c r="B473" i="16" s="1"/>
  <c r="B474" i="16" s="1"/>
  <c r="B475" i="16" s="1"/>
  <c r="B476" i="16" s="1"/>
  <c r="A465" i="16"/>
  <c r="A456" i="17"/>
  <c r="A502" i="16"/>
  <c r="A441" i="17"/>
  <c r="A508" i="16"/>
  <c r="A483" i="16"/>
  <c r="B484" i="16" s="1"/>
  <c r="A486" i="16"/>
  <c r="A461" i="16"/>
  <c r="A455" i="17"/>
  <c r="A488" i="16"/>
  <c r="A464" i="16"/>
  <c r="A449" i="17"/>
  <c r="A478" i="16"/>
  <c r="A440" i="17"/>
  <c r="A467" i="16"/>
  <c r="A445" i="17"/>
  <c r="A511" i="16"/>
  <c r="A500" i="16"/>
  <c r="A506" i="16"/>
  <c r="A503" i="16"/>
  <c r="A499" i="16"/>
  <c r="A505" i="16"/>
  <c r="A481" i="16"/>
  <c r="A477" i="16"/>
  <c r="A509" i="16"/>
  <c r="A507" i="16"/>
  <c r="A462" i="16"/>
  <c r="A454" i="17"/>
  <c r="A489" i="16"/>
  <c r="A487" i="16"/>
  <c r="A504" i="16"/>
  <c r="A443" i="17"/>
  <c r="A486" i="17"/>
  <c r="A186" i="18"/>
  <c r="A189" i="18"/>
  <c r="A519" i="16"/>
  <c r="A523" i="16"/>
  <c r="A547" i="16"/>
  <c r="A553" i="16"/>
  <c r="A469" i="17"/>
  <c r="A556" i="16"/>
  <c r="A489" i="17"/>
  <c r="A520" i="16"/>
  <c r="A550" i="16"/>
  <c r="A555" i="16"/>
  <c r="A534" i="16"/>
  <c r="A184" i="18"/>
  <c r="A480" i="17"/>
  <c r="A524" i="16"/>
  <c r="A475" i="17"/>
  <c r="A529" i="16"/>
  <c r="B530" i="16" s="1"/>
  <c r="A491" i="17"/>
  <c r="A477" i="17"/>
  <c r="A482" i="17"/>
  <c r="A180" i="18"/>
  <c r="A460" i="17"/>
  <c r="B461" i="17" s="1"/>
  <c r="A492" i="17"/>
  <c r="A552" i="16"/>
  <c r="A543" i="16"/>
  <c r="A487" i="17"/>
  <c r="A535" i="16"/>
  <c r="A476" i="17"/>
  <c r="A536" i="16"/>
  <c r="A537" i="16"/>
  <c r="B538" i="16" s="1"/>
  <c r="B539" i="16" s="1"/>
  <c r="B540" i="16" s="1"/>
  <c r="B541" i="16" s="1"/>
  <c r="B542" i="16" s="1"/>
  <c r="A458" i="17"/>
  <c r="A549" i="16"/>
  <c r="A525" i="16"/>
  <c r="A518" i="16"/>
  <c r="A526" i="16"/>
  <c r="A471" i="17"/>
  <c r="A494" i="17"/>
  <c r="B495" i="17" s="1"/>
  <c r="A191" i="18"/>
  <c r="A551" i="16"/>
  <c r="A557" i="16"/>
  <c r="A192" i="18"/>
  <c r="A488" i="17"/>
  <c r="A414" i="17"/>
  <c r="A558" i="16"/>
  <c r="A481" i="17"/>
  <c r="A187" i="18"/>
  <c r="A528" i="16"/>
  <c r="A545" i="16"/>
  <c r="A410" i="17"/>
  <c r="A483" i="17"/>
  <c r="A183" i="18"/>
  <c r="A522" i="16"/>
  <c r="A478" i="17"/>
  <c r="A485" i="17"/>
  <c r="A470" i="17"/>
  <c r="A527" i="16"/>
  <c r="A190" i="18"/>
  <c r="A554" i="16"/>
  <c r="A533" i="16"/>
  <c r="A546" i="16"/>
  <c r="A185" i="18"/>
  <c r="B186" i="18" s="1"/>
  <c r="A413" i="17"/>
  <c r="A548" i="16"/>
  <c r="A490" i="17"/>
  <c r="A188" i="18"/>
  <c r="A178" i="18"/>
  <c r="A412" i="17"/>
  <c r="A544" i="16"/>
  <c r="A493" i="17"/>
  <c r="A179" i="18"/>
  <c r="A459" i="17"/>
  <c r="A521" i="16"/>
  <c r="A419" i="16"/>
  <c r="A403" i="17"/>
  <c r="A399" i="17"/>
  <c r="A433" i="16"/>
  <c r="A422" i="16"/>
  <c r="A423" i="16"/>
  <c r="A404" i="16"/>
  <c r="A383" i="17"/>
  <c r="A432" i="16"/>
  <c r="A174" i="18"/>
  <c r="B175" i="18" s="1"/>
  <c r="A398" i="17"/>
  <c r="A430" i="16"/>
  <c r="A406" i="17"/>
  <c r="A418" i="16"/>
  <c r="A417" i="16"/>
  <c r="A394" i="17"/>
  <c r="A393" i="17"/>
  <c r="A175" i="18"/>
  <c r="A435" i="16"/>
  <c r="A425" i="16"/>
  <c r="A431" i="16"/>
  <c r="B432" i="16" s="1"/>
  <c r="A405" i="17"/>
  <c r="A429" i="16"/>
  <c r="A590" i="16"/>
  <c r="A407" i="17"/>
  <c r="A392" i="17"/>
  <c r="A592" i="16"/>
  <c r="A171" i="18"/>
  <c r="A420" i="16"/>
  <c r="A411" i="17"/>
  <c r="A591" i="16"/>
  <c r="A427" i="16"/>
  <c r="A409" i="16"/>
  <c r="B410" i="16" s="1"/>
  <c r="A434" i="16"/>
  <c r="A397" i="17"/>
  <c r="A517" i="16"/>
  <c r="A407" i="16"/>
  <c r="A408" i="16"/>
  <c r="A404" i="17"/>
  <c r="A421" i="16"/>
  <c r="A409" i="17"/>
  <c r="A426" i="16"/>
  <c r="A401" i="17"/>
  <c r="A402" i="17"/>
  <c r="A390" i="17"/>
  <c r="A391" i="17"/>
  <c r="A396" i="17"/>
  <c r="A181" i="18"/>
  <c r="A516" i="16"/>
  <c r="A406" i="16"/>
  <c r="A385" i="17"/>
  <c r="A386" i="17"/>
  <c r="B387" i="17" s="1"/>
  <c r="A408" i="17"/>
  <c r="A177" i="18"/>
  <c r="A400" i="17"/>
  <c r="A395" i="17"/>
  <c r="A437" i="16"/>
  <c r="B438" i="16" s="1"/>
  <c r="A405" i="16"/>
  <c r="A384" i="17"/>
  <c r="A176" i="18"/>
  <c r="A424" i="16"/>
  <c r="A436" i="16"/>
  <c r="A182" i="18"/>
  <c r="A428" i="16"/>
  <c r="A358" i="17"/>
  <c r="A161" i="18"/>
  <c r="A356" i="17"/>
  <c r="A160" i="18"/>
  <c r="A354" i="17"/>
  <c r="A386" i="16"/>
  <c r="A382" i="16"/>
  <c r="A359" i="17"/>
  <c r="A352" i="17"/>
  <c r="B352" i="17" s="1"/>
  <c r="A362" i="17"/>
  <c r="A387" i="16"/>
  <c r="A381" i="16"/>
  <c r="A384" i="16"/>
  <c r="A361" i="17"/>
  <c r="A376" i="16"/>
  <c r="B377" i="16" s="1"/>
  <c r="B378" i="16" s="1"/>
  <c r="A379" i="16"/>
  <c r="A348" i="17"/>
  <c r="A357" i="17"/>
  <c r="A347" i="17"/>
  <c r="A380" i="16"/>
  <c r="A360" i="17"/>
  <c r="A385" i="16"/>
  <c r="A355" i="17"/>
  <c r="A156" i="18"/>
  <c r="B157" i="18" s="1"/>
  <c r="A353" i="17"/>
  <c r="A383" i="16"/>
  <c r="A365" i="17"/>
  <c r="A368" i="17"/>
  <c r="A364" i="17"/>
  <c r="A363" i="17"/>
  <c r="A388" i="16"/>
  <c r="A389" i="16"/>
  <c r="A367" i="17"/>
  <c r="A366" i="17"/>
  <c r="A390" i="16"/>
  <c r="A334" i="17"/>
  <c r="A333" i="17"/>
  <c r="A371" i="16"/>
  <c r="A331" i="17"/>
  <c r="A375" i="16"/>
  <c r="A164" i="18"/>
  <c r="A170" i="18"/>
  <c r="A166" i="18"/>
  <c r="A397" i="16"/>
  <c r="A345" i="17"/>
  <c r="A395" i="16"/>
  <c r="A373" i="16"/>
  <c r="A393" i="16"/>
  <c r="A336" i="17"/>
  <c r="A332" i="17"/>
  <c r="A365" i="16"/>
  <c r="A339" i="17"/>
  <c r="A165" i="18"/>
  <c r="A167" i="18"/>
  <c r="B168" i="18" s="1"/>
  <c r="A162" i="18"/>
  <c r="A318" i="17"/>
  <c r="A391" i="16"/>
  <c r="A341" i="17"/>
  <c r="A370" i="16"/>
  <c r="A344" i="17"/>
  <c r="A335" i="17"/>
  <c r="B336" i="17" s="1"/>
  <c r="A343" i="17"/>
  <c r="A368" i="16"/>
  <c r="A372" i="16"/>
  <c r="A366" i="16"/>
  <c r="A396" i="16"/>
  <c r="A169" i="18"/>
  <c r="A374" i="16"/>
  <c r="A340" i="17"/>
  <c r="A338" i="17"/>
  <c r="A392" i="16"/>
  <c r="A394" i="16"/>
  <c r="A337" i="17"/>
  <c r="A163" i="18"/>
  <c r="A367" i="16"/>
  <c r="A369" i="16"/>
  <c r="A342" i="17"/>
  <c r="A320" i="17"/>
  <c r="A149" i="18"/>
  <c r="A302" i="17"/>
  <c r="A357" i="16"/>
  <c r="A372" i="17"/>
  <c r="A370" i="17"/>
  <c r="A316" i="17"/>
  <c r="A348" i="16"/>
  <c r="A326" i="17"/>
  <c r="A371" i="17"/>
  <c r="A147" i="18"/>
  <c r="A398" i="16"/>
  <c r="B399" i="16" s="1"/>
  <c r="B400" i="16" s="1"/>
  <c r="B401" i="16" s="1"/>
  <c r="A351" i="16"/>
  <c r="A306" i="17"/>
  <c r="A150" i="18"/>
  <c r="A305" i="17"/>
  <c r="A337" i="16"/>
  <c r="A154" i="18"/>
  <c r="A152" i="18"/>
  <c r="A338" i="16"/>
  <c r="A402" i="16"/>
  <c r="A373" i="17"/>
  <c r="A335" i="16"/>
  <c r="A363" i="16"/>
  <c r="A347" i="16"/>
  <c r="A151" i="18"/>
  <c r="A308" i="17"/>
  <c r="A353" i="16"/>
  <c r="A144" i="18"/>
  <c r="A325" i="17"/>
  <c r="A381" i="17"/>
  <c r="A321" i="17"/>
  <c r="A298" i="17"/>
  <c r="A369" i="17"/>
  <c r="A319" i="17"/>
  <c r="A153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4" i="17"/>
  <c r="A310" i="17"/>
  <c r="A330" i="17"/>
  <c r="A341" i="16"/>
  <c r="A382" i="17"/>
  <c r="A299" i="17"/>
  <c r="A364" i="16"/>
  <c r="A328" i="17"/>
  <c r="A297" i="17"/>
  <c r="A330" i="16"/>
  <c r="A300" i="17"/>
  <c r="A358" i="16"/>
  <c r="A354" i="16"/>
  <c r="A360" i="16"/>
  <c r="A148" i="18"/>
  <c r="A296" i="17"/>
  <c r="A355" i="16"/>
  <c r="A317" i="17"/>
  <c r="A375" i="17"/>
  <c r="A339" i="16"/>
  <c r="A356" i="16"/>
  <c r="A155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A265" i="17"/>
  <c r="A147" i="17"/>
  <c r="A286" i="17"/>
  <c r="A290" i="16"/>
  <c r="A130" i="18"/>
  <c r="A285" i="17"/>
  <c r="A267" i="17"/>
  <c r="A314" i="17"/>
  <c r="A271" i="17"/>
  <c r="A342" i="16"/>
  <c r="A128" i="18"/>
  <c r="A142" i="17"/>
  <c r="A144" i="17"/>
  <c r="A276" i="17"/>
  <c r="A162" i="16"/>
  <c r="A145" i="17"/>
  <c r="A259" i="17"/>
  <c r="A146" i="18"/>
  <c r="B147" i="18" s="1"/>
  <c r="A47" i="11"/>
  <c r="A146" i="17"/>
  <c r="A260" i="17"/>
  <c r="A289" i="16"/>
  <c r="A295" i="16"/>
  <c r="A264" i="17"/>
  <c r="A296" i="16"/>
  <c r="A145" i="18"/>
  <c r="A294" i="16"/>
  <c r="A263" i="17"/>
  <c r="A143" i="18"/>
  <c r="A143" i="17"/>
  <c r="A293" i="16"/>
  <c r="A262" i="17"/>
  <c r="A313" i="16"/>
  <c r="A142" i="18"/>
  <c r="A258" i="17"/>
  <c r="A292" i="16"/>
  <c r="A312" i="16"/>
  <c r="A403" i="16"/>
  <c r="A312" i="17"/>
  <c r="A291" i="16"/>
  <c r="A261" i="17"/>
  <c r="A287" i="16"/>
  <c r="A311" i="16"/>
  <c r="A345" i="16"/>
  <c r="A311" i="17"/>
  <c r="A165" i="16"/>
  <c r="A131" i="18"/>
  <c r="A282" i="16"/>
  <c r="A301" i="16"/>
  <c r="A344" i="16"/>
  <c r="A304" i="17"/>
  <c r="A164" i="16"/>
  <c r="A277" i="17"/>
  <c r="B278" i="17" s="1"/>
  <c r="B279" i="17" s="1"/>
  <c r="B280" i="17" s="1"/>
  <c r="B281" i="17" s="1"/>
  <c r="B282" i="17" s="1"/>
  <c r="A281" i="16"/>
  <c r="A300" i="16"/>
  <c r="A275" i="17"/>
  <c r="A343" i="16"/>
  <c r="A288" i="16"/>
  <c r="A275" i="16"/>
  <c r="A245" i="17"/>
  <c r="A120" i="16"/>
  <c r="A124" i="18"/>
  <c r="A258" i="16"/>
  <c r="A248" i="17"/>
  <c r="A97" i="17"/>
  <c r="A118" i="16"/>
  <c r="A125" i="18"/>
  <c r="A246" i="17"/>
  <c r="A35" i="11"/>
  <c r="A276" i="16"/>
  <c r="A261" i="16"/>
  <c r="A274" i="16"/>
  <c r="A277" i="16"/>
  <c r="A53" i="18"/>
  <c r="A119" i="16"/>
  <c r="A117" i="16"/>
  <c r="A119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20" i="18"/>
  <c r="A121" i="18"/>
  <c r="B122" i="18" s="1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10" i="18"/>
  <c r="A194" i="17"/>
  <c r="A227" i="16"/>
  <c r="A111" i="18"/>
  <c r="A190" i="17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6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3" i="18"/>
  <c r="B134" i="18" s="1"/>
  <c r="A235" i="16"/>
  <c r="A216" i="16"/>
  <c r="A236" i="16"/>
  <c r="A201" i="17"/>
  <c r="A166" i="16"/>
  <c r="A23" i="18"/>
  <c r="A86" i="17"/>
  <c r="A99" i="16"/>
  <c r="A201" i="16"/>
  <c r="A242" i="16"/>
  <c r="A205" i="16"/>
  <c r="A118" i="18"/>
  <c r="A244" i="16"/>
  <c r="A294" i="17"/>
  <c r="A175" i="17"/>
  <c r="A241" i="16"/>
  <c r="A210" i="16"/>
  <c r="A198" i="17"/>
  <c r="A295" i="17"/>
  <c r="A249" i="17"/>
  <c r="A192" i="17"/>
  <c r="A205" i="17"/>
  <c r="A34" i="17"/>
  <c r="A139" i="18"/>
  <c r="A11" i="1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A107" i="18"/>
  <c r="A218" i="16"/>
  <c r="A252" i="16"/>
  <c r="A132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A287" i="17"/>
  <c r="B288" i="17" s="1"/>
  <c r="B289" i="17" s="1"/>
  <c r="A233" i="16"/>
  <c r="A91" i="18"/>
  <c r="A56" i="18"/>
  <c r="A123" i="16"/>
  <c r="A38" i="17"/>
  <c r="A81" i="18"/>
  <c r="A109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7" i="18"/>
  <c r="B128" i="18" s="1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A97" i="16"/>
  <c r="A44" i="11"/>
  <c r="A77" i="17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A107" i="16"/>
  <c r="A109" i="16"/>
  <c r="A90" i="17"/>
  <c r="A131" i="17"/>
  <c r="A7" i="17"/>
  <c r="B7" i="17" s="1"/>
  <c r="A17" i="11"/>
  <c r="A27" i="16"/>
  <c r="A72" i="16"/>
  <c r="A64" i="17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A140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A172" i="17"/>
  <c r="A4" i="16"/>
  <c r="A38" i="16"/>
  <c r="A14" i="11"/>
  <c r="A137" i="18"/>
  <c r="B138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A200" i="16"/>
  <c r="A52" i="18"/>
  <c r="A127" i="16"/>
  <c r="A141" i="18"/>
  <c r="B142" i="18" s="1"/>
  <c r="A5" i="11"/>
  <c r="A50" i="1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A49" i="11"/>
  <c r="A48" i="11"/>
  <c r="A33" i="17"/>
  <c r="A53" i="17"/>
  <c r="A75" i="18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180" i="18" l="1"/>
  <c r="B195" i="18"/>
  <c r="B196" i="18" s="1"/>
  <c r="B123" i="18"/>
  <c r="B158" i="18"/>
  <c r="B353" i="17"/>
  <c r="B472" i="17"/>
  <c r="B473" i="17" s="1"/>
  <c r="B500" i="17"/>
  <c r="B501" i="17" s="1"/>
  <c r="B388" i="17"/>
  <c r="B389" i="17" s="1"/>
  <c r="B420" i="16"/>
  <c r="B452" i="16"/>
  <c r="B422" i="16"/>
  <c r="B374" i="15"/>
  <c r="B706" i="14"/>
  <c r="B707" i="14" s="1"/>
  <c r="B708" i="14" s="1"/>
  <c r="B709" i="14" s="1"/>
  <c r="B680" i="14"/>
  <c r="B681" i="14" s="1"/>
  <c r="B682" i="14" s="1"/>
  <c r="B683" i="14" s="1"/>
  <c r="B684" i="14" s="1"/>
  <c r="B618" i="14"/>
  <c r="B619" i="14" s="1"/>
  <c r="B620" i="14" s="1"/>
  <c r="B621" i="14" s="1"/>
  <c r="B622" i="14" s="1"/>
  <c r="B354" i="15"/>
  <c r="B355" i="15" s="1"/>
  <c r="B356" i="15" s="1"/>
  <c r="B293" i="15"/>
  <c r="B354" i="17"/>
  <c r="B725" i="14"/>
  <c r="B146" i="11"/>
  <c r="B164" i="18"/>
  <c r="B150" i="11"/>
  <c r="B437" i="16"/>
  <c r="B192" i="18"/>
  <c r="B481" i="17"/>
  <c r="B482" i="17" s="1"/>
  <c r="B483" i="17" s="1"/>
  <c r="B418" i="17"/>
  <c r="B419" i="17" s="1"/>
  <c r="B420" i="17" s="1"/>
  <c r="B736" i="14"/>
  <c r="B737" i="14" s="1"/>
  <c r="B738" i="14" s="1"/>
  <c r="B739" i="14" s="1"/>
  <c r="B740" i="14" s="1"/>
  <c r="B731" i="14"/>
  <c r="B396" i="16"/>
  <c r="B397" i="16" s="1"/>
  <c r="B398" i="16" s="1"/>
  <c r="B367" i="17"/>
  <c r="B368" i="17" s="1"/>
  <c r="B204" i="18"/>
  <c r="B205" i="18" s="1"/>
  <c r="B209" i="18"/>
  <c r="B685" i="14"/>
  <c r="B686" i="14" s="1"/>
  <c r="B687" i="14" s="1"/>
  <c r="B688" i="14" s="1"/>
  <c r="B689" i="14" s="1"/>
  <c r="B338" i="15"/>
  <c r="B324" i="15"/>
  <c r="B325" i="15" s="1"/>
  <c r="B322" i="15"/>
  <c r="B323" i="15" s="1"/>
  <c r="B281" i="15"/>
  <c r="B381" i="15"/>
  <c r="B223" i="18"/>
  <c r="B149" i="11"/>
  <c r="B123" i="11"/>
  <c r="B160" i="18"/>
  <c r="B161" i="18" s="1"/>
  <c r="B149" i="18"/>
  <c r="B190" i="18"/>
  <c r="B442" i="16"/>
  <c r="B443" i="16" s="1"/>
  <c r="B444" i="16" s="1"/>
  <c r="B445" i="16" s="1"/>
  <c r="B446" i="16" s="1"/>
  <c r="B608" i="14"/>
  <c r="B674" i="14"/>
  <c r="B589" i="14"/>
  <c r="B590" i="14" s="1"/>
  <c r="B591" i="14" s="1"/>
  <c r="B592" i="14" s="1"/>
  <c r="B593" i="14" s="1"/>
  <c r="B594" i="14" s="1"/>
  <c r="B595" i="14" s="1"/>
  <c r="B496" i="17"/>
  <c r="B326" i="15"/>
  <c r="B393" i="15"/>
  <c r="B340" i="15"/>
  <c r="B341" i="15" s="1"/>
  <c r="B295" i="15"/>
  <c r="B296" i="15" s="1"/>
  <c r="B369" i="15"/>
  <c r="B695" i="14"/>
  <c r="B107" i="11"/>
  <c r="B602" i="14"/>
  <c r="B104" i="11"/>
  <c r="B299" i="15"/>
  <c r="B300" i="15" s="1"/>
  <c r="B177" i="18"/>
  <c r="B513" i="17"/>
  <c r="B136" i="11"/>
  <c r="B167" i="18"/>
  <c r="B456" i="16"/>
  <c r="B217" i="18"/>
  <c r="B218" i="18" s="1"/>
  <c r="B213" i="18"/>
  <c r="B641" i="14"/>
  <c r="B365" i="15"/>
  <c r="B366" i="15" s="1"/>
  <c r="B108" i="11"/>
  <c r="B174" i="18"/>
  <c r="B573" i="14"/>
  <c r="B574" i="14" s="1"/>
  <c r="B575" i="14" s="1"/>
  <c r="B576" i="14" s="1"/>
  <c r="B577" i="14" s="1"/>
  <c r="B388" i="15"/>
  <c r="B389" i="15" s="1"/>
  <c r="B152" i="11"/>
  <c r="B367" i="15"/>
  <c r="B368" i="15" s="1"/>
  <c r="B147" i="11"/>
  <c r="B148" i="11" s="1"/>
  <c r="B669" i="14"/>
  <c r="B670" i="14" s="1"/>
  <c r="B671" i="14" s="1"/>
  <c r="B117" i="11"/>
  <c r="B402" i="17"/>
  <c r="B403" i="17" s="1"/>
  <c r="B404" i="17" s="1"/>
  <c r="B633" i="14"/>
  <c r="B193" i="18"/>
  <c r="B194" i="18" s="1"/>
  <c r="B503" i="16"/>
  <c r="B504" i="16" s="1"/>
  <c r="B505" i="16" s="1"/>
  <c r="B506" i="16" s="1"/>
  <c r="B511" i="16"/>
  <c r="B551" i="14"/>
  <c r="B652" i="14"/>
  <c r="B653" i="14" s="1"/>
  <c r="B654" i="14" s="1"/>
  <c r="B655" i="14" s="1"/>
  <c r="B656" i="14" s="1"/>
  <c r="B315" i="15"/>
  <c r="B316" i="15" s="1"/>
  <c r="B287" i="15"/>
  <c r="B288" i="15" s="1"/>
  <c r="B319" i="15"/>
  <c r="B320" i="15" s="1"/>
  <c r="B461" i="16"/>
  <c r="B662" i="14"/>
  <c r="B663" i="14" s="1"/>
  <c r="B664" i="14" s="1"/>
  <c r="B665" i="14" s="1"/>
  <c r="B666" i="14" s="1"/>
  <c r="B667" i="14" s="1"/>
  <c r="B668" i="14" s="1"/>
  <c r="B352" i="15"/>
  <c r="B353" i="15" s="1"/>
  <c r="B333" i="15"/>
  <c r="B143" i="11"/>
  <c r="B533" i="16"/>
  <c r="B106" i="11"/>
  <c r="B51" i="11"/>
  <c r="B151" i="18"/>
  <c r="B182" i="18"/>
  <c r="B183" i="18" s="1"/>
  <c r="B184" i="18" s="1"/>
  <c r="B522" i="16"/>
  <c r="B523" i="16" s="1"/>
  <c r="B524" i="16" s="1"/>
  <c r="B525" i="16" s="1"/>
  <c r="B474" i="17"/>
  <c r="B187" i="18"/>
  <c r="B717" i="14"/>
  <c r="B718" i="14" s="1"/>
  <c r="B719" i="14" s="1"/>
  <c r="B558" i="14"/>
  <c r="B559" i="14" s="1"/>
  <c r="B560" i="14" s="1"/>
  <c r="B561" i="14" s="1"/>
  <c r="B562" i="14" s="1"/>
  <c r="B563" i="14"/>
  <c r="B564" i="14" s="1"/>
  <c r="B565" i="14" s="1"/>
  <c r="B566" i="14" s="1"/>
  <c r="B567" i="14" s="1"/>
  <c r="B583" i="14"/>
  <c r="B584" i="14" s="1"/>
  <c r="B585" i="14" s="1"/>
  <c r="B586" i="14" s="1"/>
  <c r="B587" i="14" s="1"/>
  <c r="B588" i="14" s="1"/>
  <c r="B375" i="15"/>
  <c r="B376" i="15" s="1"/>
  <c r="B377" i="15" s="1"/>
  <c r="B378" i="15" s="1"/>
  <c r="B379" i="15" s="1"/>
  <c r="B380" i="15" s="1"/>
  <c r="B283" i="15"/>
  <c r="B284" i="15" s="1"/>
  <c r="B346" i="15"/>
  <c r="B347" i="15" s="1"/>
  <c r="B767" i="14"/>
  <c r="B486" i="16"/>
  <c r="B487" i="16" s="1"/>
  <c r="B488" i="16" s="1"/>
  <c r="B489" i="16" s="1"/>
  <c r="B490" i="16" s="1"/>
  <c r="B790" i="14"/>
  <c r="B791" i="14" s="1"/>
  <c r="B792" i="14" s="1"/>
  <c r="B793" i="14" s="1"/>
  <c r="B794" i="14" s="1"/>
  <c r="B81" i="11"/>
  <c r="B121" i="11"/>
  <c r="B133" i="11"/>
  <c r="B120" i="11"/>
  <c r="B411" i="16"/>
  <c r="B412" i="16" s="1"/>
  <c r="B413" i="16" s="1"/>
  <c r="B414" i="16" s="1"/>
  <c r="B415" i="16" s="1"/>
  <c r="B416" i="16" s="1"/>
  <c r="B546" i="14"/>
  <c r="B547" i="14" s="1"/>
  <c r="B548" i="14" s="1"/>
  <c r="B549" i="14" s="1"/>
  <c r="B550" i="14" s="1"/>
  <c r="B185" i="18"/>
  <c r="B726" i="14"/>
  <c r="B727" i="14" s="1"/>
  <c r="B728" i="14" s="1"/>
  <c r="B729" i="14" s="1"/>
  <c r="B154" i="11"/>
  <c r="B171" i="18"/>
  <c r="B406" i="16"/>
  <c r="B407" i="16" s="1"/>
  <c r="B408" i="16" s="1"/>
  <c r="B409" i="16" s="1"/>
  <c r="B188" i="18"/>
  <c r="B462" i="16"/>
  <c r="B463" i="16" s="1"/>
  <c r="B464" i="16" s="1"/>
  <c r="B465" i="16" s="1"/>
  <c r="B493" i="16"/>
  <c r="B494" i="16" s="1"/>
  <c r="B495" i="16" s="1"/>
  <c r="B496" i="16" s="1"/>
  <c r="B497" i="16" s="1"/>
  <c r="B498" i="16" s="1"/>
  <c r="B208" i="18"/>
  <c r="B784" i="14"/>
  <c r="B785" i="14" s="1"/>
  <c r="B786" i="14" s="1"/>
  <c r="B787" i="14" s="1"/>
  <c r="B788" i="14" s="1"/>
  <c r="B789" i="14" s="1"/>
  <c r="B33" i="14"/>
  <c r="B596" i="14"/>
  <c r="B597" i="14" s="1"/>
  <c r="B598" i="14" s="1"/>
  <c r="B599" i="14" s="1"/>
  <c r="B600" i="14" s="1"/>
  <c r="B601" i="14" s="1"/>
  <c r="B696" i="14"/>
  <c r="B697" i="14" s="1"/>
  <c r="B698" i="14" s="1"/>
  <c r="B699" i="14" s="1"/>
  <c r="B206" i="18"/>
  <c r="B579" i="14"/>
  <c r="B580" i="14" s="1"/>
  <c r="B581" i="14" s="1"/>
  <c r="B582" i="14" s="1"/>
  <c r="B516" i="16"/>
  <c r="B517" i="16" s="1"/>
  <c r="B518" i="16" s="1"/>
  <c r="B519" i="16" s="1"/>
  <c r="B520" i="16" s="1"/>
  <c r="B521" i="16" s="1"/>
  <c r="B531" i="16"/>
  <c r="B532" i="16" s="1"/>
  <c r="B197" i="18"/>
  <c r="B198" i="18" s="1"/>
  <c r="B111" i="11"/>
  <c r="B112" i="11" s="1"/>
  <c r="B153" i="11"/>
  <c r="B417" i="16"/>
  <c r="B418" i="16" s="1"/>
  <c r="B419" i="16" s="1"/>
  <c r="B166" i="18"/>
  <c r="B165" i="18"/>
  <c r="B349" i="17"/>
  <c r="B350" i="17" s="1"/>
  <c r="B351" i="17" s="1"/>
  <c r="B439" i="16"/>
  <c r="B440" i="16" s="1"/>
  <c r="B441" i="16" s="1"/>
  <c r="B433" i="16"/>
  <c r="B434" i="16" s="1"/>
  <c r="B435" i="16" s="1"/>
  <c r="B436" i="16" s="1"/>
  <c r="B526" i="16"/>
  <c r="B527" i="16" s="1"/>
  <c r="B528" i="16" s="1"/>
  <c r="B529" i="16" s="1"/>
  <c r="B181" i="18"/>
  <c r="B507" i="16"/>
  <c r="B508" i="16" s="1"/>
  <c r="B453" i="16"/>
  <c r="B454" i="16" s="1"/>
  <c r="B455" i="16" s="1"/>
  <c r="B657" i="14"/>
  <c r="B658" i="14" s="1"/>
  <c r="B659" i="14" s="1"/>
  <c r="B660" i="14" s="1"/>
  <c r="B661" i="14" s="1"/>
  <c r="B505" i="17"/>
  <c r="B647" i="14"/>
  <c r="B701" i="14"/>
  <c r="B702" i="14" s="1"/>
  <c r="B703" i="14" s="1"/>
  <c r="B704" i="14" s="1"/>
  <c r="B624" i="14"/>
  <c r="B625" i="14" s="1"/>
  <c r="B626" i="14" s="1"/>
  <c r="B627" i="14" s="1"/>
  <c r="B219" i="18"/>
  <c r="B220" i="18" s="1"/>
  <c r="B402" i="16"/>
  <c r="B403" i="16" s="1"/>
  <c r="B404" i="16" s="1"/>
  <c r="B405" i="16" s="1"/>
  <c r="B308" i="15"/>
  <c r="B309" i="15" s="1"/>
  <c r="B310" i="15" s="1"/>
  <c r="B311" i="15" s="1"/>
  <c r="B312" i="15" s="1"/>
  <c r="B313" i="15" s="1"/>
  <c r="B314" i="15" s="1"/>
  <c r="B317" i="15"/>
  <c r="B318" i="15" s="1"/>
  <c r="B202" i="18"/>
  <c r="B203" i="18" s="1"/>
  <c r="B485" i="16"/>
  <c r="B222" i="18"/>
  <c r="B113" i="11"/>
  <c r="B114" i="11" s="1"/>
  <c r="B125" i="11"/>
  <c r="B110" i="11"/>
  <c r="B145" i="11"/>
  <c r="B302" i="16"/>
  <c r="B303" i="16" s="1"/>
  <c r="B304" i="16" s="1"/>
  <c r="B305" i="16" s="1"/>
  <c r="B306" i="16" s="1"/>
  <c r="B307" i="16" s="1"/>
  <c r="B308" i="16" s="1"/>
  <c r="B309" i="16" s="1"/>
  <c r="B310" i="16" s="1"/>
  <c r="B323" i="16"/>
  <c r="B324" i="16" s="1"/>
  <c r="B325" i="16" s="1"/>
  <c r="B326" i="16" s="1"/>
  <c r="B327" i="16" s="1"/>
  <c r="B501" i="16"/>
  <c r="B502" i="16" s="1"/>
  <c r="B457" i="16"/>
  <c r="B458" i="16" s="1"/>
  <c r="B459" i="16" s="1"/>
  <c r="B460" i="16" s="1"/>
  <c r="B449" i="16"/>
  <c r="B450" i="16" s="1"/>
  <c r="B451" i="16" s="1"/>
  <c r="B210" i="18"/>
  <c r="B672" i="14"/>
  <c r="B673" i="14" s="1"/>
  <c r="B390" i="15"/>
  <c r="B391" i="15" s="1"/>
  <c r="B359" i="15"/>
  <c r="B360" i="15" s="1"/>
  <c r="B361" i="15" s="1"/>
  <c r="B362" i="15" s="1"/>
  <c r="B363" i="15" s="1"/>
  <c r="B364" i="15" s="1"/>
  <c r="B276" i="15"/>
  <c r="B277" i="15" s="1"/>
  <c r="B278" i="15" s="1"/>
  <c r="B279" i="15" s="1"/>
  <c r="B515" i="16"/>
  <c r="B710" i="14"/>
  <c r="B711" i="14" s="1"/>
  <c r="B712" i="14" s="1"/>
  <c r="B713" i="14" s="1"/>
  <c r="B714" i="14" s="1"/>
  <c r="B691" i="14"/>
  <c r="B692" i="14" s="1"/>
  <c r="B693" i="14" s="1"/>
  <c r="B694" i="14" s="1"/>
  <c r="B129" i="11"/>
  <c r="B138" i="11"/>
  <c r="B124" i="11"/>
  <c r="B122" i="11"/>
  <c r="B128" i="11"/>
  <c r="B140" i="11"/>
  <c r="B379" i="16"/>
  <c r="B380" i="16" s="1"/>
  <c r="B381" i="16" s="1"/>
  <c r="B382" i="16" s="1"/>
  <c r="B383" i="16" s="1"/>
  <c r="B191" i="18"/>
  <c r="B534" i="16"/>
  <c r="B535" i="16" s="1"/>
  <c r="B536" i="16" s="1"/>
  <c r="B537" i="16" s="1"/>
  <c r="B642" i="14"/>
  <c r="B643" i="14" s="1"/>
  <c r="B644" i="14" s="1"/>
  <c r="B645" i="14" s="1"/>
  <c r="B646" i="14" s="1"/>
  <c r="B357" i="17"/>
  <c r="B358" i="17" s="1"/>
  <c r="B359" i="17" s="1"/>
  <c r="B360" i="17" s="1"/>
  <c r="B361" i="17" s="1"/>
  <c r="B362" i="17" s="1"/>
  <c r="B478" i="17"/>
  <c r="B479" i="17" s="1"/>
  <c r="B480" i="17" s="1"/>
  <c r="B512" i="16"/>
  <c r="B513" i="16" s="1"/>
  <c r="B509" i="16"/>
  <c r="B510" i="16" s="1"/>
  <c r="B447" i="16"/>
  <c r="B448" i="16" s="1"/>
  <c r="B421" i="17"/>
  <c r="B422" i="17" s="1"/>
  <c r="B423" i="17" s="1"/>
  <c r="B552" i="14"/>
  <c r="B553" i="14" s="1"/>
  <c r="B554" i="14" s="1"/>
  <c r="B555" i="14" s="1"/>
  <c r="B556" i="14" s="1"/>
  <c r="B557" i="14" s="1"/>
  <c r="B634" i="14"/>
  <c r="B635" i="14" s="1"/>
  <c r="B636" i="14" s="1"/>
  <c r="B637" i="14" s="1"/>
  <c r="B638" i="14" s="1"/>
  <c r="B639" i="14" s="1"/>
  <c r="B640" i="14" s="1"/>
  <c r="B339" i="15"/>
  <c r="B282" i="15"/>
  <c r="B291" i="15"/>
  <c r="B292" i="15" s="1"/>
  <c r="B151" i="11"/>
  <c r="B137" i="11"/>
  <c r="B135" i="11"/>
  <c r="B131" i="11"/>
  <c r="B132" i="11" s="1"/>
  <c r="B569" i="14"/>
  <c r="B570" i="14" s="1"/>
  <c r="B571" i="14" s="1"/>
  <c r="B572" i="14" s="1"/>
  <c r="B384" i="16"/>
  <c r="B162" i="18"/>
  <c r="B163" i="18" s="1"/>
  <c r="B178" i="18"/>
  <c r="B176" i="18"/>
  <c r="B424" i="16"/>
  <c r="B425" i="16" s="1"/>
  <c r="B426" i="16" s="1"/>
  <c r="B427" i="16" s="1"/>
  <c r="B428" i="16" s="1"/>
  <c r="B179" i="18"/>
  <c r="B492" i="17"/>
  <c r="B493" i="17" s="1"/>
  <c r="B494" i="17" s="1"/>
  <c r="B455" i="17"/>
  <c r="B732" i="14"/>
  <c r="B733" i="14" s="1"/>
  <c r="B734" i="14" s="1"/>
  <c r="B735" i="14" s="1"/>
  <c r="B609" i="14"/>
  <c r="B610" i="14" s="1"/>
  <c r="B611" i="14" s="1"/>
  <c r="B612" i="14" s="1"/>
  <c r="B746" i="14"/>
  <c r="B747" i="14" s="1"/>
  <c r="B748" i="14" s="1"/>
  <c r="B749" i="14" s="1"/>
  <c r="B750" i="14" s="1"/>
  <c r="B751" i="14" s="1"/>
  <c r="B752" i="14" s="1"/>
  <c r="B753" i="14" s="1"/>
  <c r="B499" i="16"/>
  <c r="B500" i="16" s="1"/>
  <c r="B327" i="15"/>
  <c r="B328" i="15" s="1"/>
  <c r="B329" i="15" s="1"/>
  <c r="B330" i="15" s="1"/>
  <c r="B301" i="15"/>
  <c r="B302" i="15" s="1"/>
  <c r="B303" i="15" s="1"/>
  <c r="B304" i="15" s="1"/>
  <c r="B305" i="15" s="1"/>
  <c r="B306" i="15" s="1"/>
  <c r="B307" i="15" s="1"/>
  <c r="B331" i="15"/>
  <c r="B332" i="15" s="1"/>
  <c r="B298" i="15"/>
  <c r="B127" i="11"/>
  <c r="B385" i="16"/>
  <c r="B386" i="16" s="1"/>
  <c r="B387" i="16" s="1"/>
  <c r="B421" i="16"/>
  <c r="B423" i="16"/>
  <c r="B189" i="18"/>
  <c r="B212" i="18"/>
  <c r="B199" i="18"/>
  <c r="B542" i="14"/>
  <c r="B543" i="14" s="1"/>
  <c r="B544" i="14" s="1"/>
  <c r="B545" i="14" s="1"/>
  <c r="B628" i="14"/>
  <c r="B629" i="14" s="1"/>
  <c r="B630" i="14" s="1"/>
  <c r="B631" i="14" s="1"/>
  <c r="B632" i="14" s="1"/>
  <c r="B720" i="14"/>
  <c r="B721" i="14" s="1"/>
  <c r="B722" i="14" s="1"/>
  <c r="B723" i="14" s="1"/>
  <c r="B724" i="14" s="1"/>
  <c r="B169" i="18"/>
  <c r="B170" i="18" s="1"/>
  <c r="B285" i="15"/>
  <c r="B286" i="15" s="1"/>
  <c r="B216" i="18"/>
  <c r="B344" i="15"/>
  <c r="B345" i="15" s="1"/>
  <c r="B105" i="11"/>
  <c r="B103" i="11"/>
  <c r="B142" i="11"/>
  <c r="B116" i="11"/>
  <c r="B159" i="18"/>
  <c r="B429" i="16"/>
  <c r="B430" i="16" s="1"/>
  <c r="B431" i="16" s="1"/>
  <c r="B778" i="14"/>
  <c r="B779" i="14" s="1"/>
  <c r="B780" i="14" s="1"/>
  <c r="B781" i="14" s="1"/>
  <c r="B782" i="14" s="1"/>
  <c r="B603" i="14"/>
  <c r="B604" i="14" s="1"/>
  <c r="B605" i="14" s="1"/>
  <c r="B606" i="14" s="1"/>
  <c r="B607" i="14" s="1"/>
  <c r="B773" i="14"/>
  <c r="B774" i="14" s="1"/>
  <c r="B775" i="14" s="1"/>
  <c r="B776" i="14" s="1"/>
  <c r="B348" i="15"/>
  <c r="B349" i="15" s="1"/>
  <c r="B761" i="14"/>
  <c r="B762" i="14" s="1"/>
  <c r="B763" i="14" s="1"/>
  <c r="B764" i="14" s="1"/>
  <c r="B765" i="14" s="1"/>
  <c r="B766" i="14" s="1"/>
  <c r="B382" i="15"/>
  <c r="B383" i="15" s="1"/>
  <c r="B384" i="15" s="1"/>
  <c r="B385" i="15" s="1"/>
  <c r="B350" i="15"/>
  <c r="B351" i="15" s="1"/>
  <c r="B477" i="16"/>
  <c r="B478" i="16" s="1"/>
  <c r="B172" i="18"/>
  <c r="B173" i="18" s="1"/>
  <c r="B393" i="16"/>
  <c r="B394" i="16" s="1"/>
  <c r="B395" i="16" s="1"/>
  <c r="B388" i="16"/>
  <c r="B389" i="16" s="1"/>
  <c r="B390" i="16" s="1"/>
  <c r="B391" i="16" s="1"/>
  <c r="B392" i="16" s="1"/>
  <c r="B479" i="16"/>
  <c r="B480" i="16" s="1"/>
  <c r="B481" i="16" s="1"/>
  <c r="B482" i="16" s="1"/>
  <c r="B483" i="16" s="1"/>
  <c r="B466" i="16"/>
  <c r="B467" i="16" s="1"/>
  <c r="B468" i="16" s="1"/>
  <c r="B469" i="16" s="1"/>
  <c r="B754" i="14"/>
  <c r="B755" i="14" s="1"/>
  <c r="B756" i="14" s="1"/>
  <c r="B757" i="14" s="1"/>
  <c r="B758" i="14" s="1"/>
  <c r="B759" i="14" s="1"/>
  <c r="B741" i="14"/>
  <c r="B742" i="14" s="1"/>
  <c r="B743" i="14" s="1"/>
  <c r="B744" i="14" s="1"/>
  <c r="B745" i="14" s="1"/>
  <c r="B648" i="14"/>
  <c r="B649" i="14" s="1"/>
  <c r="B650" i="14" s="1"/>
  <c r="B651" i="14" s="1"/>
  <c r="B675" i="14"/>
  <c r="B676" i="14" s="1"/>
  <c r="B677" i="14" s="1"/>
  <c r="B678" i="14" s="1"/>
  <c r="B679" i="14" s="1"/>
  <c r="B768" i="14"/>
  <c r="B769" i="14" s="1"/>
  <c r="B770" i="14" s="1"/>
  <c r="B771" i="14" s="1"/>
  <c r="B613" i="14"/>
  <c r="B614" i="14" s="1"/>
  <c r="B615" i="14" s="1"/>
  <c r="B616" i="14" s="1"/>
  <c r="B617" i="14" s="1"/>
  <c r="B289" i="15"/>
  <c r="B290" i="15" s="1"/>
  <c r="B357" i="15"/>
  <c r="B358" i="15" s="1"/>
  <c r="B337" i="15"/>
  <c r="B335" i="15"/>
  <c r="B321" i="15"/>
  <c r="B294" i="15"/>
  <c r="B370" i="15"/>
  <c r="B371" i="15" s="1"/>
  <c r="B372" i="15" s="1"/>
  <c r="B373" i="15" s="1"/>
  <c r="B386" i="15"/>
  <c r="B387" i="15" s="1"/>
  <c r="B394" i="15"/>
  <c r="B395" i="15" s="1"/>
  <c r="B144" i="11"/>
  <c r="B118" i="11"/>
  <c r="B440" i="17"/>
  <c r="B363" i="17"/>
  <c r="B364" i="17" s="1"/>
  <c r="B365" i="17" s="1"/>
  <c r="B366" i="17" s="1"/>
  <c r="B484" i="17"/>
  <c r="B485" i="17" s="1"/>
  <c r="B486" i="17" s="1"/>
  <c r="B487" i="17" s="1"/>
  <c r="B488" i="17" s="1"/>
  <c r="B489" i="17" s="1"/>
  <c r="B490" i="17" s="1"/>
  <c r="B491" i="17" s="1"/>
  <c r="B437" i="17"/>
  <c r="B438" i="17" s="1"/>
  <c r="B439" i="17" s="1"/>
  <c r="B415" i="17"/>
  <c r="B416" i="17" s="1"/>
  <c r="B417" i="17" s="1"/>
  <c r="B376" i="17"/>
  <c r="B377" i="17" s="1"/>
  <c r="B378" i="17" s="1"/>
  <c r="B379" i="17" s="1"/>
  <c r="B380" i="17" s="1"/>
  <c r="B373" i="17"/>
  <c r="B374" i="17" s="1"/>
  <c r="B375" i="17" s="1"/>
  <c r="B369" i="17"/>
  <c r="B370" i="17" s="1"/>
  <c r="B371" i="17" s="1"/>
  <c r="B372" i="17" s="1"/>
  <c r="B414" i="17"/>
  <c r="B355" i="17"/>
  <c r="B449" i="17"/>
  <c r="B450" i="17" s="1"/>
  <c r="B451" i="17" s="1"/>
  <c r="B452" i="17" s="1"/>
  <c r="B453" i="17" s="1"/>
  <c r="B454" i="17" s="1"/>
  <c r="B411" i="17"/>
  <c r="B412" i="17" s="1"/>
  <c r="B413" i="17" s="1"/>
  <c r="B424" i="17"/>
  <c r="B425" i="17" s="1"/>
  <c r="B426" i="17" s="1"/>
  <c r="B427" i="17" s="1"/>
  <c r="B428" i="17" s="1"/>
  <c r="B429" i="17" s="1"/>
  <c r="B430" i="17"/>
  <c r="B475" i="17"/>
  <c r="B476" i="17" s="1"/>
  <c r="B477" i="17" s="1"/>
  <c r="B381" i="17"/>
  <c r="B382" i="17" s="1"/>
  <c r="B383" i="17" s="1"/>
  <c r="B431" i="17"/>
  <c r="B432" i="17" s="1"/>
  <c r="B433" i="17" s="1"/>
  <c r="B434" i="17" s="1"/>
  <c r="B435" i="17" s="1"/>
  <c r="B436" i="17" s="1"/>
  <c r="B462" i="17"/>
  <c r="B463" i="17" s="1"/>
  <c r="B464" i="17" s="1"/>
  <c r="B465" i="17" s="1"/>
  <c r="B466" i="17" s="1"/>
  <c r="B467" i="17" s="1"/>
  <c r="B468" i="17" s="1"/>
  <c r="B399" i="17"/>
  <c r="B400" i="17" s="1"/>
  <c r="B401" i="17" s="1"/>
  <c r="B456" i="17"/>
  <c r="B457" i="17" s="1"/>
  <c r="B458" i="17" s="1"/>
  <c r="B459" i="17" s="1"/>
  <c r="B460" i="17" s="1"/>
  <c r="B469" i="17"/>
  <c r="B470" i="17" s="1"/>
  <c r="B471" i="17" s="1"/>
  <c r="B502" i="17"/>
  <c r="B503" i="17" s="1"/>
  <c r="B504" i="17" s="1"/>
  <c r="B518" i="17"/>
  <c r="B519" i="17" s="1"/>
  <c r="B520" i="17" s="1"/>
  <c r="B396" i="17"/>
  <c r="B397" i="17" s="1"/>
  <c r="B398" i="17" s="1"/>
  <c r="B384" i="17"/>
  <c r="B385" i="17" s="1"/>
  <c r="B386" i="17" s="1"/>
  <c r="B443" i="17"/>
  <c r="B444" i="17" s="1"/>
  <c r="B445" i="17" s="1"/>
  <c r="B514" i="17"/>
  <c r="B515" i="17" s="1"/>
  <c r="B516" i="17" s="1"/>
  <c r="B446" i="17"/>
  <c r="B447" i="17" s="1"/>
  <c r="B448" i="17" s="1"/>
  <c r="B521" i="17"/>
  <c r="B522" i="17" s="1"/>
  <c r="B523" i="17" s="1"/>
  <c r="B524" i="17" s="1"/>
  <c r="B506" i="17"/>
  <c r="B507" i="17" s="1"/>
  <c r="B508" i="17" s="1"/>
  <c r="B509" i="17" s="1"/>
  <c r="B510" i="17" s="1"/>
  <c r="B511" i="17" s="1"/>
  <c r="B512" i="17" s="1"/>
  <c r="B497" i="17"/>
  <c r="B498" i="17" s="1"/>
  <c r="B441" i="17"/>
  <c r="B442" i="17" s="1"/>
  <c r="B356" i="17"/>
  <c r="B405" i="17"/>
  <c r="B406" i="17" s="1"/>
  <c r="B407" i="17" s="1"/>
  <c r="B408" i="17" s="1"/>
  <c r="B409" i="17" s="1"/>
  <c r="B410" i="17" s="1"/>
  <c r="B390" i="17"/>
  <c r="B391" i="17" s="1"/>
  <c r="B392" i="17" s="1"/>
  <c r="B393" i="17" s="1"/>
  <c r="B394" i="17" s="1"/>
  <c r="B395" i="17" s="1"/>
  <c r="B76" i="18"/>
  <c r="B77" i="18" s="1"/>
  <c r="B78" i="18" s="1"/>
  <c r="B283" i="17"/>
  <c r="B284" i="17" s="1"/>
  <c r="B155" i="18"/>
  <c r="B156" i="18" s="1"/>
  <c r="B140" i="18"/>
  <c r="B315" i="16"/>
  <c r="B316" i="16" s="1"/>
  <c r="B317" i="16" s="1"/>
  <c r="B129" i="18"/>
  <c r="B42" i="16"/>
  <c r="B43" i="16" s="1"/>
  <c r="B44" i="16" s="1"/>
  <c r="B45" i="16" s="1"/>
  <c r="B115" i="18"/>
  <c r="B116" i="18" s="1"/>
  <c r="B117" i="18" s="1"/>
  <c r="B145" i="18"/>
  <c r="B152" i="18"/>
  <c r="B496" i="14"/>
  <c r="B497" i="14" s="1"/>
  <c r="B498" i="14" s="1"/>
  <c r="B499" i="14" s="1"/>
  <c r="B500" i="14" s="1"/>
  <c r="B511" i="14"/>
  <c r="B512" i="14" s="1"/>
  <c r="B513" i="14" s="1"/>
  <c r="B514" i="14" s="1"/>
  <c r="B515" i="14" s="1"/>
  <c r="B78" i="17"/>
  <c r="B12" i="11"/>
  <c r="B146" i="18"/>
  <c r="B150" i="18"/>
  <c r="B135" i="18"/>
  <c r="B136" i="18" s="1"/>
  <c r="B343" i="17"/>
  <c r="B344" i="17" s="1"/>
  <c r="B345" i="17" s="1"/>
  <c r="B148" i="18"/>
  <c r="B139" i="18"/>
  <c r="B109" i="18"/>
  <c r="B110" i="18" s="1"/>
  <c r="B111" i="18" s="1"/>
  <c r="B158" i="17"/>
  <c r="B159" i="17" s="1"/>
  <c r="B160" i="17" s="1"/>
  <c r="B161" i="17" s="1"/>
  <c r="B162" i="17" s="1"/>
  <c r="B163" i="17" s="1"/>
  <c r="B143" i="18"/>
  <c r="B144" i="18" s="1"/>
  <c r="B439" i="14"/>
  <c r="B440" i="14" s="1"/>
  <c r="B441" i="14" s="1"/>
  <c r="B442" i="14" s="1"/>
  <c r="B443" i="14" s="1"/>
  <c r="B141" i="18"/>
  <c r="B346" i="16"/>
  <c r="B347" i="16" s="1"/>
  <c r="B348" i="16" s="1"/>
  <c r="B349" i="16" s="1"/>
  <c r="B350" i="16" s="1"/>
  <c r="B118" i="18"/>
  <c r="B119" i="18" s="1"/>
  <c r="B106" i="18"/>
  <c r="B107" i="18" s="1"/>
  <c r="B108" i="18" s="1"/>
  <c r="B126" i="18"/>
  <c r="B127" i="18" s="1"/>
  <c r="B268" i="17"/>
  <c r="B269" i="17" s="1"/>
  <c r="B270" i="17" s="1"/>
  <c r="B153" i="18"/>
  <c r="B154" i="18" s="1"/>
  <c r="B130" i="18"/>
  <c r="B124" i="18"/>
  <c r="B125" i="18" s="1"/>
  <c r="B112" i="18"/>
  <c r="B113" i="18" s="1"/>
  <c r="B114" i="18" s="1"/>
  <c r="B43" i="18"/>
  <c r="B44" i="18" s="1"/>
  <c r="B120" i="18"/>
  <c r="B121" i="18" s="1"/>
  <c r="B131" i="18"/>
  <c r="B132" i="18" s="1"/>
  <c r="B133" i="18" s="1"/>
  <c r="B410" i="14"/>
  <c r="B411" i="14" s="1"/>
  <c r="B412" i="14" s="1"/>
  <c r="B413" i="14" s="1"/>
  <c r="B414" i="14" s="1"/>
  <c r="B70" i="11"/>
  <c r="B71" i="11" s="1"/>
  <c r="B137" i="18"/>
  <c r="B68" i="17"/>
  <c r="B69" i="17" s="1"/>
  <c r="B64" i="17"/>
  <c r="B65" i="17" s="1"/>
  <c r="B328" i="17"/>
  <c r="B329" i="17" s="1"/>
  <c r="B330" i="17" s="1"/>
  <c r="B331" i="17" s="1"/>
  <c r="B450" i="14"/>
  <c r="B451" i="14" s="1"/>
  <c r="B452" i="14" s="1"/>
  <c r="B453" i="14" s="1"/>
  <c r="B454" i="14" s="1"/>
  <c r="B455" i="14" s="1"/>
  <c r="B456" i="14" s="1"/>
  <c r="B457" i="14" s="1"/>
  <c r="B48" i="14"/>
  <c r="B65" i="11"/>
  <c r="B35" i="11"/>
  <c r="B342" i="17"/>
  <c r="B359" i="16"/>
  <c r="B360" i="16" s="1"/>
  <c r="B361" i="16" s="1"/>
  <c r="B362" i="16" s="1"/>
  <c r="B363" i="16" s="1"/>
  <c r="B53" i="18"/>
  <c r="B54" i="18" s="1"/>
  <c r="B55" i="18" s="1"/>
  <c r="B373" i="16"/>
  <c r="B468" i="14"/>
  <c r="B469" i="14" s="1"/>
  <c r="B470" i="14" s="1"/>
  <c r="B471" i="14" s="1"/>
  <c r="B472" i="14" s="1"/>
  <c r="B250" i="15"/>
  <c r="B251" i="15" s="1"/>
  <c r="B84" i="11"/>
  <c r="B434" i="14"/>
  <c r="B435" i="14" s="1"/>
  <c r="B436" i="14" s="1"/>
  <c r="B437" i="14" s="1"/>
  <c r="B438" i="14" s="1"/>
  <c r="B290" i="17"/>
  <c r="B265" i="17"/>
  <c r="B266" i="17" s="1"/>
  <c r="B267" i="17" s="1"/>
  <c r="B376" i="14"/>
  <c r="B377" i="14" s="1"/>
  <c r="B378" i="14" s="1"/>
  <c r="B379" i="14" s="1"/>
  <c r="B380" i="14" s="1"/>
  <c r="B381" i="14" s="1"/>
  <c r="B225" i="15"/>
  <c r="B226" i="15" s="1"/>
  <c r="B332" i="17"/>
  <c r="B333" i="17" s="1"/>
  <c r="B334" i="17" s="1"/>
  <c r="B335" i="17" s="1"/>
  <c r="B486" i="14"/>
  <c r="B487" i="14" s="1"/>
  <c r="B488" i="14" s="1"/>
  <c r="B489" i="14" s="1"/>
  <c r="B490" i="14" s="1"/>
  <c r="B415" i="14"/>
  <c r="B416" i="14" s="1"/>
  <c r="B417" i="14" s="1"/>
  <c r="B418" i="14" s="1"/>
  <c r="B419" i="14" s="1"/>
  <c r="B420" i="14" s="1"/>
  <c r="B305" i="17"/>
  <c r="B306" i="17" s="1"/>
  <c r="B307" i="17" s="1"/>
  <c r="B260" i="15"/>
  <c r="B261" i="15" s="1"/>
  <c r="B97" i="11"/>
  <c r="B50" i="11"/>
  <c r="B501" i="14"/>
  <c r="B502" i="14" s="1"/>
  <c r="B503" i="14" s="1"/>
  <c r="B504" i="14" s="1"/>
  <c r="B505" i="14" s="1"/>
  <c r="B95" i="11"/>
  <c r="B463" i="14"/>
  <c r="B464" i="14" s="1"/>
  <c r="B465" i="14" s="1"/>
  <c r="B466" i="14" s="1"/>
  <c r="B467" i="14" s="1"/>
  <c r="B311" i="16"/>
  <c r="B245" i="15"/>
  <c r="B246" i="15" s="1"/>
  <c r="B247" i="15" s="1"/>
  <c r="B248" i="15" s="1"/>
  <c r="B249" i="15" s="1"/>
  <c r="B231" i="15"/>
  <c r="B232" i="15" s="1"/>
  <c r="B233" i="15" s="1"/>
  <c r="B328" i="16"/>
  <c r="B329" i="16" s="1"/>
  <c r="B330" i="16" s="1"/>
  <c r="B331" i="16" s="1"/>
  <c r="B332" i="16" s="1"/>
  <c r="B296" i="16"/>
  <c r="B297" i="16" s="1"/>
  <c r="B298" i="16" s="1"/>
  <c r="B299" i="16" s="1"/>
  <c r="B300" i="16" s="1"/>
  <c r="B301" i="16" s="1"/>
  <c r="B294" i="17"/>
  <c r="B295" i="17" s="1"/>
  <c r="B296" i="17" s="1"/>
  <c r="B297" i="17" s="1"/>
  <c r="B298" i="17" s="1"/>
  <c r="B299" i="17" s="1"/>
  <c r="B343" i="16"/>
  <c r="B344" i="16" s="1"/>
  <c r="B345" i="16" s="1"/>
  <c r="B341" i="16"/>
  <c r="B342" i="16" s="1"/>
  <c r="B265" i="15"/>
  <c r="B266" i="15" s="1"/>
  <c r="B267" i="15" s="1"/>
  <c r="B268" i="15" s="1"/>
  <c r="B269" i="15" s="1"/>
  <c r="B89" i="11"/>
  <c r="B101" i="11"/>
  <c r="B271" i="17"/>
  <c r="B262" i="15"/>
  <c r="B263" i="15" s="1"/>
  <c r="B91" i="11"/>
  <c r="B322" i="17"/>
  <c r="B323" i="17" s="1"/>
  <c r="B324" i="17" s="1"/>
  <c r="B325" i="17" s="1"/>
  <c r="B326" i="17" s="1"/>
  <c r="B327" i="17" s="1"/>
  <c r="B337" i="17"/>
  <c r="B338" i="17" s="1"/>
  <c r="B339" i="17" s="1"/>
  <c r="B340" i="17" s="1"/>
  <c r="B341" i="17" s="1"/>
  <c r="B312" i="16"/>
  <c r="B313" i="16" s="1"/>
  <c r="B314" i="16" s="1"/>
  <c r="B308" i="17"/>
  <c r="B309" i="17" s="1"/>
  <c r="B310" i="17" s="1"/>
  <c r="B311" i="17" s="1"/>
  <c r="B312" i="17" s="1"/>
  <c r="B313" i="17" s="1"/>
  <c r="B318" i="17"/>
  <c r="B319" i="17" s="1"/>
  <c r="B320" i="17" s="1"/>
  <c r="B321" i="17" s="1"/>
  <c r="B300" i="17"/>
  <c r="B301" i="17" s="1"/>
  <c r="B302" i="17" s="1"/>
  <c r="B303" i="17" s="1"/>
  <c r="B333" i="16"/>
  <c r="B334" i="16" s="1"/>
  <c r="B534" i="14"/>
  <c r="B535" i="14" s="1"/>
  <c r="B536" i="14" s="1"/>
  <c r="B537" i="14" s="1"/>
  <c r="B538" i="14" s="1"/>
  <c r="B539" i="14" s="1"/>
  <c r="B309" i="14"/>
  <c r="B310" i="14" s="1"/>
  <c r="B311" i="14" s="1"/>
  <c r="B312" i="14" s="1"/>
  <c r="B313" i="14" s="1"/>
  <c r="B314" i="14" s="1"/>
  <c r="B270" i="15"/>
  <c r="B271" i="15" s="1"/>
  <c r="B272" i="15" s="1"/>
  <c r="B273" i="15" s="1"/>
  <c r="B274" i="15" s="1"/>
  <c r="B304" i="17"/>
  <c r="B516" i="14"/>
  <c r="B517" i="14" s="1"/>
  <c r="B518" i="14" s="1"/>
  <c r="B519" i="14" s="1"/>
  <c r="B520" i="14" s="1"/>
  <c r="B28" i="17"/>
  <c r="B29" i="17" s="1"/>
  <c r="B30" i="17" s="1"/>
  <c r="B369" i="16"/>
  <c r="B370" i="16" s="1"/>
  <c r="B371" i="16" s="1"/>
  <c r="B506" i="14"/>
  <c r="B507" i="14" s="1"/>
  <c r="B508" i="14" s="1"/>
  <c r="B509" i="14" s="1"/>
  <c r="B510" i="14" s="1"/>
  <c r="B285" i="17"/>
  <c r="B286" i="17" s="1"/>
  <c r="B287" i="17" s="1"/>
  <c r="B272" i="17"/>
  <c r="B273" i="17" s="1"/>
  <c r="B274" i="17" s="1"/>
  <c r="B275" i="17" s="1"/>
  <c r="B276" i="17" s="1"/>
  <c r="B277" i="17" s="1"/>
  <c r="B340" i="16"/>
  <c r="B372" i="16"/>
  <c r="B318" i="16"/>
  <c r="B319" i="16" s="1"/>
  <c r="B320" i="16" s="1"/>
  <c r="B321" i="16" s="1"/>
  <c r="B322" i="16" s="1"/>
  <c r="B405" i="14"/>
  <c r="B406" i="14" s="1"/>
  <c r="B407" i="14" s="1"/>
  <c r="B408" i="14" s="1"/>
  <c r="B409" i="14" s="1"/>
  <c r="B217" i="15"/>
  <c r="B218" i="15" s="1"/>
  <c r="B102" i="11"/>
  <c r="B88" i="11"/>
  <c r="B77" i="11"/>
  <c r="B78" i="11" s="1"/>
  <c r="B335" i="14"/>
  <c r="B336" i="14" s="1"/>
  <c r="B337" i="14" s="1"/>
  <c r="B338" i="14" s="1"/>
  <c r="B339" i="14" s="1"/>
  <c r="B340" i="14" s="1"/>
  <c r="B521" i="14"/>
  <c r="B522" i="14" s="1"/>
  <c r="B523" i="14" s="1"/>
  <c r="B524" i="14" s="1"/>
  <c r="B525" i="14" s="1"/>
  <c r="B526" i="14" s="1"/>
  <c r="B527" i="14" s="1"/>
  <c r="B528" i="14" s="1"/>
  <c r="B235" i="15"/>
  <c r="B236" i="15" s="1"/>
  <c r="B458" i="14"/>
  <c r="B459" i="14" s="1"/>
  <c r="B460" i="14" s="1"/>
  <c r="B461" i="14" s="1"/>
  <c r="B462" i="14" s="1"/>
  <c r="B287" i="16"/>
  <c r="B288" i="16" s="1"/>
  <c r="B289" i="16" s="1"/>
  <c r="B290" i="16" s="1"/>
  <c r="B215" i="15"/>
  <c r="B216" i="15" s="1"/>
  <c r="B356" i="16"/>
  <c r="B357" i="16" s="1"/>
  <c r="B358" i="16" s="1"/>
  <c r="B351" i="16"/>
  <c r="B352" i="16" s="1"/>
  <c r="B353" i="16" s="1"/>
  <c r="B354" i="16" s="1"/>
  <c r="B355" i="16" s="1"/>
  <c r="B374" i="16"/>
  <c r="B258" i="15"/>
  <c r="B259" i="15" s="1"/>
  <c r="B256" i="15"/>
  <c r="B257" i="15" s="1"/>
  <c r="B129" i="15"/>
  <c r="B130" i="15" s="1"/>
  <c r="B75" i="11"/>
  <c r="B99" i="11"/>
  <c r="B253" i="17"/>
  <c r="B254" i="17" s="1"/>
  <c r="B255" i="17" s="1"/>
  <c r="B256" i="17" s="1"/>
  <c r="B257" i="17"/>
  <c r="B258" i="17" s="1"/>
  <c r="B259" i="17" s="1"/>
  <c r="B260" i="17" s="1"/>
  <c r="B261" i="17" s="1"/>
  <c r="B26" i="18"/>
  <c r="B27" i="18" s="1"/>
  <c r="B237" i="16"/>
  <c r="B238" i="16" s="1"/>
  <c r="B239" i="16" s="1"/>
  <c r="B262" i="17"/>
  <c r="B263" i="17" s="1"/>
  <c r="B264" i="17" s="1"/>
  <c r="B244" i="15"/>
  <c r="B221" i="15"/>
  <c r="B222" i="15" s="1"/>
  <c r="B444" i="14"/>
  <c r="B445" i="14" s="1"/>
  <c r="B446" i="14" s="1"/>
  <c r="B447" i="14" s="1"/>
  <c r="B448" i="14" s="1"/>
  <c r="B449" i="14" s="1"/>
  <c r="B291" i="17"/>
  <c r="B292" i="17" s="1"/>
  <c r="B293" i="17" s="1"/>
  <c r="B283" i="16"/>
  <c r="B284" i="16" s="1"/>
  <c r="B285" i="16" s="1"/>
  <c r="B286" i="16" s="1"/>
  <c r="B177" i="16"/>
  <c r="B178" i="16" s="1"/>
  <c r="B179" i="16" s="1"/>
  <c r="B180" i="16" s="1"/>
  <c r="B181" i="16" s="1"/>
  <c r="B249" i="17"/>
  <c r="B250" i="17" s="1"/>
  <c r="B251" i="17" s="1"/>
  <c r="B252" i="17" s="1"/>
  <c r="B291" i="16"/>
  <c r="B292" i="16" s="1"/>
  <c r="B293" i="16" s="1"/>
  <c r="B294" i="16" s="1"/>
  <c r="B295" i="16" s="1"/>
  <c r="B346" i="17"/>
  <c r="B347" i="17" s="1"/>
  <c r="B348" i="17" s="1"/>
  <c r="B491" i="14"/>
  <c r="B492" i="14" s="1"/>
  <c r="B493" i="14" s="1"/>
  <c r="B494" i="14" s="1"/>
  <c r="B495" i="14" s="1"/>
  <c r="B229" i="15"/>
  <c r="B230" i="15" s="1"/>
  <c r="B227" i="15"/>
  <c r="B228" i="15" s="1"/>
  <c r="B264" i="15"/>
  <c r="B47" i="11"/>
  <c r="B335" i="16"/>
  <c r="B336" i="16" s="1"/>
  <c r="B337" i="16" s="1"/>
  <c r="B338" i="16" s="1"/>
  <c r="B339" i="16" s="1"/>
  <c r="B375" i="16"/>
  <c r="B376" i="16" s="1"/>
  <c r="B422" i="14"/>
  <c r="B423" i="14" s="1"/>
  <c r="B424" i="14" s="1"/>
  <c r="B425" i="14" s="1"/>
  <c r="B426" i="14" s="1"/>
  <c r="B213" i="15"/>
  <c r="B214" i="15" s="1"/>
  <c r="B252" i="15"/>
  <c r="B253" i="15" s="1"/>
  <c r="B85" i="11"/>
  <c r="B83" i="11"/>
  <c r="B79" i="11"/>
  <c r="B94" i="11"/>
  <c r="B92" i="11"/>
  <c r="B93" i="11"/>
  <c r="B240" i="15"/>
  <c r="B241" i="15" s="1"/>
  <c r="B98" i="11"/>
  <c r="B82" i="11"/>
  <c r="B530" i="14"/>
  <c r="B531" i="14" s="1"/>
  <c r="B532" i="14" s="1"/>
  <c r="B533" i="14" s="1"/>
  <c r="B480" i="14"/>
  <c r="B481" i="14" s="1"/>
  <c r="B482" i="14" s="1"/>
  <c r="B483" i="14" s="1"/>
  <c r="B484" i="14" s="1"/>
  <c r="B485" i="14" s="1"/>
  <c r="B219" i="15"/>
  <c r="B220" i="15" s="1"/>
  <c r="B254" i="15"/>
  <c r="B255" i="15" s="1"/>
  <c r="B223" i="15"/>
  <c r="B224" i="15" s="1"/>
  <c r="B314" i="17"/>
  <c r="B315" i="17" s="1"/>
  <c r="B316" i="17" s="1"/>
  <c r="B317" i="17" s="1"/>
  <c r="B364" i="16"/>
  <c r="B365" i="16" s="1"/>
  <c r="B366" i="16" s="1"/>
  <c r="B367" i="16" s="1"/>
  <c r="B368" i="16" s="1"/>
  <c r="B473" i="14"/>
  <c r="B474" i="14" s="1"/>
  <c r="B475" i="14" s="1"/>
  <c r="B476" i="14" s="1"/>
  <c r="B477" i="14" s="1"/>
  <c r="B478" i="14" s="1"/>
  <c r="B479" i="14" s="1"/>
  <c r="B427" i="14"/>
  <c r="B428" i="14" s="1"/>
  <c r="B429" i="14" s="1"/>
  <c r="B430" i="14" s="1"/>
  <c r="B431" i="14" s="1"/>
  <c r="B432" i="14" s="1"/>
  <c r="B433" i="14" s="1"/>
  <c r="B242" i="15"/>
  <c r="B243" i="15" s="1"/>
  <c r="B237" i="15"/>
  <c r="B238" i="15" s="1"/>
  <c r="B239" i="15" s="1"/>
  <c r="B100" i="11"/>
  <c r="B86" i="11"/>
  <c r="B96" i="11"/>
  <c r="B188" i="16"/>
  <c r="B189" i="16" s="1"/>
  <c r="B190" i="16" s="1"/>
  <c r="B191" i="16" s="1"/>
  <c r="B74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277" i="16"/>
  <c r="B278" i="16" s="1"/>
  <c r="B279" i="16" s="1"/>
  <c r="B280" i="16" s="1"/>
  <c r="B281" i="16" s="1"/>
  <c r="B282" i="16" s="1"/>
  <c r="B359" i="14"/>
  <c r="B360" i="14" s="1"/>
  <c r="B361" i="14" s="1"/>
  <c r="B362" i="14" s="1"/>
  <c r="B363" i="14" s="1"/>
  <c r="B352" i="14"/>
  <c r="B353" i="14" s="1"/>
  <c r="B354" i="14" s="1"/>
  <c r="B355" i="14" s="1"/>
  <c r="B356" i="14" s="1"/>
  <c r="B357" i="14" s="1"/>
  <c r="B358" i="14" s="1"/>
  <c r="B112" i="14"/>
  <c r="B113" i="14" s="1"/>
  <c r="B114" i="14" s="1"/>
  <c r="B115" i="14" s="1"/>
  <c r="B116" i="14" s="1"/>
  <c r="B117" i="14" s="1"/>
  <c r="B118" i="14" s="1"/>
  <c r="B119" i="14" s="1"/>
  <c r="B197" i="15"/>
  <c r="B198" i="15" s="1"/>
  <c r="B199" i="15" s="1"/>
  <c r="B200" i="15" s="1"/>
  <c r="B201" i="15" s="1"/>
  <c r="B202" i="15" s="1"/>
  <c r="B203" i="15" s="1"/>
  <c r="B204" i="15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385" i="14" s="1"/>
  <c r="B386" i="14" s="1"/>
  <c r="B387" i="14" s="1"/>
  <c r="B253" i="14"/>
  <c r="B254" i="14" s="1"/>
  <c r="B255" i="14" s="1"/>
  <c r="B256" i="14" s="1"/>
  <c r="B257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3" i="18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16" i="15" s="1"/>
  <c r="B17" i="15" s="1"/>
  <c r="B18" i="15" s="1"/>
  <c r="B19" i="15" s="1"/>
  <c r="B20" i="15" s="1"/>
  <c r="B21" i="15" s="1"/>
  <c r="B22" i="15" s="1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<sst xmlns="http://schemas.openxmlformats.org/spreadsheetml/2006/main" count="33191" uniqueCount="990">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</sst>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2"/>
      <tableStyleElement type="headerRow" dxfId="131"/>
      <tableStyleElement type="lastColumn" dxfId="130"/>
      <tableStyleElement type="secondRowStripe" dxfId="129"/>
    </tableStyle>
    <tableStyle name="Stat" pivot="0" count="3" xr9:uid="{51BAA243-9CAF-4FF1-9D79-B3636DEDEEB7}">
      <tableStyleElement type="wholeTable" dxfId="128"/>
      <tableStyleElement type="headerRow" dxfId="127"/>
      <tableStyleElement type="secondRowStripe" dxfId="12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9" totalsRowShown="0">
  <autoFilter ref="A1:Y169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6"/>
    <tableColumn id="24" xr3:uid="{79E2E448-FAC8-4E50-9895-2F2EFEB9964F}" uniqueName="24" name="No用" queryTableFieldId="24" dataDxfId="5"/>
    <tableColumn id="4" xr3:uid="{901B80DB-ADFF-41C8-8312-D0AD5FE569D3}" uniqueName="4" name="じゃんけん" queryTableFieldId="4" dataDxfId="4"/>
    <tableColumn id="5" xr3:uid="{7B4A574C-8CF7-46BC-80FF-3260D1D7D957}" uniqueName="5" name="ポジション" queryTableFieldId="5" dataDxfId="3"/>
    <tableColumn id="6" xr3:uid="{93DAC090-CD3C-48F3-9B02-C9EDA69E3CE3}" uniqueName="6" name="高校" queryTableFieldId="6" dataDxfId="2"/>
    <tableColumn id="23" xr3:uid="{82321D5F-8DA3-45C0-B7E8-559231D16D14}" uniqueName="23" name="守備力" queryTableFieldId="23" dataDxfId="1"/>
    <tableColumn id="22" xr3:uid="{8623F562-202D-4ABC-8490-FBC18917D4A5}" uniqueName="22" name="攻撃力" queryTableFieldId="22" dataDxfId="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76"/>
    <tableColumn id="24" xr3:uid="{C29C095B-79C6-44A8-B104-192A1FECDA31}" uniqueName="24" name="No用" queryTableFieldId="24" dataDxfId="75"/>
    <tableColumn id="4" xr3:uid="{9116BD98-1C92-45F3-B6D6-3AB40C09ACAD}" uniqueName="4" name="じゃんけん" queryTableFieldId="4" dataDxfId="74"/>
    <tableColumn id="5" xr3:uid="{F7881CC4-422B-4AC0-8AA7-9D41424DD163}" uniqueName="5" name="ポジション" queryTableFieldId="5" dataDxfId="73"/>
    <tableColumn id="6" xr3:uid="{A57CEE12-8706-4C36-9271-4B9E918764A9}" uniqueName="6" name="高校" queryTableFieldId="6" dataDxfId="72"/>
    <tableColumn id="23" xr3:uid="{9E754E97-0179-4D48-8DA8-95FE83CDB76A}" uniqueName="23" name="守備力" queryTableFieldId="23" dataDxfId="71"/>
    <tableColumn id="22" xr3:uid="{CE13C84E-5ABD-42C3-B638-AF24AF6EE881}" uniqueName="22" name="攻撃力" queryTableFieldId="22" dataDxfId="7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9"/>
    <tableColumn id="24" xr3:uid="{B20FC7FB-B75F-4569-A4C8-AC08F70EFA02}" uniqueName="24" name="No用" queryTableFieldId="24" dataDxfId="68"/>
    <tableColumn id="4" xr3:uid="{BE60C156-F1C6-4FE2-8234-AD7A8047258E}" uniqueName="4" name="じゃんけん" queryTableFieldId="4" dataDxfId="67"/>
    <tableColumn id="5" xr3:uid="{A543EFAB-002A-4A3A-BC0C-8345C70B8DA8}" uniqueName="5" name="ポジション" queryTableFieldId="5" dataDxfId="66"/>
    <tableColumn id="6" xr3:uid="{55D31589-74D7-4194-9A8E-1905BEFF3155}" uniqueName="6" name="高校" queryTableFieldId="6" dataDxfId="65"/>
    <tableColumn id="23" xr3:uid="{62326F4F-7EB5-4AF5-A373-6C17A2EA5EAF}" uniqueName="23" name="守備力" queryTableFieldId="23" dataDxfId="64"/>
    <tableColumn id="22" xr3:uid="{AEFE1640-94D9-4E9F-BDCC-6C111595E9BE}" uniqueName="22" name="攻撃力" queryTableFieldId="22" dataDxfId="6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2"/>
    <tableColumn id="24" xr3:uid="{CD7594EA-8C82-4E4A-BC06-715EA0D5260D}" uniqueName="24" name="No用" queryTableFieldId="24" dataDxfId="61"/>
    <tableColumn id="4" xr3:uid="{5804ACFD-3447-45C3-BDBD-96363DCCEF57}" uniqueName="4" name="じゃんけん" queryTableFieldId="4" dataDxfId="60"/>
    <tableColumn id="5" xr3:uid="{9D5A15B5-BE64-49FA-A24D-915171805348}" uniqueName="5" name="ポジション" queryTableFieldId="5" dataDxfId="59"/>
    <tableColumn id="6" xr3:uid="{C5CC4EC3-0F83-4934-B835-AC7CDC1F0491}" uniqueName="6" name="高校" queryTableFieldId="6" dataDxfId="58"/>
    <tableColumn id="23" xr3:uid="{A158F691-75AB-490E-A936-39A793BBB0CF}" uniqueName="23" name="守備力" queryTableFieldId="23" dataDxfId="57"/>
    <tableColumn id="22" xr3:uid="{D637784D-8764-4422-A4A3-51D9D13ED728}" uniqueName="22" name="攻撃力" queryTableFieldId="22" dataDxfId="5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55"/>
    <tableColumn id="24" xr3:uid="{8E3DE8CA-5196-456B-B150-0AD3EE9B0E3A}" uniqueName="24" name="No用" queryTableFieldId="24" dataDxfId="54"/>
    <tableColumn id="4" xr3:uid="{739EA6C5-E522-4D4A-AA20-B37A4D060F3F}" uniqueName="4" name="じゃんけん" queryTableFieldId="4" dataDxfId="53"/>
    <tableColumn id="5" xr3:uid="{4563D330-FB16-4F5F-B9B1-087B641B76A3}" uniqueName="5" name="ポジション" queryTableFieldId="5" dataDxfId="52"/>
    <tableColumn id="6" xr3:uid="{8BE07B6E-DF61-4DAF-B0DC-A9546B5565AD}" uniqueName="6" name="高校" queryTableFieldId="6" dataDxfId="51"/>
    <tableColumn id="23" xr3:uid="{88D1DC46-ADD5-4B4D-956B-4E9B7400FEE3}" uniqueName="23" name="守備力" queryTableFieldId="23" dataDxfId="50"/>
    <tableColumn id="22" xr3:uid="{379DB613-6DB4-4401-BC2F-78137DA43005}" uniqueName="22" name="攻撃力" queryTableFieldId="22" dataDxfId="4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8"/>
    <tableColumn id="24" xr3:uid="{48613021-C2CE-4B0B-8CA9-CE9891BC0951}" uniqueName="24" name="No用" queryTableFieldId="24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23" xr3:uid="{0606C651-0735-4ED5-9CBB-C17741F9F243}" uniqueName="23" name="守備力" queryTableFieldId="23" dataDxfId="43"/>
    <tableColumn id="22" xr3:uid="{8955FA8B-8CFA-4F1D-8DD5-C6F7D6C7FAB0}" uniqueName="22" name="攻撃力" queryTableFieldId="22" dataDxfId="4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9" totalsRowShown="0">
  <autoFilter ref="A1:T18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1"/>
    <tableColumn id="24" xr3:uid="{3F089E4F-81C9-447B-98EF-4424E72C3AD3}" uniqueName="24" name="No用" queryTableFieldId="24" dataDxfId="40"/>
    <tableColumn id="4" xr3:uid="{082125AE-6DD6-41F5-96EC-B27AC93E3073}" uniqueName="4" name="じゃんけん" queryTableFieldId="4" dataDxfId="39"/>
    <tableColumn id="5" xr3:uid="{1D168F03-FC8B-4FF8-BEC4-7AEF4E609553}" uniqueName="5" name="ポジション" queryTableFieldId="5" dataDxfId="38"/>
    <tableColumn id="6" xr3:uid="{85F66D02-257D-48D9-B71E-92D22427182E}" uniqueName="6" name="高校" queryTableFieldId="6" dataDxfId="37"/>
    <tableColumn id="23" xr3:uid="{ADC370A5-324D-497C-8B94-A3E2B1FD24FC}" uniqueName="23" name="守備力" queryTableFieldId="23" dataDxfId="36"/>
    <tableColumn id="22" xr3:uid="{9C3932F8-24A6-4EAD-8C08-59036DDC4F74}" uniqueName="22" name="攻撃力" queryTableFieldId="22" dataDxfId="3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4"/>
    <tableColumn id="24" xr3:uid="{D4CBAE75-C74B-4489-A8C6-CA326448CDB9}" uniqueName="24" name="No用" queryTableFieldId="24" dataDxfId="33"/>
    <tableColumn id="4" xr3:uid="{9BE7C29C-B3C1-4C4D-B3FE-8762584D4070}" uniqueName="4" name="じゃんけん" queryTableFieldId="4" dataDxfId="32"/>
    <tableColumn id="5" xr3:uid="{C6CA647F-4911-4E4D-A2BF-FFE98BE5F193}" uniqueName="5" name="ポジション" queryTableFieldId="5" dataDxfId="31"/>
    <tableColumn id="6" xr3:uid="{4D39B65E-928B-48FE-BDD3-54F2B8ADFC54}" uniqueName="6" name="高校" queryTableFieldId="6" dataDxfId="30"/>
    <tableColumn id="23" xr3:uid="{04745C11-7FB7-4C1D-B670-E659782D90E1}" uniqueName="23" name="守備力" queryTableFieldId="23" dataDxfId="29"/>
    <tableColumn id="22" xr3:uid="{3432BBFD-8F82-41AB-8626-F26BABD4C05C}" uniqueName="22" name="攻撃力" queryTableFieldId="22" dataDxfId="2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7"/>
    <tableColumn id="24" xr3:uid="{4232FD20-7D1D-488E-9051-426A53029F1E}" uniqueName="24" name="No用" queryTableFieldId="24" dataDxfId="26"/>
    <tableColumn id="4" xr3:uid="{97B6CCE7-D38F-466A-9597-1A24BDCD9918}" uniqueName="4" name="じゃんけん" queryTableFieldId="4" dataDxfId="25"/>
    <tableColumn id="5" xr3:uid="{8B78A5A6-924C-4875-99B9-D1AD1F65E0F4}" uniqueName="5" name="ポジション" queryTableFieldId="5" dataDxfId="24"/>
    <tableColumn id="6" xr3:uid="{E4374A00-F9B5-4300-BD99-8D8AABB542EC}" uniqueName="6" name="高校" queryTableFieldId="6" dataDxfId="23"/>
    <tableColumn id="23" xr3:uid="{1C0BB5E7-E47D-4C4A-948B-7D4285853F7D}" uniqueName="23" name="守備力" queryTableFieldId="23" dataDxfId="22"/>
    <tableColumn id="22" xr3:uid="{E8278D8B-EDBA-48C6-926C-D7B99159217B}" uniqueName="22" name="攻撃力" queryTableFieldId="22" dataDxfId="2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0"/>
    <tableColumn id="24" xr3:uid="{E1F1E06A-7339-4F69-BFFB-86E4F4B8F6F1}" uniqueName="24" name="No用" queryTableFieldId="24" dataDxfId="19"/>
    <tableColumn id="4" xr3:uid="{E8A259C4-1EBE-4385-AC27-E03BF91134BD}" uniqueName="4" name="じゃんけん" queryTableFieldId="4" dataDxfId="18"/>
    <tableColumn id="5" xr3:uid="{87E950A5-BB20-4F1B-8DA7-D2C8909DE88F}" uniqueName="5" name="ポジション" queryTableFieldId="5" dataDxfId="17"/>
    <tableColumn id="6" xr3:uid="{A6B536C3-9F00-436E-998D-F5C87D4CD17A}" uniqueName="6" name="高校" queryTableFieldId="6" dataDxfId="16"/>
    <tableColumn id="23" xr3:uid="{1D345072-A707-44B8-B212-487D8AD03326}" uniqueName="23" name="守備力" queryTableFieldId="23" dataDxfId="15"/>
    <tableColumn id="22" xr3:uid="{F0064104-6FAC-45E4-92B3-B0ED845E33FB}" uniqueName="22" name="攻撃力" queryTableFieldId="22" dataDxfId="1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2">
      <calculatedColumnFormula>IFERROR(Stat[[#This Row],[No.]],"")</calculatedColumnFormula>
    </tableColumn>
    <tableColumn id="2" xr3:uid="{DAF265DF-DF04-4488-ADA4-3AD75C78FC1F}" name="No.用" dataDxfId="11">
      <calculatedColumnFormula>IFERROR(Stat[[#This Row],[No用]],"")</calculatedColumnFormula>
    </tableColumn>
    <tableColumn id="3" xr3:uid="{EBE29882-D29B-4F42-92D3-18165057E6D4}" name="vlookup 用" dataDxfId="1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9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8">
  <autoFilter ref="A1:Q9" xr:uid="{215A8FE1-87D6-49B0-8BBB-ABEF6CBA754F}"/>
  <tableColumns count="17">
    <tableColumn id="1" xr3:uid="{E70381D4-835B-4B86-AFBD-AAE4BA095CF5}" name="項目" dataDxfId="7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168" totalsRowShown="0">
  <autoFilter ref="A1:X168" xr:uid="{52A313A0-20D7-413A-A933-D45E45ECF59C}"/>
  <tableColumns count="24">
    <tableColumn id="1" xr3:uid="{56B3AF16-B5D0-42FB-83B4-C49C937DC517}" name="No.">
      <calculatedColumnFormula>SetNo[[#This Row],[No.]]</calculatedColumnFormula>
    </tableColumn>
    <tableColumn id="2" xr3:uid="{A3F89DE0-20D9-47BA-8415-CD9A53D8ADE5}" name="服装">
      <calculatedColumnFormula>Stat[[#This Row],[服装]]</calculatedColumnFormula>
    </tableColumn>
    <tableColumn id="3" xr3:uid="{F00B6829-596E-40C7-A764-5D1FA0F5472C}" name="名前">
      <calculatedColumnFormula>Stat[[#This Row],[名前]]</calculatedColumnFormula>
    </tableColumn>
    <tableColumn id="4" xr3:uid="{E2BB40B2-3755-4F3E-9FFE-8764ED5F4D22}" name="じゃんけん">
      <calculatedColumnFormula>Stat[[#This Row],[じゃんけん]]</calculatedColumnFormula>
    </tableColumn>
    <tableColumn id="5" xr3:uid="{20FD732E-E950-4EF6-A3C9-8C70828116A7}" name="ポジション">
      <calculatedColumnFormula>Stat[[#This Row],[ポジション]]</calculatedColumnFormula>
    </tableColumn>
    <tableColumn id="6" xr3:uid="{A08ECE98-94D2-481F-B115-B4EB01717F54}" name="高校">
      <calculatedColumnFormula>Stat[[#This Row],[高校]]</calculatedColumnFormula>
    </tableColumn>
    <tableColumn id="7" xr3:uid="{B6C8E22E-0E99-40B1-8B08-93AF9633A51D}" name="レアリティ">
      <calculatedColumnFormula>Stat[[#This Row],[レアリティ]]</calculatedColumnFormula>
    </tableColumn>
    <tableColumn id="8" xr3:uid="{0C4E1E52-6149-4C2D-A8F8-43F61EA1D860}" name="No用">
      <calculatedColumnFormula>SetNo[[#This Row],[No.用]]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70" totalsRowShown="0">
  <autoFilter ref="A1:T97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65" totalsRowShown="0">
  <autoFilter ref="A1:T46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61" totalsRowShown="0">
  <autoFilter ref="A1:T66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34" totalsRowShown="0">
  <autoFilter ref="A1:T63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70" totalsRowShown="0">
  <autoFilter ref="A1:T270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9" tableType="queryTable" totalsRowShown="0">
  <autoFilter ref="A1:AE169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6"/>
  <sheetViews>
    <sheetView tabSelected="1" workbookViewId="0">
      <pane ySplit="1" topLeftCell="A90" activePane="bottomLeft" state="frozen"/>
      <selection pane="bottomLeft" activeCell="A140" sqref="A139:XFD14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3" si="4">SUM(L67:O67)</f>
        <v>482</v>
      </c>
      <c r="W67" s="4">
        <f t="shared" ref="W67:W133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8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>ROW()-1</f>
        <v>93</v>
      </c>
      <c r="B94" s="1" t="s">
        <v>963</v>
      </c>
      <c r="C94" t="s">
        <v>72</v>
      </c>
      <c r="D94" s="1" t="s">
        <v>90</v>
      </c>
      <c r="E94" t="s">
        <v>74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77</v>
      </c>
      <c r="L94">
        <v>122</v>
      </c>
      <c r="M94">
        <v>122</v>
      </c>
      <c r="N94">
        <v>125</v>
      </c>
      <c r="O94">
        <v>125</v>
      </c>
      <c r="P94">
        <v>101</v>
      </c>
      <c r="Q94">
        <v>117</v>
      </c>
      <c r="R94">
        <v>117</v>
      </c>
      <c r="S94">
        <v>121</v>
      </c>
      <c r="T94">
        <v>121</v>
      </c>
      <c r="U94">
        <v>41</v>
      </c>
      <c r="V94" s="6">
        <f>SUM(L94:O94)</f>
        <v>494</v>
      </c>
      <c r="W94" s="4">
        <f>SUM(Q94:T94)</f>
        <v>476</v>
      </c>
      <c r="X94" s="7" t="str">
        <f>Stat[[#This Row],[服装]]&amp;Stat[[#This Row],[名前]]&amp;Stat[[#This Row],[レアリティ]]</f>
        <v>雪遊び古牧譲ICONIC</v>
      </c>
      <c r="Y94" s="7" t="s">
        <v>341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76</v>
      </c>
      <c r="D95" t="s">
        <v>77</v>
      </c>
      <c r="E95" t="s">
        <v>78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118</v>
      </c>
      <c r="M95">
        <v>116</v>
      </c>
      <c r="N95">
        <v>114</v>
      </c>
      <c r="O95">
        <v>117</v>
      </c>
      <c r="P95">
        <v>97</v>
      </c>
      <c r="Q95">
        <v>117</v>
      </c>
      <c r="R95">
        <v>115</v>
      </c>
      <c r="S95">
        <v>117</v>
      </c>
      <c r="T95">
        <v>117</v>
      </c>
      <c r="U95">
        <v>36</v>
      </c>
      <c r="V95" s="6">
        <f t="shared" si="4"/>
        <v>465</v>
      </c>
      <c r="W95" s="4">
        <f t="shared" si="5"/>
        <v>466</v>
      </c>
      <c r="X95" s="7" t="str">
        <f>Stat[[#This Row],[服装]]&amp;Stat[[#This Row],[名前]]&amp;Stat[[#This Row],[レアリティ]]</f>
        <v>ユニフォーム浅虫快人ICONIC</v>
      </c>
      <c r="Y95" s="7" t="s">
        <v>342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79</v>
      </c>
      <c r="D96" t="s">
        <v>73</v>
      </c>
      <c r="E96" t="s">
        <v>80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85</v>
      </c>
      <c r="L96">
        <v>112</v>
      </c>
      <c r="M96">
        <v>110</v>
      </c>
      <c r="N96">
        <v>114</v>
      </c>
      <c r="O96">
        <v>121</v>
      </c>
      <c r="P96">
        <v>101</v>
      </c>
      <c r="Q96">
        <v>110</v>
      </c>
      <c r="R96">
        <v>122</v>
      </c>
      <c r="S96">
        <v>118</v>
      </c>
      <c r="T96">
        <v>120</v>
      </c>
      <c r="U96">
        <v>41</v>
      </c>
      <c r="V96" s="6">
        <f t="shared" si="4"/>
        <v>457</v>
      </c>
      <c r="W96" s="4">
        <f t="shared" si="5"/>
        <v>470</v>
      </c>
      <c r="X96" s="7" t="str">
        <f>Stat[[#This Row],[服装]]&amp;Stat[[#This Row],[名前]]&amp;Stat[[#This Row],[レアリティ]]</f>
        <v>ユニフォーム南田大志ICONIC</v>
      </c>
      <c r="Y96" s="7" t="s">
        <v>343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81</v>
      </c>
      <c r="D97" t="s">
        <v>73</v>
      </c>
      <c r="E97" t="s">
        <v>82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116</v>
      </c>
      <c r="M97">
        <v>116</v>
      </c>
      <c r="N97">
        <v>112</v>
      </c>
      <c r="O97">
        <v>120</v>
      </c>
      <c r="P97">
        <v>97</v>
      </c>
      <c r="Q97">
        <v>120</v>
      </c>
      <c r="R97">
        <v>115</v>
      </c>
      <c r="S97">
        <v>116</v>
      </c>
      <c r="T97">
        <v>116</v>
      </c>
      <c r="U97">
        <v>31</v>
      </c>
      <c r="V97" s="6">
        <f t="shared" si="4"/>
        <v>464</v>
      </c>
      <c r="W97" s="4">
        <f t="shared" si="5"/>
        <v>467</v>
      </c>
      <c r="X97" s="7" t="str">
        <f>Stat[[#This Row],[服装]]&amp;Stat[[#This Row],[名前]]&amp;Stat[[#This Row],[レアリティ]]</f>
        <v>ユニフォーム湯川良明ICONIC</v>
      </c>
      <c r="Y97" s="7" t="s">
        <v>344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83</v>
      </c>
      <c r="D98" t="s">
        <v>84</v>
      </c>
      <c r="E98" t="s">
        <v>85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120</v>
      </c>
      <c r="M98">
        <v>117</v>
      </c>
      <c r="N98">
        <v>114</v>
      </c>
      <c r="O98">
        <v>117</v>
      </c>
      <c r="P98">
        <v>97</v>
      </c>
      <c r="Q98">
        <v>115</v>
      </c>
      <c r="R98">
        <v>114</v>
      </c>
      <c r="S98">
        <v>116</v>
      </c>
      <c r="T98">
        <v>116</v>
      </c>
      <c r="U98">
        <v>31</v>
      </c>
      <c r="V98" s="6">
        <f t="shared" si="4"/>
        <v>468</v>
      </c>
      <c r="W98" s="4">
        <f t="shared" si="5"/>
        <v>461</v>
      </c>
      <c r="X98" s="7" t="str">
        <f>Stat[[#This Row],[服装]]&amp;Stat[[#This Row],[名前]]&amp;Stat[[#This Row],[レアリティ]]</f>
        <v>ユニフォーム稲垣功ICONIC</v>
      </c>
      <c r="Y98" s="7" t="s">
        <v>345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86</v>
      </c>
      <c r="D99" t="s">
        <v>84</v>
      </c>
      <c r="E99" t="s">
        <v>87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115</v>
      </c>
      <c r="M99">
        <v>115</v>
      </c>
      <c r="N99">
        <v>112</v>
      </c>
      <c r="O99">
        <v>120</v>
      </c>
      <c r="P99">
        <v>97</v>
      </c>
      <c r="Q99">
        <v>120</v>
      </c>
      <c r="R99">
        <v>115</v>
      </c>
      <c r="S99">
        <v>117</v>
      </c>
      <c r="T99">
        <v>116</v>
      </c>
      <c r="U99">
        <v>31</v>
      </c>
      <c r="V99" s="6">
        <f t="shared" si="4"/>
        <v>462</v>
      </c>
      <c r="W99" s="4">
        <f t="shared" si="5"/>
        <v>468</v>
      </c>
      <c r="X99" s="7" t="str">
        <f>Stat[[#This Row],[服装]]&amp;Stat[[#This Row],[名前]]&amp;Stat[[#This Row],[レアリティ]]</f>
        <v>ユニフォーム馬門英治ICONIC</v>
      </c>
      <c r="Y99" s="7" t="s">
        <v>346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88</v>
      </c>
      <c r="D100" t="s">
        <v>84</v>
      </c>
      <c r="E100" t="s">
        <v>85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76</v>
      </c>
      <c r="L100">
        <v>119</v>
      </c>
      <c r="M100">
        <v>118</v>
      </c>
      <c r="N100">
        <v>115</v>
      </c>
      <c r="O100">
        <v>117</v>
      </c>
      <c r="P100">
        <v>97</v>
      </c>
      <c r="Q100">
        <v>116</v>
      </c>
      <c r="R100">
        <v>115</v>
      </c>
      <c r="S100">
        <v>116</v>
      </c>
      <c r="T100">
        <v>116</v>
      </c>
      <c r="U100">
        <v>31</v>
      </c>
      <c r="V100" s="6">
        <f t="shared" si="4"/>
        <v>469</v>
      </c>
      <c r="W100" s="4">
        <f t="shared" si="5"/>
        <v>463</v>
      </c>
      <c r="X100" s="7" t="str">
        <f>Stat[[#This Row],[服装]]&amp;Stat[[#This Row],[名前]]&amp;Stat[[#This Row],[レアリティ]]</f>
        <v>ユニフォーム百沢雄大ICONIC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s="1" t="s">
        <v>705</v>
      </c>
      <c r="C101" t="s">
        <v>88</v>
      </c>
      <c r="D101" s="1" t="s">
        <v>90</v>
      </c>
      <c r="E101" t="s">
        <v>78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77</v>
      </c>
      <c r="L101">
        <v>122</v>
      </c>
      <c r="M101">
        <v>121</v>
      </c>
      <c r="N101">
        <v>116</v>
      </c>
      <c r="O101">
        <v>118</v>
      </c>
      <c r="P101">
        <v>97</v>
      </c>
      <c r="Q101">
        <v>117</v>
      </c>
      <c r="R101">
        <v>116</v>
      </c>
      <c r="S101">
        <v>119</v>
      </c>
      <c r="T101">
        <v>117</v>
      </c>
      <c r="U101">
        <v>31</v>
      </c>
      <c r="V101" s="6">
        <f t="shared" si="4"/>
        <v>477</v>
      </c>
      <c r="W101" s="4">
        <f t="shared" si="5"/>
        <v>469</v>
      </c>
      <c r="X101" s="7" t="str">
        <f>Stat[[#This Row],[服装]]&amp;Stat[[#This Row],[名前]]&amp;Stat[[#This Row],[レアリティ]]</f>
        <v>職業体験百沢雄大ICONIC</v>
      </c>
      <c r="Y101" s="7" t="s">
        <v>347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108</v>
      </c>
      <c r="C102" t="s">
        <v>89</v>
      </c>
      <c r="D102" t="s">
        <v>90</v>
      </c>
      <c r="E102" t="s">
        <v>85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122</v>
      </c>
      <c r="M102">
        <v>121</v>
      </c>
      <c r="N102">
        <v>114</v>
      </c>
      <c r="O102">
        <v>122</v>
      </c>
      <c r="P102">
        <v>101</v>
      </c>
      <c r="Q102">
        <v>114</v>
      </c>
      <c r="R102">
        <v>115</v>
      </c>
      <c r="S102">
        <v>118</v>
      </c>
      <c r="T102">
        <v>120</v>
      </c>
      <c r="U102">
        <v>41</v>
      </c>
      <c r="V102" s="6">
        <f t="shared" si="4"/>
        <v>479</v>
      </c>
      <c r="W102" s="4">
        <f t="shared" si="5"/>
        <v>467</v>
      </c>
      <c r="X102" s="7" t="str">
        <f>Stat[[#This Row],[服装]]&amp;Stat[[#This Row],[名前]]&amp;Stat[[#This Row],[レアリティ]]</f>
        <v>ユニフォーム照島游児ICONIC</v>
      </c>
      <c r="Y102" s="7" t="s">
        <v>348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149</v>
      </c>
      <c r="C103" t="s">
        <v>89</v>
      </c>
      <c r="D103" t="s">
        <v>77</v>
      </c>
      <c r="E103" t="s">
        <v>78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77</v>
      </c>
      <c r="L103">
        <v>125</v>
      </c>
      <c r="M103">
        <v>124</v>
      </c>
      <c r="N103">
        <v>115</v>
      </c>
      <c r="O103">
        <v>123</v>
      </c>
      <c r="P103">
        <v>101</v>
      </c>
      <c r="Q103">
        <v>115</v>
      </c>
      <c r="R103">
        <v>116</v>
      </c>
      <c r="S103">
        <v>121</v>
      </c>
      <c r="T103">
        <v>121</v>
      </c>
      <c r="U103">
        <v>41</v>
      </c>
      <c r="V103" s="6">
        <f t="shared" si="4"/>
        <v>487</v>
      </c>
      <c r="W103" s="4">
        <f t="shared" si="5"/>
        <v>473</v>
      </c>
      <c r="X103" s="7" t="str">
        <f>Stat[[#This Row],[服装]]&amp;Stat[[#This Row],[名前]]&amp;Stat[[#This Row],[レアリティ]]</f>
        <v>制服照島游児ICONIC</v>
      </c>
      <c r="Y103" s="7" t="s">
        <v>348</v>
      </c>
      <c r="Z103" s="1"/>
      <c r="AA103" s="1"/>
      <c r="AB103" s="1"/>
    </row>
    <row r="104" spans="1:28" ht="14.4" x14ac:dyDescent="0.3">
      <c r="A104">
        <f>ROW()-1</f>
        <v>103</v>
      </c>
      <c r="B104" s="1" t="s">
        <v>963</v>
      </c>
      <c r="C104" t="s">
        <v>89</v>
      </c>
      <c r="D104" s="1" t="s">
        <v>964</v>
      </c>
      <c r="E104" t="s">
        <v>78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77</v>
      </c>
      <c r="L104">
        <v>128</v>
      </c>
      <c r="M104">
        <v>121</v>
      </c>
      <c r="N104">
        <v>115</v>
      </c>
      <c r="O104">
        <v>120</v>
      </c>
      <c r="P104">
        <v>101</v>
      </c>
      <c r="Q104">
        <v>116</v>
      </c>
      <c r="R104">
        <v>116</v>
      </c>
      <c r="S104">
        <v>123</v>
      </c>
      <c r="T104">
        <v>121</v>
      </c>
      <c r="U104">
        <v>41</v>
      </c>
      <c r="V104" s="6">
        <f>SUM(L104:O104)</f>
        <v>484</v>
      </c>
      <c r="W104" s="4">
        <f>SUM(Q104:T104)</f>
        <v>476</v>
      </c>
      <c r="X104" s="7" t="str">
        <f>Stat[[#This Row],[服装]]&amp;Stat[[#This Row],[名前]]&amp;Stat[[#This Row],[レアリティ]]</f>
        <v>雪遊び照島游児ICONIC</v>
      </c>
      <c r="Y104" s="7" t="s">
        <v>348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108</v>
      </c>
      <c r="C105" t="s">
        <v>92</v>
      </c>
      <c r="D105" t="s">
        <v>90</v>
      </c>
      <c r="E105" t="s">
        <v>87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117</v>
      </c>
      <c r="M105">
        <v>115</v>
      </c>
      <c r="N105">
        <v>112</v>
      </c>
      <c r="O105">
        <v>120</v>
      </c>
      <c r="P105">
        <v>97</v>
      </c>
      <c r="Q105">
        <v>121</v>
      </c>
      <c r="R105">
        <v>115</v>
      </c>
      <c r="S105">
        <v>117</v>
      </c>
      <c r="T105">
        <v>117</v>
      </c>
      <c r="U105">
        <v>41</v>
      </c>
      <c r="V105" s="6">
        <f t="shared" si="4"/>
        <v>464</v>
      </c>
      <c r="W105" s="4">
        <f t="shared" si="5"/>
        <v>470</v>
      </c>
      <c r="X105" s="7" t="str">
        <f>Stat[[#This Row],[服装]]&amp;Stat[[#This Row],[名前]]&amp;Stat[[#This Row],[レアリティ]]</f>
        <v>ユニフォーム母畑和馬ICONIC</v>
      </c>
      <c r="Y105" s="7" t="s">
        <v>349</v>
      </c>
      <c r="Z105" s="1"/>
      <c r="AA105" s="1"/>
      <c r="AB105" s="1"/>
    </row>
    <row r="106" spans="1:28" ht="13.8" customHeight="1" x14ac:dyDescent="0.3">
      <c r="A106">
        <f t="shared" si="6"/>
        <v>105</v>
      </c>
      <c r="B106" t="s">
        <v>108</v>
      </c>
      <c r="C106" t="s">
        <v>93</v>
      </c>
      <c r="D106" t="s">
        <v>84</v>
      </c>
      <c r="E106" t="s">
        <v>97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115</v>
      </c>
      <c r="M106">
        <v>114</v>
      </c>
      <c r="N106">
        <v>120</v>
      </c>
      <c r="O106">
        <v>120</v>
      </c>
      <c r="P106">
        <v>97</v>
      </c>
      <c r="Q106">
        <v>117</v>
      </c>
      <c r="R106">
        <v>114</v>
      </c>
      <c r="S106">
        <v>116</v>
      </c>
      <c r="T106">
        <v>117</v>
      </c>
      <c r="U106">
        <v>41</v>
      </c>
      <c r="V106" s="6">
        <f t="shared" si="4"/>
        <v>469</v>
      </c>
      <c r="W106" s="4">
        <f t="shared" si="5"/>
        <v>464</v>
      </c>
      <c r="X106" s="7" t="str">
        <f>Stat[[#This Row],[服装]]&amp;Stat[[#This Row],[名前]]&amp;Stat[[#This Row],[レアリティ]]</f>
        <v>ユニフォーム二岐丈晴ICONIC</v>
      </c>
      <c r="Y106" s="7" t="s">
        <v>350</v>
      </c>
      <c r="Z106" s="1"/>
      <c r="AA106" s="1"/>
      <c r="AB106" s="1"/>
    </row>
    <row r="107" spans="1:28" ht="14.4" x14ac:dyDescent="0.3">
      <c r="A107">
        <f t="shared" si="6"/>
        <v>106</v>
      </c>
      <c r="B107" t="s">
        <v>149</v>
      </c>
      <c r="C107" t="s">
        <v>93</v>
      </c>
      <c r="D107" t="s">
        <v>90</v>
      </c>
      <c r="E107" t="s">
        <v>74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75</v>
      </c>
      <c r="L107">
        <v>116</v>
      </c>
      <c r="M107">
        <v>117</v>
      </c>
      <c r="N107">
        <v>123</v>
      </c>
      <c r="O107">
        <v>123</v>
      </c>
      <c r="P107">
        <v>97</v>
      </c>
      <c r="Q107">
        <v>118</v>
      </c>
      <c r="R107">
        <v>115</v>
      </c>
      <c r="S107">
        <v>117</v>
      </c>
      <c r="T107">
        <v>118</v>
      </c>
      <c r="U107">
        <v>41</v>
      </c>
      <c r="V107" s="6">
        <f t="shared" si="4"/>
        <v>479</v>
      </c>
      <c r="W107" s="4">
        <f t="shared" si="5"/>
        <v>468</v>
      </c>
      <c r="X107" s="7" t="str">
        <f>Stat[[#This Row],[服装]]&amp;Stat[[#This Row],[名前]]&amp;Stat[[#This Row],[レアリティ]]</f>
        <v>制服二岐丈晴ICONIC</v>
      </c>
      <c r="Y107" s="7" t="s">
        <v>350</v>
      </c>
      <c r="Z107" s="1"/>
      <c r="AA107" s="1"/>
      <c r="AB107" s="1"/>
    </row>
    <row r="108" spans="1:28" ht="14.4" x14ac:dyDescent="0.3">
      <c r="A108">
        <f t="shared" si="6"/>
        <v>107</v>
      </c>
      <c r="B108" t="s">
        <v>108</v>
      </c>
      <c r="C108" t="s">
        <v>99</v>
      </c>
      <c r="D108" t="s">
        <v>84</v>
      </c>
      <c r="E108" t="s">
        <v>85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120</v>
      </c>
      <c r="M108">
        <v>119</v>
      </c>
      <c r="N108">
        <v>113</v>
      </c>
      <c r="O108">
        <v>118</v>
      </c>
      <c r="P108">
        <v>97</v>
      </c>
      <c r="Q108">
        <v>115</v>
      </c>
      <c r="R108">
        <v>115</v>
      </c>
      <c r="S108">
        <v>116</v>
      </c>
      <c r="T108">
        <v>116</v>
      </c>
      <c r="U108">
        <v>41</v>
      </c>
      <c r="V108" s="6">
        <f t="shared" si="4"/>
        <v>470</v>
      </c>
      <c r="W108" s="4">
        <f t="shared" si="5"/>
        <v>462</v>
      </c>
      <c r="X108" s="7" t="str">
        <f>Stat[[#This Row],[服装]]&amp;Stat[[#This Row],[名前]]&amp;Stat[[#This Row],[レアリティ]]</f>
        <v>ユニフォーム沼尻凛太郎ICONIC</v>
      </c>
      <c r="Y108" s="7" t="s">
        <v>351</v>
      </c>
      <c r="Z108" s="1"/>
      <c r="AA108" s="1"/>
      <c r="AB108" s="1"/>
    </row>
    <row r="109" spans="1:28" ht="14.4" x14ac:dyDescent="0.3">
      <c r="A109">
        <f t="shared" ref="A109:A143" si="7">ROW()-1</f>
        <v>108</v>
      </c>
      <c r="B109" t="s">
        <v>108</v>
      </c>
      <c r="C109" t="s">
        <v>94</v>
      </c>
      <c r="D109" t="s">
        <v>90</v>
      </c>
      <c r="E109" t="s">
        <v>87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116</v>
      </c>
      <c r="M109">
        <v>115</v>
      </c>
      <c r="N109">
        <v>113</v>
      </c>
      <c r="O109">
        <v>117</v>
      </c>
      <c r="P109">
        <v>97</v>
      </c>
      <c r="Q109">
        <v>121</v>
      </c>
      <c r="R109">
        <v>115</v>
      </c>
      <c r="S109">
        <v>116</v>
      </c>
      <c r="T109">
        <v>117</v>
      </c>
      <c r="U109">
        <v>41</v>
      </c>
      <c r="V109" s="6">
        <f t="shared" si="4"/>
        <v>461</v>
      </c>
      <c r="W109" s="4">
        <f t="shared" si="5"/>
        <v>469</v>
      </c>
      <c r="X109" s="7" t="str">
        <f>Stat[[#This Row],[服装]]&amp;Stat[[#This Row],[名前]]&amp;Stat[[#This Row],[レアリティ]]</f>
        <v>ユニフォーム飯坂信義ICONIC</v>
      </c>
      <c r="Y109" s="7" t="s">
        <v>352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95</v>
      </c>
      <c r="D110" t="s">
        <v>90</v>
      </c>
      <c r="E110" t="s">
        <v>85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118</v>
      </c>
      <c r="M110">
        <v>118</v>
      </c>
      <c r="N110">
        <v>113</v>
      </c>
      <c r="O110">
        <v>120</v>
      </c>
      <c r="P110">
        <v>97</v>
      </c>
      <c r="Q110">
        <v>115</v>
      </c>
      <c r="R110">
        <v>115</v>
      </c>
      <c r="S110">
        <v>120</v>
      </c>
      <c r="T110">
        <v>120</v>
      </c>
      <c r="U110">
        <v>41</v>
      </c>
      <c r="V110" s="6">
        <f t="shared" si="4"/>
        <v>469</v>
      </c>
      <c r="W110" s="4">
        <f t="shared" si="5"/>
        <v>470</v>
      </c>
      <c r="X110" s="7" t="str">
        <f>Stat[[#This Row],[服装]]&amp;Stat[[#This Row],[名前]]&amp;Stat[[#This Row],[レアリティ]]</f>
        <v>ユニフォーム東山勝道ICONIC</v>
      </c>
      <c r="Y110" s="7" t="s">
        <v>353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96</v>
      </c>
      <c r="D111" t="s">
        <v>90</v>
      </c>
      <c r="E111" t="s">
        <v>98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120</v>
      </c>
      <c r="S111">
        <v>119</v>
      </c>
      <c r="T111">
        <v>120</v>
      </c>
      <c r="U111">
        <v>41</v>
      </c>
      <c r="V111" s="6">
        <f t="shared" si="4"/>
        <v>456</v>
      </c>
      <c r="W111" s="4">
        <f t="shared" si="5"/>
        <v>469</v>
      </c>
      <c r="X111" s="7" t="str">
        <f>Stat[[#This Row],[服装]]&amp;Stat[[#This Row],[名前]]&amp;Stat[[#This Row],[レアリティ]]</f>
        <v>ユニフォーム土湯新ICONIC</v>
      </c>
      <c r="Y111" s="7" t="s">
        <v>354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100</v>
      </c>
      <c r="D112" t="s">
        <v>77</v>
      </c>
      <c r="E112" t="s">
        <v>78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76</v>
      </c>
      <c r="L112">
        <v>123</v>
      </c>
      <c r="M112">
        <v>121</v>
      </c>
      <c r="N112">
        <v>113</v>
      </c>
      <c r="O112">
        <v>121</v>
      </c>
      <c r="P112">
        <v>97</v>
      </c>
      <c r="Q112">
        <v>115</v>
      </c>
      <c r="R112">
        <v>115</v>
      </c>
      <c r="S112">
        <v>120</v>
      </c>
      <c r="T112">
        <v>121</v>
      </c>
      <c r="U112">
        <v>41</v>
      </c>
      <c r="V112" s="6">
        <f t="shared" si="4"/>
        <v>478</v>
      </c>
      <c r="W112" s="4">
        <f t="shared" si="5"/>
        <v>471</v>
      </c>
      <c r="X112" s="7" t="str">
        <f>Stat[[#This Row],[服装]]&amp;Stat[[#This Row],[名前]]&amp;Stat[[#This Row],[レアリティ]]</f>
        <v>ユニフォーム中島猛ICONIC</v>
      </c>
      <c r="Y112" s="7" t="s">
        <v>355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101</v>
      </c>
      <c r="D113" t="s">
        <v>90</v>
      </c>
      <c r="E113" t="s">
        <v>78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80</v>
      </c>
      <c r="L113">
        <v>119</v>
      </c>
      <c r="M113">
        <v>116</v>
      </c>
      <c r="N113">
        <v>113</v>
      </c>
      <c r="O113">
        <v>117</v>
      </c>
      <c r="P113">
        <v>97</v>
      </c>
      <c r="Q113">
        <v>113</v>
      </c>
      <c r="R113">
        <v>115</v>
      </c>
      <c r="S113">
        <v>115</v>
      </c>
      <c r="T113">
        <v>116</v>
      </c>
      <c r="U113">
        <v>31</v>
      </c>
      <c r="V113" s="6">
        <f t="shared" si="4"/>
        <v>465</v>
      </c>
      <c r="W113" s="4">
        <f t="shared" si="5"/>
        <v>459</v>
      </c>
      <c r="X113" s="7" t="str">
        <f>Stat[[#This Row],[服装]]&amp;Stat[[#This Row],[名前]]&amp;Stat[[#This Row],[レアリティ]]</f>
        <v>ユニフォーム白石優希ICONIC</v>
      </c>
      <c r="Y113" s="7" t="s">
        <v>356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102</v>
      </c>
      <c r="D114" t="s">
        <v>77</v>
      </c>
      <c r="E114" t="s">
        <v>74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76</v>
      </c>
      <c r="L114">
        <v>119</v>
      </c>
      <c r="M114">
        <v>121</v>
      </c>
      <c r="N114">
        <v>122</v>
      </c>
      <c r="O114">
        <v>121</v>
      </c>
      <c r="P114">
        <v>97</v>
      </c>
      <c r="Q114">
        <v>119</v>
      </c>
      <c r="R114">
        <v>119</v>
      </c>
      <c r="S114">
        <v>118</v>
      </c>
      <c r="T114">
        <v>118</v>
      </c>
      <c r="U114">
        <v>41</v>
      </c>
      <c r="V114" s="6">
        <f t="shared" si="4"/>
        <v>483</v>
      </c>
      <c r="W114" s="4">
        <f t="shared" si="5"/>
        <v>474</v>
      </c>
      <c r="X114" s="7" t="str">
        <f>Stat[[#This Row],[服装]]&amp;Stat[[#This Row],[名前]]&amp;Stat[[#This Row],[レアリティ]]</f>
        <v>ユニフォーム花山一雅ICONIC</v>
      </c>
      <c r="Y114" s="7" t="s">
        <v>357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103</v>
      </c>
      <c r="D115" t="s">
        <v>77</v>
      </c>
      <c r="E115" t="s">
        <v>82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80</v>
      </c>
      <c r="L115">
        <v>114</v>
      </c>
      <c r="M115">
        <v>114</v>
      </c>
      <c r="N115">
        <v>113</v>
      </c>
      <c r="O115">
        <v>117</v>
      </c>
      <c r="P115">
        <v>97</v>
      </c>
      <c r="Q115">
        <v>121</v>
      </c>
      <c r="R115">
        <v>115</v>
      </c>
      <c r="S115">
        <v>116</v>
      </c>
      <c r="T115">
        <v>117</v>
      </c>
      <c r="U115">
        <v>31</v>
      </c>
      <c r="V115" s="6">
        <f t="shared" si="4"/>
        <v>458</v>
      </c>
      <c r="W115" s="4">
        <f t="shared" si="5"/>
        <v>469</v>
      </c>
      <c r="X115" s="7" t="str">
        <f>Stat[[#This Row],[服装]]&amp;Stat[[#This Row],[名前]]&amp;Stat[[#This Row],[レアリティ]]</f>
        <v>ユニフォーム鳴子哲平ICONIC</v>
      </c>
      <c r="Y115" s="7" t="s">
        <v>358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104</v>
      </c>
      <c r="D116" t="s">
        <v>77</v>
      </c>
      <c r="E116" t="s">
        <v>80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6">
        <f t="shared" si="4"/>
        <v>456</v>
      </c>
      <c r="W116" s="4">
        <f t="shared" si="5"/>
        <v>470</v>
      </c>
      <c r="X116" s="7" t="str">
        <f>Stat[[#This Row],[服装]]&amp;Stat[[#This Row],[名前]]&amp;Stat[[#This Row],[レアリティ]]</f>
        <v>ユニフォーム秋保和光ICONIC</v>
      </c>
      <c r="Y116" s="7" t="s">
        <v>359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105</v>
      </c>
      <c r="D117" t="s">
        <v>77</v>
      </c>
      <c r="E117" t="s">
        <v>82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74</v>
      </c>
      <c r="L117">
        <v>114</v>
      </c>
      <c r="M117">
        <v>115</v>
      </c>
      <c r="N117">
        <v>113</v>
      </c>
      <c r="O117">
        <v>118</v>
      </c>
      <c r="P117">
        <v>97</v>
      </c>
      <c r="Q117">
        <v>121</v>
      </c>
      <c r="R117">
        <v>117</v>
      </c>
      <c r="S117">
        <v>116</v>
      </c>
      <c r="T117">
        <v>117</v>
      </c>
      <c r="U117">
        <v>31</v>
      </c>
      <c r="V117" s="6">
        <f t="shared" si="4"/>
        <v>460</v>
      </c>
      <c r="W117" s="4">
        <f t="shared" si="5"/>
        <v>471</v>
      </c>
      <c r="X117" s="7" t="str">
        <f>Stat[[#This Row],[服装]]&amp;Stat[[#This Row],[名前]]&amp;Stat[[#This Row],[レアリティ]]</f>
        <v>ユニフォーム松島剛ICONIC</v>
      </c>
      <c r="Y117" s="7" t="s">
        <v>361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106</v>
      </c>
      <c r="D118" t="s">
        <v>77</v>
      </c>
      <c r="E118" t="s">
        <v>78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74</v>
      </c>
      <c r="L118">
        <v>121</v>
      </c>
      <c r="M118">
        <v>118</v>
      </c>
      <c r="N118">
        <v>114</v>
      </c>
      <c r="O118">
        <v>120</v>
      </c>
      <c r="P118">
        <v>101</v>
      </c>
      <c r="Q118">
        <v>116</v>
      </c>
      <c r="R118">
        <v>116</v>
      </c>
      <c r="S118">
        <v>118</v>
      </c>
      <c r="T118">
        <v>118</v>
      </c>
      <c r="U118">
        <v>36</v>
      </c>
      <c r="V118" s="6">
        <f t="shared" si="4"/>
        <v>473</v>
      </c>
      <c r="W118" s="4">
        <f t="shared" si="5"/>
        <v>468</v>
      </c>
      <c r="X118" s="7" t="str">
        <f>Stat[[#This Row],[服装]]&amp;Stat[[#This Row],[名前]]&amp;Stat[[#This Row],[レアリティ]]</f>
        <v>ユニフォーム川渡瞬己ICONIC</v>
      </c>
      <c r="Y118" s="7" t="s">
        <v>360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109</v>
      </c>
      <c r="D119" t="s">
        <v>73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82</v>
      </c>
      <c r="L119">
        <v>130</v>
      </c>
      <c r="M119">
        <v>130</v>
      </c>
      <c r="N119">
        <v>114</v>
      </c>
      <c r="O119">
        <v>123</v>
      </c>
      <c r="P119">
        <v>101</v>
      </c>
      <c r="Q119">
        <v>116</v>
      </c>
      <c r="R119">
        <v>116</v>
      </c>
      <c r="S119">
        <v>120</v>
      </c>
      <c r="T119">
        <v>120</v>
      </c>
      <c r="U119">
        <v>41</v>
      </c>
      <c r="V119" s="6">
        <f t="shared" si="4"/>
        <v>497</v>
      </c>
      <c r="W119" s="4">
        <f t="shared" si="5"/>
        <v>472</v>
      </c>
      <c r="X119" s="7" t="str">
        <f>Stat[[#This Row],[服装]]&amp;Stat[[#This Row],[名前]]&amp;Stat[[#This Row],[レアリティ]]</f>
        <v>ユニフォーム牛島若利ICONIC</v>
      </c>
      <c r="Y119" s="7" t="s">
        <v>362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116</v>
      </c>
      <c r="C120" t="s">
        <v>109</v>
      </c>
      <c r="D120" t="s">
        <v>90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83</v>
      </c>
      <c r="L120">
        <v>133</v>
      </c>
      <c r="M120">
        <v>133</v>
      </c>
      <c r="N120">
        <v>115</v>
      </c>
      <c r="O120">
        <v>124</v>
      </c>
      <c r="P120">
        <v>101</v>
      </c>
      <c r="Q120">
        <v>117</v>
      </c>
      <c r="R120">
        <v>117</v>
      </c>
      <c r="S120">
        <v>123</v>
      </c>
      <c r="T120">
        <v>121</v>
      </c>
      <c r="U120">
        <v>41</v>
      </c>
      <c r="V120" s="6">
        <f t="shared" si="4"/>
        <v>505</v>
      </c>
      <c r="W120" s="4">
        <f t="shared" si="5"/>
        <v>478</v>
      </c>
      <c r="X120" s="7" t="str">
        <f>Stat[[#This Row],[服装]]&amp;Stat[[#This Row],[名前]]&amp;Stat[[#This Row],[レアリティ]]</f>
        <v>水着牛島若利ICONIC</v>
      </c>
      <c r="Y120" s="7" t="s">
        <v>362</v>
      </c>
      <c r="Z120" s="1"/>
      <c r="AA120" s="1"/>
      <c r="AB120" s="1"/>
    </row>
    <row r="121" spans="1:28" ht="14.4" x14ac:dyDescent="0.3">
      <c r="A121">
        <f>ROW()-1</f>
        <v>120</v>
      </c>
      <c r="B121" s="1" t="s">
        <v>939</v>
      </c>
      <c r="C121" t="s">
        <v>109</v>
      </c>
      <c r="D121" s="1" t="s">
        <v>77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83</v>
      </c>
      <c r="L121">
        <v>136</v>
      </c>
      <c r="M121">
        <v>135</v>
      </c>
      <c r="N121">
        <v>115</v>
      </c>
      <c r="O121">
        <v>125</v>
      </c>
      <c r="P121">
        <v>101</v>
      </c>
      <c r="Q121">
        <v>115</v>
      </c>
      <c r="R121">
        <v>115</v>
      </c>
      <c r="S121">
        <v>122</v>
      </c>
      <c r="T121">
        <v>120</v>
      </c>
      <c r="U121">
        <v>41</v>
      </c>
      <c r="V121" s="6">
        <f t="shared" si="4"/>
        <v>511</v>
      </c>
      <c r="W121" s="4">
        <f t="shared" si="5"/>
        <v>472</v>
      </c>
      <c r="X121" s="7" t="str">
        <f>Stat[[#This Row],[服装]]&amp;Stat[[#This Row],[名前]]&amp;Stat[[#This Row],[レアリティ]]</f>
        <v>新年牛島若利ICONIC</v>
      </c>
      <c r="Y121" s="7" t="s">
        <v>362</v>
      </c>
      <c r="Z121" s="1"/>
      <c r="AA121" s="1"/>
      <c r="AB121" s="1"/>
    </row>
    <row r="122" spans="1:28" ht="14.4" x14ac:dyDescent="0.3">
      <c r="A122">
        <f t="shared" si="7"/>
        <v>121</v>
      </c>
      <c r="B122" t="s">
        <v>108</v>
      </c>
      <c r="C122" t="s">
        <v>110</v>
      </c>
      <c r="D122" t="s">
        <v>73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81</v>
      </c>
      <c r="L122">
        <v>123</v>
      </c>
      <c r="M122">
        <v>120</v>
      </c>
      <c r="N122">
        <v>113</v>
      </c>
      <c r="O122">
        <v>121</v>
      </c>
      <c r="P122">
        <v>97</v>
      </c>
      <c r="Q122">
        <v>125</v>
      </c>
      <c r="R122">
        <v>115</v>
      </c>
      <c r="S122">
        <v>117</v>
      </c>
      <c r="T122">
        <v>117</v>
      </c>
      <c r="U122">
        <v>28</v>
      </c>
      <c r="V122" s="6">
        <f t="shared" si="4"/>
        <v>477</v>
      </c>
      <c r="W122" s="4">
        <f t="shared" si="5"/>
        <v>474</v>
      </c>
      <c r="X122" s="7" t="str">
        <f>Stat[[#This Row],[服装]]&amp;Stat[[#This Row],[名前]]&amp;Stat[[#This Row],[レアリティ]]</f>
        <v>ユニフォーム天童覚ICONIC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116</v>
      </c>
      <c r="C123" t="s">
        <v>110</v>
      </c>
      <c r="D123" t="s">
        <v>90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126</v>
      </c>
      <c r="M123">
        <v>121</v>
      </c>
      <c r="N123">
        <v>114</v>
      </c>
      <c r="O123">
        <v>122</v>
      </c>
      <c r="P123">
        <v>97</v>
      </c>
      <c r="Q123">
        <v>128</v>
      </c>
      <c r="R123">
        <v>116</v>
      </c>
      <c r="S123">
        <v>120</v>
      </c>
      <c r="T123">
        <v>118</v>
      </c>
      <c r="U123">
        <v>28</v>
      </c>
      <c r="V123" s="6">
        <f t="shared" si="4"/>
        <v>483</v>
      </c>
      <c r="W123" s="4">
        <f t="shared" si="5"/>
        <v>482</v>
      </c>
      <c r="X123" s="7" t="str">
        <f>Stat[[#This Row],[服装]]&amp;Stat[[#This Row],[名前]]&amp;Stat[[#This Row],[レアリティ]]</f>
        <v>水着天童覚ICONIC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s="1" t="s">
        <v>898</v>
      </c>
      <c r="C124" t="s">
        <v>110</v>
      </c>
      <c r="D124" s="1" t="s">
        <v>77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127</v>
      </c>
      <c r="M124">
        <v>119</v>
      </c>
      <c r="N124">
        <v>114</v>
      </c>
      <c r="O124">
        <v>120</v>
      </c>
      <c r="P124">
        <v>97</v>
      </c>
      <c r="Q124">
        <v>130</v>
      </c>
      <c r="R124">
        <v>115</v>
      </c>
      <c r="S124">
        <v>122</v>
      </c>
      <c r="T124">
        <v>118</v>
      </c>
      <c r="U124">
        <v>28</v>
      </c>
      <c r="V124" s="6">
        <f t="shared" si="4"/>
        <v>480</v>
      </c>
      <c r="W124" s="4">
        <f t="shared" si="5"/>
        <v>485</v>
      </c>
      <c r="X124" s="7" t="str">
        <f>Stat[[#This Row],[服装]]&amp;Stat[[#This Row],[名前]]&amp;Stat[[#This Row],[レアリティ]]</f>
        <v>文化祭天童覚ICONIC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108</v>
      </c>
      <c r="C125" t="s">
        <v>111</v>
      </c>
      <c r="D125" t="s">
        <v>77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76</v>
      </c>
      <c r="L125">
        <v>123</v>
      </c>
      <c r="M125">
        <v>120</v>
      </c>
      <c r="N125">
        <v>118</v>
      </c>
      <c r="O125">
        <v>123</v>
      </c>
      <c r="P125">
        <v>101</v>
      </c>
      <c r="Q125">
        <v>118</v>
      </c>
      <c r="R125">
        <v>118</v>
      </c>
      <c r="S125">
        <v>121</v>
      </c>
      <c r="T125">
        <v>121</v>
      </c>
      <c r="U125">
        <v>36</v>
      </c>
      <c r="V125" s="6">
        <f t="shared" si="4"/>
        <v>484</v>
      </c>
      <c r="W125" s="4">
        <f t="shared" si="5"/>
        <v>478</v>
      </c>
      <c r="X125" s="7" t="str">
        <f>Stat[[#This Row],[服装]]&amp;Stat[[#This Row],[名前]]&amp;Stat[[#This Row],[レアリティ]]</f>
        <v>ユニフォーム五色工ICONIC</v>
      </c>
      <c r="Y125" s="7" t="s">
        <v>364</v>
      </c>
      <c r="Z125" s="1"/>
      <c r="AA125" s="1"/>
      <c r="AB125" s="1"/>
    </row>
    <row r="126" spans="1:28" ht="14.4" x14ac:dyDescent="0.3">
      <c r="A126">
        <f t="shared" si="7"/>
        <v>125</v>
      </c>
      <c r="B126" s="1" t="s">
        <v>705</v>
      </c>
      <c r="C126" t="s">
        <v>111</v>
      </c>
      <c r="D126" s="1" t="s">
        <v>73</v>
      </c>
      <c r="E126" t="s">
        <v>78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77</v>
      </c>
      <c r="L126">
        <v>126</v>
      </c>
      <c r="M126">
        <v>123</v>
      </c>
      <c r="N126">
        <v>119</v>
      </c>
      <c r="O126">
        <v>124</v>
      </c>
      <c r="P126">
        <v>101</v>
      </c>
      <c r="Q126">
        <v>119</v>
      </c>
      <c r="R126">
        <v>119</v>
      </c>
      <c r="S126">
        <v>124</v>
      </c>
      <c r="T126">
        <v>122</v>
      </c>
      <c r="U126">
        <v>41</v>
      </c>
      <c r="V126" s="6">
        <f t="shared" si="4"/>
        <v>492</v>
      </c>
      <c r="W126" s="4">
        <f t="shared" si="5"/>
        <v>484</v>
      </c>
      <c r="X126" s="7" t="str">
        <f>Stat[[#This Row],[服装]]&amp;Stat[[#This Row],[名前]]&amp;Stat[[#This Row],[レアリティ]]</f>
        <v>職業体験五色工ICONIC</v>
      </c>
      <c r="Y126" s="7" t="s">
        <v>364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112</v>
      </c>
      <c r="D127" t="s">
        <v>73</v>
      </c>
      <c r="E127" t="s">
        <v>74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119</v>
      </c>
      <c r="M127">
        <v>120</v>
      </c>
      <c r="N127">
        <v>127</v>
      </c>
      <c r="O127">
        <v>123</v>
      </c>
      <c r="P127">
        <v>101</v>
      </c>
      <c r="Q127">
        <v>117</v>
      </c>
      <c r="R127">
        <v>117</v>
      </c>
      <c r="S127">
        <v>116</v>
      </c>
      <c r="T127">
        <v>118</v>
      </c>
      <c r="U127">
        <v>36</v>
      </c>
      <c r="V127" s="6">
        <f t="shared" si="4"/>
        <v>489</v>
      </c>
      <c r="W127" s="4">
        <f t="shared" si="5"/>
        <v>468</v>
      </c>
      <c r="X127" s="7" t="str">
        <f>Stat[[#This Row],[服装]]&amp;Stat[[#This Row],[名前]]&amp;Stat[[#This Row],[レアリティ]]</f>
        <v>ユニフォーム白布賢二郎ICONIC</v>
      </c>
      <c r="Y127" s="7" t="s">
        <v>365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393</v>
      </c>
      <c r="C128" t="s">
        <v>394</v>
      </c>
      <c r="D128" t="s">
        <v>24</v>
      </c>
      <c r="E128" t="s">
        <v>31</v>
      </c>
      <c r="F128" t="s">
        <v>157</v>
      </c>
      <c r="G128" t="s">
        <v>71</v>
      </c>
      <c r="H128">
        <v>99</v>
      </c>
      <c r="I128" s="5" t="s">
        <v>22</v>
      </c>
      <c r="J128">
        <v>5</v>
      </c>
      <c r="K128">
        <v>76</v>
      </c>
      <c r="L128">
        <v>120</v>
      </c>
      <c r="M128">
        <v>123</v>
      </c>
      <c r="N128">
        <v>130</v>
      </c>
      <c r="O128">
        <v>126</v>
      </c>
      <c r="P128">
        <v>101</v>
      </c>
      <c r="Q128">
        <v>118</v>
      </c>
      <c r="R128">
        <v>118</v>
      </c>
      <c r="S128">
        <v>117</v>
      </c>
      <c r="T128">
        <v>119</v>
      </c>
      <c r="U128">
        <v>36</v>
      </c>
      <c r="V128" s="6">
        <f t="shared" si="4"/>
        <v>499</v>
      </c>
      <c r="W128" s="4">
        <f t="shared" si="5"/>
        <v>472</v>
      </c>
      <c r="X128" s="7" t="str">
        <f>Stat[[#This Row],[服装]]&amp;Stat[[#This Row],[名前]]&amp;Stat[[#This Row],[レアリティ]]</f>
        <v>探偵白布賢二郎ICONIC</v>
      </c>
      <c r="Y128" s="7" t="s">
        <v>365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t="s">
        <v>113</v>
      </c>
      <c r="D129" t="s">
        <v>73</v>
      </c>
      <c r="E129" t="s">
        <v>78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123</v>
      </c>
      <c r="M129">
        <v>120</v>
      </c>
      <c r="N129">
        <v>118</v>
      </c>
      <c r="O129">
        <v>123</v>
      </c>
      <c r="P129">
        <v>97</v>
      </c>
      <c r="Q129">
        <v>118</v>
      </c>
      <c r="R129">
        <v>118</v>
      </c>
      <c r="S129">
        <v>121</v>
      </c>
      <c r="T129">
        <v>121</v>
      </c>
      <c r="U129">
        <v>31</v>
      </c>
      <c r="V129" s="6">
        <f t="shared" si="4"/>
        <v>484</v>
      </c>
      <c r="W129" s="4">
        <f t="shared" si="5"/>
        <v>478</v>
      </c>
      <c r="X129" s="7" t="str">
        <f>Stat[[#This Row],[服装]]&amp;Stat[[#This Row],[名前]]&amp;Stat[[#This Row],[レアリティ]]</f>
        <v>ユニフォーム大平獅音ICONIC</v>
      </c>
      <c r="Y129" s="7" t="s">
        <v>366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114</v>
      </c>
      <c r="D130" t="s">
        <v>73</v>
      </c>
      <c r="E130" t="s">
        <v>82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123</v>
      </c>
      <c r="M130">
        <v>120</v>
      </c>
      <c r="N130">
        <v>113</v>
      </c>
      <c r="O130">
        <v>121</v>
      </c>
      <c r="P130">
        <v>101</v>
      </c>
      <c r="Q130">
        <v>121</v>
      </c>
      <c r="R130">
        <v>115</v>
      </c>
      <c r="S130">
        <v>117</v>
      </c>
      <c r="T130">
        <v>117</v>
      </c>
      <c r="U130">
        <v>31</v>
      </c>
      <c r="V130" s="6">
        <f t="shared" si="4"/>
        <v>477</v>
      </c>
      <c r="W130" s="4">
        <f t="shared" si="5"/>
        <v>470</v>
      </c>
      <c r="X130" s="7" t="str">
        <f>Stat[[#This Row],[服装]]&amp;Stat[[#This Row],[名前]]&amp;Stat[[#This Row],[レアリティ]]</f>
        <v>ユニフォーム川西太一ICONIC</v>
      </c>
      <c r="Y130" s="7" t="s">
        <v>367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s="1" t="s">
        <v>664</v>
      </c>
      <c r="D131" t="s">
        <v>73</v>
      </c>
      <c r="E131" t="s">
        <v>74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74</v>
      </c>
      <c r="L131">
        <v>117</v>
      </c>
      <c r="M131">
        <v>120</v>
      </c>
      <c r="N131">
        <v>121</v>
      </c>
      <c r="O131">
        <v>121</v>
      </c>
      <c r="P131">
        <v>101</v>
      </c>
      <c r="Q131">
        <v>117</v>
      </c>
      <c r="R131">
        <v>117</v>
      </c>
      <c r="S131">
        <v>117</v>
      </c>
      <c r="T131">
        <v>118</v>
      </c>
      <c r="U131">
        <v>36</v>
      </c>
      <c r="V131" s="6">
        <f t="shared" si="4"/>
        <v>479</v>
      </c>
      <c r="W131" s="4">
        <f t="shared" si="5"/>
        <v>469</v>
      </c>
      <c r="X131" s="7" t="str">
        <f>Stat[[#This Row],[服装]]&amp;Stat[[#This Row],[名前]]&amp;Stat[[#This Row],[レアリティ]]</f>
        <v>ユニフォーム瀬見英太ICONIC</v>
      </c>
      <c r="Y131" s="7" t="s">
        <v>368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t="s">
        <v>115</v>
      </c>
      <c r="D132" t="s">
        <v>73</v>
      </c>
      <c r="E132" t="s">
        <v>80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120</v>
      </c>
      <c r="P132">
        <v>101</v>
      </c>
      <c r="Q132">
        <v>110</v>
      </c>
      <c r="R132">
        <v>121</v>
      </c>
      <c r="S132">
        <v>119</v>
      </c>
      <c r="T132">
        <v>120</v>
      </c>
      <c r="U132">
        <v>41</v>
      </c>
      <c r="V132" s="6">
        <f t="shared" si="4"/>
        <v>456</v>
      </c>
      <c r="W132" s="4">
        <f t="shared" si="5"/>
        <v>470</v>
      </c>
      <c r="X132" s="7" t="str">
        <f>Stat[[#This Row],[服装]]&amp;Stat[[#This Row],[名前]]&amp;Stat[[#This Row],[レアリティ]]</f>
        <v>ユニフォーム山形隼人ICONIC</v>
      </c>
      <c r="Y132" s="7" t="s">
        <v>369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186</v>
      </c>
      <c r="D133" t="s">
        <v>77</v>
      </c>
      <c r="E133" t="s">
        <v>74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82</v>
      </c>
      <c r="L133">
        <v>120</v>
      </c>
      <c r="M133">
        <v>129</v>
      </c>
      <c r="N133">
        <v>130</v>
      </c>
      <c r="O133">
        <v>127</v>
      </c>
      <c r="P133">
        <v>101</v>
      </c>
      <c r="Q133">
        <v>114</v>
      </c>
      <c r="R133">
        <v>119</v>
      </c>
      <c r="S133">
        <v>114</v>
      </c>
      <c r="T133">
        <v>118</v>
      </c>
      <c r="U133">
        <v>36</v>
      </c>
      <c r="V133" s="6">
        <f t="shared" si="4"/>
        <v>506</v>
      </c>
      <c r="W133" s="4">
        <f t="shared" si="5"/>
        <v>465</v>
      </c>
      <c r="X133" s="7" t="str">
        <f>Stat[[#This Row],[服装]]&amp;Stat[[#This Row],[名前]]&amp;Stat[[#This Row],[レアリティ]]</f>
        <v>ユニフォーム宮侑ICONIC</v>
      </c>
      <c r="Y133" s="7" t="s">
        <v>370</v>
      </c>
      <c r="Z133" s="1"/>
      <c r="AA133" s="1"/>
      <c r="AB133" s="1"/>
    </row>
    <row r="134" spans="1:28" ht="14.4" x14ac:dyDescent="0.3">
      <c r="A134">
        <f t="shared" si="7"/>
        <v>133</v>
      </c>
      <c r="B134" s="1" t="s">
        <v>898</v>
      </c>
      <c r="C134" t="s">
        <v>186</v>
      </c>
      <c r="D134" s="1" t="s">
        <v>73</v>
      </c>
      <c r="E134" t="s">
        <v>74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83</v>
      </c>
      <c r="L134">
        <v>121</v>
      </c>
      <c r="M134">
        <v>132</v>
      </c>
      <c r="N134">
        <v>133</v>
      </c>
      <c r="O134">
        <v>130</v>
      </c>
      <c r="P134">
        <v>101</v>
      </c>
      <c r="Q134">
        <v>115</v>
      </c>
      <c r="R134">
        <v>120</v>
      </c>
      <c r="S134">
        <v>115</v>
      </c>
      <c r="T134">
        <v>119</v>
      </c>
      <c r="U134">
        <v>36</v>
      </c>
      <c r="V134" s="6">
        <f t="shared" ref="V134:V169" si="8">SUM(L134:O134)</f>
        <v>516</v>
      </c>
      <c r="W134" s="4">
        <f t="shared" ref="W134:W169" si="9">SUM(Q134:T134)</f>
        <v>469</v>
      </c>
      <c r="X134" s="7" t="str">
        <f>Stat[[#This Row],[服装]]&amp;Stat[[#This Row],[名前]]&amp;Stat[[#This Row],[レアリティ]]</f>
        <v>文化祭宮侑ICONIC</v>
      </c>
      <c r="Y134" s="7" t="s">
        <v>370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187</v>
      </c>
      <c r="D135" t="s">
        <v>90</v>
      </c>
      <c r="E135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82</v>
      </c>
      <c r="L135">
        <v>127</v>
      </c>
      <c r="M135">
        <v>120</v>
      </c>
      <c r="N135">
        <v>116</v>
      </c>
      <c r="O135">
        <v>121</v>
      </c>
      <c r="P135">
        <v>101</v>
      </c>
      <c r="Q135">
        <v>123</v>
      </c>
      <c r="R135">
        <v>119</v>
      </c>
      <c r="S135">
        <v>122</v>
      </c>
      <c r="T135">
        <v>119</v>
      </c>
      <c r="U135">
        <v>31</v>
      </c>
      <c r="V135" s="6">
        <f t="shared" si="8"/>
        <v>484</v>
      </c>
      <c r="W135" s="4">
        <f t="shared" si="9"/>
        <v>483</v>
      </c>
      <c r="X135" s="7" t="str">
        <f>Stat[[#This Row],[服装]]&amp;Stat[[#This Row],[名前]]&amp;Stat[[#This Row],[レアリティ]]</f>
        <v>ユニフォーム宮治ICONIC</v>
      </c>
      <c r="Y135" s="7" t="s">
        <v>371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188</v>
      </c>
      <c r="D136" t="s">
        <v>77</v>
      </c>
      <c r="E136" t="s">
        <v>82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80</v>
      </c>
      <c r="L136">
        <v>126</v>
      </c>
      <c r="M136">
        <v>118</v>
      </c>
      <c r="N136">
        <v>112</v>
      </c>
      <c r="O136">
        <v>121</v>
      </c>
      <c r="P136">
        <v>101</v>
      </c>
      <c r="Q136">
        <v>128</v>
      </c>
      <c r="R136">
        <v>114</v>
      </c>
      <c r="S136">
        <v>117</v>
      </c>
      <c r="T136">
        <v>117</v>
      </c>
      <c r="U136">
        <v>36</v>
      </c>
      <c r="V136" s="6">
        <f t="shared" si="8"/>
        <v>477</v>
      </c>
      <c r="W136" s="4">
        <f t="shared" si="9"/>
        <v>476</v>
      </c>
      <c r="X136" s="7" t="str">
        <f>Stat[[#This Row],[服装]]&amp;Stat[[#This Row],[名前]]&amp;Stat[[#This Row],[レアリティ]]</f>
        <v>ユニフォーム角名倫太郎ICONIC</v>
      </c>
      <c r="Y136" s="7" t="s">
        <v>372</v>
      </c>
      <c r="Z136" s="1"/>
      <c r="AA136" s="1"/>
      <c r="AB136" s="1"/>
    </row>
    <row r="137" spans="1:28" ht="14.4" x14ac:dyDescent="0.3">
      <c r="A137">
        <f t="shared" si="7"/>
        <v>136</v>
      </c>
      <c r="B137" t="s">
        <v>108</v>
      </c>
      <c r="C137" t="s">
        <v>189</v>
      </c>
      <c r="D137" t="s">
        <v>77</v>
      </c>
      <c r="E137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125</v>
      </c>
      <c r="M137">
        <v>119</v>
      </c>
      <c r="N137">
        <v>115</v>
      </c>
      <c r="O137">
        <v>119</v>
      </c>
      <c r="P137">
        <v>97</v>
      </c>
      <c r="Q137">
        <v>118</v>
      </c>
      <c r="R137">
        <v>121</v>
      </c>
      <c r="S137">
        <v>120</v>
      </c>
      <c r="T137">
        <v>121</v>
      </c>
      <c r="U137">
        <v>36</v>
      </c>
      <c r="V137" s="6">
        <f t="shared" si="8"/>
        <v>478</v>
      </c>
      <c r="W137" s="4">
        <f t="shared" si="9"/>
        <v>480</v>
      </c>
      <c r="X137" s="7" t="str">
        <f>Stat[[#This Row],[服装]]&amp;Stat[[#This Row],[名前]]&amp;Stat[[#This Row],[レアリティ]]</f>
        <v>ユニフォーム北信介ICONIC</v>
      </c>
      <c r="Y137" s="7" t="s">
        <v>373</v>
      </c>
      <c r="Z137" s="1"/>
      <c r="AA137" s="1"/>
      <c r="AB137" s="1"/>
    </row>
    <row r="138" spans="1:28" ht="14.4" x14ac:dyDescent="0.3">
      <c r="A138">
        <f>ROW()-1</f>
        <v>137</v>
      </c>
      <c r="B138" s="1" t="s">
        <v>918</v>
      </c>
      <c r="C138" t="s">
        <v>189</v>
      </c>
      <c r="D138" s="1" t="s">
        <v>73</v>
      </c>
      <c r="E138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76</v>
      </c>
      <c r="L138">
        <v>128</v>
      </c>
      <c r="M138">
        <v>122</v>
      </c>
      <c r="N138">
        <v>116</v>
      </c>
      <c r="O138">
        <v>120</v>
      </c>
      <c r="P138">
        <v>97</v>
      </c>
      <c r="Q138">
        <v>119</v>
      </c>
      <c r="R138">
        <v>122</v>
      </c>
      <c r="S138">
        <v>123</v>
      </c>
      <c r="T138">
        <v>122</v>
      </c>
      <c r="U138">
        <v>36</v>
      </c>
      <c r="V138" s="6">
        <f t="shared" si="8"/>
        <v>486</v>
      </c>
      <c r="W138" s="4">
        <f t="shared" si="9"/>
        <v>486</v>
      </c>
      <c r="X138" s="7" t="str">
        <f>Stat[[#This Row],[服装]]&amp;Stat[[#This Row],[名前]]&amp;Stat[[#This Row],[レアリティ]]</f>
        <v>Xmas北信介ICONIC</v>
      </c>
      <c r="Y138" s="7" t="s">
        <v>373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667</v>
      </c>
      <c r="D139" t="s">
        <v>77</v>
      </c>
      <c r="E139" s="1" t="s">
        <v>78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77</v>
      </c>
      <c r="L139">
        <v>127</v>
      </c>
      <c r="M139">
        <v>122</v>
      </c>
      <c r="N139">
        <v>113</v>
      </c>
      <c r="O139">
        <v>117</v>
      </c>
      <c r="P139">
        <v>101</v>
      </c>
      <c r="Q139">
        <v>117</v>
      </c>
      <c r="R139">
        <v>115</v>
      </c>
      <c r="S139">
        <v>120</v>
      </c>
      <c r="T139">
        <v>115</v>
      </c>
      <c r="U139">
        <v>31</v>
      </c>
      <c r="V139" s="6">
        <f t="shared" si="8"/>
        <v>479</v>
      </c>
      <c r="W139" s="4">
        <f t="shared" si="9"/>
        <v>467</v>
      </c>
      <c r="X139" s="7" t="str">
        <f>Stat[[#This Row],[服装]]&amp;Stat[[#This Row],[名前]]&amp;Stat[[#This Row],[レアリティ]]</f>
        <v>ユニフォーム尾白アランICONIC</v>
      </c>
      <c r="Y139" s="7" t="s">
        <v>668</v>
      </c>
      <c r="Z139" s="1"/>
      <c r="AA139" s="1"/>
      <c r="AB139" s="1"/>
    </row>
    <row r="140" spans="1:28" ht="15.05" customHeight="1" x14ac:dyDescent="0.3">
      <c r="A140">
        <f>ROW()-1</f>
        <v>139</v>
      </c>
      <c r="B140" s="1" t="s">
        <v>963</v>
      </c>
      <c r="C140" s="1" t="s">
        <v>667</v>
      </c>
      <c r="D140" s="1" t="s">
        <v>987</v>
      </c>
      <c r="E140" s="1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78</v>
      </c>
      <c r="L140">
        <v>130</v>
      </c>
      <c r="M140">
        <v>125</v>
      </c>
      <c r="N140">
        <v>114</v>
      </c>
      <c r="O140">
        <v>118</v>
      </c>
      <c r="P140">
        <v>101</v>
      </c>
      <c r="Q140">
        <v>118</v>
      </c>
      <c r="R140">
        <v>116</v>
      </c>
      <c r="S140">
        <v>123</v>
      </c>
      <c r="T140">
        <v>116</v>
      </c>
      <c r="U140">
        <v>31</v>
      </c>
      <c r="V140" s="6">
        <f>SUM(L140:O140)</f>
        <v>487</v>
      </c>
      <c r="W140" s="4">
        <f>SUM(Q140:T140)</f>
        <v>473</v>
      </c>
      <c r="X140" s="7" t="str">
        <f>Stat[[#This Row],[服装]]&amp;Stat[[#This Row],[名前]]&amp;Stat[[#This Row],[レアリティ]]</f>
        <v>雪遊び尾白アランICONIC</v>
      </c>
      <c r="Y140" s="7" t="s">
        <v>668</v>
      </c>
      <c r="Z140" s="1"/>
      <c r="AA140" s="1"/>
      <c r="AB140" s="1"/>
    </row>
    <row r="141" spans="1:28" ht="15.05" customHeight="1" x14ac:dyDescent="0.3">
      <c r="A141">
        <f t="shared" si="7"/>
        <v>140</v>
      </c>
      <c r="B141" t="s">
        <v>108</v>
      </c>
      <c r="C141" s="1" t="s">
        <v>669</v>
      </c>
      <c r="D141" t="s">
        <v>77</v>
      </c>
      <c r="E141" s="1" t="s">
        <v>80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86</v>
      </c>
      <c r="L141">
        <v>116</v>
      </c>
      <c r="M141">
        <v>110</v>
      </c>
      <c r="N141">
        <v>116</v>
      </c>
      <c r="O141">
        <v>122</v>
      </c>
      <c r="P141">
        <v>101</v>
      </c>
      <c r="Q141">
        <v>110</v>
      </c>
      <c r="R141">
        <v>124</v>
      </c>
      <c r="S141">
        <v>118</v>
      </c>
      <c r="T141">
        <v>122</v>
      </c>
      <c r="U141">
        <v>41</v>
      </c>
      <c r="V141" s="6">
        <f t="shared" si="8"/>
        <v>464</v>
      </c>
      <c r="W141" s="4">
        <f t="shared" si="9"/>
        <v>474</v>
      </c>
      <c r="X141" s="7" t="str">
        <f>Stat[[#This Row],[服装]]&amp;Stat[[#This Row],[名前]]&amp;Stat[[#This Row],[レアリティ]]</f>
        <v>ユニフォーム赤木路成ICONIC</v>
      </c>
      <c r="Y141" s="7" t="s">
        <v>670</v>
      </c>
      <c r="Z141" s="1"/>
      <c r="AA141" s="1"/>
      <c r="AB141" s="1"/>
    </row>
    <row r="142" spans="1:28" ht="15.05" customHeight="1" x14ac:dyDescent="0.3">
      <c r="A142">
        <f t="shared" si="7"/>
        <v>141</v>
      </c>
      <c r="B142" t="s">
        <v>108</v>
      </c>
      <c r="C142" s="1" t="s">
        <v>671</v>
      </c>
      <c r="D142" t="s">
        <v>77</v>
      </c>
      <c r="E142" s="1" t="s">
        <v>82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75</v>
      </c>
      <c r="L142">
        <v>118</v>
      </c>
      <c r="M142">
        <v>114</v>
      </c>
      <c r="N142">
        <v>114</v>
      </c>
      <c r="O142">
        <v>120</v>
      </c>
      <c r="P142">
        <v>97</v>
      </c>
      <c r="Q142">
        <v>129</v>
      </c>
      <c r="R142">
        <v>115</v>
      </c>
      <c r="S142">
        <v>115</v>
      </c>
      <c r="T142">
        <v>117</v>
      </c>
      <c r="U142">
        <v>31</v>
      </c>
      <c r="V142" s="6">
        <f t="shared" si="8"/>
        <v>466</v>
      </c>
      <c r="W142" s="4">
        <f t="shared" si="9"/>
        <v>476</v>
      </c>
      <c r="X142" s="7" t="str">
        <f>Stat[[#This Row],[服装]]&amp;Stat[[#This Row],[名前]]&amp;Stat[[#This Row],[レアリティ]]</f>
        <v>ユニフォーム大耳練ICONIC</v>
      </c>
      <c r="Y142" s="7" t="s">
        <v>672</v>
      </c>
      <c r="Z142" s="1"/>
      <c r="AA142" s="1"/>
      <c r="AB142" s="1"/>
    </row>
    <row r="143" spans="1:28" ht="15.05" customHeight="1" x14ac:dyDescent="0.3">
      <c r="A143">
        <f t="shared" si="7"/>
        <v>142</v>
      </c>
      <c r="B143" t="s">
        <v>108</v>
      </c>
      <c r="C143" s="1" t="s">
        <v>673</v>
      </c>
      <c r="D143" t="s">
        <v>77</v>
      </c>
      <c r="E143" s="1" t="s">
        <v>78</v>
      </c>
      <c r="F143" t="s">
        <v>185</v>
      </c>
      <c r="G143" t="s">
        <v>71</v>
      </c>
      <c r="H143">
        <v>99</v>
      </c>
      <c r="I143" s="5" t="s">
        <v>22</v>
      </c>
      <c r="J143">
        <v>5</v>
      </c>
      <c r="K143">
        <v>74</v>
      </c>
      <c r="L143">
        <v>121</v>
      </c>
      <c r="M143">
        <v>126</v>
      </c>
      <c r="N143">
        <v>112</v>
      </c>
      <c r="O143">
        <v>115</v>
      </c>
      <c r="P143">
        <v>97</v>
      </c>
      <c r="Q143">
        <v>115</v>
      </c>
      <c r="R143">
        <v>115</v>
      </c>
      <c r="S143">
        <v>118</v>
      </c>
      <c r="T143">
        <v>117</v>
      </c>
      <c r="U143">
        <v>31</v>
      </c>
      <c r="V143" s="6">
        <f t="shared" si="8"/>
        <v>474</v>
      </c>
      <c r="W143" s="4">
        <f t="shared" si="9"/>
        <v>465</v>
      </c>
      <c r="X143" s="7" t="str">
        <f>Stat[[#This Row],[服装]]&amp;Stat[[#This Row],[名前]]&amp;Stat[[#This Row],[レアリティ]]</f>
        <v>ユニフォーム理石平介ICONIC</v>
      </c>
      <c r="Y143" s="7" t="s">
        <v>674</v>
      </c>
      <c r="Z143" s="1"/>
      <c r="AA143" s="1"/>
      <c r="AB143" s="1"/>
    </row>
    <row r="144" spans="1:28" ht="14.4" x14ac:dyDescent="0.3">
      <c r="A144">
        <f t="shared" ref="A144:A169" si="10">ROW()-1</f>
        <v>143</v>
      </c>
      <c r="B144" t="s">
        <v>108</v>
      </c>
      <c r="C144" t="s">
        <v>122</v>
      </c>
      <c r="D144" t="s">
        <v>90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82</v>
      </c>
      <c r="L144">
        <v>128</v>
      </c>
      <c r="M144">
        <v>127</v>
      </c>
      <c r="N144">
        <v>114</v>
      </c>
      <c r="O144">
        <v>119</v>
      </c>
      <c r="P144">
        <v>101</v>
      </c>
      <c r="Q144">
        <v>118</v>
      </c>
      <c r="R144">
        <v>121</v>
      </c>
      <c r="S144">
        <v>121</v>
      </c>
      <c r="T144">
        <v>121</v>
      </c>
      <c r="U144">
        <v>26</v>
      </c>
      <c r="V144" s="6">
        <f t="shared" si="8"/>
        <v>488</v>
      </c>
      <c r="W144" s="4">
        <f t="shared" si="9"/>
        <v>481</v>
      </c>
      <c r="X144" s="7" t="str">
        <f>Stat[[#This Row],[服装]]&amp;Stat[[#This Row],[名前]]&amp;Stat[[#This Row],[レアリティ]]</f>
        <v>ユニフォーム木兎光太郎ICONIC</v>
      </c>
      <c r="Y144" s="7" t="s">
        <v>374</v>
      </c>
      <c r="Z144" s="1"/>
      <c r="AA144" s="1"/>
      <c r="AB144" s="1"/>
    </row>
    <row r="145" spans="1:28" ht="14.4" x14ac:dyDescent="0.3">
      <c r="A145">
        <f t="shared" si="10"/>
        <v>144</v>
      </c>
      <c r="B145" t="s">
        <v>150</v>
      </c>
      <c r="C145" t="s">
        <v>122</v>
      </c>
      <c r="D145" t="s">
        <v>77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83</v>
      </c>
      <c r="L145">
        <v>131</v>
      </c>
      <c r="M145">
        <v>130</v>
      </c>
      <c r="N145">
        <v>115</v>
      </c>
      <c r="O145">
        <v>120</v>
      </c>
      <c r="P145">
        <v>101</v>
      </c>
      <c r="Q145">
        <v>119</v>
      </c>
      <c r="R145">
        <v>122</v>
      </c>
      <c r="S145">
        <v>124</v>
      </c>
      <c r="T145">
        <v>122</v>
      </c>
      <c r="U145">
        <v>26</v>
      </c>
      <c r="V145" s="6">
        <f t="shared" si="8"/>
        <v>496</v>
      </c>
      <c r="W145" s="4">
        <f t="shared" si="9"/>
        <v>487</v>
      </c>
      <c r="X145" s="7" t="str">
        <f>Stat[[#This Row],[服装]]&amp;Stat[[#This Row],[名前]]&amp;Stat[[#This Row],[レアリティ]]</f>
        <v>夏祭り木兎光太郎ICONIC</v>
      </c>
      <c r="Y145" s="7" t="s">
        <v>374</v>
      </c>
      <c r="Z145" s="1"/>
      <c r="AA145" s="1"/>
      <c r="AB145" s="1"/>
    </row>
    <row r="146" spans="1:28" ht="14.4" x14ac:dyDescent="0.3">
      <c r="A146">
        <f>ROW()-1</f>
        <v>145</v>
      </c>
      <c r="B146" s="1" t="s">
        <v>918</v>
      </c>
      <c r="C146" t="s">
        <v>122</v>
      </c>
      <c r="D146" s="1" t="s">
        <v>73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83</v>
      </c>
      <c r="L146">
        <v>133</v>
      </c>
      <c r="M146">
        <v>128</v>
      </c>
      <c r="N146">
        <v>115</v>
      </c>
      <c r="O146">
        <v>118</v>
      </c>
      <c r="P146">
        <v>101</v>
      </c>
      <c r="Q146">
        <v>121</v>
      </c>
      <c r="R146">
        <v>122</v>
      </c>
      <c r="S146">
        <v>126</v>
      </c>
      <c r="T146">
        <v>121</v>
      </c>
      <c r="U146">
        <v>26</v>
      </c>
      <c r="V146" s="6">
        <f t="shared" si="8"/>
        <v>494</v>
      </c>
      <c r="W146" s="4">
        <f t="shared" si="9"/>
        <v>490</v>
      </c>
      <c r="X146" s="7" t="str">
        <f>Stat[[#This Row],[服装]]&amp;Stat[[#This Row],[名前]]&amp;Stat[[#This Row],[レアリティ]]</f>
        <v>Xmas木兎光太郎ICONIC</v>
      </c>
      <c r="Y146" s="7" t="s">
        <v>374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123</v>
      </c>
      <c r="D147" t="s">
        <v>90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76</v>
      </c>
      <c r="L147">
        <v>123</v>
      </c>
      <c r="M147">
        <v>117</v>
      </c>
      <c r="N147">
        <v>120</v>
      </c>
      <c r="O147">
        <v>123</v>
      </c>
      <c r="P147">
        <v>101</v>
      </c>
      <c r="Q147">
        <v>116</v>
      </c>
      <c r="R147">
        <v>121</v>
      </c>
      <c r="S147">
        <v>121</v>
      </c>
      <c r="T147">
        <v>121</v>
      </c>
      <c r="U147">
        <v>36</v>
      </c>
      <c r="V147" s="6">
        <f t="shared" si="8"/>
        <v>483</v>
      </c>
      <c r="W147" s="4">
        <f t="shared" si="9"/>
        <v>479</v>
      </c>
      <c r="X147" s="7" t="str">
        <f>Stat[[#This Row],[服装]]&amp;Stat[[#This Row],[名前]]&amp;Stat[[#This Row],[レアリティ]]</f>
        <v>ユニフォーム木葉秋紀ICONIC</v>
      </c>
      <c r="Y147" s="7" t="s">
        <v>375</v>
      </c>
      <c r="Z147" s="1"/>
      <c r="AA147" s="1"/>
      <c r="AB147" s="1"/>
    </row>
    <row r="148" spans="1:28" ht="14.4" x14ac:dyDescent="0.3">
      <c r="A148">
        <f t="shared" si="10"/>
        <v>147</v>
      </c>
      <c r="B148" s="1" t="s">
        <v>387</v>
      </c>
      <c r="C148" t="s">
        <v>123</v>
      </c>
      <c r="D148" s="1" t="s">
        <v>77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77</v>
      </c>
      <c r="L148">
        <v>126</v>
      </c>
      <c r="M148">
        <v>120</v>
      </c>
      <c r="N148">
        <v>121</v>
      </c>
      <c r="O148">
        <v>124</v>
      </c>
      <c r="P148">
        <v>101</v>
      </c>
      <c r="Q148">
        <v>117</v>
      </c>
      <c r="R148">
        <v>122</v>
      </c>
      <c r="S148">
        <v>124</v>
      </c>
      <c r="T148">
        <v>122</v>
      </c>
      <c r="U148">
        <v>36</v>
      </c>
      <c r="V148" s="6">
        <f t="shared" si="8"/>
        <v>491</v>
      </c>
      <c r="W148" s="4">
        <f t="shared" si="9"/>
        <v>485</v>
      </c>
      <c r="X148" s="7" t="str">
        <f>Stat[[#This Row],[服装]]&amp;Stat[[#This Row],[名前]]&amp;Stat[[#This Row],[レアリティ]]</f>
        <v>探偵木葉秋紀ICONIC</v>
      </c>
      <c r="Y148" s="7" t="s">
        <v>375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124</v>
      </c>
      <c r="D149" t="s">
        <v>90</v>
      </c>
      <c r="E149" t="s">
        <v>78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123</v>
      </c>
      <c r="M149">
        <v>119</v>
      </c>
      <c r="N149">
        <v>116</v>
      </c>
      <c r="O149">
        <v>121</v>
      </c>
      <c r="P149">
        <v>97</v>
      </c>
      <c r="Q149">
        <v>121</v>
      </c>
      <c r="R149">
        <v>121</v>
      </c>
      <c r="S149">
        <v>123</v>
      </c>
      <c r="T149">
        <v>118</v>
      </c>
      <c r="U149">
        <v>41</v>
      </c>
      <c r="V149" s="6">
        <f t="shared" si="8"/>
        <v>479</v>
      </c>
      <c r="W149" s="4">
        <f t="shared" si="9"/>
        <v>483</v>
      </c>
      <c r="X149" s="7" t="str">
        <f>Stat[[#This Row],[服装]]&amp;Stat[[#This Row],[名前]]&amp;Stat[[#This Row],[レアリティ]]</f>
        <v>ユニフォーム猿杙大和ICONIC</v>
      </c>
      <c r="Y149" s="7" t="s">
        <v>376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125</v>
      </c>
      <c r="D150" t="s">
        <v>90</v>
      </c>
      <c r="E150" t="s">
        <v>80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86</v>
      </c>
      <c r="L150">
        <v>113</v>
      </c>
      <c r="M150">
        <v>110</v>
      </c>
      <c r="N150">
        <v>113</v>
      </c>
      <c r="O150">
        <v>120</v>
      </c>
      <c r="P150">
        <v>101</v>
      </c>
      <c r="Q150">
        <v>110</v>
      </c>
      <c r="R150">
        <v>123</v>
      </c>
      <c r="S150">
        <v>119</v>
      </c>
      <c r="T150">
        <v>122</v>
      </c>
      <c r="U150">
        <v>41</v>
      </c>
      <c r="V150" s="6">
        <f t="shared" si="8"/>
        <v>456</v>
      </c>
      <c r="W150" s="4">
        <f t="shared" si="9"/>
        <v>474</v>
      </c>
      <c r="X150" s="7" t="str">
        <f>Stat[[#This Row],[服装]]&amp;Stat[[#This Row],[名前]]&amp;Stat[[#This Row],[レアリティ]]</f>
        <v>ユニフォーム小見春樹ICONIC</v>
      </c>
      <c r="Y150" s="7" t="s">
        <v>377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126</v>
      </c>
      <c r="D151" t="s">
        <v>90</v>
      </c>
      <c r="E151" t="s">
        <v>82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75</v>
      </c>
      <c r="L151">
        <v>117</v>
      </c>
      <c r="M151">
        <v>117</v>
      </c>
      <c r="N151">
        <v>112</v>
      </c>
      <c r="O151">
        <v>116</v>
      </c>
      <c r="P151">
        <v>97</v>
      </c>
      <c r="Q151">
        <v>121</v>
      </c>
      <c r="R151">
        <v>113</v>
      </c>
      <c r="S151">
        <v>114</v>
      </c>
      <c r="T151">
        <v>115</v>
      </c>
      <c r="U151">
        <v>36</v>
      </c>
      <c r="V151" s="6">
        <f t="shared" si="8"/>
        <v>462</v>
      </c>
      <c r="W151" s="4">
        <f t="shared" si="9"/>
        <v>463</v>
      </c>
      <c r="X151" s="7" t="str">
        <f>Stat[[#This Row],[服装]]&amp;Stat[[#This Row],[名前]]&amp;Stat[[#This Row],[レアリティ]]</f>
        <v>ユニフォーム尾長渉ICONIC</v>
      </c>
      <c r="Y151" s="7" t="s">
        <v>378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127</v>
      </c>
      <c r="D152" t="s">
        <v>90</v>
      </c>
      <c r="E152" t="s">
        <v>82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75</v>
      </c>
      <c r="L152">
        <v>121</v>
      </c>
      <c r="M152">
        <v>121</v>
      </c>
      <c r="N152">
        <v>112</v>
      </c>
      <c r="O152">
        <v>122</v>
      </c>
      <c r="P152">
        <v>97</v>
      </c>
      <c r="Q152">
        <v>125</v>
      </c>
      <c r="R152">
        <v>115</v>
      </c>
      <c r="S152">
        <v>116</v>
      </c>
      <c r="T152">
        <v>115</v>
      </c>
      <c r="U152">
        <v>36</v>
      </c>
      <c r="V152" s="6">
        <f t="shared" si="8"/>
        <v>476</v>
      </c>
      <c r="W152" s="4">
        <f t="shared" si="9"/>
        <v>471</v>
      </c>
      <c r="X152" s="7" t="str">
        <f>Stat[[#This Row],[服装]]&amp;Stat[[#This Row],[名前]]&amp;Stat[[#This Row],[レアリティ]]</f>
        <v>ユニフォーム鷲尾辰生ICONIC</v>
      </c>
      <c r="Y152" s="7" t="s">
        <v>379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129</v>
      </c>
      <c r="D153" t="s">
        <v>73</v>
      </c>
      <c r="E153" t="s">
        <v>74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78</v>
      </c>
      <c r="L153">
        <v>119</v>
      </c>
      <c r="M153">
        <v>121</v>
      </c>
      <c r="N153">
        <v>126</v>
      </c>
      <c r="O153">
        <v>126</v>
      </c>
      <c r="P153">
        <v>101</v>
      </c>
      <c r="Q153">
        <v>114</v>
      </c>
      <c r="R153">
        <v>121</v>
      </c>
      <c r="S153">
        <v>118</v>
      </c>
      <c r="T153">
        <v>119</v>
      </c>
      <c r="U153">
        <v>41</v>
      </c>
      <c r="V153" s="6">
        <f t="shared" si="8"/>
        <v>492</v>
      </c>
      <c r="W153" s="4">
        <f t="shared" si="9"/>
        <v>472</v>
      </c>
      <c r="X153" s="7" t="str">
        <f>Stat[[#This Row],[服装]]&amp;Stat[[#This Row],[名前]]&amp;Stat[[#This Row],[レアリティ]]</f>
        <v>ユニフォーム赤葦京治ICONIC</v>
      </c>
      <c r="Y153" s="7" t="s">
        <v>380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150</v>
      </c>
      <c r="C154" t="s">
        <v>129</v>
      </c>
      <c r="D154" t="s">
        <v>90</v>
      </c>
      <c r="E154" t="s">
        <v>74</v>
      </c>
      <c r="F154" t="s">
        <v>128</v>
      </c>
      <c r="G154" t="s">
        <v>71</v>
      </c>
      <c r="H154">
        <v>99</v>
      </c>
      <c r="I154" s="5" t="s">
        <v>22</v>
      </c>
      <c r="J154">
        <v>5</v>
      </c>
      <c r="K154">
        <v>79</v>
      </c>
      <c r="L154">
        <v>120</v>
      </c>
      <c r="M154">
        <v>124</v>
      </c>
      <c r="N154">
        <v>129</v>
      </c>
      <c r="O154">
        <v>129</v>
      </c>
      <c r="P154">
        <v>101</v>
      </c>
      <c r="Q154">
        <v>115</v>
      </c>
      <c r="R154">
        <v>122</v>
      </c>
      <c r="S154">
        <v>119</v>
      </c>
      <c r="T154">
        <v>120</v>
      </c>
      <c r="U154">
        <v>41</v>
      </c>
      <c r="V154" s="6">
        <f t="shared" si="8"/>
        <v>502</v>
      </c>
      <c r="W154" s="4">
        <f t="shared" si="9"/>
        <v>476</v>
      </c>
      <c r="X154" s="7" t="str">
        <f>Stat[[#This Row],[服装]]&amp;Stat[[#This Row],[名前]]&amp;Stat[[#This Row],[レアリティ]]</f>
        <v>夏祭り赤葦京治ICONIC</v>
      </c>
      <c r="Y154" s="7" t="s">
        <v>380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108</v>
      </c>
      <c r="C155" t="s">
        <v>284</v>
      </c>
      <c r="D155" t="s">
        <v>77</v>
      </c>
      <c r="E155" t="s">
        <v>78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83</v>
      </c>
      <c r="L155">
        <v>130</v>
      </c>
      <c r="M155">
        <v>125</v>
      </c>
      <c r="N155">
        <v>115</v>
      </c>
      <c r="O155">
        <v>121</v>
      </c>
      <c r="P155">
        <v>101</v>
      </c>
      <c r="Q155">
        <v>118</v>
      </c>
      <c r="R155">
        <v>118</v>
      </c>
      <c r="S155">
        <v>126</v>
      </c>
      <c r="T155">
        <v>121</v>
      </c>
      <c r="U155">
        <v>36</v>
      </c>
      <c r="V155" s="6">
        <f t="shared" si="8"/>
        <v>491</v>
      </c>
      <c r="W155" s="4">
        <f t="shared" si="9"/>
        <v>483</v>
      </c>
      <c r="X155" s="7" t="str">
        <f>Stat[[#This Row],[服装]]&amp;Stat[[#This Row],[名前]]&amp;Stat[[#This Row],[レアリティ]]</f>
        <v>ユニフォーム星海光来ICONIC</v>
      </c>
      <c r="Y155" s="7" t="s">
        <v>381</v>
      </c>
      <c r="Z155" s="1"/>
      <c r="AA155" s="1"/>
      <c r="AB155" s="1"/>
    </row>
    <row r="156" spans="1:28" ht="14.4" x14ac:dyDescent="0.3">
      <c r="A156">
        <f t="shared" si="10"/>
        <v>155</v>
      </c>
      <c r="B156" s="1" t="s">
        <v>898</v>
      </c>
      <c r="C156" t="s">
        <v>284</v>
      </c>
      <c r="D156" s="1" t="s">
        <v>73</v>
      </c>
      <c r="E156" t="s">
        <v>78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84</v>
      </c>
      <c r="L156">
        <v>133</v>
      </c>
      <c r="M156">
        <v>128</v>
      </c>
      <c r="N156">
        <v>116</v>
      </c>
      <c r="O156">
        <v>122</v>
      </c>
      <c r="P156">
        <v>101</v>
      </c>
      <c r="Q156">
        <v>119</v>
      </c>
      <c r="R156">
        <v>119</v>
      </c>
      <c r="S156">
        <v>129</v>
      </c>
      <c r="T156">
        <v>122</v>
      </c>
      <c r="U156">
        <v>36</v>
      </c>
      <c r="V156" s="6">
        <f t="shared" si="8"/>
        <v>499</v>
      </c>
      <c r="W156" s="4">
        <f t="shared" si="9"/>
        <v>489</v>
      </c>
      <c r="X156" s="7" t="str">
        <f>Stat[[#This Row],[服装]]&amp;Stat[[#This Row],[名前]]&amp;Stat[[#This Row],[レアリティ]]</f>
        <v>文化祭星海光来ICONIC</v>
      </c>
      <c r="Y156" s="7" t="s">
        <v>381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133</v>
      </c>
      <c r="D157" t="s">
        <v>77</v>
      </c>
      <c r="E157" t="s">
        <v>82</v>
      </c>
      <c r="F157" t="s">
        <v>134</v>
      </c>
      <c r="G157" t="s">
        <v>71</v>
      </c>
      <c r="H157">
        <v>99</v>
      </c>
      <c r="I157" s="5" t="s">
        <v>22</v>
      </c>
      <c r="J157">
        <v>5</v>
      </c>
      <c r="K157">
        <v>75</v>
      </c>
      <c r="L157">
        <v>125</v>
      </c>
      <c r="M157">
        <v>122</v>
      </c>
      <c r="N157">
        <v>112</v>
      </c>
      <c r="O157">
        <v>121</v>
      </c>
      <c r="P157">
        <v>101</v>
      </c>
      <c r="Q157">
        <v>131</v>
      </c>
      <c r="R157">
        <v>115</v>
      </c>
      <c r="S157">
        <v>115</v>
      </c>
      <c r="T157">
        <v>117</v>
      </c>
      <c r="U157">
        <v>41</v>
      </c>
      <c r="V157" s="6">
        <f t="shared" si="8"/>
        <v>480</v>
      </c>
      <c r="W157" s="4">
        <f t="shared" si="9"/>
        <v>478</v>
      </c>
      <c r="X157" s="7" t="str">
        <f>Stat[[#This Row],[服装]]&amp;Stat[[#This Row],[名前]]&amp;Stat[[#This Row],[レアリティ]]</f>
        <v>ユニフォーム昼神幸郎ICONIC</v>
      </c>
      <c r="Y157" s="7" t="s">
        <v>384</v>
      </c>
      <c r="Z157" s="1"/>
      <c r="AA157" s="1"/>
      <c r="AB157" s="1"/>
    </row>
    <row r="158" spans="1:28" ht="14.4" x14ac:dyDescent="0.3">
      <c r="A158">
        <f>ROW()-1</f>
        <v>157</v>
      </c>
      <c r="B158" s="1" t="s">
        <v>918</v>
      </c>
      <c r="C158" t="s">
        <v>133</v>
      </c>
      <c r="D158" s="1" t="s">
        <v>73</v>
      </c>
      <c r="E158" t="s">
        <v>82</v>
      </c>
      <c r="F158" t="s">
        <v>134</v>
      </c>
      <c r="G158" t="s">
        <v>71</v>
      </c>
      <c r="H158">
        <v>99</v>
      </c>
      <c r="I158" s="5" t="s">
        <v>22</v>
      </c>
      <c r="J158">
        <v>5</v>
      </c>
      <c r="K158">
        <v>76</v>
      </c>
      <c r="L158">
        <v>128</v>
      </c>
      <c r="M158">
        <v>123</v>
      </c>
      <c r="N158">
        <v>113</v>
      </c>
      <c r="O158">
        <v>122</v>
      </c>
      <c r="P158">
        <v>101</v>
      </c>
      <c r="Q158">
        <v>134</v>
      </c>
      <c r="R158">
        <v>116</v>
      </c>
      <c r="S158">
        <v>118</v>
      </c>
      <c r="T158">
        <v>118</v>
      </c>
      <c r="U158">
        <v>41</v>
      </c>
      <c r="V158" s="6">
        <f t="shared" si="8"/>
        <v>486</v>
      </c>
      <c r="W158" s="4">
        <f t="shared" si="9"/>
        <v>486</v>
      </c>
      <c r="X158" s="7" t="str">
        <f>Stat[[#This Row],[服装]]&amp;Stat[[#This Row],[名前]]&amp;Stat[[#This Row],[レアリティ]]</f>
        <v>Xmas昼神幸郎ICONIC</v>
      </c>
      <c r="Y158" s="7" t="s">
        <v>384</v>
      </c>
      <c r="Z158" s="1"/>
      <c r="AA158" s="1"/>
      <c r="AB158" s="1"/>
    </row>
    <row r="159" spans="1:28" ht="14.4" x14ac:dyDescent="0.3">
      <c r="A159">
        <f t="shared" si="10"/>
        <v>158</v>
      </c>
      <c r="B159" t="s">
        <v>108</v>
      </c>
      <c r="C159" t="s">
        <v>131</v>
      </c>
      <c r="D159" t="s">
        <v>77</v>
      </c>
      <c r="E159" t="s">
        <v>78</v>
      </c>
      <c r="F159" t="s">
        <v>135</v>
      </c>
      <c r="G159" t="s">
        <v>71</v>
      </c>
      <c r="H159">
        <v>99</v>
      </c>
      <c r="I159" s="5" t="s">
        <v>22</v>
      </c>
      <c r="J159">
        <v>5</v>
      </c>
      <c r="K159">
        <v>82</v>
      </c>
      <c r="L159">
        <v>129</v>
      </c>
      <c r="M159">
        <v>126</v>
      </c>
      <c r="N159">
        <v>114</v>
      </c>
      <c r="O159">
        <v>121</v>
      </c>
      <c r="P159">
        <v>101</v>
      </c>
      <c r="Q159">
        <v>118</v>
      </c>
      <c r="R159">
        <v>123</v>
      </c>
      <c r="S159">
        <v>119</v>
      </c>
      <c r="T159">
        <v>120</v>
      </c>
      <c r="U159">
        <v>41</v>
      </c>
      <c r="V159" s="6">
        <f t="shared" si="8"/>
        <v>490</v>
      </c>
      <c r="W159" s="4">
        <f t="shared" si="9"/>
        <v>480</v>
      </c>
      <c r="X159" s="7" t="str">
        <f>Stat[[#This Row],[服装]]&amp;Stat[[#This Row],[名前]]&amp;Stat[[#This Row],[レアリティ]]</f>
        <v>ユニフォーム佐久早聖臣ICONIC</v>
      </c>
      <c r="Y159" s="7" t="s">
        <v>382</v>
      </c>
      <c r="Z159" s="1"/>
      <c r="AA159" s="1"/>
      <c r="AB159" s="1"/>
    </row>
    <row r="160" spans="1:28" ht="14.4" x14ac:dyDescent="0.3">
      <c r="A160">
        <f t="shared" si="10"/>
        <v>159</v>
      </c>
      <c r="B160" t="s">
        <v>108</v>
      </c>
      <c r="C160" t="s">
        <v>132</v>
      </c>
      <c r="D160" t="s">
        <v>77</v>
      </c>
      <c r="E160" t="s">
        <v>80</v>
      </c>
      <c r="F160" t="s">
        <v>135</v>
      </c>
      <c r="G160" t="s">
        <v>71</v>
      </c>
      <c r="H160">
        <v>99</v>
      </c>
      <c r="I160" s="5" t="s">
        <v>22</v>
      </c>
      <c r="J160">
        <v>5</v>
      </c>
      <c r="K160">
        <v>86</v>
      </c>
      <c r="L160">
        <v>115</v>
      </c>
      <c r="M160">
        <v>111</v>
      </c>
      <c r="N160">
        <v>119</v>
      </c>
      <c r="O160">
        <v>124</v>
      </c>
      <c r="P160">
        <v>101</v>
      </c>
      <c r="Q160">
        <v>110</v>
      </c>
      <c r="R160">
        <v>131</v>
      </c>
      <c r="S160">
        <v>116</v>
      </c>
      <c r="T160">
        <v>121</v>
      </c>
      <c r="U160">
        <v>36</v>
      </c>
      <c r="V160" s="6">
        <f t="shared" si="8"/>
        <v>469</v>
      </c>
      <c r="W160" s="4">
        <f t="shared" si="9"/>
        <v>478</v>
      </c>
      <c r="X160" s="7" t="str">
        <f>Stat[[#This Row],[服装]]&amp;Stat[[#This Row],[名前]]&amp;Stat[[#This Row],[レアリティ]]</f>
        <v>ユニフォーム小森元也ICONIC</v>
      </c>
      <c r="Y160" s="7" t="s">
        <v>383</v>
      </c>
      <c r="Z160" s="1"/>
      <c r="AA160" s="1"/>
      <c r="AB160" s="1"/>
    </row>
    <row r="161" spans="1:25" ht="14.4" x14ac:dyDescent="0.3">
      <c r="A161">
        <f t="shared" si="10"/>
        <v>160</v>
      </c>
      <c r="B161" t="s">
        <v>108</v>
      </c>
      <c r="C161" s="1" t="s">
        <v>689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76</v>
      </c>
      <c r="L161" s="1">
        <v>123</v>
      </c>
      <c r="M161" s="1">
        <v>119</v>
      </c>
      <c r="N161" s="1">
        <v>118</v>
      </c>
      <c r="O161" s="1">
        <v>123</v>
      </c>
      <c r="P161" s="1">
        <v>101</v>
      </c>
      <c r="Q161" s="1">
        <v>116</v>
      </c>
      <c r="R161" s="1">
        <v>122</v>
      </c>
      <c r="S161" s="1">
        <v>123</v>
      </c>
      <c r="T161" s="1">
        <v>118</v>
      </c>
      <c r="U161" s="1">
        <v>36</v>
      </c>
      <c r="V161" s="6">
        <f t="shared" si="8"/>
        <v>483</v>
      </c>
      <c r="W161" s="4">
        <f t="shared" si="9"/>
        <v>479</v>
      </c>
      <c r="X161" s="7" t="str">
        <f>Stat[[#This Row],[服装]]&amp;Stat[[#This Row],[名前]]&amp;Stat[[#This Row],[レアリティ]]</f>
        <v>ユニフォーム大将優ICONIC</v>
      </c>
      <c r="Y161" s="7" t="s">
        <v>696</v>
      </c>
    </row>
    <row r="162" spans="1:25" ht="14.4" x14ac:dyDescent="0.3">
      <c r="A162">
        <f>ROW()-1</f>
        <v>161</v>
      </c>
      <c r="B162" s="1" t="s">
        <v>939</v>
      </c>
      <c r="C162" s="1" t="s">
        <v>689</v>
      </c>
      <c r="D162" s="1" t="s">
        <v>77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77</v>
      </c>
      <c r="L162" s="1">
        <v>126</v>
      </c>
      <c r="M162" s="1">
        <v>122</v>
      </c>
      <c r="N162" s="1">
        <v>119</v>
      </c>
      <c r="O162" s="1">
        <v>124</v>
      </c>
      <c r="P162" s="1">
        <v>101</v>
      </c>
      <c r="Q162" s="1">
        <v>117</v>
      </c>
      <c r="R162" s="1">
        <v>123</v>
      </c>
      <c r="S162" s="1">
        <v>126</v>
      </c>
      <c r="T162" s="1">
        <v>119</v>
      </c>
      <c r="U162" s="1">
        <v>36</v>
      </c>
      <c r="V162" s="6">
        <f t="shared" si="8"/>
        <v>491</v>
      </c>
      <c r="W162" s="4">
        <f t="shared" si="9"/>
        <v>485</v>
      </c>
      <c r="X162" s="7" t="str">
        <f>Stat[[#This Row],[服装]]&amp;Stat[[#This Row],[名前]]&amp;Stat[[#This Row],[レアリティ]]</f>
        <v>新年大将優ICONIC</v>
      </c>
      <c r="Y162" s="7" t="s">
        <v>696</v>
      </c>
    </row>
    <row r="163" spans="1:25" ht="14.4" x14ac:dyDescent="0.3">
      <c r="A163">
        <f t="shared" si="10"/>
        <v>162</v>
      </c>
      <c r="B163" t="s">
        <v>108</v>
      </c>
      <c r="C163" s="1" t="s">
        <v>694</v>
      </c>
      <c r="D163" s="1" t="s">
        <v>90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75</v>
      </c>
      <c r="L163" s="1">
        <v>125</v>
      </c>
      <c r="M163" s="1">
        <v>119</v>
      </c>
      <c r="N163" s="1">
        <v>116</v>
      </c>
      <c r="O163" s="1">
        <v>119</v>
      </c>
      <c r="P163" s="1">
        <v>97</v>
      </c>
      <c r="Q163" s="1">
        <v>118</v>
      </c>
      <c r="R163" s="1">
        <v>119</v>
      </c>
      <c r="S163" s="1">
        <v>121</v>
      </c>
      <c r="T163" s="1">
        <v>119</v>
      </c>
      <c r="U163" s="1">
        <v>36</v>
      </c>
      <c r="V163" s="6">
        <f t="shared" si="8"/>
        <v>479</v>
      </c>
      <c r="W163" s="4">
        <f t="shared" si="9"/>
        <v>477</v>
      </c>
      <c r="X163" s="7" t="str">
        <f>Stat[[#This Row],[服装]]&amp;Stat[[#This Row],[名前]]&amp;Stat[[#This Row],[レアリティ]]</f>
        <v>ユニフォーム沼井和馬ICONIC</v>
      </c>
      <c r="Y163" s="7" t="s">
        <v>698</v>
      </c>
    </row>
    <row r="164" spans="1:25" ht="14.4" x14ac:dyDescent="0.3">
      <c r="A164">
        <f t="shared" si="10"/>
        <v>163</v>
      </c>
      <c r="B164" t="s">
        <v>108</v>
      </c>
      <c r="C164" s="1" t="s">
        <v>861</v>
      </c>
      <c r="D164" s="1" t="s">
        <v>90</v>
      </c>
      <c r="E164" s="1" t="s">
        <v>78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75</v>
      </c>
      <c r="L164" s="1">
        <v>123</v>
      </c>
      <c r="M164" s="1">
        <v>118</v>
      </c>
      <c r="N164" s="1">
        <v>114</v>
      </c>
      <c r="O164" s="1">
        <v>121</v>
      </c>
      <c r="P164" s="1">
        <v>97</v>
      </c>
      <c r="Q164" s="1">
        <v>117</v>
      </c>
      <c r="R164" s="1">
        <v>115</v>
      </c>
      <c r="S164" s="1">
        <v>120</v>
      </c>
      <c r="T164" s="1">
        <v>117</v>
      </c>
      <c r="U164" s="1">
        <v>31</v>
      </c>
      <c r="V164" s="6">
        <f t="shared" si="8"/>
        <v>476</v>
      </c>
      <c r="W164" s="4">
        <f t="shared" si="9"/>
        <v>469</v>
      </c>
      <c r="X164" s="7" t="str">
        <f>Stat[[#This Row],[服装]]&amp;Stat[[#This Row],[名前]]&amp;Stat[[#This Row],[レアリティ]]</f>
        <v>ユニフォーム潜尚保ICONIC</v>
      </c>
      <c r="Y164" s="7" t="s">
        <v>873</v>
      </c>
    </row>
    <row r="165" spans="1:25" ht="14.4" x14ac:dyDescent="0.3">
      <c r="A165">
        <f t="shared" si="10"/>
        <v>164</v>
      </c>
      <c r="B165" t="s">
        <v>108</v>
      </c>
      <c r="C165" s="1" t="s">
        <v>863</v>
      </c>
      <c r="D165" s="1" t="s">
        <v>90</v>
      </c>
      <c r="E165" s="1" t="s">
        <v>78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74</v>
      </c>
      <c r="L165" s="1">
        <v>121</v>
      </c>
      <c r="M165" s="1">
        <v>120</v>
      </c>
      <c r="N165" s="1">
        <v>114</v>
      </c>
      <c r="O165" s="1">
        <v>121</v>
      </c>
      <c r="P165" s="1">
        <v>101</v>
      </c>
      <c r="Q165" s="1">
        <v>116</v>
      </c>
      <c r="R165" s="1">
        <v>116</v>
      </c>
      <c r="S165" s="1">
        <v>118</v>
      </c>
      <c r="T165" s="1">
        <v>115</v>
      </c>
      <c r="U165" s="1">
        <v>36</v>
      </c>
      <c r="V165" s="6">
        <f t="shared" si="8"/>
        <v>476</v>
      </c>
      <c r="W165" s="4">
        <f t="shared" si="9"/>
        <v>465</v>
      </c>
      <c r="X165" s="7" t="str">
        <f>Stat[[#This Row],[服装]]&amp;Stat[[#This Row],[名前]]&amp;Stat[[#This Row],[レアリティ]]</f>
        <v>ユニフォーム高千穂恵也ICONIC</v>
      </c>
      <c r="Y165" s="7" t="s">
        <v>875</v>
      </c>
    </row>
    <row r="166" spans="1:25" ht="14.4" x14ac:dyDescent="0.3">
      <c r="A166">
        <f t="shared" si="10"/>
        <v>165</v>
      </c>
      <c r="B166" t="s">
        <v>108</v>
      </c>
      <c r="C166" s="1" t="s">
        <v>865</v>
      </c>
      <c r="D166" s="1" t="s">
        <v>90</v>
      </c>
      <c r="E166" s="1" t="s">
        <v>82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74</v>
      </c>
      <c r="L166" s="1">
        <v>116</v>
      </c>
      <c r="M166" s="1">
        <v>112</v>
      </c>
      <c r="N166" s="1">
        <v>112</v>
      </c>
      <c r="O166" s="1">
        <v>126</v>
      </c>
      <c r="P166" s="1">
        <v>97</v>
      </c>
      <c r="Q166" s="1">
        <v>121</v>
      </c>
      <c r="R166" s="1">
        <v>115</v>
      </c>
      <c r="S166" s="1">
        <v>116</v>
      </c>
      <c r="T166" s="1">
        <v>116</v>
      </c>
      <c r="U166" s="1">
        <v>31</v>
      </c>
      <c r="V166" s="6">
        <f t="shared" si="8"/>
        <v>466</v>
      </c>
      <c r="W166" s="4">
        <f t="shared" si="9"/>
        <v>468</v>
      </c>
      <c r="X166" s="7" t="str">
        <f>Stat[[#This Row],[服装]]&amp;Stat[[#This Row],[名前]]&amp;Stat[[#This Row],[レアリティ]]</f>
        <v>ユニフォーム広尾倖児ICONIC</v>
      </c>
      <c r="Y166" s="7" t="s">
        <v>877</v>
      </c>
    </row>
    <row r="167" spans="1:25" ht="14.4" x14ac:dyDescent="0.3">
      <c r="A167">
        <f t="shared" si="10"/>
        <v>166</v>
      </c>
      <c r="B167" t="s">
        <v>108</v>
      </c>
      <c r="C167" s="1" t="s">
        <v>867</v>
      </c>
      <c r="D167" s="1" t="s">
        <v>90</v>
      </c>
      <c r="E167" s="1" t="s">
        <v>74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73</v>
      </c>
      <c r="L167" s="1">
        <v>115</v>
      </c>
      <c r="M167" s="1">
        <v>116</v>
      </c>
      <c r="N167" s="1">
        <v>120</v>
      </c>
      <c r="O167" s="1">
        <v>120</v>
      </c>
      <c r="P167" s="1">
        <v>97</v>
      </c>
      <c r="Q167" s="1">
        <v>115</v>
      </c>
      <c r="R167" s="1">
        <v>114</v>
      </c>
      <c r="S167" s="1">
        <v>116</v>
      </c>
      <c r="T167" s="1">
        <v>117</v>
      </c>
      <c r="U167" s="1">
        <v>41</v>
      </c>
      <c r="V167" s="6">
        <f t="shared" si="8"/>
        <v>471</v>
      </c>
      <c r="W167" s="4">
        <f t="shared" si="9"/>
        <v>462</v>
      </c>
      <c r="X167" s="7" t="str">
        <f>Stat[[#This Row],[服装]]&amp;Stat[[#This Row],[名前]]&amp;Stat[[#This Row],[レアリティ]]</f>
        <v>ユニフォーム先島伊澄ICONIC</v>
      </c>
      <c r="Y167" s="7" t="s">
        <v>879</v>
      </c>
    </row>
    <row r="168" spans="1:25" ht="14.4" x14ac:dyDescent="0.3">
      <c r="A168">
        <f t="shared" si="10"/>
        <v>167</v>
      </c>
      <c r="B168" t="s">
        <v>108</v>
      </c>
      <c r="C168" s="1" t="s">
        <v>869</v>
      </c>
      <c r="D168" s="1" t="s">
        <v>90</v>
      </c>
      <c r="E168" s="1" t="s">
        <v>82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72</v>
      </c>
      <c r="L168" s="1">
        <v>117</v>
      </c>
      <c r="M168" s="1">
        <v>113</v>
      </c>
      <c r="N168" s="1">
        <v>112</v>
      </c>
      <c r="O168" s="1">
        <v>116</v>
      </c>
      <c r="P168" s="1">
        <v>97</v>
      </c>
      <c r="Q168" s="1">
        <v>121</v>
      </c>
      <c r="R168" s="1">
        <v>115</v>
      </c>
      <c r="S168" s="1">
        <v>116</v>
      </c>
      <c r="T168" s="1">
        <v>115</v>
      </c>
      <c r="U168" s="1">
        <v>31</v>
      </c>
      <c r="V168" s="6">
        <f t="shared" si="8"/>
        <v>458</v>
      </c>
      <c r="W168" s="4">
        <f t="shared" si="9"/>
        <v>467</v>
      </c>
      <c r="X168" s="7" t="str">
        <f>Stat[[#This Row],[服装]]&amp;Stat[[#This Row],[名前]]&amp;Stat[[#This Row],[レアリティ]]</f>
        <v>ユニフォーム背黒晃彦ICONIC</v>
      </c>
      <c r="Y168" s="7" t="s">
        <v>881</v>
      </c>
    </row>
    <row r="169" spans="1:25" ht="14.4" x14ac:dyDescent="0.3">
      <c r="A169">
        <f t="shared" si="10"/>
        <v>168</v>
      </c>
      <c r="B169" t="s">
        <v>108</v>
      </c>
      <c r="C169" s="1" t="s">
        <v>871</v>
      </c>
      <c r="D169" s="1" t="s">
        <v>90</v>
      </c>
      <c r="E169" s="1" t="s">
        <v>80</v>
      </c>
      <c r="F169" s="1" t="s">
        <v>691</v>
      </c>
      <c r="G169" s="1" t="s">
        <v>692</v>
      </c>
      <c r="H169">
        <v>99</v>
      </c>
      <c r="I169" s="5" t="s">
        <v>22</v>
      </c>
      <c r="J169">
        <v>5</v>
      </c>
      <c r="K169" s="1">
        <v>86</v>
      </c>
      <c r="L169" s="1">
        <v>112</v>
      </c>
      <c r="M169" s="1">
        <v>110</v>
      </c>
      <c r="N169" s="1">
        <v>114</v>
      </c>
      <c r="O169" s="1">
        <v>120</v>
      </c>
      <c r="P169" s="1">
        <v>101</v>
      </c>
      <c r="Q169" s="1">
        <v>110</v>
      </c>
      <c r="R169" s="1">
        <v>121</v>
      </c>
      <c r="S169" s="1">
        <v>119</v>
      </c>
      <c r="T169" s="1">
        <v>120</v>
      </c>
      <c r="U169" s="1">
        <v>41</v>
      </c>
      <c r="V169" s="6">
        <f t="shared" si="8"/>
        <v>456</v>
      </c>
      <c r="W169" s="4">
        <f t="shared" si="9"/>
        <v>470</v>
      </c>
      <c r="X169" s="7" t="str">
        <f>Stat[[#This Row],[服装]]&amp;Stat[[#This Row],[名前]]&amp;Stat[[#This Row],[レアリティ]]</f>
        <v>ユニフォーム赤間颯ICONIC</v>
      </c>
      <c r="Y169" s="7" t="s">
        <v>883</v>
      </c>
    </row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41:W169 V2:W14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154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155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156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157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976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94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95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96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97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98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99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100</v>
      </c>
      <c r="B10" t="s">
        <v>707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10">
        <v>132</v>
      </c>
      <c r="B2" s="10" t="s">
        <v>617</v>
      </c>
      <c r="C2" s="10" t="s">
        <v>28</v>
      </c>
      <c r="D2" s="10" t="s">
        <v>31</v>
      </c>
      <c r="E2" s="10" t="s">
        <v>190</v>
      </c>
      <c r="F2" s="10">
        <v>465</v>
      </c>
      <c r="G2" s="10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 s="10">
        <v>133</v>
      </c>
      <c r="B3" s="10" t="s">
        <v>904</v>
      </c>
      <c r="C3" s="10" t="s">
        <v>23</v>
      </c>
      <c r="D3" s="10" t="s">
        <v>31</v>
      </c>
      <c r="E3" s="10" t="s">
        <v>190</v>
      </c>
      <c r="F3" s="10">
        <v>469</v>
      </c>
      <c r="G3" s="10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 s="10">
        <v>134</v>
      </c>
      <c r="B4" s="10" t="s">
        <v>620</v>
      </c>
      <c r="C4" s="10" t="s">
        <v>24</v>
      </c>
      <c r="D4" s="10" t="s">
        <v>25</v>
      </c>
      <c r="E4" s="10" t="s">
        <v>190</v>
      </c>
      <c r="F4" s="10">
        <v>483</v>
      </c>
      <c r="G4" s="10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 s="10">
        <v>135</v>
      </c>
      <c r="B5" s="10" t="s">
        <v>623</v>
      </c>
      <c r="C5" s="10" t="s">
        <v>28</v>
      </c>
      <c r="D5" s="10" t="s">
        <v>26</v>
      </c>
      <c r="E5" s="10" t="s">
        <v>190</v>
      </c>
      <c r="F5" s="10">
        <v>476</v>
      </c>
      <c r="G5" s="10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 s="10">
        <v>136</v>
      </c>
      <c r="B6" s="10" t="s">
        <v>626</v>
      </c>
      <c r="C6" s="10" t="s">
        <v>28</v>
      </c>
      <c r="D6" s="10" t="s">
        <v>25</v>
      </c>
      <c r="E6" s="10" t="s">
        <v>190</v>
      </c>
      <c r="F6" s="10">
        <v>480</v>
      </c>
      <c r="G6" s="10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 s="10">
        <v>137</v>
      </c>
      <c r="B7" s="10" t="s">
        <v>937</v>
      </c>
      <c r="C7" s="10" t="s">
        <v>23</v>
      </c>
      <c r="D7" s="10" t="s">
        <v>25</v>
      </c>
      <c r="E7" s="10" t="s">
        <v>190</v>
      </c>
      <c r="F7" s="10">
        <v>486</v>
      </c>
      <c r="G7" s="10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 s="10">
        <v>138</v>
      </c>
      <c r="B8" s="10" t="s">
        <v>676</v>
      </c>
      <c r="C8" s="10" t="s">
        <v>28</v>
      </c>
      <c r="D8" s="10" t="s">
        <v>25</v>
      </c>
      <c r="E8" s="10" t="s">
        <v>190</v>
      </c>
      <c r="F8" s="10">
        <v>467</v>
      </c>
      <c r="G8" s="10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 s="10">
        <v>139</v>
      </c>
      <c r="B9" s="10" t="s">
        <v>989</v>
      </c>
      <c r="C9" s="10" t="s">
        <v>28</v>
      </c>
      <c r="D9" s="10" t="s">
        <v>25</v>
      </c>
      <c r="E9" s="10" t="s">
        <v>190</v>
      </c>
      <c r="F9" s="10">
        <v>473</v>
      </c>
      <c r="G9" s="10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 s="10">
        <v>140</v>
      </c>
      <c r="B10" s="10" t="s">
        <v>679</v>
      </c>
      <c r="C10" s="10" t="s">
        <v>28</v>
      </c>
      <c r="D10" s="10" t="s">
        <v>21</v>
      </c>
      <c r="E10" s="10" t="s">
        <v>190</v>
      </c>
      <c r="F10" s="10">
        <v>474</v>
      </c>
      <c r="G10" s="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 s="10">
        <v>141</v>
      </c>
      <c r="B11" s="10" t="s">
        <v>682</v>
      </c>
      <c r="C11" s="10" t="s">
        <v>28</v>
      </c>
      <c r="D11" s="10" t="s">
        <v>26</v>
      </c>
      <c r="E11" s="10" t="s">
        <v>190</v>
      </c>
      <c r="F11" s="10">
        <v>476</v>
      </c>
      <c r="G11" s="10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 s="10">
        <v>142</v>
      </c>
      <c r="B12" s="10" t="s">
        <v>685</v>
      </c>
      <c r="C12" s="10" t="s">
        <v>28</v>
      </c>
      <c r="D12" s="10" t="s">
        <v>25</v>
      </c>
      <c r="E12" s="10" t="s">
        <v>190</v>
      </c>
      <c r="F12" s="10">
        <v>465</v>
      </c>
      <c r="G12" s="10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118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119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120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121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122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123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124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125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126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127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128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129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130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131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143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144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145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146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147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148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149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150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151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152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153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101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102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103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104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105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106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107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108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109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110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9"/>
  <sheetViews>
    <sheetView topLeftCell="A133" zoomScaleNormal="100" workbookViewId="0">
      <selection activeCell="A155" sqref="A155:XFD155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s="1" t="s">
        <v>963</v>
      </c>
      <c r="D103" t="s">
        <v>72</v>
      </c>
      <c r="E103" s="1" t="s">
        <v>90</v>
      </c>
      <c r="F103" t="s">
        <v>74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178</v>
      </c>
      <c r="M103">
        <v>31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雪遊び古牧譲ICONIC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76</v>
      </c>
      <c r="E104" t="s">
        <v>28</v>
      </c>
      <c r="F104" t="s">
        <v>25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27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ユニフォーム浅虫快人ICONIC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79</v>
      </c>
      <c r="E105" t="s">
        <v>23</v>
      </c>
      <c r="F105" t="s">
        <v>21</v>
      </c>
      <c r="G105" t="s">
        <v>75</v>
      </c>
      <c r="H105" t="s">
        <v>71</v>
      </c>
      <c r="I105">
        <v>1</v>
      </c>
      <c r="J105" t="s">
        <v>205</v>
      </c>
      <c r="K105" s="1"/>
      <c r="L105" s="1"/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ユニフォーム南田大志ICONIC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81</v>
      </c>
      <c r="E106" t="s">
        <v>23</v>
      </c>
      <c r="F106" t="s">
        <v>26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ユニフォーム湯川良明ICONIC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83</v>
      </c>
      <c r="E107" t="s">
        <v>23</v>
      </c>
      <c r="F107" t="s">
        <v>25</v>
      </c>
      <c r="G107" t="s">
        <v>75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27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ユニフォーム稲垣功ICONIC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86</v>
      </c>
      <c r="E108" t="s">
        <v>23</v>
      </c>
      <c r="F108" t="s">
        <v>26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ユニフォーム馬門英治ICONIC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t="s">
        <v>206</v>
      </c>
      <c r="D109" t="s">
        <v>88</v>
      </c>
      <c r="E109" t="s">
        <v>23</v>
      </c>
      <c r="F109" t="s">
        <v>25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s="1" t="s">
        <v>705</v>
      </c>
      <c r="D110" t="s">
        <v>88</v>
      </c>
      <c r="E110" s="1" t="s">
        <v>90</v>
      </c>
      <c r="F110" t="s">
        <v>78</v>
      </c>
      <c r="G110" t="s">
        <v>75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職業体験百沢雄大ICONIC</v>
      </c>
    </row>
    <row r="111" spans="1:20" x14ac:dyDescent="0.3">
      <c r="A111">
        <f>VLOOKUP(Serve[[#This Row],[No用]],SetNo[[No.用]:[vlookup 用]],2,FALSE)</f>
        <v>101</v>
      </c>
      <c r="B111">
        <f>IF(ROW()=2,1,IF(A110&lt;&gt;Serve[[#This Row],[No]],1,B110+1))</f>
        <v>1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41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2</v>
      </c>
      <c r="C112" t="s">
        <v>108</v>
      </c>
      <c r="D112" t="s">
        <v>89</v>
      </c>
      <c r="E112" t="s">
        <v>90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51</v>
      </c>
      <c r="N112">
        <v>0</v>
      </c>
      <c r="O112">
        <v>61</v>
      </c>
      <c r="P112">
        <v>0</v>
      </c>
      <c r="T112" t="str">
        <f>Serve[[#This Row],[服装]]&amp;Serve[[#This Row],[名前]]&amp;Serve[[#This Row],[レアリティ]]</f>
        <v>ユニフォーム照島游児ICONIC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173</v>
      </c>
      <c r="M113">
        <v>41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2</v>
      </c>
      <c r="C114" t="s">
        <v>149</v>
      </c>
      <c r="D114" t="s">
        <v>89</v>
      </c>
      <c r="E114" t="s">
        <v>77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51</v>
      </c>
      <c r="N114">
        <v>0</v>
      </c>
      <c r="O114">
        <v>61</v>
      </c>
      <c r="P114">
        <v>0</v>
      </c>
      <c r="T114" t="str">
        <f>Serve[[#This Row],[服装]]&amp;Serve[[#This Row],[名前]]&amp;Serve[[#This Row],[レアリティ]]</f>
        <v>制服照島游児ICONIC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s="1" t="s">
        <v>963</v>
      </c>
      <c r="D115" t="s">
        <v>89</v>
      </c>
      <c r="E115" s="1" t="s">
        <v>964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雪遊び照島游児ICONIC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108</v>
      </c>
      <c r="D116" t="s">
        <v>92</v>
      </c>
      <c r="E116" t="s">
        <v>90</v>
      </c>
      <c r="F116" t="s">
        <v>82</v>
      </c>
      <c r="G116" t="s">
        <v>91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ユニフォーム母畑和馬ICONIC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108</v>
      </c>
      <c r="D117" t="s">
        <v>93</v>
      </c>
      <c r="E117" t="s">
        <v>73</v>
      </c>
      <c r="F117" t="s">
        <v>74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28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ユニフォーム二岐丈晴ICONIC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149</v>
      </c>
      <c r="D118" t="s">
        <v>93</v>
      </c>
      <c r="E118" t="s">
        <v>90</v>
      </c>
      <c r="F118" t="s">
        <v>74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178</v>
      </c>
      <c r="M118">
        <v>31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制服二岐丈晴ICONIC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99</v>
      </c>
      <c r="E119" t="s">
        <v>73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ユニフォーム沼尻凛太郎ICONIC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94</v>
      </c>
      <c r="E120" t="s">
        <v>90</v>
      </c>
      <c r="F120" t="s">
        <v>82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ユニフォーム飯坂信義ICONIC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95</v>
      </c>
      <c r="E121" t="s">
        <v>90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ユニフォーム東山勝道ICONIC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96</v>
      </c>
      <c r="E122" t="s">
        <v>90</v>
      </c>
      <c r="F122" t="s">
        <v>80</v>
      </c>
      <c r="G122" t="s">
        <v>91</v>
      </c>
      <c r="H122" t="s">
        <v>71</v>
      </c>
      <c r="I122">
        <v>1</v>
      </c>
      <c r="J122" t="s">
        <v>205</v>
      </c>
      <c r="K122" s="1"/>
      <c r="L122" s="1"/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ユニフォーム土湯新ICONIC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100</v>
      </c>
      <c r="E123" t="s">
        <v>77</v>
      </c>
      <c r="F123" t="s">
        <v>78</v>
      </c>
      <c r="G123" t="s">
        <v>130</v>
      </c>
      <c r="H123" t="s">
        <v>71</v>
      </c>
      <c r="I123">
        <v>1</v>
      </c>
      <c r="J123" t="s">
        <v>205</v>
      </c>
      <c r="K123" s="1" t="s">
        <v>184</v>
      </c>
      <c r="L123" s="1" t="s">
        <v>162</v>
      </c>
      <c r="M123">
        <v>35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ユニフォーム中島猛ICONIC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101</v>
      </c>
      <c r="E124" t="s">
        <v>90</v>
      </c>
      <c r="F124" t="s">
        <v>78</v>
      </c>
      <c r="G124" t="s">
        <v>130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ユニフォーム白石優希ICONIC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102</v>
      </c>
      <c r="E125" t="s">
        <v>77</v>
      </c>
      <c r="F125" t="s">
        <v>74</v>
      </c>
      <c r="G125" t="s">
        <v>130</v>
      </c>
      <c r="H125" t="s">
        <v>71</v>
      </c>
      <c r="I125">
        <v>1</v>
      </c>
      <c r="J125" t="s">
        <v>205</v>
      </c>
      <c r="K125" s="1" t="s">
        <v>388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ユニフォーム花山一雅ICONIC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103</v>
      </c>
      <c r="E126" t="s">
        <v>77</v>
      </c>
      <c r="F126" t="s">
        <v>82</v>
      </c>
      <c r="G126" t="s">
        <v>130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ユニフォーム鳴子哲平ICONIC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104</v>
      </c>
      <c r="E127" t="s">
        <v>77</v>
      </c>
      <c r="F127" t="s">
        <v>80</v>
      </c>
      <c r="G127" t="s">
        <v>130</v>
      </c>
      <c r="H127" t="s">
        <v>71</v>
      </c>
      <c r="I127">
        <v>1</v>
      </c>
      <c r="J127" t="s">
        <v>205</v>
      </c>
      <c r="K127" s="1"/>
      <c r="L127" s="1"/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ユニフォーム秋保和光ICONIC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105</v>
      </c>
      <c r="E128" t="s">
        <v>77</v>
      </c>
      <c r="F128" t="s">
        <v>82</v>
      </c>
      <c r="G128" t="s">
        <v>130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24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ユニフォーム松島剛ICONIC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106</v>
      </c>
      <c r="E129" t="s">
        <v>77</v>
      </c>
      <c r="F129" t="s">
        <v>78</v>
      </c>
      <c r="G129" t="s">
        <v>130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32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ユニフォーム川渡瞬己ICONIC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108</v>
      </c>
      <c r="D130" t="s">
        <v>109</v>
      </c>
      <c r="E130" t="s">
        <v>73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687</v>
      </c>
      <c r="L130" s="1" t="s">
        <v>162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ユニフォーム牛島若利ICONIC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t="s">
        <v>116</v>
      </c>
      <c r="D131" t="s">
        <v>109</v>
      </c>
      <c r="E131" t="s">
        <v>90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687</v>
      </c>
      <c r="L131" s="1" t="s">
        <v>173</v>
      </c>
      <c r="M131">
        <v>41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水着牛島若利ICONIC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2</v>
      </c>
      <c r="C132" t="s">
        <v>116</v>
      </c>
      <c r="D132" t="s">
        <v>109</v>
      </c>
      <c r="E132" t="s">
        <v>90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51</v>
      </c>
      <c r="N132">
        <v>0</v>
      </c>
      <c r="O132">
        <v>61</v>
      </c>
      <c r="P132">
        <v>0</v>
      </c>
      <c r="T132" t="str">
        <f>Serve[[#This Row],[服装]]&amp;Serve[[#This Row],[名前]]&amp;Serve[[#This Row],[レアリティ]]</f>
        <v>水着牛島若利ICONIC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s="1" t="s">
        <v>939</v>
      </c>
      <c r="D133" t="s">
        <v>109</v>
      </c>
      <c r="E133" s="1" t="s">
        <v>77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162</v>
      </c>
      <c r="M133">
        <v>36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新年牛島若利ICONIC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t="s">
        <v>108</v>
      </c>
      <c r="D134" t="s">
        <v>110</v>
      </c>
      <c r="E134" t="s">
        <v>73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116</v>
      </c>
      <c r="D135" t="s">
        <v>110</v>
      </c>
      <c r="E135" t="s">
        <v>90</v>
      </c>
      <c r="F135" t="s">
        <v>82</v>
      </c>
      <c r="G135" t="s">
        <v>118</v>
      </c>
      <c r="H135" t="s">
        <v>71</v>
      </c>
      <c r="I135">
        <v>1</v>
      </c>
      <c r="J135" t="s">
        <v>205</v>
      </c>
      <c r="K135" s="1" t="s">
        <v>223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水着天童覚ICONIC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s="1" t="s">
        <v>898</v>
      </c>
      <c r="D136" t="s">
        <v>110</v>
      </c>
      <c r="E136" s="1" t="s">
        <v>77</v>
      </c>
      <c r="F136" t="s">
        <v>82</v>
      </c>
      <c r="G136" t="s">
        <v>118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文化祭天童覚ICONIC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111</v>
      </c>
      <c r="E137" t="s">
        <v>77</v>
      </c>
      <c r="F137" t="s">
        <v>78</v>
      </c>
      <c r="G137" t="s">
        <v>118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39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ユニフォーム五色工ICONIC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s="1" t="s">
        <v>705</v>
      </c>
      <c r="D138" t="s">
        <v>111</v>
      </c>
      <c r="E138" s="1" t="s">
        <v>73</v>
      </c>
      <c r="F138" t="s">
        <v>78</v>
      </c>
      <c r="G138" t="s">
        <v>118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39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職業体験五色工ICONIC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112</v>
      </c>
      <c r="E139" t="s">
        <v>73</v>
      </c>
      <c r="F139" t="s">
        <v>74</v>
      </c>
      <c r="G139" t="s">
        <v>118</v>
      </c>
      <c r="H139" t="s">
        <v>71</v>
      </c>
      <c r="I139">
        <v>1</v>
      </c>
      <c r="J139" t="s">
        <v>205</v>
      </c>
      <c r="K139" t="s">
        <v>395</v>
      </c>
      <c r="L139" t="s">
        <v>276</v>
      </c>
      <c r="M139">
        <v>36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ユニフォーム白布賢二郎ICONIC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393</v>
      </c>
      <c r="D140" t="s">
        <v>394</v>
      </c>
      <c r="E140" t="s">
        <v>24</v>
      </c>
      <c r="F140" t="s">
        <v>31</v>
      </c>
      <c r="G140" t="s">
        <v>157</v>
      </c>
      <c r="H140" t="s">
        <v>71</v>
      </c>
      <c r="I140">
        <v>1</v>
      </c>
      <c r="J140" t="s">
        <v>10</v>
      </c>
      <c r="K140" t="s">
        <v>395</v>
      </c>
      <c r="L140" t="s">
        <v>276</v>
      </c>
      <c r="M140">
        <v>36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探偵白布賢二郎ICONIC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113</v>
      </c>
      <c r="E141" t="s">
        <v>73</v>
      </c>
      <c r="F141" t="s">
        <v>78</v>
      </c>
      <c r="G141" t="s">
        <v>118</v>
      </c>
      <c r="H141" t="s">
        <v>71</v>
      </c>
      <c r="I141">
        <v>1</v>
      </c>
      <c r="J141" t="s">
        <v>205</v>
      </c>
      <c r="K141" s="1" t="s">
        <v>184</v>
      </c>
      <c r="L141" s="1" t="s">
        <v>178</v>
      </c>
      <c r="M141">
        <v>34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ユニフォーム大平獅音ICONIC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t="s">
        <v>108</v>
      </c>
      <c r="D142" t="s">
        <v>114</v>
      </c>
      <c r="E142" t="s">
        <v>73</v>
      </c>
      <c r="F142" t="s">
        <v>82</v>
      </c>
      <c r="G142" t="s">
        <v>118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ユニフォーム川西太一ICONIC</v>
      </c>
    </row>
    <row r="143" spans="1:20" x14ac:dyDescent="0.3">
      <c r="A143">
        <f>VLOOKUP(Serve[[#This Row],[No用]],SetNo[[No.用]:[vlookup 用]],2,FALSE)</f>
        <v>130</v>
      </c>
      <c r="B143">
        <f>IF(ROW()=2,1,IF(A142&lt;&gt;Serve[[#This Row],[No]],1,B142+1))</f>
        <v>1</v>
      </c>
      <c r="C143" t="s">
        <v>108</v>
      </c>
      <c r="D143" s="1" t="s">
        <v>664</v>
      </c>
      <c r="E143" t="s">
        <v>73</v>
      </c>
      <c r="F143" t="s">
        <v>74</v>
      </c>
      <c r="G143" t="s">
        <v>118</v>
      </c>
      <c r="H143" t="s">
        <v>71</v>
      </c>
      <c r="I143">
        <v>1</v>
      </c>
      <c r="J143" t="s">
        <v>205</v>
      </c>
      <c r="K143" s="1" t="s">
        <v>223</v>
      </c>
      <c r="L143" s="1" t="s">
        <v>178</v>
      </c>
      <c r="M143">
        <v>29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ユニフォーム瀬見英太ICONIC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2</v>
      </c>
      <c r="C144" t="s">
        <v>108</v>
      </c>
      <c r="D144" s="1" t="s">
        <v>664</v>
      </c>
      <c r="E144" t="s">
        <v>73</v>
      </c>
      <c r="F144" t="s">
        <v>74</v>
      </c>
      <c r="G144" t="s">
        <v>118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Serve[[#This Row],[服装]]&amp;Serve[[#This Row],[名前]]&amp;Serve[[#This Row],[レアリティ]]</f>
        <v>ユニフォーム瀬見英太ICONIC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115</v>
      </c>
      <c r="E145" t="s">
        <v>73</v>
      </c>
      <c r="F145" t="s">
        <v>80</v>
      </c>
      <c r="G145" t="s">
        <v>118</v>
      </c>
      <c r="H145" t="s">
        <v>71</v>
      </c>
      <c r="I145">
        <v>1</v>
      </c>
      <c r="J145" t="s">
        <v>205</v>
      </c>
      <c r="M145">
        <v>0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ユニフォーム山形隼人ICONIC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186</v>
      </c>
      <c r="E146" t="s">
        <v>77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42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ユニフォーム宮侑ICONIC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s="1" t="s">
        <v>898</v>
      </c>
      <c r="D147" t="s">
        <v>186</v>
      </c>
      <c r="E147" s="1" t="s">
        <v>73</v>
      </c>
      <c r="F147" t="s">
        <v>74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文化祭宮侑ICONIC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2</v>
      </c>
      <c r="C148" s="1" t="s">
        <v>898</v>
      </c>
      <c r="D148" t="s">
        <v>186</v>
      </c>
      <c r="E148" s="1" t="s">
        <v>73</v>
      </c>
      <c r="F148" t="s">
        <v>74</v>
      </c>
      <c r="G148" t="s">
        <v>185</v>
      </c>
      <c r="H148" t="s">
        <v>71</v>
      </c>
      <c r="I148">
        <v>1</v>
      </c>
      <c r="J148" t="s">
        <v>205</v>
      </c>
      <c r="K148" s="1" t="s">
        <v>194</v>
      </c>
      <c r="L148" s="1" t="s">
        <v>225</v>
      </c>
      <c r="M148">
        <v>57</v>
      </c>
      <c r="N148">
        <v>0</v>
      </c>
      <c r="O148">
        <v>64</v>
      </c>
      <c r="P148">
        <v>0</v>
      </c>
      <c r="T148" t="str">
        <f>Serve[[#This Row],[服装]]&amp;Serve[[#This Row],[名前]]&amp;Serve[[#This Row],[レアリティ]]</f>
        <v>文化祭宮侑ICONIC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187</v>
      </c>
      <c r="E149" t="s">
        <v>90</v>
      </c>
      <c r="F149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ユニフォーム宮治ICONIC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t="s">
        <v>188</v>
      </c>
      <c r="E150" t="s">
        <v>77</v>
      </c>
      <c r="F150" t="s">
        <v>82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ユニフォーム角名倫太郎ICONIC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t="s">
        <v>189</v>
      </c>
      <c r="E151" t="s">
        <v>77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ユニフォーム北信介ICONIC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s="1" t="s">
        <v>918</v>
      </c>
      <c r="D152" t="s">
        <v>189</v>
      </c>
      <c r="E152" s="1" t="s">
        <v>73</v>
      </c>
      <c r="F152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223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Xmas北信介ICONIC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2</v>
      </c>
      <c r="C153" s="1" t="s">
        <v>918</v>
      </c>
      <c r="D153" t="s">
        <v>189</v>
      </c>
      <c r="E153" s="1" t="s">
        <v>73</v>
      </c>
      <c r="F153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Xmas北信介ICONIC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667</v>
      </c>
      <c r="E154" t="s">
        <v>77</v>
      </c>
      <c r="F154" s="1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184</v>
      </c>
      <c r="L154" s="1" t="s">
        <v>162</v>
      </c>
      <c r="M154">
        <v>33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ユニフォーム尾白アランICONIC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s="1" t="s">
        <v>963</v>
      </c>
      <c r="D155" s="1" t="s">
        <v>667</v>
      </c>
      <c r="E155" s="1" t="s">
        <v>987</v>
      </c>
      <c r="F155" s="1" t="s">
        <v>78</v>
      </c>
      <c r="G155" t="s">
        <v>185</v>
      </c>
      <c r="H155" t="s">
        <v>71</v>
      </c>
      <c r="I155">
        <v>1</v>
      </c>
      <c r="J155" t="s">
        <v>205</v>
      </c>
      <c r="K155" s="1" t="s">
        <v>184</v>
      </c>
      <c r="L155" s="1" t="s">
        <v>162</v>
      </c>
      <c r="M155">
        <v>33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雪遊び尾白アランICONIC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t="s">
        <v>108</v>
      </c>
      <c r="D156" s="1" t="s">
        <v>669</v>
      </c>
      <c r="E156" t="s">
        <v>77</v>
      </c>
      <c r="F156" s="1" t="s">
        <v>80</v>
      </c>
      <c r="G156" t="s">
        <v>185</v>
      </c>
      <c r="H156" t="s">
        <v>71</v>
      </c>
      <c r="I156">
        <v>1</v>
      </c>
      <c r="J156" t="s">
        <v>205</v>
      </c>
      <c r="M156">
        <v>0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ユニフォーム赤木路成ICONIC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s="1" t="s">
        <v>671</v>
      </c>
      <c r="E157" t="s">
        <v>77</v>
      </c>
      <c r="F157" s="1" t="s">
        <v>82</v>
      </c>
      <c r="G157" t="s">
        <v>185</v>
      </c>
      <c r="H157" t="s">
        <v>71</v>
      </c>
      <c r="I157">
        <v>1</v>
      </c>
      <c r="J157" t="s">
        <v>205</v>
      </c>
      <c r="K157" s="1" t="s">
        <v>226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ユニフォーム大耳練ICONIC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t="s">
        <v>108</v>
      </c>
      <c r="D158" s="1" t="s">
        <v>673</v>
      </c>
      <c r="E158" t="s">
        <v>77</v>
      </c>
      <c r="F158" s="1" t="s">
        <v>78</v>
      </c>
      <c r="G158" t="s">
        <v>185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ユニフォーム理石平介ICONIC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2</v>
      </c>
      <c r="C159" t="s">
        <v>108</v>
      </c>
      <c r="D159" s="1" t="s">
        <v>673</v>
      </c>
      <c r="E159" t="s">
        <v>77</v>
      </c>
      <c r="F159" s="1" t="s">
        <v>78</v>
      </c>
      <c r="G159" t="s">
        <v>185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44</v>
      </c>
      <c r="N159">
        <v>0</v>
      </c>
      <c r="O159">
        <v>54</v>
      </c>
      <c r="P159">
        <v>0</v>
      </c>
      <c r="T159" t="str">
        <f>Serve[[#This Row],[服装]]&amp;Serve[[#This Row],[名前]]&amp;Serve[[#This Row],[レアリティ]]</f>
        <v>ユニフォーム理石平介ICONIC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122</v>
      </c>
      <c r="E160" t="s">
        <v>90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ユニフォーム木兎光太郎ICONIC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150</v>
      </c>
      <c r="D161" t="s">
        <v>122</v>
      </c>
      <c r="E161" t="s">
        <v>77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184</v>
      </c>
      <c r="L161" s="1" t="s">
        <v>173</v>
      </c>
      <c r="M161">
        <v>38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夏祭り木兎光太郎ICONIC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s="1" t="s">
        <v>918</v>
      </c>
      <c r="D162" t="s">
        <v>122</v>
      </c>
      <c r="E162" s="1" t="s">
        <v>73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Xmas木兎光太郎ICONIC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123</v>
      </c>
      <c r="E163" t="s">
        <v>90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ユニフォーム木葉秋紀ICONIC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s="1" t="s">
        <v>387</v>
      </c>
      <c r="D164" t="s">
        <v>123</v>
      </c>
      <c r="E164" s="1" t="s">
        <v>77</v>
      </c>
      <c r="F164" t="s">
        <v>78</v>
      </c>
      <c r="G164" t="s">
        <v>128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探偵木葉秋紀ICONIC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124</v>
      </c>
      <c r="E165" t="s">
        <v>90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ユニフォーム猿杙大和ICONIC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125</v>
      </c>
      <c r="E166" t="s">
        <v>90</v>
      </c>
      <c r="F166" t="s">
        <v>80</v>
      </c>
      <c r="G166" t="s">
        <v>128</v>
      </c>
      <c r="H166" t="s">
        <v>71</v>
      </c>
      <c r="I166">
        <v>1</v>
      </c>
      <c r="J166" t="s">
        <v>205</v>
      </c>
      <c r="K166" s="1"/>
      <c r="L166" s="1"/>
      <c r="M166">
        <v>0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ユニフォーム小見春樹ICONIC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108</v>
      </c>
      <c r="D167" t="s">
        <v>126</v>
      </c>
      <c r="E167" t="s">
        <v>90</v>
      </c>
      <c r="F167" t="s">
        <v>82</v>
      </c>
      <c r="G167" t="s">
        <v>128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24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ユニフォーム尾長渉ICONIC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127</v>
      </c>
      <c r="E168" t="s">
        <v>90</v>
      </c>
      <c r="F168" t="s">
        <v>82</v>
      </c>
      <c r="G168" t="s">
        <v>128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ユニフォーム鷲尾辰生ICONIC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t="s">
        <v>108</v>
      </c>
      <c r="D169" t="s">
        <v>129</v>
      </c>
      <c r="E169" t="s">
        <v>73</v>
      </c>
      <c r="F169" t="s">
        <v>74</v>
      </c>
      <c r="G169" t="s">
        <v>128</v>
      </c>
      <c r="H169" t="s">
        <v>71</v>
      </c>
      <c r="I169">
        <v>1</v>
      </c>
      <c r="J169" t="s">
        <v>205</v>
      </c>
      <c r="K169" s="1" t="s">
        <v>226</v>
      </c>
      <c r="L169" s="1" t="s">
        <v>173</v>
      </c>
      <c r="M169">
        <v>35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ユニフォーム赤葦京治ICONIC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t="s">
        <v>150</v>
      </c>
      <c r="D170" t="s">
        <v>129</v>
      </c>
      <c r="E170" t="s">
        <v>90</v>
      </c>
      <c r="F170" t="s">
        <v>74</v>
      </c>
      <c r="G170" t="s">
        <v>128</v>
      </c>
      <c r="H170" t="s">
        <v>71</v>
      </c>
      <c r="I170">
        <v>1</v>
      </c>
      <c r="J170" t="s">
        <v>205</v>
      </c>
      <c r="K170" s="1" t="s">
        <v>226</v>
      </c>
      <c r="L170" s="1" t="s">
        <v>173</v>
      </c>
      <c r="M170">
        <v>35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夏祭り赤葦京治ICONIC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t="s">
        <v>108</v>
      </c>
      <c r="D171" t="s">
        <v>284</v>
      </c>
      <c r="E171" t="s">
        <v>77</v>
      </c>
      <c r="F171" t="s">
        <v>78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178</v>
      </c>
      <c r="M171">
        <v>35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ユニフォーム星海光来ICONIC</v>
      </c>
    </row>
    <row r="172" spans="1:20" x14ac:dyDescent="0.3">
      <c r="A172">
        <f>VLOOKUP(Serve[[#This Row],[No用]],SetNo[[No.用]:[vlookup 用]],2,FALSE)</f>
        <v>155</v>
      </c>
      <c r="B172">
        <f>IF(ROW()=2,1,IF(A171&lt;&gt;Serve[[#This Row],[No]],1,B171+1))</f>
        <v>1</v>
      </c>
      <c r="C172" s="1" t="s">
        <v>898</v>
      </c>
      <c r="D172" t="s">
        <v>284</v>
      </c>
      <c r="E172" s="1" t="s">
        <v>73</v>
      </c>
      <c r="F172" t="s">
        <v>78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38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文化祭星海光来ICONIC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2</v>
      </c>
      <c r="C173" s="1" t="s">
        <v>898</v>
      </c>
      <c r="D173" t="s">
        <v>284</v>
      </c>
      <c r="E173" s="1" t="s">
        <v>73</v>
      </c>
      <c r="F173" t="s">
        <v>78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Serve[[#This Row],[服装]]&amp;Serve[[#This Row],[名前]]&amp;Serve[[#This Row],[レアリティ]]</f>
        <v>文化祭星海光来ICONIC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133</v>
      </c>
      <c r="E174" t="s">
        <v>77</v>
      </c>
      <c r="F174" t="s">
        <v>82</v>
      </c>
      <c r="G174" t="s">
        <v>134</v>
      </c>
      <c r="H174" t="s">
        <v>71</v>
      </c>
      <c r="I174">
        <v>1</v>
      </c>
      <c r="J174" t="s">
        <v>205</v>
      </c>
      <c r="K174" s="1" t="s">
        <v>184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ユニフォーム昼神幸郎ICONIC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s="1" t="s">
        <v>918</v>
      </c>
      <c r="D175" t="s">
        <v>133</v>
      </c>
      <c r="E175" s="1" t="s">
        <v>73</v>
      </c>
      <c r="F175" t="s">
        <v>82</v>
      </c>
      <c r="G175" t="s">
        <v>134</v>
      </c>
      <c r="H175" t="s">
        <v>71</v>
      </c>
      <c r="I175">
        <v>1</v>
      </c>
      <c r="J175" t="s">
        <v>205</v>
      </c>
      <c r="K175" s="1" t="s">
        <v>184</v>
      </c>
      <c r="L175" s="1" t="s">
        <v>178</v>
      </c>
      <c r="M175">
        <v>36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Xmas昼神幸郎ICONIC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t="s">
        <v>131</v>
      </c>
      <c r="E176" t="s">
        <v>77</v>
      </c>
      <c r="F176" t="s">
        <v>78</v>
      </c>
      <c r="G176" t="s">
        <v>135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ユニフォーム佐久早聖臣ICONIC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t="s">
        <v>132</v>
      </c>
      <c r="E177" t="s">
        <v>77</v>
      </c>
      <c r="F177" t="s">
        <v>80</v>
      </c>
      <c r="G177" t="s">
        <v>135</v>
      </c>
      <c r="H177" t="s">
        <v>71</v>
      </c>
      <c r="I177">
        <v>1</v>
      </c>
      <c r="J177" t="s">
        <v>205</v>
      </c>
      <c r="M177">
        <v>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ユニフォーム小森元也ICONIC</v>
      </c>
    </row>
    <row r="178" spans="1:20" x14ac:dyDescent="0.3">
      <c r="A178">
        <f>VLOOKUP(Serve[[#This Row],[No用]],SetNo[[No.用]:[vlookup 用]],2,FALSE)</f>
        <v>160</v>
      </c>
      <c r="B178">
        <f>IF(ROW()=2,1,IF(A177&lt;&gt;Serve[[#This Row],[No]],1,B177+1))</f>
        <v>1</v>
      </c>
      <c r="C178" t="s">
        <v>108</v>
      </c>
      <c r="D178" s="1" t="s">
        <v>689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162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ユニフォーム大将優ICONIC</v>
      </c>
    </row>
    <row r="179" spans="1:20" x14ac:dyDescent="0.3">
      <c r="A179">
        <f>VLOOKUP(Serve[[#This Row],[No用]],SetNo[[No.用]:[vlookup 用]],2,FALSE)</f>
        <v>161</v>
      </c>
      <c r="B179">
        <f>IF(ROW()=2,1,IF(A178&lt;&gt;Serve[[#This Row],[No]],1,B178+1))</f>
        <v>1</v>
      </c>
      <c r="C179" s="1" t="s">
        <v>939</v>
      </c>
      <c r="D179" s="1" t="s">
        <v>689</v>
      </c>
      <c r="E179" s="1" t="s">
        <v>77</v>
      </c>
      <c r="F179" s="1" t="s">
        <v>78</v>
      </c>
      <c r="G179" s="1" t="s">
        <v>691</v>
      </c>
      <c r="H179" s="1" t="s">
        <v>692</v>
      </c>
      <c r="I179">
        <v>1</v>
      </c>
      <c r="J179" t="s">
        <v>205</v>
      </c>
      <c r="K179" s="1" t="s">
        <v>184</v>
      </c>
      <c r="L179" s="1" t="s">
        <v>162</v>
      </c>
      <c r="M179">
        <v>35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新年大将優ICONIC</v>
      </c>
    </row>
    <row r="180" spans="1:20" x14ac:dyDescent="0.3">
      <c r="A180">
        <f>VLOOKUP(Serve[[#This Row],[No用]],SetNo[[No.用]:[vlookup 用]],2,FALSE)</f>
        <v>162</v>
      </c>
      <c r="B180">
        <f>IF(ROW()=2,1,IF(A179&lt;&gt;Serve[[#This Row],[No]],1,B179+1))</f>
        <v>1</v>
      </c>
      <c r="C180" t="s">
        <v>108</v>
      </c>
      <c r="D180" s="1" t="s">
        <v>694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ユニフォーム沼井和馬ICONIC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2</v>
      </c>
      <c r="C181" t="s">
        <v>108</v>
      </c>
      <c r="D181" s="1" t="s">
        <v>694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184</v>
      </c>
      <c r="L181" s="1" t="s">
        <v>225</v>
      </c>
      <c r="M181">
        <v>47</v>
      </c>
      <c r="N181">
        <v>0</v>
      </c>
      <c r="O181">
        <v>57</v>
      </c>
      <c r="P181">
        <v>0</v>
      </c>
      <c r="T181" t="str">
        <f>Serve[[#This Row],[服装]]&amp;Serve[[#This Row],[名前]]&amp;Serve[[#This Row],[レアリティ]]</f>
        <v>ユニフォーム沼井和馬ICONIC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t="s">
        <v>108</v>
      </c>
      <c r="D182" s="1" t="s">
        <v>861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226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ユニフォーム潜尚保ICONIC</v>
      </c>
    </row>
    <row r="183" spans="1:20" x14ac:dyDescent="0.3">
      <c r="A183">
        <f>VLOOKUP(Serve[[#This Row],[No用]],SetNo[[No.用]:[vlookup 用]],2,FALSE)</f>
        <v>164</v>
      </c>
      <c r="B183">
        <f>IF(ROW()=2,1,IF(A182&lt;&gt;Serve[[#This Row],[No]],1,B182+1))</f>
        <v>1</v>
      </c>
      <c r="C183" t="s">
        <v>108</v>
      </c>
      <c r="D183" s="1" t="s">
        <v>863</v>
      </c>
      <c r="E183" s="1" t="s">
        <v>90</v>
      </c>
      <c r="F183" s="1" t="s">
        <v>78</v>
      </c>
      <c r="G183" s="1" t="s">
        <v>691</v>
      </c>
      <c r="H183" t="s">
        <v>71</v>
      </c>
      <c r="I183">
        <v>1</v>
      </c>
      <c r="J183" t="s">
        <v>205</v>
      </c>
      <c r="K183" s="1" t="s">
        <v>223</v>
      </c>
      <c r="L183" s="1" t="s">
        <v>173</v>
      </c>
      <c r="M183">
        <v>39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ユニフォーム高千穂恵也ICONIC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2</v>
      </c>
      <c r="C184" t="s">
        <v>108</v>
      </c>
      <c r="D184" s="1" t="s">
        <v>863</v>
      </c>
      <c r="E184" s="1" t="s">
        <v>90</v>
      </c>
      <c r="F184" s="1" t="s">
        <v>78</v>
      </c>
      <c r="G184" s="1" t="s">
        <v>691</v>
      </c>
      <c r="H184" t="s">
        <v>71</v>
      </c>
      <c r="I184">
        <v>1</v>
      </c>
      <c r="J184" t="s">
        <v>205</v>
      </c>
      <c r="K184" s="1" t="s">
        <v>223</v>
      </c>
      <c r="L184" s="1" t="s">
        <v>225</v>
      </c>
      <c r="M184">
        <v>44</v>
      </c>
      <c r="N184">
        <v>0</v>
      </c>
      <c r="O184">
        <v>54</v>
      </c>
      <c r="P184">
        <v>0</v>
      </c>
      <c r="T184" t="str">
        <f>Serve[[#This Row],[服装]]&amp;Serve[[#This Row],[名前]]&amp;Serve[[#This Row],[レアリティ]]</f>
        <v>ユニフォーム高千穂恵也ICONIC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s="1" t="s">
        <v>865</v>
      </c>
      <c r="E185" s="1" t="s">
        <v>90</v>
      </c>
      <c r="F185" s="1" t="s">
        <v>82</v>
      </c>
      <c r="G185" s="1" t="s">
        <v>691</v>
      </c>
      <c r="H185" t="s">
        <v>71</v>
      </c>
      <c r="I185">
        <v>1</v>
      </c>
      <c r="J185" t="s">
        <v>205</v>
      </c>
      <c r="K185" s="1" t="s">
        <v>194</v>
      </c>
      <c r="L185" s="1" t="s">
        <v>173</v>
      </c>
      <c r="M185">
        <v>34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ユニフォーム広尾倖児ICONIC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2</v>
      </c>
      <c r="C186" t="s">
        <v>108</v>
      </c>
      <c r="D186" s="1" t="s">
        <v>865</v>
      </c>
      <c r="E186" s="1" t="s">
        <v>90</v>
      </c>
      <c r="F186" s="1" t="s">
        <v>82</v>
      </c>
      <c r="G186" s="1" t="s">
        <v>691</v>
      </c>
      <c r="H186" t="s">
        <v>71</v>
      </c>
      <c r="I186">
        <v>1</v>
      </c>
      <c r="J186" t="s">
        <v>205</v>
      </c>
      <c r="K186" s="1" t="s">
        <v>194</v>
      </c>
      <c r="L186" s="1" t="s">
        <v>225</v>
      </c>
      <c r="M186">
        <v>45</v>
      </c>
      <c r="N186">
        <v>0</v>
      </c>
      <c r="O186">
        <v>55</v>
      </c>
      <c r="P186">
        <v>0</v>
      </c>
      <c r="T186" t="str">
        <f>Serve[[#This Row],[服装]]&amp;Serve[[#This Row],[名前]]&amp;Serve[[#This Row],[レアリティ]]</f>
        <v>ユニフォーム広尾倖児ICONIC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867</v>
      </c>
      <c r="E187" s="1" t="s">
        <v>90</v>
      </c>
      <c r="F187" s="1" t="s">
        <v>74</v>
      </c>
      <c r="G187" s="1" t="s">
        <v>691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28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ユニフォーム先島伊澄ICONIC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s="1" t="s">
        <v>869</v>
      </c>
      <c r="E188" s="1" t="s">
        <v>90</v>
      </c>
      <c r="F188" s="1" t="s">
        <v>82</v>
      </c>
      <c r="G188" s="1" t="s">
        <v>691</v>
      </c>
      <c r="H188" t="s">
        <v>71</v>
      </c>
      <c r="I188">
        <v>1</v>
      </c>
      <c r="J188" t="s">
        <v>205</v>
      </c>
      <c r="K188" s="1" t="s">
        <v>226</v>
      </c>
      <c r="L188" s="1" t="s">
        <v>162</v>
      </c>
      <c r="M188">
        <v>25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ユニフォーム背黒晃彦ICONIC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108</v>
      </c>
      <c r="D189" s="1" t="s">
        <v>871</v>
      </c>
      <c r="E189" s="1" t="s">
        <v>90</v>
      </c>
      <c r="F189" s="1" t="s">
        <v>80</v>
      </c>
      <c r="G189" s="1" t="s">
        <v>691</v>
      </c>
      <c r="H189" t="s">
        <v>71</v>
      </c>
      <c r="I189">
        <v>1</v>
      </c>
      <c r="J189" t="s">
        <v>205</v>
      </c>
      <c r="M189">
        <v>0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111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112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113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114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115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116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117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158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159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雪遊び古牧譲ICONIC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ユニフォーム浅虫快人ICONIC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ユニフォーム南田大志ICONIC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ユニフォーム湯川良明ICONIC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ユニフォーム稲垣功ICONIC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ユニフォーム馬門英治ICONIC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職業体験百沢雄大ICONIC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制服照島游児ICONIC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雪遊び照島游児ICONIC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ユニフォーム母畑和馬ICONIC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ユニフォーム二岐丈晴ICONIC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制服二岐丈晴ICONIC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ユニフォーム沼尻凛太郎ICONIC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ユニフォーム飯坂信義ICONIC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ユニフォーム東山勝道ICONIC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ユニフォーム土湯新ICONIC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ユニフォーム中島猛ICONIC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ユニフォーム白石優希ICONIC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ユニフォーム花山一雅ICONIC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ユニフォーム鳴子哲平ICONIC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ユニフォーム秋保和光ICONIC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ユニフォーム松島剛ICONIC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ユニフォーム川渡瞬己ICONIC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水着牛島若利ICONIC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新年牛島若利ICONIC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水着天童覚ICONIC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文化祭天童覚ICONIC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ユニフォーム五色工ICONIC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職業体験五色工ICONIC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ユニフォーム白布賢二郎ICONIC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探偵白布賢二郎ICONIC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ユニフォーム大平獅音ICONIC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ユニフォーム川西太一ICONIC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ユニフォーム瀬見英太ICONIC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ユニフォーム山形隼人ICONIC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ユニフォーム宮侑ICONIC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文化祭宮侑ICONIC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ユニフォーム宮治ICONIC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ユニフォーム角名倫太郎ICONIC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ユニフォーム北信介ICONIC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Xmas北信介ICONIC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ユニフォーム尾白アランICONIC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雪遊び尾白アランICONIC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ユニフォーム赤木路成ICONIC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ユニフォーム大耳練ICONIC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ユニフォーム理石平介ICONIC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ユニフォーム木兎光太郎ICONIC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夏祭り木兎光太郎ICONIC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Xmas木兎光太郎ICONIC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ユニフォーム木葉秋紀ICONIC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探偵木葉秋紀ICONIC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ユニフォーム猿杙大和ICONIC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ユニフォーム小見春樹ICONIC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ユニフォーム尾長渉ICONIC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ユニフォーム鷲尾辰生ICONIC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ユニフォーム赤葦京治ICONIC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夏祭り赤葦京治ICONIC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ユニフォーム星海光来ICONIC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文化祭星海光来ICONIC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ユニフォーム昼神幸郎ICONIC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Xmas昼神幸郎ICONIC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ユニフォーム佐久早聖臣ICONIC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ユニフォーム小森元也ICONIC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ユニフォーム大将優ICONIC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新年大将優ICONIC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ユニフォーム沼井和馬ICONIC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ユニフォーム潜尚保ICONIC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ユニフォーム高千穂恵也ICONIC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ユニフォーム広尾倖児ICONIC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ユニフォーム先島伊澄ICONIC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ユニフォーム背黒晃彦ICONIC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ユニフォーム赤間颯ICONIC</v>
      </c>
      <c r="C169">
        <f>SetNo[[#This Row],[No.]]</f>
        <v>168</v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977</v>
      </c>
      <c r="B1" s="1" t="s">
        <v>983</v>
      </c>
      <c r="C1" s="1" t="s">
        <v>896</v>
      </c>
      <c r="D1" s="1" t="s">
        <v>710</v>
      </c>
      <c r="E1" s="1" t="s">
        <v>711</v>
      </c>
      <c r="F1" s="1" t="s">
        <v>712</v>
      </c>
      <c r="G1" s="1" t="s">
        <v>713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978</v>
      </c>
      <c r="B2">
        <f>AVERAGE(Q_Stat[TotalStat])</f>
        <v>1083.577380952381</v>
      </c>
      <c r="C2">
        <f>AVERAGE(Q_Stat[AttackVal])</f>
        <v>220.05357142857142</v>
      </c>
      <c r="D2">
        <f>AVERAGE(Q_Stat[ServeVal])</f>
        <v>239.98809523809524</v>
      </c>
      <c r="E2">
        <f>AVERAGE(Q_Stat[TossVal])</f>
        <v>238.07738095238096</v>
      </c>
      <c r="F2">
        <f>AVERAGE(Q_Stat[ReceiveVal])</f>
        <v>235.54761904761904</v>
      </c>
      <c r="G2">
        <f>AVERAGE(Q_Stat[BlockVal])</f>
        <v>236.26785714285714</v>
      </c>
      <c r="H2">
        <f>AVERAGE(Q_Stat[スパイク])</f>
        <v>121.01785714285714</v>
      </c>
      <c r="I2">
        <f>AVERAGE(Q_Stat[サーブ])</f>
        <v>118.5952380952381</v>
      </c>
      <c r="J2">
        <f>AVERAGE(Q_Stat[セッティング])</f>
        <v>116.68452380952381</v>
      </c>
      <c r="K2">
        <f>AVERAGE(Q_Stat[頭脳])</f>
        <v>121.39285714285714</v>
      </c>
      <c r="L2">
        <f>AVERAGE(Q_Stat[幸運])</f>
        <v>99.035714285714292</v>
      </c>
      <c r="M2">
        <f>AVERAGE(Q_Stat[ブロック])</f>
        <v>118.38095238095238</v>
      </c>
      <c r="N2">
        <f>AVERAGE(Q_Stat[レシーブ])</f>
        <v>117.63690476190476</v>
      </c>
      <c r="O2">
        <f>AVERAGE(Q_Stat[バネ])</f>
        <v>117.88690476190476</v>
      </c>
      <c r="P2">
        <f>AVERAGE(Q_Stat[スピード])</f>
        <v>117.91071428571429</v>
      </c>
      <c r="Q2">
        <f>AVERAGE(Q_Stat[メンタル])</f>
        <v>35.035714285714285</v>
      </c>
    </row>
    <row r="3" spans="1:17" x14ac:dyDescent="0.3">
      <c r="A3" s="1" t="s">
        <v>979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980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981</v>
      </c>
      <c r="B5">
        <f>MIN(Q_Stat[TotalStat])</f>
        <v>1046</v>
      </c>
      <c r="C5">
        <f>MIN(Q_Stat[AttackVal])</f>
        <v>211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984</v>
      </c>
      <c r="B6">
        <f>MEDIAN(Q_Stat[TotalStat])</f>
        <v>1081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100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985</v>
      </c>
      <c r="B7">
        <f>MODE(Q_Stat[TotalStat])</f>
        <v>1070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986</v>
      </c>
      <c r="B8">
        <f>_xlfn.VAR.P(Q_Stat[TotalStat])</f>
        <v>402.75591695011332</v>
      </c>
      <c r="C8">
        <f>_xlfn.VAR.P(Q_Stat[AttackVal])</f>
        <v>37.705463435374135</v>
      </c>
      <c r="D8">
        <f>_xlfn.VAR.P(Q_Stat[ServeVal])</f>
        <v>55.333191609977284</v>
      </c>
      <c r="E8">
        <f>_xlfn.VAR.P(Q_Stat[TossVal])</f>
        <v>75.071393140589649</v>
      </c>
      <c r="F8">
        <f>_xlfn.VAR.P(Q_Stat[ReceiveVal])</f>
        <v>37.688208616780003</v>
      </c>
      <c r="G8">
        <f>_xlfn.VAR.P(Q_Stat[BlockVal])</f>
        <v>46.755633503401384</v>
      </c>
      <c r="H8">
        <f>_xlfn.VAR.P(Q_Stat[スパイク])</f>
        <v>29.517538265306083</v>
      </c>
      <c r="I8">
        <f>_xlfn.VAR.P(Q_Stat[サーブ])</f>
        <v>29.395691609977327</v>
      </c>
      <c r="J8">
        <f>_xlfn.VAR.P(Q_Stat[セッティング])</f>
        <v>33.513570011337876</v>
      </c>
      <c r="K8">
        <f>_xlfn.VAR.P(Q_Stat[頭脳])</f>
        <v>13.13137755102041</v>
      </c>
      <c r="L8">
        <f>_xlfn.VAR.P(Q_Stat[幸運])</f>
        <v>3.9272959183673453</v>
      </c>
      <c r="M8">
        <f>_xlfn.VAR.P(Q_Stat[ブロック])</f>
        <v>30.116780045351479</v>
      </c>
      <c r="N8">
        <f>_xlfn.VAR.P(Q_Stat[レシーブ])</f>
        <v>15.945542800453499</v>
      </c>
      <c r="O8">
        <f>_xlfn.VAR.P(Q_Stat[バネ])</f>
        <v>11.612209467120181</v>
      </c>
      <c r="P8">
        <f>_xlfn.VAR.P(Q_Stat[スピード])</f>
        <v>9.4979804421768694</v>
      </c>
      <c r="Q8">
        <f>_xlfn.VAR.P(Q_Stat[メンタル])</f>
        <v>31.772534013605441</v>
      </c>
    </row>
    <row r="9" spans="1:17" x14ac:dyDescent="0.3">
      <c r="A9" s="1" t="s">
        <v>982</v>
      </c>
      <c r="B9">
        <f>_xlfn.STDEV.P(Q_Stat[TotalStat])</f>
        <v>20.068779657719933</v>
      </c>
      <c r="C9">
        <f>_xlfn.STDEV.P(Q_Stat[AttackVal])</f>
        <v>6.1404774598864975</v>
      </c>
      <c r="D9">
        <f>_xlfn.STDEV.P(Q_Stat[ServeVal])</f>
        <v>7.4386283419712056</v>
      </c>
      <c r="E9">
        <f>_xlfn.STDEV.P(Q_Stat[TossVal])</f>
        <v>8.6643749422903937</v>
      </c>
      <c r="F9">
        <f>_xlfn.STDEV.P(Q_Stat[ReceiveVal])</f>
        <v>6.1390722928452313</v>
      </c>
      <c r="G9">
        <f>_xlfn.STDEV.P(Q_Stat[BlockVal])</f>
        <v>6.8378091157476302</v>
      </c>
      <c r="H9">
        <f>_xlfn.STDEV.P(Q_Stat[スパイク])</f>
        <v>5.4330045338933859</v>
      </c>
      <c r="I9">
        <f>_xlfn.STDEV.P(Q_Stat[サーブ])</f>
        <v>5.4217793767339266</v>
      </c>
      <c r="J9">
        <f>_xlfn.STDEV.P(Q_Stat[セッティング])</f>
        <v>5.7890906031377565</v>
      </c>
      <c r="K9">
        <f>_xlfn.STDEV.P(Q_Stat[頭脳])</f>
        <v>3.6237242653132991</v>
      </c>
      <c r="L9">
        <f>_xlfn.STDEV.P(Q_Stat[幸運])</f>
        <v>1.9817406284292971</v>
      </c>
      <c r="M9">
        <f>_xlfn.STDEV.P(Q_Stat[ブロック])</f>
        <v>5.4878757315879048</v>
      </c>
      <c r="N9">
        <f>_xlfn.STDEV.P(Q_Stat[レシーブ])</f>
        <v>3.9931870480173477</v>
      </c>
      <c r="O9">
        <f>_xlfn.STDEV.P(Q_Stat[バネ])</f>
        <v>3.4076692132776301</v>
      </c>
      <c r="P9">
        <f>_xlfn.STDEV.P(Q_Stat[スピード])</f>
        <v>3.0818793685309731</v>
      </c>
      <c r="Q9">
        <f>_xlfn.STDEV.P(Q_Stat[メンタル])</f>
        <v>5.6367130504936513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168"/>
  <sheetViews>
    <sheetView workbookViewId="0">
      <selection activeCell="Y23" sqref="Y23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983</v>
      </c>
      <c r="J1" s="1" t="s">
        <v>896</v>
      </c>
      <c r="K1" s="1" t="s">
        <v>710</v>
      </c>
      <c r="L1" s="1" t="s">
        <v>711</v>
      </c>
      <c r="M1" s="1" t="s">
        <v>712</v>
      </c>
      <c r="N1" s="1" t="s">
        <v>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Stat[[#This Row],[No.]]</f>
        <v>1</v>
      </c>
      <c r="B2" t="str">
        <f>Stat[[#This Row],[服装]]</f>
        <v>ユニフォーム</v>
      </c>
      <c r="C2" t="str">
        <f>Stat[[#This Row],[名前]]</f>
        <v>日向翔陽</v>
      </c>
      <c r="D2" t="str">
        <f>Stat[[#This Row],[じゃんけん]]</f>
        <v>チョキ</v>
      </c>
      <c r="E2" t="str">
        <f>Stat[[#This Row],[ポジション]]</f>
        <v>MB</v>
      </c>
      <c r="F2" t="str">
        <f>Stat[[#This Row],[高校]]</f>
        <v>烏野</v>
      </c>
      <c r="G2" t="str">
        <f>Stat[[#This Row],[レアリティ]]</f>
        <v>ICONIC</v>
      </c>
      <c r="H2" t="str">
        <f>SetNo[[#This Row],[No.用]]</f>
        <v>ユニフォーム日向翔陽ICONIC</v>
      </c>
    </row>
    <row r="3" spans="1:24" x14ac:dyDescent="0.3">
      <c r="A3">
        <f>SetNo[[#This Row],[No.]]</f>
        <v>2</v>
      </c>
      <c r="B3" t="str">
        <f>Stat[[#This Row],[服装]]</f>
        <v>制服</v>
      </c>
      <c r="C3" t="str">
        <f>Stat[[#This Row],[名前]]</f>
        <v>日向翔陽</v>
      </c>
      <c r="D3" t="str">
        <f>Stat[[#This Row],[じゃんけん]]</f>
        <v>チョキ</v>
      </c>
      <c r="E3" t="str">
        <f>Stat[[#This Row],[ポジション]]</f>
        <v>MB</v>
      </c>
      <c r="F3" t="str">
        <f>Stat[[#This Row],[高校]]</f>
        <v>烏野</v>
      </c>
      <c r="G3" t="str">
        <f>Stat[[#This Row],[レアリティ]]</f>
        <v>ICONIC</v>
      </c>
      <c r="H3" t="str">
        <f>SetNo[[#This Row],[No.用]]</f>
        <v>制服日向翔陽ICONIC</v>
      </c>
    </row>
    <row r="4" spans="1:24" x14ac:dyDescent="0.3">
      <c r="A4">
        <f>SetNo[[#This Row],[No.]]</f>
        <v>3</v>
      </c>
      <c r="B4" t="str">
        <f>Stat[[#This Row],[服装]]</f>
        <v>夏祭り</v>
      </c>
      <c r="C4" t="str">
        <f>Stat[[#This Row],[名前]]</f>
        <v>日向翔陽</v>
      </c>
      <c r="D4" t="str">
        <f>Stat[[#This Row],[じゃんけん]]</f>
        <v>グー</v>
      </c>
      <c r="E4" t="str">
        <f>Stat[[#This Row],[ポジション]]</f>
        <v>MB</v>
      </c>
      <c r="F4" t="str">
        <f>Stat[[#This Row],[高校]]</f>
        <v>烏野</v>
      </c>
      <c r="G4" t="str">
        <f>Stat[[#This Row],[レアリティ]]</f>
        <v>ICONIC</v>
      </c>
      <c r="H4" t="str">
        <f>SetNo[[#This Row],[No.用]]</f>
        <v>夏祭り日向翔陽ICONIC</v>
      </c>
    </row>
    <row r="5" spans="1:24" x14ac:dyDescent="0.3">
      <c r="A5">
        <f>SetNo[[#This Row],[No.]]</f>
        <v>4</v>
      </c>
      <c r="B5" t="str">
        <f>Stat[[#This Row],[服装]]</f>
        <v>ユニフォーム</v>
      </c>
      <c r="C5" t="str">
        <f>Stat[[#This Row],[名前]]</f>
        <v>影山飛雄</v>
      </c>
      <c r="D5" t="str">
        <f>Stat[[#This Row],[じゃんけん]]</f>
        <v>チョキ</v>
      </c>
      <c r="E5" t="str">
        <f>Stat[[#This Row],[ポジション]]</f>
        <v>S</v>
      </c>
      <c r="F5" t="str">
        <f>Stat[[#This Row],[高校]]</f>
        <v>烏野</v>
      </c>
      <c r="G5" t="str">
        <f>Stat[[#This Row],[レアリティ]]</f>
        <v>ICONIC</v>
      </c>
      <c r="H5" t="str">
        <f>SetNo[[#This Row],[No.用]]</f>
        <v>ユニフォーム影山飛雄ICONIC</v>
      </c>
    </row>
    <row r="6" spans="1:24" x14ac:dyDescent="0.3">
      <c r="A6">
        <f>SetNo[[#This Row],[No.]]</f>
        <v>5</v>
      </c>
      <c r="B6" t="str">
        <f>Stat[[#This Row],[服装]]</f>
        <v>制服</v>
      </c>
      <c r="C6" t="str">
        <f>Stat[[#This Row],[名前]]</f>
        <v>影山飛雄</v>
      </c>
      <c r="D6" t="str">
        <f>Stat[[#This Row],[じゃんけん]]</f>
        <v>チョキ</v>
      </c>
      <c r="E6" t="str">
        <f>Stat[[#This Row],[ポジション]]</f>
        <v>S</v>
      </c>
      <c r="F6" t="str">
        <f>Stat[[#This Row],[高校]]</f>
        <v>烏野</v>
      </c>
      <c r="G6" t="str">
        <f>Stat[[#This Row],[レアリティ]]</f>
        <v>ICONIC</v>
      </c>
      <c r="H6" t="str">
        <f>SetNo[[#This Row],[No.用]]</f>
        <v>制服影山飛雄ICONIC</v>
      </c>
    </row>
    <row r="7" spans="1:24" x14ac:dyDescent="0.3">
      <c r="A7">
        <f>SetNo[[#This Row],[No.]]</f>
        <v>6</v>
      </c>
      <c r="B7" t="str">
        <f>Stat[[#This Row],[服装]]</f>
        <v>夏祭り</v>
      </c>
      <c r="C7" t="str">
        <f>Stat[[#This Row],[名前]]</f>
        <v>影山飛雄</v>
      </c>
      <c r="D7" t="str">
        <f>Stat[[#This Row],[じゃんけん]]</f>
        <v>グー</v>
      </c>
      <c r="E7" t="str">
        <f>Stat[[#This Row],[ポジション]]</f>
        <v>S</v>
      </c>
      <c r="F7" t="str">
        <f>Stat[[#This Row],[高校]]</f>
        <v>烏野</v>
      </c>
      <c r="G7" t="str">
        <f>Stat[[#This Row],[レアリティ]]</f>
        <v>ICONIC</v>
      </c>
      <c r="H7" t="str">
        <f>SetNo[[#This Row],[No.用]]</f>
        <v>夏祭り影山飛雄ICONIC</v>
      </c>
    </row>
    <row r="8" spans="1:24" x14ac:dyDescent="0.3">
      <c r="A8">
        <f>SetNo[[#This Row],[No.]]</f>
        <v>7</v>
      </c>
      <c r="B8" t="str">
        <f>Stat[[#This Row],[服装]]</f>
        <v>Xmas</v>
      </c>
      <c r="C8" t="str">
        <f>Stat[[#This Row],[名前]]</f>
        <v>影山飛雄</v>
      </c>
      <c r="D8" t="str">
        <f>Stat[[#This Row],[じゃんけん]]</f>
        <v>パー</v>
      </c>
      <c r="E8" t="str">
        <f>Stat[[#This Row],[ポジション]]</f>
        <v>S</v>
      </c>
      <c r="F8" t="str">
        <f>Stat[[#This Row],[高校]]</f>
        <v>烏野</v>
      </c>
      <c r="G8" t="str">
        <f>Stat[[#This Row],[レアリティ]]</f>
        <v>ICONIC</v>
      </c>
      <c r="H8" t="str">
        <f>SetNo[[#This Row],[No.用]]</f>
        <v>Xmas影山飛雄ICONIC</v>
      </c>
    </row>
    <row r="9" spans="1:24" x14ac:dyDescent="0.3">
      <c r="A9">
        <f>SetNo[[#This Row],[No.]]</f>
        <v>8</v>
      </c>
      <c r="B9" t="str">
        <f>Stat[[#This Row],[服装]]</f>
        <v>ユニフォーム</v>
      </c>
      <c r="C9" t="str">
        <f>Stat[[#This Row],[名前]]</f>
        <v>月島蛍</v>
      </c>
      <c r="D9" t="str">
        <f>Stat[[#This Row],[じゃんけん]]</f>
        <v>チョキ</v>
      </c>
      <c r="E9" t="str">
        <f>Stat[[#This Row],[ポジション]]</f>
        <v>MB</v>
      </c>
      <c r="F9" t="str">
        <f>Stat[[#This Row],[高校]]</f>
        <v>烏野</v>
      </c>
      <c r="G9" t="str">
        <f>Stat[[#This Row],[レアリティ]]</f>
        <v>ICONIC</v>
      </c>
      <c r="H9" t="str">
        <f>SetNo[[#This Row],[No.用]]</f>
        <v>ユニフォーム月島蛍ICONIC</v>
      </c>
    </row>
    <row r="10" spans="1:24" x14ac:dyDescent="0.3">
      <c r="A10">
        <f>SetNo[[#This Row],[No.]]</f>
        <v>9</v>
      </c>
      <c r="B10" t="str">
        <f>Stat[[#This Row],[服装]]</f>
        <v>水着</v>
      </c>
      <c r="C10" t="str">
        <f>Stat[[#This Row],[名前]]</f>
        <v>月島蛍</v>
      </c>
      <c r="D10" t="str">
        <f>Stat[[#This Row],[じゃんけん]]</f>
        <v>グー</v>
      </c>
      <c r="E10" t="str">
        <f>Stat[[#This Row],[ポジション]]</f>
        <v>MB</v>
      </c>
      <c r="F10" t="str">
        <f>Stat[[#This Row],[高校]]</f>
        <v>烏野</v>
      </c>
      <c r="G10" t="str">
        <f>Stat[[#This Row],[レアリティ]]</f>
        <v>ICONIC</v>
      </c>
      <c r="H10" t="str">
        <f>SetNo[[#This Row],[No.用]]</f>
        <v>水着月島蛍ICONIC</v>
      </c>
    </row>
    <row r="11" spans="1:24" x14ac:dyDescent="0.3">
      <c r="A11">
        <f>SetNo[[#This Row],[No.]]</f>
        <v>10</v>
      </c>
      <c r="B11" t="str">
        <f>Stat[[#This Row],[服装]]</f>
        <v>職業体験</v>
      </c>
      <c r="C11" t="str">
        <f>Stat[[#This Row],[名前]]</f>
        <v>月島蛍</v>
      </c>
      <c r="D11" t="str">
        <f>Stat[[#This Row],[じゃんけん]]</f>
        <v>パー</v>
      </c>
      <c r="E11" t="str">
        <f>Stat[[#This Row],[ポジション]]</f>
        <v>MB</v>
      </c>
      <c r="F11" t="str">
        <f>Stat[[#This Row],[高校]]</f>
        <v>烏野</v>
      </c>
      <c r="G11" t="str">
        <f>Stat[[#This Row],[レアリティ]]</f>
        <v>ICONIC</v>
      </c>
      <c r="H11" t="str">
        <f>SetNo[[#This Row],[No.用]]</f>
        <v>職業体験月島蛍ICONIC</v>
      </c>
    </row>
    <row r="12" spans="1:24" x14ac:dyDescent="0.3">
      <c r="A12">
        <f>SetNo[[#This Row],[No.]]</f>
        <v>11</v>
      </c>
      <c r="B12" t="str">
        <f>Stat[[#This Row],[服装]]</f>
        <v>ユニフォーム</v>
      </c>
      <c r="C12" t="str">
        <f>Stat[[#This Row],[名前]]</f>
        <v>山口忠</v>
      </c>
      <c r="D12" t="str">
        <f>Stat[[#This Row],[じゃんけん]]</f>
        <v>パー</v>
      </c>
      <c r="E12" t="str">
        <f>Stat[[#This Row],[ポジション]]</f>
        <v>MB</v>
      </c>
      <c r="F12" t="str">
        <f>Stat[[#This Row],[高校]]</f>
        <v>烏野</v>
      </c>
      <c r="G12" t="str">
        <f>Stat[[#This Row],[レアリティ]]</f>
        <v>ICONIC</v>
      </c>
      <c r="H12" t="str">
        <f>SetNo[[#This Row],[No.用]]</f>
        <v>ユニフォーム山口忠ICONIC</v>
      </c>
    </row>
    <row r="13" spans="1:24" x14ac:dyDescent="0.3">
      <c r="A13">
        <f>SetNo[[#This Row],[No.]]</f>
        <v>12</v>
      </c>
      <c r="B13" t="str">
        <f>Stat[[#This Row],[服装]]</f>
        <v>水着</v>
      </c>
      <c r="C13" t="str">
        <f>Stat[[#This Row],[名前]]</f>
        <v>山口忠</v>
      </c>
      <c r="D13" t="str">
        <f>Stat[[#This Row],[じゃんけん]]</f>
        <v>チョキ</v>
      </c>
      <c r="E13" t="str">
        <f>Stat[[#This Row],[ポジション]]</f>
        <v>MB</v>
      </c>
      <c r="F13" t="str">
        <f>Stat[[#This Row],[高校]]</f>
        <v>烏野</v>
      </c>
      <c r="G13" t="str">
        <f>Stat[[#This Row],[レアリティ]]</f>
        <v>ICONIC</v>
      </c>
      <c r="H13" t="str">
        <f>SetNo[[#This Row],[No.用]]</f>
        <v>水着山口忠ICONIC</v>
      </c>
    </row>
    <row r="14" spans="1:24" x14ac:dyDescent="0.3">
      <c r="A14">
        <f>SetNo[[#This Row],[No.]]</f>
        <v>13</v>
      </c>
      <c r="B14" t="str">
        <f>Stat[[#This Row],[服装]]</f>
        <v>ユニフォーム</v>
      </c>
      <c r="C14" t="str">
        <f>Stat[[#This Row],[名前]]</f>
        <v>西谷夕</v>
      </c>
      <c r="D14" t="str">
        <f>Stat[[#This Row],[じゃんけん]]</f>
        <v>チョキ</v>
      </c>
      <c r="E14" t="str">
        <f>Stat[[#This Row],[ポジション]]</f>
        <v>Li</v>
      </c>
      <c r="F14" t="str">
        <f>Stat[[#This Row],[高校]]</f>
        <v>烏野</v>
      </c>
      <c r="G14" t="str">
        <f>Stat[[#This Row],[レアリティ]]</f>
        <v>ICONIC</v>
      </c>
      <c r="H14" t="str">
        <f>SetNo[[#This Row],[No.用]]</f>
        <v>ユニフォーム西谷夕ICONIC</v>
      </c>
    </row>
    <row r="15" spans="1:24" x14ac:dyDescent="0.3">
      <c r="A15">
        <f>SetNo[[#This Row],[No.]]</f>
        <v>14</v>
      </c>
      <c r="B15" t="str">
        <f>Stat[[#This Row],[服装]]</f>
        <v>制服</v>
      </c>
      <c r="C15" t="str">
        <f>Stat[[#This Row],[名前]]</f>
        <v>西谷夕</v>
      </c>
      <c r="D15" t="str">
        <f>Stat[[#This Row],[じゃんけん]]</f>
        <v>グー</v>
      </c>
      <c r="E15" t="str">
        <f>Stat[[#This Row],[ポジション]]</f>
        <v>Li</v>
      </c>
      <c r="F15" t="str">
        <f>Stat[[#This Row],[高校]]</f>
        <v>烏野</v>
      </c>
      <c r="G15" t="str">
        <f>Stat[[#This Row],[レアリティ]]</f>
        <v>ICONIC</v>
      </c>
      <c r="H15" t="str">
        <f>SetNo[[#This Row],[No.用]]</f>
        <v>制服西谷夕ICONIC</v>
      </c>
    </row>
    <row r="16" spans="1:24" x14ac:dyDescent="0.3">
      <c r="A16">
        <f>SetNo[[#This Row],[No.]]</f>
        <v>15</v>
      </c>
      <c r="B16" t="str">
        <f>Stat[[#This Row],[服装]]</f>
        <v>Xmas</v>
      </c>
      <c r="C16" t="str">
        <f>Stat[[#This Row],[名前]]</f>
        <v>西谷夕</v>
      </c>
      <c r="D16" t="str">
        <f>Stat[[#This Row],[じゃんけん]]</f>
        <v>グー</v>
      </c>
      <c r="E16" t="str">
        <f>Stat[[#This Row],[ポジション]]</f>
        <v>Li</v>
      </c>
      <c r="F16" t="str">
        <f>Stat[[#This Row],[高校]]</f>
        <v>烏野</v>
      </c>
      <c r="G16" t="str">
        <f>Stat[[#This Row],[レアリティ]]</f>
        <v>ICONIC</v>
      </c>
      <c r="H16" t="str">
        <f>SetNo[[#This Row],[No.用]]</f>
        <v>Xmas西谷夕ICONIC</v>
      </c>
    </row>
    <row r="17" spans="1:8" x14ac:dyDescent="0.3">
      <c r="A17">
        <f>SetNo[[#This Row],[No.]]</f>
        <v>16</v>
      </c>
      <c r="B17" t="str">
        <f>Stat[[#This Row],[服装]]</f>
        <v>ユニフォーム</v>
      </c>
      <c r="C17" t="str">
        <f>Stat[[#This Row],[名前]]</f>
        <v>田中龍之介</v>
      </c>
      <c r="D17" t="str">
        <f>Stat[[#This Row],[じゃんけん]]</f>
        <v>パー</v>
      </c>
      <c r="E17" t="str">
        <f>Stat[[#This Row],[ポジション]]</f>
        <v>WS</v>
      </c>
      <c r="F17" t="str">
        <f>Stat[[#This Row],[高校]]</f>
        <v>烏野</v>
      </c>
      <c r="G17" t="str">
        <f>Stat[[#This Row],[レアリティ]]</f>
        <v>ICONIC</v>
      </c>
      <c r="H17" t="str">
        <f>SetNo[[#This Row],[No.用]]</f>
        <v>ユニフォーム田中龍之介ICONIC</v>
      </c>
    </row>
    <row r="18" spans="1:8" x14ac:dyDescent="0.3">
      <c r="A18">
        <f>SetNo[[#This Row],[No.]]</f>
        <v>17</v>
      </c>
      <c r="B18" t="str">
        <f>Stat[[#This Row],[服装]]</f>
        <v>制服</v>
      </c>
      <c r="C18" t="str">
        <f>Stat[[#This Row],[名前]]</f>
        <v>田中龍之介</v>
      </c>
      <c r="D18" t="str">
        <f>Stat[[#This Row],[じゃんけん]]</f>
        <v>チョキ</v>
      </c>
      <c r="E18" t="str">
        <f>Stat[[#This Row],[ポジション]]</f>
        <v>WS</v>
      </c>
      <c r="F18" t="str">
        <f>Stat[[#This Row],[高校]]</f>
        <v>烏野</v>
      </c>
      <c r="G18" t="str">
        <f>Stat[[#This Row],[レアリティ]]</f>
        <v>ICONIC</v>
      </c>
      <c r="H18" t="str">
        <f>SetNo[[#This Row],[No.用]]</f>
        <v>制服田中龍之介ICONIC</v>
      </c>
    </row>
    <row r="19" spans="1:8" x14ac:dyDescent="0.3">
      <c r="A19">
        <f>SetNo[[#This Row],[No.]]</f>
        <v>18</v>
      </c>
      <c r="B19" t="str">
        <f>Stat[[#This Row],[服装]]</f>
        <v>新年</v>
      </c>
      <c r="C19" t="str">
        <f>Stat[[#This Row],[名前]]</f>
        <v>田中龍之介</v>
      </c>
      <c r="D19" t="str">
        <f>Stat[[#This Row],[じゃんけん]]</f>
        <v>グー</v>
      </c>
      <c r="E19" t="str">
        <f>Stat[[#This Row],[ポジション]]</f>
        <v>WS</v>
      </c>
      <c r="F19" t="str">
        <f>Stat[[#This Row],[高校]]</f>
        <v>烏野</v>
      </c>
      <c r="G19" t="str">
        <f>Stat[[#This Row],[レアリティ]]</f>
        <v>ICONIC</v>
      </c>
      <c r="H19" t="str">
        <f>SetNo[[#This Row],[No.用]]</f>
        <v>新年田中龍之介ICONIC</v>
      </c>
    </row>
    <row r="20" spans="1:8" x14ac:dyDescent="0.3">
      <c r="A20">
        <f>SetNo[[#This Row],[No.]]</f>
        <v>19</v>
      </c>
      <c r="B20" t="str">
        <f>Stat[[#This Row],[服装]]</f>
        <v>ユニフォーム</v>
      </c>
      <c r="C20" t="str">
        <f>Stat[[#This Row],[名前]]</f>
        <v>澤村大地</v>
      </c>
      <c r="D20" t="str">
        <f>Stat[[#This Row],[じゃんけん]]</f>
        <v>チョキ</v>
      </c>
      <c r="E20" t="str">
        <f>Stat[[#This Row],[ポジション]]</f>
        <v>WS</v>
      </c>
      <c r="F20" t="str">
        <f>Stat[[#This Row],[高校]]</f>
        <v>烏野</v>
      </c>
      <c r="G20" t="str">
        <f>Stat[[#This Row],[レアリティ]]</f>
        <v>ICONIC</v>
      </c>
      <c r="H20" t="str">
        <f>SetNo[[#This Row],[No.用]]</f>
        <v>ユニフォーム澤村大地ICONIC</v>
      </c>
    </row>
    <row r="21" spans="1:8" x14ac:dyDescent="0.3">
      <c r="A21">
        <f>SetNo[[#This Row],[No.]]</f>
        <v>20</v>
      </c>
      <c r="B21" t="str">
        <f>Stat[[#This Row],[服装]]</f>
        <v>プール掃除</v>
      </c>
      <c r="C21" t="str">
        <f>Stat[[#This Row],[名前]]</f>
        <v>澤村大地</v>
      </c>
      <c r="D21" t="str">
        <f>Stat[[#This Row],[じゃんけん]]</f>
        <v>グー</v>
      </c>
      <c r="E21" t="str">
        <f>Stat[[#This Row],[ポジション]]</f>
        <v>WS</v>
      </c>
      <c r="F21" t="str">
        <f>Stat[[#This Row],[高校]]</f>
        <v>烏野</v>
      </c>
      <c r="G21" t="str">
        <f>Stat[[#This Row],[レアリティ]]</f>
        <v>ICONIC</v>
      </c>
      <c r="H21" t="str">
        <f>SetNo[[#This Row],[No.用]]</f>
        <v>プール掃除澤村大地ICONIC</v>
      </c>
    </row>
    <row r="22" spans="1:8" x14ac:dyDescent="0.3">
      <c r="A22">
        <f>SetNo[[#This Row],[No.]]</f>
        <v>21</v>
      </c>
      <c r="B22" t="str">
        <f>Stat[[#This Row],[服装]]</f>
        <v>文化祭</v>
      </c>
      <c r="C22" t="str">
        <f>Stat[[#This Row],[名前]]</f>
        <v>澤村大地</v>
      </c>
      <c r="D22" t="str">
        <f>Stat[[#This Row],[じゃんけん]]</f>
        <v>パー</v>
      </c>
      <c r="E22" t="str">
        <f>Stat[[#This Row],[ポジション]]</f>
        <v>WS</v>
      </c>
      <c r="F22" t="str">
        <f>Stat[[#This Row],[高校]]</f>
        <v>烏野</v>
      </c>
      <c r="G22" t="str">
        <f>Stat[[#This Row],[レアリティ]]</f>
        <v>ICONIC</v>
      </c>
      <c r="H22" t="str">
        <f>SetNo[[#This Row],[No.用]]</f>
        <v>文化祭澤村大地ICONIC</v>
      </c>
    </row>
    <row r="23" spans="1:8" x14ac:dyDescent="0.3">
      <c r="A23">
        <f>SetNo[[#This Row],[No.]]</f>
        <v>22</v>
      </c>
      <c r="B23" t="str">
        <f>Stat[[#This Row],[服装]]</f>
        <v>ユニフォーム</v>
      </c>
      <c r="C23" t="str">
        <f>Stat[[#This Row],[名前]]</f>
        <v>菅原考支</v>
      </c>
      <c r="D23" t="str">
        <f>Stat[[#This Row],[じゃんけん]]</f>
        <v>パー</v>
      </c>
      <c r="E23" t="str">
        <f>Stat[[#This Row],[ポジション]]</f>
        <v>S</v>
      </c>
      <c r="F23" t="str">
        <f>Stat[[#This Row],[高校]]</f>
        <v>烏野</v>
      </c>
      <c r="G23" t="str">
        <f>Stat[[#This Row],[レアリティ]]</f>
        <v>ICONIC</v>
      </c>
      <c r="H23" t="str">
        <f>SetNo[[#This Row],[No.用]]</f>
        <v>ユニフォーム菅原考支ICONIC</v>
      </c>
    </row>
    <row r="24" spans="1:8" x14ac:dyDescent="0.3">
      <c r="A24">
        <f>SetNo[[#This Row],[No.]]</f>
        <v>23</v>
      </c>
      <c r="B24" t="str">
        <f>Stat[[#This Row],[服装]]</f>
        <v>プール掃除</v>
      </c>
      <c r="C24" t="str">
        <f>Stat[[#This Row],[名前]]</f>
        <v>菅原考支</v>
      </c>
      <c r="D24" t="str">
        <f>Stat[[#This Row],[じゃんけん]]</f>
        <v>チョキ</v>
      </c>
      <c r="E24" t="str">
        <f>Stat[[#This Row],[ポジション]]</f>
        <v>S</v>
      </c>
      <c r="F24" t="str">
        <f>Stat[[#This Row],[高校]]</f>
        <v>烏野</v>
      </c>
      <c r="G24" t="str">
        <f>Stat[[#This Row],[レアリティ]]</f>
        <v>ICONIC</v>
      </c>
      <c r="H24" t="str">
        <f>SetNo[[#This Row],[No.用]]</f>
        <v>プール掃除菅原考支ICONIC</v>
      </c>
    </row>
    <row r="25" spans="1:8" x14ac:dyDescent="0.3">
      <c r="A25">
        <f>SetNo[[#This Row],[No.]]</f>
        <v>24</v>
      </c>
      <c r="B25" t="str">
        <f>Stat[[#This Row],[服装]]</f>
        <v>文化祭</v>
      </c>
      <c r="C25" t="str">
        <f>Stat[[#This Row],[名前]]</f>
        <v>菅原考支</v>
      </c>
      <c r="D25" t="str">
        <f>Stat[[#This Row],[じゃんけん]]</f>
        <v>チョキ</v>
      </c>
      <c r="E25" t="str">
        <f>Stat[[#This Row],[ポジション]]</f>
        <v>S</v>
      </c>
      <c r="F25" t="str">
        <f>Stat[[#This Row],[高校]]</f>
        <v>烏野</v>
      </c>
      <c r="G25" t="str">
        <f>Stat[[#This Row],[レアリティ]]</f>
        <v>ICONIC</v>
      </c>
      <c r="H25" t="str">
        <f>SetNo[[#This Row],[No.用]]</f>
        <v>文化祭菅原考支ICONIC</v>
      </c>
    </row>
    <row r="26" spans="1:8" x14ac:dyDescent="0.3">
      <c r="A26">
        <f>SetNo[[#This Row],[No.]]</f>
        <v>25</v>
      </c>
      <c r="B26" t="str">
        <f>Stat[[#This Row],[服装]]</f>
        <v>ユニフォーム</v>
      </c>
      <c r="C26" t="str">
        <f>Stat[[#This Row],[名前]]</f>
        <v>東峰旭</v>
      </c>
      <c r="D26" t="str">
        <f>Stat[[#This Row],[じゃんけん]]</f>
        <v>チョキ</v>
      </c>
      <c r="E26" t="str">
        <f>Stat[[#This Row],[ポジション]]</f>
        <v>WS</v>
      </c>
      <c r="F26" t="str">
        <f>Stat[[#This Row],[高校]]</f>
        <v>烏野</v>
      </c>
      <c r="G26" t="str">
        <f>Stat[[#This Row],[レアリティ]]</f>
        <v>ICONIC</v>
      </c>
      <c r="H26" t="str">
        <f>SetNo[[#This Row],[No.用]]</f>
        <v>ユニフォーム東峰旭ICONIC</v>
      </c>
    </row>
    <row r="27" spans="1:8" x14ac:dyDescent="0.3">
      <c r="A27">
        <f>SetNo[[#This Row],[No.]]</f>
        <v>26</v>
      </c>
      <c r="B27" t="str">
        <f>Stat[[#This Row],[服装]]</f>
        <v>プール掃除</v>
      </c>
      <c r="C27" t="str">
        <f>Stat[[#This Row],[名前]]</f>
        <v>東峰旭</v>
      </c>
      <c r="D27" t="str">
        <f>Stat[[#This Row],[じゃんけん]]</f>
        <v>グー</v>
      </c>
      <c r="E27" t="str">
        <f>Stat[[#This Row],[ポジション]]</f>
        <v>WS</v>
      </c>
      <c r="F27" t="str">
        <f>Stat[[#This Row],[高校]]</f>
        <v>烏野</v>
      </c>
      <c r="G27" t="str">
        <f>Stat[[#This Row],[レアリティ]]</f>
        <v>ICONIC</v>
      </c>
      <c r="H27" t="str">
        <f>SetNo[[#This Row],[No.用]]</f>
        <v>プール掃除東峰旭ICONIC</v>
      </c>
    </row>
    <row r="28" spans="1:8" x14ac:dyDescent="0.3">
      <c r="A28">
        <f>SetNo[[#This Row],[No.]]</f>
        <v>27</v>
      </c>
      <c r="B28" t="str">
        <f>Stat[[#This Row],[服装]]</f>
        <v>ユニフォーム</v>
      </c>
      <c r="C28" t="str">
        <f>Stat[[#This Row],[名前]]</f>
        <v>東峰旭</v>
      </c>
      <c r="D28" t="str">
        <f>Stat[[#This Row],[じゃんけん]]</f>
        <v>チョキ</v>
      </c>
      <c r="E28" t="str">
        <f>Stat[[#This Row],[ポジション]]</f>
        <v>WS</v>
      </c>
      <c r="F28" t="str">
        <f>Stat[[#This Row],[高校]]</f>
        <v>烏野</v>
      </c>
      <c r="G28" t="str">
        <f>Stat[[#This Row],[レアリティ]]</f>
        <v>YELL</v>
      </c>
      <c r="H28" t="str">
        <f>SetNo[[#This Row],[No.用]]</f>
        <v>ユニフォーム東峰旭YELL</v>
      </c>
    </row>
    <row r="29" spans="1:8" x14ac:dyDescent="0.3">
      <c r="A29">
        <f>SetNo[[#This Row],[No.]]</f>
        <v>28</v>
      </c>
      <c r="B29" t="str">
        <f>Stat[[#This Row],[服装]]</f>
        <v>ユニフォーム</v>
      </c>
      <c r="C29" t="str">
        <f>Stat[[#This Row],[名前]]</f>
        <v>縁下力</v>
      </c>
      <c r="D29" t="str">
        <f>Stat[[#This Row],[じゃんけん]]</f>
        <v>パー</v>
      </c>
      <c r="E29" t="str">
        <f>Stat[[#This Row],[ポジション]]</f>
        <v>WS</v>
      </c>
      <c r="F29" t="str">
        <f>Stat[[#This Row],[高校]]</f>
        <v>烏野</v>
      </c>
      <c r="G29" t="str">
        <f>Stat[[#This Row],[レアリティ]]</f>
        <v>ICONIC</v>
      </c>
      <c r="H29" t="str">
        <f>SetNo[[#This Row],[No.用]]</f>
        <v>ユニフォーム縁下力ICONIC</v>
      </c>
    </row>
    <row r="30" spans="1:8" x14ac:dyDescent="0.3">
      <c r="A30">
        <f>SetNo[[#This Row],[No.]]</f>
        <v>29</v>
      </c>
      <c r="B30" t="str">
        <f>Stat[[#This Row],[服装]]</f>
        <v>探偵</v>
      </c>
      <c r="C30" t="str">
        <f>Stat[[#This Row],[名前]]</f>
        <v>縁下力</v>
      </c>
      <c r="D30" t="str">
        <f>Stat[[#This Row],[じゃんけん]]</f>
        <v>チョキ</v>
      </c>
      <c r="E30" t="str">
        <f>Stat[[#This Row],[ポジション]]</f>
        <v>WS</v>
      </c>
      <c r="F30" t="str">
        <f>Stat[[#This Row],[高校]]</f>
        <v>烏野</v>
      </c>
      <c r="G30" t="str">
        <f>Stat[[#This Row],[レアリティ]]</f>
        <v>ICONIC</v>
      </c>
      <c r="H30" t="str">
        <f>SetNo[[#This Row],[No.用]]</f>
        <v>探偵縁下力ICONIC</v>
      </c>
    </row>
    <row r="31" spans="1:8" x14ac:dyDescent="0.3">
      <c r="A31">
        <f>SetNo[[#This Row],[No.]]</f>
        <v>30</v>
      </c>
      <c r="B31" t="str">
        <f>Stat[[#This Row],[服装]]</f>
        <v>ユニフォーム</v>
      </c>
      <c r="C31" t="str">
        <f>Stat[[#This Row],[名前]]</f>
        <v>木下久志</v>
      </c>
      <c r="D31" t="str">
        <f>Stat[[#This Row],[じゃんけん]]</f>
        <v>パー</v>
      </c>
      <c r="E31" t="str">
        <f>Stat[[#This Row],[ポジション]]</f>
        <v>WS</v>
      </c>
      <c r="F31" t="str">
        <f>Stat[[#This Row],[高校]]</f>
        <v>烏野</v>
      </c>
      <c r="G31" t="str">
        <f>Stat[[#This Row],[レアリティ]]</f>
        <v>ICONIC</v>
      </c>
      <c r="H31" t="str">
        <f>SetNo[[#This Row],[No.用]]</f>
        <v>ユニフォーム木下久志ICONIC</v>
      </c>
    </row>
    <row r="32" spans="1:8" x14ac:dyDescent="0.3">
      <c r="A32">
        <f>SetNo[[#This Row],[No.]]</f>
        <v>31</v>
      </c>
      <c r="B32" t="str">
        <f>Stat[[#This Row],[服装]]</f>
        <v>ユニフォーム</v>
      </c>
      <c r="C32" t="str">
        <f>Stat[[#This Row],[名前]]</f>
        <v>成田一仁</v>
      </c>
      <c r="D32" t="str">
        <f>Stat[[#This Row],[じゃんけん]]</f>
        <v>パー</v>
      </c>
      <c r="E32" t="str">
        <f>Stat[[#This Row],[ポジション]]</f>
        <v>MB</v>
      </c>
      <c r="F32" t="str">
        <f>Stat[[#This Row],[高校]]</f>
        <v>烏野</v>
      </c>
      <c r="G32" t="str">
        <f>Stat[[#This Row],[レアリティ]]</f>
        <v>ICONIC</v>
      </c>
      <c r="H32" t="str">
        <f>SetNo[[#This Row],[No.用]]</f>
        <v>ユニフォーム成田一仁ICONIC</v>
      </c>
    </row>
    <row r="33" spans="1:8" x14ac:dyDescent="0.3">
      <c r="A33">
        <f>SetNo[[#This Row],[No.]]</f>
        <v>32</v>
      </c>
      <c r="B33" t="str">
        <f>Stat[[#This Row],[服装]]</f>
        <v>ユニフォーム</v>
      </c>
      <c r="C33" t="str">
        <f>Stat[[#This Row],[名前]]</f>
        <v>孤爪研磨</v>
      </c>
      <c r="D33" t="str">
        <f>Stat[[#This Row],[じゃんけん]]</f>
        <v>パー</v>
      </c>
      <c r="E33" t="str">
        <f>Stat[[#This Row],[ポジション]]</f>
        <v>S</v>
      </c>
      <c r="F33" t="str">
        <f>Stat[[#This Row],[高校]]</f>
        <v>音駒</v>
      </c>
      <c r="G33" t="str">
        <f>Stat[[#This Row],[レアリティ]]</f>
        <v>ICONIC</v>
      </c>
      <c r="H33" t="str">
        <f>SetNo[[#This Row],[No.用]]</f>
        <v>ユニフォーム孤爪研磨ICONIC</v>
      </c>
    </row>
    <row r="34" spans="1:8" x14ac:dyDescent="0.3">
      <c r="A34">
        <f>SetNo[[#This Row],[No.]]</f>
        <v>33</v>
      </c>
      <c r="B34" t="str">
        <f>Stat[[#This Row],[服装]]</f>
        <v>制服</v>
      </c>
      <c r="C34" t="str">
        <f>Stat[[#This Row],[名前]]</f>
        <v>孤爪研磨</v>
      </c>
      <c r="D34" t="str">
        <f>Stat[[#This Row],[じゃんけん]]</f>
        <v>パー</v>
      </c>
      <c r="E34" t="str">
        <f>Stat[[#This Row],[ポジション]]</f>
        <v>S</v>
      </c>
      <c r="F34" t="str">
        <f>Stat[[#This Row],[高校]]</f>
        <v>音駒</v>
      </c>
      <c r="G34" t="str">
        <f>Stat[[#This Row],[レアリティ]]</f>
        <v>ICONIC</v>
      </c>
      <c r="H34" t="str">
        <f>SetNo[[#This Row],[No.用]]</f>
        <v>制服孤爪研磨ICONIC</v>
      </c>
    </row>
    <row r="35" spans="1:8" x14ac:dyDescent="0.3">
      <c r="A35">
        <f>SetNo[[#This Row],[No.]]</f>
        <v>34</v>
      </c>
      <c r="B35" t="str">
        <f>Stat[[#This Row],[服装]]</f>
        <v>夏祭り</v>
      </c>
      <c r="C35" t="str">
        <f>Stat[[#This Row],[名前]]</f>
        <v>孤爪研磨</v>
      </c>
      <c r="D35" t="str">
        <f>Stat[[#This Row],[じゃんけん]]</f>
        <v>チョキ</v>
      </c>
      <c r="E35" t="str">
        <f>Stat[[#This Row],[ポジション]]</f>
        <v>S</v>
      </c>
      <c r="F35" t="str">
        <f>Stat[[#This Row],[高校]]</f>
        <v>音駒</v>
      </c>
      <c r="G35" t="str">
        <f>Stat[[#This Row],[レアリティ]]</f>
        <v>ICONIC</v>
      </c>
      <c r="H35" t="str">
        <f>SetNo[[#This Row],[No.用]]</f>
        <v>夏祭り孤爪研磨ICONIC</v>
      </c>
    </row>
    <row r="36" spans="1:8" x14ac:dyDescent="0.3">
      <c r="A36">
        <f>SetNo[[#This Row],[No.]]</f>
        <v>35</v>
      </c>
      <c r="B36" t="str">
        <f>Stat[[#This Row],[服装]]</f>
        <v>ユニフォーム</v>
      </c>
      <c r="C36" t="str">
        <f>Stat[[#This Row],[名前]]</f>
        <v>黒尾鉄朗</v>
      </c>
      <c r="D36" t="str">
        <f>Stat[[#This Row],[じゃんけん]]</f>
        <v>グー</v>
      </c>
      <c r="E36" t="str">
        <f>Stat[[#This Row],[ポジション]]</f>
        <v>MB</v>
      </c>
      <c r="F36" t="str">
        <f>Stat[[#This Row],[高校]]</f>
        <v>音駒</v>
      </c>
      <c r="G36" t="str">
        <f>Stat[[#This Row],[レアリティ]]</f>
        <v>ICONIC</v>
      </c>
      <c r="H36" t="str">
        <f>SetNo[[#This Row],[No.用]]</f>
        <v>ユニフォーム黒尾鉄朗ICONIC</v>
      </c>
    </row>
    <row r="37" spans="1:8" x14ac:dyDescent="0.3">
      <c r="A37">
        <f>SetNo[[#This Row],[No.]]</f>
        <v>36</v>
      </c>
      <c r="B37" t="str">
        <f>Stat[[#This Row],[服装]]</f>
        <v>制服</v>
      </c>
      <c r="C37" t="str">
        <f>Stat[[#This Row],[名前]]</f>
        <v>黒尾鉄朗</v>
      </c>
      <c r="D37" t="str">
        <f>Stat[[#This Row],[じゃんけん]]</f>
        <v>グー</v>
      </c>
      <c r="E37" t="str">
        <f>Stat[[#This Row],[ポジション]]</f>
        <v>MB</v>
      </c>
      <c r="F37" t="str">
        <f>Stat[[#This Row],[高校]]</f>
        <v>音駒</v>
      </c>
      <c r="G37" t="str">
        <f>Stat[[#This Row],[レアリティ]]</f>
        <v>ICONIC</v>
      </c>
      <c r="H37" t="str">
        <f>SetNo[[#This Row],[No.用]]</f>
        <v>制服黒尾鉄朗ICONIC</v>
      </c>
    </row>
    <row r="38" spans="1:8" x14ac:dyDescent="0.3">
      <c r="A38">
        <f>SetNo[[#This Row],[No.]]</f>
        <v>37</v>
      </c>
      <c r="B38" t="str">
        <f>Stat[[#This Row],[服装]]</f>
        <v>夏祭り</v>
      </c>
      <c r="C38" t="str">
        <f>Stat[[#This Row],[名前]]</f>
        <v>黒尾鉄朗</v>
      </c>
      <c r="D38" t="str">
        <f>Stat[[#This Row],[じゃんけん]]</f>
        <v>パー</v>
      </c>
      <c r="E38" t="str">
        <f>Stat[[#This Row],[ポジション]]</f>
        <v>MB</v>
      </c>
      <c r="F38" t="str">
        <f>Stat[[#This Row],[高校]]</f>
        <v>音駒</v>
      </c>
      <c r="G38" t="str">
        <f>Stat[[#This Row],[レアリティ]]</f>
        <v>ICONIC</v>
      </c>
      <c r="H38" t="str">
        <f>SetNo[[#This Row],[No.用]]</f>
        <v>夏祭り黒尾鉄朗ICONIC</v>
      </c>
    </row>
    <row r="39" spans="1:8" x14ac:dyDescent="0.3">
      <c r="A39">
        <f>SetNo[[#This Row],[No.]]</f>
        <v>38</v>
      </c>
      <c r="B39" t="str">
        <f>Stat[[#This Row],[服装]]</f>
        <v>ユニフォーム</v>
      </c>
      <c r="C39" t="str">
        <f>Stat[[#This Row],[名前]]</f>
        <v>灰羽リエーフ</v>
      </c>
      <c r="D39" t="str">
        <f>Stat[[#This Row],[じゃんけん]]</f>
        <v>グー</v>
      </c>
      <c r="E39" t="str">
        <f>Stat[[#This Row],[ポジション]]</f>
        <v>MB</v>
      </c>
      <c r="F39" t="str">
        <f>Stat[[#This Row],[高校]]</f>
        <v>音駒</v>
      </c>
      <c r="G39" t="str">
        <f>Stat[[#This Row],[レアリティ]]</f>
        <v>ICONIC</v>
      </c>
      <c r="H39" t="str">
        <f>SetNo[[#This Row],[No.用]]</f>
        <v>ユニフォーム灰羽リエーフICONIC</v>
      </c>
    </row>
    <row r="40" spans="1:8" x14ac:dyDescent="0.3">
      <c r="A40">
        <f>SetNo[[#This Row],[No.]]</f>
        <v>39</v>
      </c>
      <c r="B40" t="str">
        <f>Stat[[#This Row],[服装]]</f>
        <v>探偵</v>
      </c>
      <c r="C40" t="str">
        <f>Stat[[#This Row],[名前]]</f>
        <v>灰羽リエーフ</v>
      </c>
      <c r="D40" t="str">
        <f>Stat[[#This Row],[じゃんけん]]</f>
        <v>パー</v>
      </c>
      <c r="E40" t="str">
        <f>Stat[[#This Row],[ポジション]]</f>
        <v>MB</v>
      </c>
      <c r="F40" t="str">
        <f>Stat[[#This Row],[高校]]</f>
        <v>音駒</v>
      </c>
      <c r="G40" t="str">
        <f>Stat[[#This Row],[レアリティ]]</f>
        <v>ICONIC</v>
      </c>
      <c r="H40" t="str">
        <f>SetNo[[#This Row],[No.用]]</f>
        <v>探偵灰羽リエーフICONIC</v>
      </c>
    </row>
    <row r="41" spans="1:8" x14ac:dyDescent="0.3">
      <c r="A41">
        <f>SetNo[[#This Row],[No.]]</f>
        <v>40</v>
      </c>
      <c r="B41" t="str">
        <f>Stat[[#This Row],[服装]]</f>
        <v>ユニフォーム</v>
      </c>
      <c r="C41" t="str">
        <f>Stat[[#This Row],[名前]]</f>
        <v>夜久衛輔</v>
      </c>
      <c r="D41" t="str">
        <f>Stat[[#This Row],[じゃんけん]]</f>
        <v>パー</v>
      </c>
      <c r="E41" t="str">
        <f>Stat[[#This Row],[ポジション]]</f>
        <v>Li</v>
      </c>
      <c r="F41" t="str">
        <f>Stat[[#This Row],[高校]]</f>
        <v>音駒</v>
      </c>
      <c r="G41" t="str">
        <f>Stat[[#This Row],[レアリティ]]</f>
        <v>ICONIC</v>
      </c>
      <c r="H41" t="str">
        <f>SetNo[[#This Row],[No.用]]</f>
        <v>ユニフォーム夜久衛輔ICONIC</v>
      </c>
    </row>
    <row r="42" spans="1:8" x14ac:dyDescent="0.3">
      <c r="A42">
        <f>SetNo[[#This Row],[No.]]</f>
        <v>41</v>
      </c>
      <c r="B42" t="str">
        <f>Stat[[#This Row],[服装]]</f>
        <v>ユニフォーム</v>
      </c>
      <c r="C42" t="str">
        <f>Stat[[#This Row],[名前]]</f>
        <v>福永招平</v>
      </c>
      <c r="D42" t="str">
        <f>Stat[[#This Row],[じゃんけん]]</f>
        <v>パー</v>
      </c>
      <c r="E42" t="str">
        <f>Stat[[#This Row],[ポジション]]</f>
        <v>WS</v>
      </c>
      <c r="F42" t="str">
        <f>Stat[[#This Row],[高校]]</f>
        <v>音駒</v>
      </c>
      <c r="G42" t="str">
        <f>Stat[[#This Row],[レアリティ]]</f>
        <v>ICONIC</v>
      </c>
      <c r="H42" t="str">
        <f>SetNo[[#This Row],[No.用]]</f>
        <v>ユニフォーム福永招平ICONIC</v>
      </c>
    </row>
    <row r="43" spans="1:8" x14ac:dyDescent="0.3">
      <c r="A43">
        <f>SetNo[[#This Row],[No.]]</f>
        <v>42</v>
      </c>
      <c r="B43" t="str">
        <f>Stat[[#This Row],[服装]]</f>
        <v>ユニフォーム</v>
      </c>
      <c r="C43" t="str">
        <f>Stat[[#This Row],[名前]]</f>
        <v>犬岡走</v>
      </c>
      <c r="D43" t="str">
        <f>Stat[[#This Row],[じゃんけん]]</f>
        <v>パー</v>
      </c>
      <c r="E43" t="str">
        <f>Stat[[#This Row],[ポジション]]</f>
        <v>MB</v>
      </c>
      <c r="F43" t="str">
        <f>Stat[[#This Row],[高校]]</f>
        <v>音駒</v>
      </c>
      <c r="G43" t="str">
        <f>Stat[[#This Row],[レアリティ]]</f>
        <v>ICONIC</v>
      </c>
      <c r="H43" t="str">
        <f>SetNo[[#This Row],[No.用]]</f>
        <v>ユニフォーム犬岡走ICONIC</v>
      </c>
    </row>
    <row r="44" spans="1:8" x14ac:dyDescent="0.3">
      <c r="A44">
        <f>SetNo[[#This Row],[No.]]</f>
        <v>43</v>
      </c>
      <c r="B44" t="str">
        <f>Stat[[#This Row],[服装]]</f>
        <v>新年</v>
      </c>
      <c r="C44" t="str">
        <f>Stat[[#This Row],[名前]]</f>
        <v>犬岡走</v>
      </c>
      <c r="D44" t="str">
        <f>Stat[[#This Row],[じゃんけん]]</f>
        <v>チョキ</v>
      </c>
      <c r="E44" t="str">
        <f>Stat[[#This Row],[ポジション]]</f>
        <v>MB</v>
      </c>
      <c r="F44" t="str">
        <f>Stat[[#This Row],[高校]]</f>
        <v>音駒</v>
      </c>
      <c r="G44" t="str">
        <f>Stat[[#This Row],[レアリティ]]</f>
        <v>ICONIC</v>
      </c>
      <c r="H44" t="str">
        <f>SetNo[[#This Row],[No.用]]</f>
        <v>新年犬岡走ICONIC</v>
      </c>
    </row>
    <row r="45" spans="1:8" x14ac:dyDescent="0.3">
      <c r="A45">
        <f>SetNo[[#This Row],[No.]]</f>
        <v>44</v>
      </c>
      <c r="B45" t="str">
        <f>Stat[[#This Row],[服装]]</f>
        <v>ユニフォーム</v>
      </c>
      <c r="C45" t="str">
        <f>Stat[[#This Row],[名前]]</f>
        <v>山本猛虎</v>
      </c>
      <c r="D45" t="str">
        <f>Stat[[#This Row],[じゃんけん]]</f>
        <v>パー</v>
      </c>
      <c r="E45" t="str">
        <f>Stat[[#This Row],[ポジション]]</f>
        <v>WS</v>
      </c>
      <c r="F45" t="str">
        <f>Stat[[#This Row],[高校]]</f>
        <v>音駒</v>
      </c>
      <c r="G45" t="str">
        <f>Stat[[#This Row],[レアリティ]]</f>
        <v>ICONIC</v>
      </c>
      <c r="H45" t="str">
        <f>SetNo[[#This Row],[No.用]]</f>
        <v>ユニフォーム山本猛虎ICONIC</v>
      </c>
    </row>
    <row r="46" spans="1:8" x14ac:dyDescent="0.3">
      <c r="A46">
        <f>SetNo[[#This Row],[No.]]</f>
        <v>45</v>
      </c>
      <c r="B46" t="str">
        <f>Stat[[#This Row],[服装]]</f>
        <v>新年</v>
      </c>
      <c r="C46" t="str">
        <f>Stat[[#This Row],[名前]]</f>
        <v>山本猛虎</v>
      </c>
      <c r="D46" t="str">
        <f>Stat[[#This Row],[じゃんけん]]</f>
        <v>チョキ</v>
      </c>
      <c r="E46" t="str">
        <f>Stat[[#This Row],[ポジション]]</f>
        <v>WS</v>
      </c>
      <c r="F46" t="str">
        <f>Stat[[#This Row],[高校]]</f>
        <v>音駒</v>
      </c>
      <c r="G46" t="str">
        <f>Stat[[#This Row],[レアリティ]]</f>
        <v>ICONIC</v>
      </c>
      <c r="H46" t="str">
        <f>SetNo[[#This Row],[No.用]]</f>
        <v>新年山本猛虎ICONIC</v>
      </c>
    </row>
    <row r="47" spans="1:8" x14ac:dyDescent="0.3">
      <c r="A47">
        <f>SetNo[[#This Row],[No.]]</f>
        <v>46</v>
      </c>
      <c r="B47" t="str">
        <f>Stat[[#This Row],[服装]]</f>
        <v>ユニフォーム</v>
      </c>
      <c r="C47" t="str">
        <f>Stat[[#This Row],[名前]]</f>
        <v>芝山優生</v>
      </c>
      <c r="D47" t="str">
        <f>Stat[[#This Row],[じゃんけん]]</f>
        <v>パー</v>
      </c>
      <c r="E47" t="str">
        <f>Stat[[#This Row],[ポジション]]</f>
        <v>Li</v>
      </c>
      <c r="F47" t="str">
        <f>Stat[[#This Row],[高校]]</f>
        <v>音駒</v>
      </c>
      <c r="G47" t="str">
        <f>Stat[[#This Row],[レアリティ]]</f>
        <v>ICONIC</v>
      </c>
      <c r="H47" t="str">
        <f>SetNo[[#This Row],[No.用]]</f>
        <v>ユニフォーム芝山優生ICONIC</v>
      </c>
    </row>
    <row r="48" spans="1:8" x14ac:dyDescent="0.3">
      <c r="A48">
        <f>SetNo[[#This Row],[No.]]</f>
        <v>47</v>
      </c>
      <c r="B48" t="str">
        <f>Stat[[#This Row],[服装]]</f>
        <v>ユニフォーム</v>
      </c>
      <c r="C48" t="str">
        <f>Stat[[#This Row],[名前]]</f>
        <v>海信之</v>
      </c>
      <c r="D48" t="str">
        <f>Stat[[#This Row],[じゃんけん]]</f>
        <v>パー</v>
      </c>
      <c r="E48" t="str">
        <f>Stat[[#This Row],[ポジション]]</f>
        <v>WS</v>
      </c>
      <c r="F48" t="str">
        <f>Stat[[#This Row],[高校]]</f>
        <v>音駒</v>
      </c>
      <c r="G48" t="str">
        <f>Stat[[#This Row],[レアリティ]]</f>
        <v>ICONIC</v>
      </c>
      <c r="H48" t="str">
        <f>SetNo[[#This Row],[No.用]]</f>
        <v>ユニフォーム海信之ICONIC</v>
      </c>
    </row>
    <row r="49" spans="1:8" x14ac:dyDescent="0.3">
      <c r="A49">
        <f>SetNo[[#This Row],[No.]]</f>
        <v>48</v>
      </c>
      <c r="B49" t="str">
        <f>Stat[[#This Row],[服装]]</f>
        <v>ユニフォーム</v>
      </c>
      <c r="C49" t="str">
        <f>Stat[[#This Row],[名前]]</f>
        <v>海信之</v>
      </c>
      <c r="D49" t="str">
        <f>Stat[[#This Row],[じゃんけん]]</f>
        <v>パー</v>
      </c>
      <c r="E49" t="str">
        <f>Stat[[#This Row],[ポジション]]</f>
        <v>WS</v>
      </c>
      <c r="F49" t="str">
        <f>Stat[[#This Row],[高校]]</f>
        <v>音駒</v>
      </c>
      <c r="G49" t="str">
        <f>Stat[[#This Row],[レアリティ]]</f>
        <v>YELL</v>
      </c>
      <c r="H49" t="str">
        <f>SetNo[[#This Row],[No.用]]</f>
        <v>ユニフォーム海信之YELL</v>
      </c>
    </row>
    <row r="50" spans="1:8" x14ac:dyDescent="0.3">
      <c r="A50">
        <f>SetNo[[#This Row],[No.]]</f>
        <v>49</v>
      </c>
      <c r="B50" t="str">
        <f>Stat[[#This Row],[服装]]</f>
        <v>ユニフォーム</v>
      </c>
      <c r="C50" t="str">
        <f>Stat[[#This Row],[名前]]</f>
        <v>青根高伸</v>
      </c>
      <c r="D50" t="str">
        <f>Stat[[#This Row],[じゃんけん]]</f>
        <v>グー</v>
      </c>
      <c r="E50" t="str">
        <f>Stat[[#This Row],[ポジション]]</f>
        <v>MB</v>
      </c>
      <c r="F50" t="str">
        <f>Stat[[#This Row],[高校]]</f>
        <v>伊達工</v>
      </c>
      <c r="G50" t="str">
        <f>Stat[[#This Row],[レアリティ]]</f>
        <v>ICONIC</v>
      </c>
      <c r="H50" t="str">
        <f>SetNo[[#This Row],[No.用]]</f>
        <v>ユニフォーム青根高伸ICONIC</v>
      </c>
    </row>
    <row r="51" spans="1:8" x14ac:dyDescent="0.3">
      <c r="A51">
        <f>SetNo[[#This Row],[No.]]</f>
        <v>50</v>
      </c>
      <c r="B51" t="str">
        <f>Stat[[#This Row],[服装]]</f>
        <v>制服</v>
      </c>
      <c r="C51" t="str">
        <f>Stat[[#This Row],[名前]]</f>
        <v>青根高伸</v>
      </c>
      <c r="D51" t="str">
        <f>Stat[[#This Row],[じゃんけん]]</f>
        <v>グー</v>
      </c>
      <c r="E51" t="str">
        <f>Stat[[#This Row],[ポジション]]</f>
        <v>MB</v>
      </c>
      <c r="F51" t="str">
        <f>Stat[[#This Row],[高校]]</f>
        <v>伊達工</v>
      </c>
      <c r="G51" t="str">
        <f>Stat[[#This Row],[レアリティ]]</f>
        <v>ICONIC</v>
      </c>
      <c r="H51" t="str">
        <f>SetNo[[#This Row],[No.用]]</f>
        <v>制服青根高伸ICONIC</v>
      </c>
    </row>
    <row r="52" spans="1:8" x14ac:dyDescent="0.3">
      <c r="A52">
        <f>SetNo[[#This Row],[No.]]</f>
        <v>51</v>
      </c>
      <c r="B52" t="str">
        <f>Stat[[#This Row],[服装]]</f>
        <v>プール掃除</v>
      </c>
      <c r="C52" t="str">
        <f>Stat[[#This Row],[名前]]</f>
        <v>青根高伸</v>
      </c>
      <c r="D52" t="str">
        <f>Stat[[#This Row],[じゃんけん]]</f>
        <v>パー</v>
      </c>
      <c r="E52" t="str">
        <f>Stat[[#This Row],[ポジション]]</f>
        <v>MB</v>
      </c>
      <c r="F52" t="str">
        <f>Stat[[#This Row],[高校]]</f>
        <v>伊達工</v>
      </c>
      <c r="G52" t="str">
        <f>Stat[[#This Row],[レアリティ]]</f>
        <v>ICONIC</v>
      </c>
      <c r="H52" t="str">
        <f>SetNo[[#This Row],[No.用]]</f>
        <v>プール掃除青根高伸ICONIC</v>
      </c>
    </row>
    <row r="53" spans="1:8" x14ac:dyDescent="0.3">
      <c r="A53">
        <f>SetNo[[#This Row],[No.]]</f>
        <v>52</v>
      </c>
      <c r="B53" t="str">
        <f>Stat[[#This Row],[服装]]</f>
        <v>ユニフォーム</v>
      </c>
      <c r="C53" t="str">
        <f>Stat[[#This Row],[名前]]</f>
        <v>二口堅治</v>
      </c>
      <c r="D53" t="str">
        <f>Stat[[#This Row],[じゃんけん]]</f>
        <v>チョキ</v>
      </c>
      <c r="E53" t="str">
        <f>Stat[[#This Row],[ポジション]]</f>
        <v>WS</v>
      </c>
      <c r="F53" t="str">
        <f>Stat[[#This Row],[高校]]</f>
        <v>伊達工</v>
      </c>
      <c r="G53" t="str">
        <f>Stat[[#This Row],[レアリティ]]</f>
        <v>ICONIC</v>
      </c>
      <c r="H53" t="str">
        <f>SetNo[[#This Row],[No.用]]</f>
        <v>ユニフォーム二口堅治ICONIC</v>
      </c>
    </row>
    <row r="54" spans="1:8" x14ac:dyDescent="0.3">
      <c r="A54">
        <f>SetNo[[#This Row],[No.]]</f>
        <v>53</v>
      </c>
      <c r="B54" t="str">
        <f>Stat[[#This Row],[服装]]</f>
        <v>制服</v>
      </c>
      <c r="C54" t="str">
        <f>Stat[[#This Row],[名前]]</f>
        <v>二口堅治</v>
      </c>
      <c r="D54" t="str">
        <f>Stat[[#This Row],[じゃんけん]]</f>
        <v>チョキ</v>
      </c>
      <c r="E54" t="str">
        <f>Stat[[#This Row],[ポジション]]</f>
        <v>WS</v>
      </c>
      <c r="F54" t="str">
        <f>Stat[[#This Row],[高校]]</f>
        <v>伊達工</v>
      </c>
      <c r="G54" t="str">
        <f>Stat[[#This Row],[レアリティ]]</f>
        <v>ICONIC</v>
      </c>
      <c r="H54" t="str">
        <f>SetNo[[#This Row],[No.用]]</f>
        <v>制服二口堅治ICONIC</v>
      </c>
    </row>
    <row r="55" spans="1:8" x14ac:dyDescent="0.3">
      <c r="A55">
        <f>SetNo[[#This Row],[No.]]</f>
        <v>54</v>
      </c>
      <c r="B55" t="str">
        <f>Stat[[#This Row],[服装]]</f>
        <v>プール掃除</v>
      </c>
      <c r="C55" t="str">
        <f>Stat[[#This Row],[名前]]</f>
        <v>二口堅治</v>
      </c>
      <c r="D55" t="str">
        <f>Stat[[#This Row],[じゃんけん]]</f>
        <v>グー</v>
      </c>
      <c r="E55" t="str">
        <f>Stat[[#This Row],[ポジション]]</f>
        <v>WS</v>
      </c>
      <c r="F55" t="str">
        <f>Stat[[#This Row],[高校]]</f>
        <v>伊達工</v>
      </c>
      <c r="G55" t="str">
        <f>Stat[[#This Row],[レアリティ]]</f>
        <v>ICONIC</v>
      </c>
      <c r="H55" t="str">
        <f>SetNo[[#This Row],[No.用]]</f>
        <v>プール掃除二口堅治ICONIC</v>
      </c>
    </row>
    <row r="56" spans="1:8" x14ac:dyDescent="0.3">
      <c r="A56">
        <f>SetNo[[#This Row],[No.]]</f>
        <v>55</v>
      </c>
      <c r="B56" t="str">
        <f>Stat[[#This Row],[服装]]</f>
        <v>ユニフォーム</v>
      </c>
      <c r="C56" t="str">
        <f>Stat[[#This Row],[名前]]</f>
        <v>黄金川貫至</v>
      </c>
      <c r="D56" t="str">
        <f>Stat[[#This Row],[じゃんけん]]</f>
        <v>グー</v>
      </c>
      <c r="E56" t="str">
        <f>Stat[[#This Row],[ポジション]]</f>
        <v>S</v>
      </c>
      <c r="F56" t="str">
        <f>Stat[[#This Row],[高校]]</f>
        <v>伊達工</v>
      </c>
      <c r="G56" t="str">
        <f>Stat[[#This Row],[レアリティ]]</f>
        <v>ICONIC</v>
      </c>
      <c r="H56" t="str">
        <f>SetNo[[#This Row],[No.用]]</f>
        <v>ユニフォーム黄金川貫至ICONIC</v>
      </c>
    </row>
    <row r="57" spans="1:8" x14ac:dyDescent="0.3">
      <c r="A57">
        <f>SetNo[[#This Row],[No.]]</f>
        <v>56</v>
      </c>
      <c r="B57" t="str">
        <f>Stat[[#This Row],[服装]]</f>
        <v>制服</v>
      </c>
      <c r="C57" t="str">
        <f>Stat[[#This Row],[名前]]</f>
        <v>黄金川貫至</v>
      </c>
      <c r="D57" t="str">
        <f>Stat[[#This Row],[じゃんけん]]</f>
        <v>グー</v>
      </c>
      <c r="E57" t="str">
        <f>Stat[[#This Row],[ポジション]]</f>
        <v>S</v>
      </c>
      <c r="F57" t="str">
        <f>Stat[[#This Row],[高校]]</f>
        <v>伊達工</v>
      </c>
      <c r="G57" t="str">
        <f>Stat[[#This Row],[レアリティ]]</f>
        <v>ICONIC</v>
      </c>
      <c r="H57" t="str">
        <f>SetNo[[#This Row],[No.用]]</f>
        <v>制服黄金川貫至ICONIC</v>
      </c>
    </row>
    <row r="58" spans="1:8" x14ac:dyDescent="0.3">
      <c r="A58">
        <f>SetNo[[#This Row],[No.]]</f>
        <v>57</v>
      </c>
      <c r="B58" t="str">
        <f>Stat[[#This Row],[服装]]</f>
        <v>職業体験</v>
      </c>
      <c r="C58" t="str">
        <f>Stat[[#This Row],[名前]]</f>
        <v>黄金川貫至</v>
      </c>
      <c r="D58" t="str">
        <f>Stat[[#This Row],[じゃんけん]]</f>
        <v>パー</v>
      </c>
      <c r="E58" t="str">
        <f>Stat[[#This Row],[ポジション]]</f>
        <v>S</v>
      </c>
      <c r="F58" t="str">
        <f>Stat[[#This Row],[高校]]</f>
        <v>伊達工</v>
      </c>
      <c r="G58" t="str">
        <f>Stat[[#This Row],[レアリティ]]</f>
        <v>ICONIC</v>
      </c>
      <c r="H58" t="str">
        <f>SetNo[[#This Row],[No.用]]</f>
        <v>職業体験黄金川貫至ICONIC</v>
      </c>
    </row>
    <row r="59" spans="1:8" x14ac:dyDescent="0.3">
      <c r="A59">
        <f>SetNo[[#This Row],[No.]]</f>
        <v>58</v>
      </c>
      <c r="B59" t="str">
        <f>Stat[[#This Row],[服装]]</f>
        <v>ユニフォーム</v>
      </c>
      <c r="C59" t="str">
        <f>Stat[[#This Row],[名前]]</f>
        <v>小原豊</v>
      </c>
      <c r="D59" t="str">
        <f>Stat[[#This Row],[じゃんけん]]</f>
        <v>グー</v>
      </c>
      <c r="E59" t="str">
        <f>Stat[[#This Row],[ポジション]]</f>
        <v>WS</v>
      </c>
      <c r="F59" t="str">
        <f>Stat[[#This Row],[高校]]</f>
        <v>伊達工</v>
      </c>
      <c r="G59" t="str">
        <f>Stat[[#This Row],[レアリティ]]</f>
        <v>ICONIC</v>
      </c>
      <c r="H59" t="str">
        <f>SetNo[[#This Row],[No.用]]</f>
        <v>ユニフォーム小原豊ICONIC</v>
      </c>
    </row>
    <row r="60" spans="1:8" x14ac:dyDescent="0.3">
      <c r="A60">
        <f>SetNo[[#This Row],[No.]]</f>
        <v>59</v>
      </c>
      <c r="B60" t="str">
        <f>Stat[[#This Row],[服装]]</f>
        <v>ユニフォーム</v>
      </c>
      <c r="C60" t="str">
        <f>Stat[[#This Row],[名前]]</f>
        <v>女川太郎</v>
      </c>
      <c r="D60" t="str">
        <f>Stat[[#This Row],[じゃんけん]]</f>
        <v>グー</v>
      </c>
      <c r="E60" t="str">
        <f>Stat[[#This Row],[ポジション]]</f>
        <v>WS</v>
      </c>
      <c r="F60" t="str">
        <f>Stat[[#This Row],[高校]]</f>
        <v>伊達工</v>
      </c>
      <c r="G60" t="str">
        <f>Stat[[#This Row],[レアリティ]]</f>
        <v>ICONIC</v>
      </c>
      <c r="H60" t="str">
        <f>SetNo[[#This Row],[No.用]]</f>
        <v>ユニフォーム女川太郎ICONIC</v>
      </c>
    </row>
    <row r="61" spans="1:8" x14ac:dyDescent="0.3">
      <c r="A61">
        <f>SetNo[[#This Row],[No.]]</f>
        <v>60</v>
      </c>
      <c r="B61" t="str">
        <f>Stat[[#This Row],[服装]]</f>
        <v>ユニフォーム</v>
      </c>
      <c r="C61" t="str">
        <f>Stat[[#This Row],[名前]]</f>
        <v>作並浩輔</v>
      </c>
      <c r="D61" t="str">
        <f>Stat[[#This Row],[じゃんけん]]</f>
        <v>グー</v>
      </c>
      <c r="E61" t="str">
        <f>Stat[[#This Row],[ポジション]]</f>
        <v>Li</v>
      </c>
      <c r="F61" t="str">
        <f>Stat[[#This Row],[高校]]</f>
        <v>伊達工</v>
      </c>
      <c r="G61" t="str">
        <f>Stat[[#This Row],[レアリティ]]</f>
        <v>ICONIC</v>
      </c>
      <c r="H61" t="str">
        <f>SetNo[[#This Row],[No.用]]</f>
        <v>ユニフォーム作並浩輔ICONIC</v>
      </c>
    </row>
    <row r="62" spans="1:8" x14ac:dyDescent="0.3">
      <c r="A62">
        <f>SetNo[[#This Row],[No.]]</f>
        <v>61</v>
      </c>
      <c r="B62" t="str">
        <f>Stat[[#This Row],[服装]]</f>
        <v>ユニフォーム</v>
      </c>
      <c r="C62" t="str">
        <f>Stat[[#This Row],[名前]]</f>
        <v>吹上仁悟</v>
      </c>
      <c r="D62" t="str">
        <f>Stat[[#This Row],[じゃんけん]]</f>
        <v>グー</v>
      </c>
      <c r="E62" t="str">
        <f>Stat[[#This Row],[ポジション]]</f>
        <v>MB</v>
      </c>
      <c r="F62" t="str">
        <f>Stat[[#This Row],[高校]]</f>
        <v>伊達工</v>
      </c>
      <c r="G62" t="str">
        <f>Stat[[#This Row],[レアリティ]]</f>
        <v>ICONIC</v>
      </c>
      <c r="H62" t="str">
        <f>SetNo[[#This Row],[No.用]]</f>
        <v>ユニフォーム吹上仁悟ICONIC</v>
      </c>
    </row>
    <row r="63" spans="1:8" x14ac:dyDescent="0.3">
      <c r="A63">
        <f>SetNo[[#This Row],[No.]]</f>
        <v>62</v>
      </c>
      <c r="B63" t="str">
        <f>Stat[[#This Row],[服装]]</f>
        <v>ユニフォーム</v>
      </c>
      <c r="C63" t="str">
        <f>Stat[[#This Row],[名前]]</f>
        <v>及川徹</v>
      </c>
      <c r="D63" t="str">
        <f>Stat[[#This Row],[じゃんけん]]</f>
        <v>グー</v>
      </c>
      <c r="E63" t="str">
        <f>Stat[[#This Row],[ポジション]]</f>
        <v>S</v>
      </c>
      <c r="F63" t="str">
        <f>Stat[[#This Row],[高校]]</f>
        <v>青城</v>
      </c>
      <c r="G63" t="str">
        <f>Stat[[#This Row],[レアリティ]]</f>
        <v>ICONIC</v>
      </c>
      <c r="H63" t="str">
        <f>SetNo[[#This Row],[No.用]]</f>
        <v>ユニフォーム及川徹ICONIC</v>
      </c>
    </row>
    <row r="64" spans="1:8" x14ac:dyDescent="0.3">
      <c r="A64">
        <f>SetNo[[#This Row],[No.]]</f>
        <v>63</v>
      </c>
      <c r="B64" t="str">
        <f>Stat[[#This Row],[服装]]</f>
        <v>プール掃除</v>
      </c>
      <c r="C64" t="str">
        <f>Stat[[#This Row],[名前]]</f>
        <v>及川徹</v>
      </c>
      <c r="D64" t="str">
        <f>Stat[[#This Row],[じゃんけん]]</f>
        <v>パー</v>
      </c>
      <c r="E64" t="str">
        <f>Stat[[#This Row],[ポジション]]</f>
        <v>S</v>
      </c>
      <c r="F64" t="str">
        <f>Stat[[#This Row],[高校]]</f>
        <v>青城</v>
      </c>
      <c r="G64" t="str">
        <f>Stat[[#This Row],[レアリティ]]</f>
        <v>ICONIC</v>
      </c>
      <c r="H64" t="str">
        <f>SetNo[[#This Row],[No.用]]</f>
        <v>プール掃除及川徹ICONIC</v>
      </c>
    </row>
    <row r="65" spans="1:8" x14ac:dyDescent="0.3">
      <c r="A65">
        <f>SetNo[[#This Row],[No.]]</f>
        <v>64</v>
      </c>
      <c r="B65" t="str">
        <f>Stat[[#This Row],[服装]]</f>
        <v>Xmas</v>
      </c>
      <c r="C65" t="str">
        <f>Stat[[#This Row],[名前]]</f>
        <v>及川徹</v>
      </c>
      <c r="D65" t="str">
        <f>Stat[[#This Row],[じゃんけん]]</f>
        <v>チョキ</v>
      </c>
      <c r="E65" t="str">
        <f>Stat[[#This Row],[ポジション]]</f>
        <v>S</v>
      </c>
      <c r="F65" t="str">
        <f>Stat[[#This Row],[高校]]</f>
        <v>青城</v>
      </c>
      <c r="G65" t="str">
        <f>Stat[[#This Row],[レアリティ]]</f>
        <v>ICONIC</v>
      </c>
      <c r="H65" t="str">
        <f>SetNo[[#This Row],[No.用]]</f>
        <v>Xmas及川徹ICONIC</v>
      </c>
    </row>
    <row r="66" spans="1:8" x14ac:dyDescent="0.3">
      <c r="A66">
        <f>SetNo[[#This Row],[No.]]</f>
        <v>65</v>
      </c>
      <c r="B66" t="str">
        <f>Stat[[#This Row],[服装]]</f>
        <v>制服</v>
      </c>
      <c r="C66" t="str">
        <f>Stat[[#This Row],[名前]]</f>
        <v>及川徹</v>
      </c>
      <c r="D66" t="str">
        <f>Stat[[#This Row],[じゃんけん]]</f>
        <v>グー</v>
      </c>
      <c r="E66" t="str">
        <f>Stat[[#This Row],[ポジション]]</f>
        <v>S</v>
      </c>
      <c r="F66" t="str">
        <f>Stat[[#This Row],[高校]]</f>
        <v>青城</v>
      </c>
      <c r="G66" t="str">
        <f>Stat[[#This Row],[レアリティ]]</f>
        <v>ICONIC</v>
      </c>
      <c r="H66" t="str">
        <f>SetNo[[#This Row],[No.用]]</f>
        <v>制服及川徹ICONIC</v>
      </c>
    </row>
    <row r="67" spans="1:8" x14ac:dyDescent="0.3">
      <c r="A67">
        <f>SetNo[[#This Row],[No.]]</f>
        <v>66</v>
      </c>
      <c r="B67" t="str">
        <f>Stat[[#This Row],[服装]]</f>
        <v>ユニフォーム</v>
      </c>
      <c r="C67" t="str">
        <f>Stat[[#This Row],[名前]]</f>
        <v>岩泉一</v>
      </c>
      <c r="D67" t="str">
        <f>Stat[[#This Row],[じゃんけん]]</f>
        <v>チョキ</v>
      </c>
      <c r="E67" t="str">
        <f>Stat[[#This Row],[ポジション]]</f>
        <v>WS</v>
      </c>
      <c r="F67" t="str">
        <f>Stat[[#This Row],[高校]]</f>
        <v>青城</v>
      </c>
      <c r="G67" t="str">
        <f>Stat[[#This Row],[レアリティ]]</f>
        <v>ICONIC</v>
      </c>
      <c r="H67" t="str">
        <f>SetNo[[#This Row],[No.用]]</f>
        <v>ユニフォーム岩泉一ICONIC</v>
      </c>
    </row>
    <row r="68" spans="1:8" x14ac:dyDescent="0.3">
      <c r="A68">
        <f>SetNo[[#This Row],[No.]]</f>
        <v>67</v>
      </c>
      <c r="B68" t="str">
        <f>Stat[[#This Row],[服装]]</f>
        <v>プール掃除</v>
      </c>
      <c r="C68" t="str">
        <f>Stat[[#This Row],[名前]]</f>
        <v>岩泉一</v>
      </c>
      <c r="D68" t="str">
        <f>Stat[[#This Row],[じゃんけん]]</f>
        <v>グー</v>
      </c>
      <c r="E68" t="str">
        <f>Stat[[#This Row],[ポジション]]</f>
        <v>WS</v>
      </c>
      <c r="F68" t="str">
        <f>Stat[[#This Row],[高校]]</f>
        <v>青城</v>
      </c>
      <c r="G68" t="str">
        <f>Stat[[#This Row],[レアリティ]]</f>
        <v>ICONIC</v>
      </c>
      <c r="H68" t="str">
        <f>SetNo[[#This Row],[No.用]]</f>
        <v>プール掃除岩泉一ICONIC</v>
      </c>
    </row>
    <row r="69" spans="1:8" x14ac:dyDescent="0.3">
      <c r="A69">
        <f>SetNo[[#This Row],[No.]]</f>
        <v>68</v>
      </c>
      <c r="B69" t="str">
        <f>Stat[[#This Row],[服装]]</f>
        <v>制服</v>
      </c>
      <c r="C69" t="str">
        <f>Stat[[#This Row],[名前]]</f>
        <v>岩泉一</v>
      </c>
      <c r="D69" t="str">
        <f>Stat[[#This Row],[じゃんけん]]</f>
        <v>パー</v>
      </c>
      <c r="E69" t="str">
        <f>Stat[[#This Row],[ポジション]]</f>
        <v>WS</v>
      </c>
      <c r="F69" t="str">
        <f>Stat[[#This Row],[高校]]</f>
        <v>青城</v>
      </c>
      <c r="G69" t="str">
        <f>Stat[[#This Row],[レアリティ]]</f>
        <v>ICONIC</v>
      </c>
      <c r="H69" t="str">
        <f>SetNo[[#This Row],[No.用]]</f>
        <v>制服岩泉一ICONIC</v>
      </c>
    </row>
    <row r="70" spans="1:8" x14ac:dyDescent="0.3">
      <c r="A70">
        <f>SetNo[[#This Row],[No.]]</f>
        <v>69</v>
      </c>
      <c r="B70" t="str">
        <f>Stat[[#This Row],[服装]]</f>
        <v>ユニフォーム</v>
      </c>
      <c r="C70" t="str">
        <f>Stat[[#This Row],[名前]]</f>
        <v>金田一勇太郎</v>
      </c>
      <c r="D70" t="str">
        <f>Stat[[#This Row],[じゃんけん]]</f>
        <v>パー</v>
      </c>
      <c r="E70" t="str">
        <f>Stat[[#This Row],[ポジション]]</f>
        <v>MB</v>
      </c>
      <c r="F70" t="str">
        <f>Stat[[#This Row],[高校]]</f>
        <v>青城</v>
      </c>
      <c r="G70" t="str">
        <f>Stat[[#This Row],[レアリティ]]</f>
        <v>ICONIC</v>
      </c>
      <c r="H70" t="str">
        <f>SetNo[[#This Row],[No.用]]</f>
        <v>ユニフォーム金田一勇太郎ICONIC</v>
      </c>
    </row>
    <row r="71" spans="1:8" x14ac:dyDescent="0.3">
      <c r="A71">
        <f>SetNo[[#This Row],[No.]]</f>
        <v>70</v>
      </c>
      <c r="B71" t="str">
        <f>Stat[[#This Row],[服装]]</f>
        <v>ユニフォーム</v>
      </c>
      <c r="C71" t="str">
        <f>Stat[[#This Row],[名前]]</f>
        <v>京谷賢太郎</v>
      </c>
      <c r="D71" t="str">
        <f>Stat[[#This Row],[じゃんけん]]</f>
        <v>チョキ</v>
      </c>
      <c r="E71" t="str">
        <f>Stat[[#This Row],[ポジション]]</f>
        <v>WS</v>
      </c>
      <c r="F71" t="str">
        <f>Stat[[#This Row],[高校]]</f>
        <v>青城</v>
      </c>
      <c r="G71" t="str">
        <f>Stat[[#This Row],[レアリティ]]</f>
        <v>ICONIC</v>
      </c>
      <c r="H71" t="str">
        <f>SetNo[[#This Row],[No.用]]</f>
        <v>ユニフォーム京谷賢太郎ICONIC</v>
      </c>
    </row>
    <row r="72" spans="1:8" x14ac:dyDescent="0.3">
      <c r="A72">
        <f>SetNo[[#This Row],[No.]]</f>
        <v>71</v>
      </c>
      <c r="B72" t="str">
        <f>Stat[[#This Row],[服装]]</f>
        <v>ユニフォーム</v>
      </c>
      <c r="C72" t="str">
        <f>Stat[[#This Row],[名前]]</f>
        <v>国見英</v>
      </c>
      <c r="D72" t="str">
        <f>Stat[[#This Row],[じゃんけん]]</f>
        <v>グー</v>
      </c>
      <c r="E72" t="str">
        <f>Stat[[#This Row],[ポジション]]</f>
        <v>WS</v>
      </c>
      <c r="F72" t="str">
        <f>Stat[[#This Row],[高校]]</f>
        <v>青城</v>
      </c>
      <c r="G72" t="str">
        <f>Stat[[#This Row],[レアリティ]]</f>
        <v>ICONIC</v>
      </c>
      <c r="H72" t="str">
        <f>SetNo[[#This Row],[No.用]]</f>
        <v>ユニフォーム国見英ICONIC</v>
      </c>
    </row>
    <row r="73" spans="1:8" x14ac:dyDescent="0.3">
      <c r="A73">
        <f>SetNo[[#This Row],[No.]]</f>
        <v>72</v>
      </c>
      <c r="B73" t="str">
        <f>Stat[[#This Row],[服装]]</f>
        <v>職業体験</v>
      </c>
      <c r="C73" t="str">
        <f>Stat[[#This Row],[名前]]</f>
        <v>国見英</v>
      </c>
      <c r="D73" t="str">
        <f>Stat[[#This Row],[じゃんけん]]</f>
        <v>パー</v>
      </c>
      <c r="E73" t="str">
        <f>Stat[[#This Row],[ポジション]]</f>
        <v>WS</v>
      </c>
      <c r="F73" t="str">
        <f>Stat[[#This Row],[高校]]</f>
        <v>青城</v>
      </c>
      <c r="G73" t="str">
        <f>Stat[[#This Row],[レアリティ]]</f>
        <v>ICONIC</v>
      </c>
      <c r="H73" t="str">
        <f>SetNo[[#This Row],[No.用]]</f>
        <v>職業体験国見英ICONIC</v>
      </c>
    </row>
    <row r="74" spans="1:8" x14ac:dyDescent="0.3">
      <c r="A74">
        <f>SetNo[[#This Row],[No.]]</f>
        <v>73</v>
      </c>
      <c r="B74" t="str">
        <f>Stat[[#This Row],[服装]]</f>
        <v>ユニフォーム</v>
      </c>
      <c r="C74" t="str">
        <f>Stat[[#This Row],[名前]]</f>
        <v>渡親治</v>
      </c>
      <c r="D74" t="str">
        <f>Stat[[#This Row],[じゃんけん]]</f>
        <v>グー</v>
      </c>
      <c r="E74" t="str">
        <f>Stat[[#This Row],[ポジション]]</f>
        <v>Li</v>
      </c>
      <c r="F74" t="str">
        <f>Stat[[#This Row],[高校]]</f>
        <v>青城</v>
      </c>
      <c r="G74" t="str">
        <f>Stat[[#This Row],[レアリティ]]</f>
        <v>ICONIC</v>
      </c>
      <c r="H74" t="str">
        <f>SetNo[[#This Row],[No.用]]</f>
        <v>ユニフォーム渡親治ICONIC</v>
      </c>
    </row>
    <row r="75" spans="1:8" x14ac:dyDescent="0.3">
      <c r="A75">
        <f>SetNo[[#This Row],[No.]]</f>
        <v>74</v>
      </c>
      <c r="B75" t="str">
        <f>Stat[[#This Row],[服装]]</f>
        <v>ユニフォーム</v>
      </c>
      <c r="C75" t="str">
        <f>Stat[[#This Row],[名前]]</f>
        <v>松川一静</v>
      </c>
      <c r="D75" t="str">
        <f>Stat[[#This Row],[じゃんけん]]</f>
        <v>グー</v>
      </c>
      <c r="E75" t="str">
        <f>Stat[[#This Row],[ポジション]]</f>
        <v>MB</v>
      </c>
      <c r="F75" t="str">
        <f>Stat[[#This Row],[高校]]</f>
        <v>青城</v>
      </c>
      <c r="G75" t="str">
        <f>Stat[[#This Row],[レアリティ]]</f>
        <v>ICONIC</v>
      </c>
      <c r="H75" t="str">
        <f>SetNo[[#This Row],[No.用]]</f>
        <v>ユニフォーム松川一静ICONIC</v>
      </c>
    </row>
    <row r="76" spans="1:8" x14ac:dyDescent="0.3">
      <c r="A76">
        <f>SetNo[[#This Row],[No.]]</f>
        <v>75</v>
      </c>
      <c r="B76" t="str">
        <f>Stat[[#This Row],[服装]]</f>
        <v>アート</v>
      </c>
      <c r="C76" t="str">
        <f>Stat[[#This Row],[名前]]</f>
        <v>松川一静</v>
      </c>
      <c r="D76" t="str">
        <f>Stat[[#This Row],[じゃんけん]]</f>
        <v>パー</v>
      </c>
      <c r="E76" t="str">
        <f>Stat[[#This Row],[ポジション]]</f>
        <v>MB</v>
      </c>
      <c r="F76" t="str">
        <f>Stat[[#This Row],[高校]]</f>
        <v>青城</v>
      </c>
      <c r="G76" t="str">
        <f>Stat[[#This Row],[レアリティ]]</f>
        <v>ICONIC</v>
      </c>
      <c r="H76" t="str">
        <f>SetNo[[#This Row],[No.用]]</f>
        <v>アート松川一静ICONIC</v>
      </c>
    </row>
    <row r="77" spans="1:8" x14ac:dyDescent="0.3">
      <c r="A77">
        <f>SetNo[[#This Row],[No.]]</f>
        <v>76</v>
      </c>
      <c r="B77" t="str">
        <f>Stat[[#This Row],[服装]]</f>
        <v>ユニフォーム</v>
      </c>
      <c r="C77" t="str">
        <f>Stat[[#This Row],[名前]]</f>
        <v>花巻貴大</v>
      </c>
      <c r="D77" t="str">
        <f>Stat[[#This Row],[じゃんけん]]</f>
        <v>グー</v>
      </c>
      <c r="E77" t="str">
        <f>Stat[[#This Row],[ポジション]]</f>
        <v>WS</v>
      </c>
      <c r="F77" t="str">
        <f>Stat[[#This Row],[高校]]</f>
        <v>青城</v>
      </c>
      <c r="G77" t="str">
        <f>Stat[[#This Row],[レアリティ]]</f>
        <v>ICONIC</v>
      </c>
      <c r="H77" t="str">
        <f>SetNo[[#This Row],[No.用]]</f>
        <v>ユニフォーム花巻貴大ICONIC</v>
      </c>
    </row>
    <row r="78" spans="1:8" x14ac:dyDescent="0.3">
      <c r="A78">
        <f>SetNo[[#This Row],[No.]]</f>
        <v>77</v>
      </c>
      <c r="B78" t="str">
        <f>Stat[[#This Row],[服装]]</f>
        <v>アート</v>
      </c>
      <c r="C78" t="str">
        <f>Stat[[#This Row],[名前]]</f>
        <v>花巻貴大</v>
      </c>
      <c r="D78" t="str">
        <f>Stat[[#This Row],[じゃんけん]]</f>
        <v>パー</v>
      </c>
      <c r="E78" t="str">
        <f>Stat[[#This Row],[ポジション]]</f>
        <v>WS</v>
      </c>
      <c r="F78" t="str">
        <f>Stat[[#This Row],[高校]]</f>
        <v>青城</v>
      </c>
      <c r="G78" t="str">
        <f>Stat[[#This Row],[レアリティ]]</f>
        <v>ICONIC</v>
      </c>
      <c r="H78" t="str">
        <f>SetNo[[#This Row],[No.用]]</f>
        <v>アート花巻貴大ICONIC</v>
      </c>
    </row>
    <row r="79" spans="1:8" x14ac:dyDescent="0.3">
      <c r="A79">
        <f>SetNo[[#This Row],[No.]]</f>
        <v>78</v>
      </c>
      <c r="B79" t="str">
        <f>Stat[[#This Row],[服装]]</f>
        <v>ユニフォーム</v>
      </c>
      <c r="C79" t="str">
        <f>Stat[[#This Row],[名前]]</f>
        <v>駒木輝</v>
      </c>
      <c r="D79" t="str">
        <f>Stat[[#This Row],[じゃんけん]]</f>
        <v>グー</v>
      </c>
      <c r="E79" t="str">
        <f>Stat[[#This Row],[ポジション]]</f>
        <v>WS</v>
      </c>
      <c r="F79" t="str">
        <f>Stat[[#This Row],[高校]]</f>
        <v>常波</v>
      </c>
      <c r="G79" t="str">
        <f>Stat[[#This Row],[レアリティ]]</f>
        <v>ICONIC</v>
      </c>
      <c r="H79" t="str">
        <f>SetNo[[#This Row],[No.用]]</f>
        <v>ユニフォーム駒木輝ICONIC</v>
      </c>
    </row>
    <row r="80" spans="1:8" x14ac:dyDescent="0.3">
      <c r="A80">
        <f>SetNo[[#This Row],[No.]]</f>
        <v>79</v>
      </c>
      <c r="B80" t="str">
        <f>Stat[[#This Row],[服装]]</f>
        <v>ユニフォーム</v>
      </c>
      <c r="C80" t="str">
        <f>Stat[[#This Row],[名前]]</f>
        <v>茶屋和馬</v>
      </c>
      <c r="D80" t="str">
        <f>Stat[[#This Row],[じゃんけん]]</f>
        <v>パー</v>
      </c>
      <c r="E80" t="str">
        <f>Stat[[#This Row],[ポジション]]</f>
        <v>MB</v>
      </c>
      <c r="F80" t="str">
        <f>Stat[[#This Row],[高校]]</f>
        <v>常波</v>
      </c>
      <c r="G80" t="str">
        <f>Stat[[#This Row],[レアリティ]]</f>
        <v>ICONIC</v>
      </c>
      <c r="H80" t="str">
        <f>SetNo[[#This Row],[No.用]]</f>
        <v>ユニフォーム茶屋和馬ICONIC</v>
      </c>
    </row>
    <row r="81" spans="1:8" x14ac:dyDescent="0.3">
      <c r="A81">
        <f>SetNo[[#This Row],[No.]]</f>
        <v>80</v>
      </c>
      <c r="B81" t="str">
        <f>Stat[[#This Row],[服装]]</f>
        <v>ユニフォーム</v>
      </c>
      <c r="C81" t="str">
        <f>Stat[[#This Row],[名前]]</f>
        <v>玉川弘樹</v>
      </c>
      <c r="D81" t="str">
        <f>Stat[[#This Row],[じゃんけん]]</f>
        <v>パー</v>
      </c>
      <c r="E81" t="str">
        <f>Stat[[#This Row],[ポジション]]</f>
        <v>WS</v>
      </c>
      <c r="F81" t="str">
        <f>Stat[[#This Row],[高校]]</f>
        <v>常波</v>
      </c>
      <c r="G81" t="str">
        <f>Stat[[#This Row],[レアリティ]]</f>
        <v>ICONIC</v>
      </c>
      <c r="H81" t="str">
        <f>SetNo[[#This Row],[No.用]]</f>
        <v>ユニフォーム玉川弘樹ICONIC</v>
      </c>
    </row>
    <row r="82" spans="1:8" x14ac:dyDescent="0.3">
      <c r="A82">
        <f>SetNo[[#This Row],[No.]]</f>
        <v>81</v>
      </c>
      <c r="B82" t="str">
        <f>Stat[[#This Row],[服装]]</f>
        <v>ユニフォーム</v>
      </c>
      <c r="C82" t="str">
        <f>Stat[[#This Row],[名前]]</f>
        <v>桜井大河</v>
      </c>
      <c r="D82" t="str">
        <f>Stat[[#This Row],[じゃんけん]]</f>
        <v>パー</v>
      </c>
      <c r="E82" t="str">
        <f>Stat[[#This Row],[ポジション]]</f>
        <v>Li</v>
      </c>
      <c r="F82" t="str">
        <f>Stat[[#This Row],[高校]]</f>
        <v>常波</v>
      </c>
      <c r="G82" t="str">
        <f>Stat[[#This Row],[レアリティ]]</f>
        <v>ICONIC</v>
      </c>
      <c r="H82" t="str">
        <f>SetNo[[#This Row],[No.用]]</f>
        <v>ユニフォーム桜井大河ICONIC</v>
      </c>
    </row>
    <row r="83" spans="1:8" x14ac:dyDescent="0.3">
      <c r="A83">
        <f>SetNo[[#This Row],[No.]]</f>
        <v>82</v>
      </c>
      <c r="B83" t="str">
        <f>Stat[[#This Row],[服装]]</f>
        <v>ユニフォーム</v>
      </c>
      <c r="C83" t="str">
        <f>Stat[[#This Row],[名前]]</f>
        <v>芳賀良治</v>
      </c>
      <c r="D83" t="str">
        <f>Stat[[#This Row],[じゃんけん]]</f>
        <v>パー</v>
      </c>
      <c r="E83" t="str">
        <f>Stat[[#This Row],[ポジション]]</f>
        <v>S</v>
      </c>
      <c r="F83" t="str">
        <f>Stat[[#This Row],[高校]]</f>
        <v>常波</v>
      </c>
      <c r="G83" t="str">
        <f>Stat[[#This Row],[レアリティ]]</f>
        <v>ICONIC</v>
      </c>
      <c r="H83" t="str">
        <f>SetNo[[#This Row],[No.用]]</f>
        <v>ユニフォーム芳賀良治ICONIC</v>
      </c>
    </row>
    <row r="84" spans="1:8" x14ac:dyDescent="0.3">
      <c r="A84">
        <f>SetNo[[#This Row],[No.]]</f>
        <v>83</v>
      </c>
      <c r="B84" t="str">
        <f>Stat[[#This Row],[服装]]</f>
        <v>ユニフォーム</v>
      </c>
      <c r="C84" t="str">
        <f>Stat[[#This Row],[名前]]</f>
        <v>渋谷陸斗</v>
      </c>
      <c r="D84" t="str">
        <f>Stat[[#This Row],[じゃんけん]]</f>
        <v>パー</v>
      </c>
      <c r="E84" t="str">
        <f>Stat[[#This Row],[ポジション]]</f>
        <v>MB</v>
      </c>
      <c r="F84" t="str">
        <f>Stat[[#This Row],[高校]]</f>
        <v>常波</v>
      </c>
      <c r="G84" t="str">
        <f>Stat[[#This Row],[レアリティ]]</f>
        <v>ICONIC</v>
      </c>
      <c r="H84" t="str">
        <f>SetNo[[#This Row],[No.用]]</f>
        <v>ユニフォーム渋谷陸斗ICONIC</v>
      </c>
    </row>
    <row r="85" spans="1:8" x14ac:dyDescent="0.3">
      <c r="A85">
        <f>SetNo[[#This Row],[No.]]</f>
        <v>84</v>
      </c>
      <c r="B85" t="str">
        <f>Stat[[#This Row],[服装]]</f>
        <v>ユニフォーム</v>
      </c>
      <c r="C85" t="str">
        <f>Stat[[#This Row],[名前]]</f>
        <v>池尻隼人</v>
      </c>
      <c r="D85" t="str">
        <f>Stat[[#This Row],[じゃんけん]]</f>
        <v>パー</v>
      </c>
      <c r="E85" t="str">
        <f>Stat[[#This Row],[ポジション]]</f>
        <v>WS</v>
      </c>
      <c r="F85" t="str">
        <f>Stat[[#This Row],[高校]]</f>
        <v>常波</v>
      </c>
      <c r="G85" t="str">
        <f>Stat[[#This Row],[レアリティ]]</f>
        <v>ICONIC</v>
      </c>
      <c r="H85" t="str">
        <f>SetNo[[#This Row],[No.用]]</f>
        <v>ユニフォーム池尻隼人ICONIC</v>
      </c>
    </row>
    <row r="86" spans="1:8" x14ac:dyDescent="0.3">
      <c r="A86">
        <f>SetNo[[#This Row],[No.]]</f>
        <v>85</v>
      </c>
      <c r="B86" t="str">
        <f>Stat[[#This Row],[服装]]</f>
        <v>ユニフォーム</v>
      </c>
      <c r="C86" t="str">
        <f>Stat[[#This Row],[名前]]</f>
        <v>十和田良樹</v>
      </c>
      <c r="D86" t="str">
        <f>Stat[[#This Row],[じゃんけん]]</f>
        <v>チョキ</v>
      </c>
      <c r="E86" t="str">
        <f>Stat[[#This Row],[ポジション]]</f>
        <v>WS</v>
      </c>
      <c r="F86" t="str">
        <f>Stat[[#This Row],[高校]]</f>
        <v>扇南</v>
      </c>
      <c r="G86" t="str">
        <f>Stat[[#This Row],[レアリティ]]</f>
        <v>ICONIC</v>
      </c>
      <c r="H86" t="str">
        <f>SetNo[[#This Row],[No.用]]</f>
        <v>ユニフォーム十和田良樹ICONIC</v>
      </c>
    </row>
    <row r="87" spans="1:8" x14ac:dyDescent="0.3">
      <c r="A87">
        <f>SetNo[[#This Row],[No.]]</f>
        <v>86</v>
      </c>
      <c r="B87" t="str">
        <f>Stat[[#This Row],[服装]]</f>
        <v>ユニフォーム</v>
      </c>
      <c r="C87" t="str">
        <f>Stat[[#This Row],[名前]]</f>
        <v>森岳歩</v>
      </c>
      <c r="D87" t="str">
        <f>Stat[[#This Row],[じゃんけん]]</f>
        <v>チョキ</v>
      </c>
      <c r="E87" t="str">
        <f>Stat[[#This Row],[ポジション]]</f>
        <v>MB</v>
      </c>
      <c r="F87" t="str">
        <f>Stat[[#This Row],[高校]]</f>
        <v>扇南</v>
      </c>
      <c r="G87" t="str">
        <f>Stat[[#This Row],[レアリティ]]</f>
        <v>ICONIC</v>
      </c>
      <c r="H87" t="str">
        <f>SetNo[[#This Row],[No.用]]</f>
        <v>ユニフォーム森岳歩ICONIC</v>
      </c>
    </row>
    <row r="88" spans="1:8" x14ac:dyDescent="0.3">
      <c r="A88">
        <f>SetNo[[#This Row],[No.]]</f>
        <v>87</v>
      </c>
      <c r="B88" t="str">
        <f>Stat[[#This Row],[服装]]</f>
        <v>ユニフォーム</v>
      </c>
      <c r="C88" t="str">
        <f>Stat[[#This Row],[名前]]</f>
        <v>唐松拓巳</v>
      </c>
      <c r="D88" t="str">
        <f>Stat[[#This Row],[じゃんけん]]</f>
        <v>パー</v>
      </c>
      <c r="E88" t="str">
        <f>Stat[[#This Row],[ポジション]]</f>
        <v>WS</v>
      </c>
      <c r="F88" t="str">
        <f>Stat[[#This Row],[高校]]</f>
        <v>扇南</v>
      </c>
      <c r="G88" t="str">
        <f>Stat[[#This Row],[レアリティ]]</f>
        <v>ICONIC</v>
      </c>
      <c r="H88" t="str">
        <f>SetNo[[#This Row],[No.用]]</f>
        <v>ユニフォーム唐松拓巳ICONIC</v>
      </c>
    </row>
    <row r="89" spans="1:8" x14ac:dyDescent="0.3">
      <c r="A89">
        <f>SetNo[[#This Row],[No.]]</f>
        <v>88</v>
      </c>
      <c r="B89" t="str">
        <f>Stat[[#This Row],[服装]]</f>
        <v>ユニフォーム</v>
      </c>
      <c r="C89" t="str">
        <f>Stat[[#This Row],[名前]]</f>
        <v>田沢裕樹</v>
      </c>
      <c r="D89" t="str">
        <f>Stat[[#This Row],[じゃんけん]]</f>
        <v>チョキ</v>
      </c>
      <c r="E89" t="str">
        <f>Stat[[#This Row],[ポジション]]</f>
        <v>WS</v>
      </c>
      <c r="F89" t="str">
        <f>Stat[[#This Row],[高校]]</f>
        <v>扇南</v>
      </c>
      <c r="G89" t="str">
        <f>Stat[[#This Row],[レアリティ]]</f>
        <v>ICONIC</v>
      </c>
      <c r="H89" t="str">
        <f>SetNo[[#This Row],[No.用]]</f>
        <v>ユニフォーム田沢裕樹ICONIC</v>
      </c>
    </row>
    <row r="90" spans="1:8" x14ac:dyDescent="0.3">
      <c r="A90">
        <f>SetNo[[#This Row],[No.]]</f>
        <v>89</v>
      </c>
      <c r="B90" t="str">
        <f>Stat[[#This Row],[服装]]</f>
        <v>ユニフォーム</v>
      </c>
      <c r="C90" t="str">
        <f>Stat[[#This Row],[名前]]</f>
        <v>子安颯真</v>
      </c>
      <c r="D90" t="str">
        <f>Stat[[#This Row],[じゃんけん]]</f>
        <v>チョキ</v>
      </c>
      <c r="E90" t="str">
        <f>Stat[[#This Row],[ポジション]]</f>
        <v>MB</v>
      </c>
      <c r="F90" t="str">
        <f>Stat[[#This Row],[高校]]</f>
        <v>扇南</v>
      </c>
      <c r="G90" t="str">
        <f>Stat[[#This Row],[レアリティ]]</f>
        <v>ICONIC</v>
      </c>
      <c r="H90" t="str">
        <f>SetNo[[#This Row],[No.用]]</f>
        <v>ユニフォーム子安颯真ICONIC</v>
      </c>
    </row>
    <row r="91" spans="1:8" x14ac:dyDescent="0.3">
      <c r="A91">
        <f>SetNo[[#This Row],[No.]]</f>
        <v>90</v>
      </c>
      <c r="B91" t="str">
        <f>Stat[[#This Row],[服装]]</f>
        <v>ユニフォーム</v>
      </c>
      <c r="C91" t="str">
        <f>Stat[[#This Row],[名前]]</f>
        <v>横手駿</v>
      </c>
      <c r="D91" t="str">
        <f>Stat[[#This Row],[じゃんけん]]</f>
        <v>チョキ</v>
      </c>
      <c r="E91" t="str">
        <f>Stat[[#This Row],[ポジション]]</f>
        <v>Li</v>
      </c>
      <c r="F91" t="str">
        <f>Stat[[#This Row],[高校]]</f>
        <v>扇南</v>
      </c>
      <c r="G91" t="str">
        <f>Stat[[#This Row],[レアリティ]]</f>
        <v>ICONIC</v>
      </c>
      <c r="H91" t="str">
        <f>SetNo[[#This Row],[No.用]]</f>
        <v>ユニフォーム横手駿ICONIC</v>
      </c>
    </row>
    <row r="92" spans="1:8" x14ac:dyDescent="0.3">
      <c r="A92">
        <f>SetNo[[#This Row],[No.]]</f>
        <v>91</v>
      </c>
      <c r="B92" t="str">
        <f>Stat[[#This Row],[服装]]</f>
        <v>ユニフォーム</v>
      </c>
      <c r="C92" t="str">
        <f>Stat[[#This Row],[名前]]</f>
        <v>夏瀬伊吹</v>
      </c>
      <c r="D92" t="str">
        <f>Stat[[#This Row],[じゃんけん]]</f>
        <v>チョキ</v>
      </c>
      <c r="E92" t="str">
        <f>Stat[[#This Row],[ポジション]]</f>
        <v>S</v>
      </c>
      <c r="F92" t="str">
        <f>Stat[[#This Row],[高校]]</f>
        <v>扇南</v>
      </c>
      <c r="G92" t="str">
        <f>Stat[[#This Row],[レアリティ]]</f>
        <v>ICONIC</v>
      </c>
      <c r="H92" t="str">
        <f>SetNo[[#This Row],[No.用]]</f>
        <v>ユニフォーム夏瀬伊吹ICONIC</v>
      </c>
    </row>
    <row r="93" spans="1:8" x14ac:dyDescent="0.3">
      <c r="A93">
        <f>SetNo[[#This Row],[No.]]</f>
        <v>92</v>
      </c>
      <c r="B93" t="str">
        <f>Stat[[#This Row],[服装]]</f>
        <v>ユニフォーム</v>
      </c>
      <c r="C93" t="str">
        <f>Stat[[#This Row],[名前]]</f>
        <v>古牧譲</v>
      </c>
      <c r="D93" t="str">
        <f>Stat[[#This Row],[じゃんけん]]</f>
        <v>グー</v>
      </c>
      <c r="E93" t="str">
        <f>Stat[[#This Row],[ポジション]]</f>
        <v>S</v>
      </c>
      <c r="F93" t="str">
        <f>Stat[[#This Row],[高校]]</f>
        <v>角川</v>
      </c>
      <c r="G93" t="str">
        <f>Stat[[#This Row],[レアリティ]]</f>
        <v>ICONIC</v>
      </c>
      <c r="H93" t="str">
        <f>SetNo[[#This Row],[No.用]]</f>
        <v>ユニフォーム古牧譲ICONIC</v>
      </c>
    </row>
    <row r="94" spans="1:8" x14ac:dyDescent="0.3">
      <c r="A94">
        <f>SetNo[[#This Row],[No.]]</f>
        <v>93</v>
      </c>
      <c r="B94" t="str">
        <f>Stat[[#This Row],[服装]]</f>
        <v>雪遊び</v>
      </c>
      <c r="C94" t="str">
        <f>Stat[[#This Row],[名前]]</f>
        <v>古牧譲</v>
      </c>
      <c r="D94" t="str">
        <f>Stat[[#This Row],[じゃんけん]]</f>
        <v>パー</v>
      </c>
      <c r="E94" t="str">
        <f>Stat[[#This Row],[ポジション]]</f>
        <v>S</v>
      </c>
      <c r="F94" t="str">
        <f>Stat[[#This Row],[高校]]</f>
        <v>角川</v>
      </c>
      <c r="G94" t="str">
        <f>Stat[[#This Row],[レアリティ]]</f>
        <v>ICONIC</v>
      </c>
      <c r="H94" t="str">
        <f>SetNo[[#This Row],[No.用]]</f>
        <v>雪遊び古牧譲ICONIC</v>
      </c>
    </row>
    <row r="95" spans="1:8" x14ac:dyDescent="0.3">
      <c r="A95">
        <f>SetNo[[#This Row],[No.]]</f>
        <v>94</v>
      </c>
      <c r="B95" t="str">
        <f>Stat[[#This Row],[服装]]</f>
        <v>ユニフォーム</v>
      </c>
      <c r="C95" t="str">
        <f>Stat[[#This Row],[名前]]</f>
        <v>浅虫快人</v>
      </c>
      <c r="D95" t="str">
        <f>Stat[[#This Row],[じゃんけん]]</f>
        <v>チョキ</v>
      </c>
      <c r="E95" t="str">
        <f>Stat[[#This Row],[ポジション]]</f>
        <v>WS</v>
      </c>
      <c r="F95" t="str">
        <f>Stat[[#This Row],[高校]]</f>
        <v>角川</v>
      </c>
      <c r="G95" t="str">
        <f>Stat[[#This Row],[レアリティ]]</f>
        <v>ICONIC</v>
      </c>
      <c r="H95" t="str">
        <f>SetNo[[#This Row],[No.用]]</f>
        <v>ユニフォーム浅虫快人ICONIC</v>
      </c>
    </row>
    <row r="96" spans="1:8" x14ac:dyDescent="0.3">
      <c r="A96">
        <f>SetNo[[#This Row],[No.]]</f>
        <v>95</v>
      </c>
      <c r="B96" t="str">
        <f>Stat[[#This Row],[服装]]</f>
        <v>ユニフォーム</v>
      </c>
      <c r="C96" t="str">
        <f>Stat[[#This Row],[名前]]</f>
        <v>南田大志</v>
      </c>
      <c r="D96" t="str">
        <f>Stat[[#This Row],[じゃんけん]]</f>
        <v>グー</v>
      </c>
      <c r="E96" t="str">
        <f>Stat[[#This Row],[ポジション]]</f>
        <v>Li</v>
      </c>
      <c r="F96" t="str">
        <f>Stat[[#This Row],[高校]]</f>
        <v>角川</v>
      </c>
      <c r="G96" t="str">
        <f>Stat[[#This Row],[レアリティ]]</f>
        <v>ICONIC</v>
      </c>
      <c r="H96" t="str">
        <f>SetNo[[#This Row],[No.用]]</f>
        <v>ユニフォーム南田大志ICONIC</v>
      </c>
    </row>
    <row r="97" spans="1:8" x14ac:dyDescent="0.3">
      <c r="A97">
        <f>SetNo[[#This Row],[No.]]</f>
        <v>96</v>
      </c>
      <c r="B97" t="str">
        <f>Stat[[#This Row],[服装]]</f>
        <v>ユニフォーム</v>
      </c>
      <c r="C97" t="str">
        <f>Stat[[#This Row],[名前]]</f>
        <v>湯川良明</v>
      </c>
      <c r="D97" t="str">
        <f>Stat[[#This Row],[じゃんけん]]</f>
        <v>グー</v>
      </c>
      <c r="E97" t="str">
        <f>Stat[[#This Row],[ポジション]]</f>
        <v>MB</v>
      </c>
      <c r="F97" t="str">
        <f>Stat[[#This Row],[高校]]</f>
        <v>角川</v>
      </c>
      <c r="G97" t="str">
        <f>Stat[[#This Row],[レアリティ]]</f>
        <v>ICONIC</v>
      </c>
      <c r="H97" t="str">
        <f>SetNo[[#This Row],[No.用]]</f>
        <v>ユニフォーム湯川良明ICONIC</v>
      </c>
    </row>
    <row r="98" spans="1:8" x14ac:dyDescent="0.3">
      <c r="A98">
        <f>SetNo[[#This Row],[No.]]</f>
        <v>97</v>
      </c>
      <c r="B98" t="str">
        <f>Stat[[#This Row],[服装]]</f>
        <v>ユニフォーム</v>
      </c>
      <c r="C98" t="str">
        <f>Stat[[#This Row],[名前]]</f>
        <v>稲垣功</v>
      </c>
      <c r="D98" t="str">
        <f>Stat[[#This Row],[じゃんけん]]</f>
        <v>グー</v>
      </c>
      <c r="E98" t="str">
        <f>Stat[[#This Row],[ポジション]]</f>
        <v>WS</v>
      </c>
      <c r="F98" t="str">
        <f>Stat[[#This Row],[高校]]</f>
        <v>角川</v>
      </c>
      <c r="G98" t="str">
        <f>Stat[[#This Row],[レアリティ]]</f>
        <v>ICONIC</v>
      </c>
      <c r="H98" t="str">
        <f>SetNo[[#This Row],[No.用]]</f>
        <v>ユニフォーム稲垣功ICONIC</v>
      </c>
    </row>
    <row r="99" spans="1:8" x14ac:dyDescent="0.3">
      <c r="A99">
        <f>SetNo[[#This Row],[No.]]</f>
        <v>98</v>
      </c>
      <c r="B99" t="str">
        <f>Stat[[#This Row],[服装]]</f>
        <v>ユニフォーム</v>
      </c>
      <c r="C99" t="str">
        <f>Stat[[#This Row],[名前]]</f>
        <v>馬門英治</v>
      </c>
      <c r="D99" t="str">
        <f>Stat[[#This Row],[じゃんけん]]</f>
        <v>グー</v>
      </c>
      <c r="E99" t="str">
        <f>Stat[[#This Row],[ポジション]]</f>
        <v>MB</v>
      </c>
      <c r="F99" t="str">
        <f>Stat[[#This Row],[高校]]</f>
        <v>角川</v>
      </c>
      <c r="G99" t="str">
        <f>Stat[[#This Row],[レアリティ]]</f>
        <v>ICONIC</v>
      </c>
      <c r="H99" t="str">
        <f>SetNo[[#This Row],[No.用]]</f>
        <v>ユニフォーム馬門英治ICONIC</v>
      </c>
    </row>
    <row r="100" spans="1:8" x14ac:dyDescent="0.3">
      <c r="A100">
        <f>SetNo[[#This Row],[No.]]</f>
        <v>99</v>
      </c>
      <c r="B100" t="str">
        <f>Stat[[#This Row],[服装]]</f>
        <v>ユニフォーム</v>
      </c>
      <c r="C100" t="str">
        <f>Stat[[#This Row],[名前]]</f>
        <v>百沢雄大</v>
      </c>
      <c r="D100" t="str">
        <f>Stat[[#This Row],[じゃんけん]]</f>
        <v>グー</v>
      </c>
      <c r="E100" t="str">
        <f>Stat[[#This Row],[ポジション]]</f>
        <v>WS</v>
      </c>
      <c r="F100" t="str">
        <f>Stat[[#This Row],[高校]]</f>
        <v>角川</v>
      </c>
      <c r="G100" t="str">
        <f>Stat[[#This Row],[レアリティ]]</f>
        <v>ICONIC</v>
      </c>
      <c r="H100" t="str">
        <f>SetNo[[#This Row],[No.用]]</f>
        <v>ユニフォーム百沢雄大ICONIC</v>
      </c>
    </row>
    <row r="101" spans="1:8" x14ac:dyDescent="0.3">
      <c r="A101">
        <f>SetNo[[#This Row],[No.]]</f>
        <v>100</v>
      </c>
      <c r="B101" t="str">
        <f>Stat[[#This Row],[服装]]</f>
        <v>職業体験</v>
      </c>
      <c r="C101" t="str">
        <f>Stat[[#This Row],[名前]]</f>
        <v>百沢雄大</v>
      </c>
      <c r="D101" t="str">
        <f>Stat[[#This Row],[じゃんけん]]</f>
        <v>パー</v>
      </c>
      <c r="E101" t="str">
        <f>Stat[[#This Row],[ポジション]]</f>
        <v>WS</v>
      </c>
      <c r="F101" t="str">
        <f>Stat[[#This Row],[高校]]</f>
        <v>角川</v>
      </c>
      <c r="G101" t="str">
        <f>Stat[[#This Row],[レアリティ]]</f>
        <v>ICONIC</v>
      </c>
      <c r="H101" t="str">
        <f>SetNo[[#This Row],[No.用]]</f>
        <v>職業体験百沢雄大ICONIC</v>
      </c>
    </row>
    <row r="102" spans="1:8" x14ac:dyDescent="0.3">
      <c r="A102">
        <f>SetNo[[#This Row],[No.]]</f>
        <v>101</v>
      </c>
      <c r="B102" t="str">
        <f>Stat[[#This Row],[服装]]</f>
        <v>ユニフォーム</v>
      </c>
      <c r="C102" t="str">
        <f>Stat[[#This Row],[名前]]</f>
        <v>照島游児</v>
      </c>
      <c r="D102" t="str">
        <f>Stat[[#This Row],[じゃんけん]]</f>
        <v>パー</v>
      </c>
      <c r="E102" t="str">
        <f>Stat[[#This Row],[ポジション]]</f>
        <v>WS</v>
      </c>
      <c r="F102" t="str">
        <f>Stat[[#This Row],[高校]]</f>
        <v>条善寺</v>
      </c>
      <c r="G102" t="str">
        <f>Stat[[#This Row],[レアリティ]]</f>
        <v>ICONIC</v>
      </c>
      <c r="H102" t="str">
        <f>SetNo[[#This Row],[No.用]]</f>
        <v>ユニフォーム照島游児ICONIC</v>
      </c>
    </row>
    <row r="103" spans="1:8" x14ac:dyDescent="0.3">
      <c r="A103">
        <f>SetNo[[#This Row],[No.]]</f>
        <v>102</v>
      </c>
      <c r="B103" t="str">
        <f>Stat[[#This Row],[服装]]</f>
        <v>制服</v>
      </c>
      <c r="C103" t="str">
        <f>Stat[[#This Row],[名前]]</f>
        <v>照島游児</v>
      </c>
      <c r="D103" t="str">
        <f>Stat[[#This Row],[じゃんけん]]</f>
        <v>チョキ</v>
      </c>
      <c r="E103" t="str">
        <f>Stat[[#This Row],[ポジション]]</f>
        <v>WS</v>
      </c>
      <c r="F103" t="str">
        <f>Stat[[#This Row],[高校]]</f>
        <v>条善寺</v>
      </c>
      <c r="G103" t="str">
        <f>Stat[[#This Row],[レアリティ]]</f>
        <v>ICONIC</v>
      </c>
      <c r="H103" t="str">
        <f>SetNo[[#This Row],[No.用]]</f>
        <v>制服照島游児ICONIC</v>
      </c>
    </row>
    <row r="104" spans="1:8" x14ac:dyDescent="0.3">
      <c r="A104">
        <f>SetNo[[#This Row],[No.]]</f>
        <v>103</v>
      </c>
      <c r="B104" t="str">
        <f>Stat[[#This Row],[服装]]</f>
        <v>雪遊び</v>
      </c>
      <c r="C104" t="str">
        <f>Stat[[#This Row],[名前]]</f>
        <v>照島游児</v>
      </c>
      <c r="D104" t="str">
        <f>Stat[[#This Row],[じゃんけん]]</f>
        <v>グー</v>
      </c>
      <c r="E104" t="str">
        <f>Stat[[#This Row],[ポジション]]</f>
        <v>WS</v>
      </c>
      <c r="F104" t="str">
        <f>Stat[[#This Row],[高校]]</f>
        <v>条善寺</v>
      </c>
      <c r="G104" t="str">
        <f>Stat[[#This Row],[レアリティ]]</f>
        <v>ICONIC</v>
      </c>
      <c r="H104" t="str">
        <f>SetNo[[#This Row],[No.用]]</f>
        <v>雪遊び照島游児ICONIC</v>
      </c>
    </row>
    <row r="105" spans="1:8" x14ac:dyDescent="0.3">
      <c r="A105">
        <f>SetNo[[#This Row],[No.]]</f>
        <v>104</v>
      </c>
      <c r="B105" t="str">
        <f>Stat[[#This Row],[服装]]</f>
        <v>ユニフォーム</v>
      </c>
      <c r="C105" t="str">
        <f>Stat[[#This Row],[名前]]</f>
        <v>母畑和馬</v>
      </c>
      <c r="D105" t="str">
        <f>Stat[[#This Row],[じゃんけん]]</f>
        <v>パー</v>
      </c>
      <c r="E105" t="str">
        <f>Stat[[#This Row],[ポジション]]</f>
        <v>MB</v>
      </c>
      <c r="F105" t="str">
        <f>Stat[[#This Row],[高校]]</f>
        <v>条善寺</v>
      </c>
      <c r="G105" t="str">
        <f>Stat[[#This Row],[レアリティ]]</f>
        <v>ICONIC</v>
      </c>
      <c r="H105" t="str">
        <f>SetNo[[#This Row],[No.用]]</f>
        <v>ユニフォーム母畑和馬ICONIC</v>
      </c>
    </row>
    <row r="106" spans="1:8" x14ac:dyDescent="0.3">
      <c r="A106">
        <f>SetNo[[#This Row],[No.]]</f>
        <v>105</v>
      </c>
      <c r="B106" t="str">
        <f>Stat[[#This Row],[服装]]</f>
        <v>ユニフォーム</v>
      </c>
      <c r="C106" t="str">
        <f>Stat[[#This Row],[名前]]</f>
        <v>二岐丈晴</v>
      </c>
      <c r="D106" t="str">
        <f>Stat[[#This Row],[じゃんけん]]</f>
        <v>グー</v>
      </c>
      <c r="E106" t="str">
        <f>Stat[[#This Row],[ポジション]]</f>
        <v>S</v>
      </c>
      <c r="F106" t="str">
        <f>Stat[[#This Row],[高校]]</f>
        <v>条善寺</v>
      </c>
      <c r="G106" t="str">
        <f>Stat[[#This Row],[レアリティ]]</f>
        <v>ICONIC</v>
      </c>
      <c r="H106" t="str">
        <f>SetNo[[#This Row],[No.用]]</f>
        <v>ユニフォーム二岐丈晴ICONIC</v>
      </c>
    </row>
    <row r="107" spans="1:8" x14ac:dyDescent="0.3">
      <c r="A107">
        <f>SetNo[[#This Row],[No.]]</f>
        <v>106</v>
      </c>
      <c r="B107" t="str">
        <f>Stat[[#This Row],[服装]]</f>
        <v>制服</v>
      </c>
      <c r="C107" t="str">
        <f>Stat[[#This Row],[名前]]</f>
        <v>二岐丈晴</v>
      </c>
      <c r="D107" t="str">
        <f>Stat[[#This Row],[じゃんけん]]</f>
        <v>パー</v>
      </c>
      <c r="E107" t="str">
        <f>Stat[[#This Row],[ポジション]]</f>
        <v>S</v>
      </c>
      <c r="F107" t="str">
        <f>Stat[[#This Row],[高校]]</f>
        <v>条善寺</v>
      </c>
      <c r="G107" t="str">
        <f>Stat[[#This Row],[レアリティ]]</f>
        <v>ICONIC</v>
      </c>
      <c r="H107" t="str">
        <f>SetNo[[#This Row],[No.用]]</f>
        <v>制服二岐丈晴ICONIC</v>
      </c>
    </row>
    <row r="108" spans="1:8" x14ac:dyDescent="0.3">
      <c r="A108">
        <f>SetNo[[#This Row],[No.]]</f>
        <v>107</v>
      </c>
      <c r="B108" t="str">
        <f>Stat[[#This Row],[服装]]</f>
        <v>ユニフォーム</v>
      </c>
      <c r="C108" t="str">
        <f>Stat[[#This Row],[名前]]</f>
        <v>沼尻凛太郎</v>
      </c>
      <c r="D108" t="str">
        <f>Stat[[#This Row],[じゃんけん]]</f>
        <v>グー</v>
      </c>
      <c r="E108" t="str">
        <f>Stat[[#This Row],[ポジション]]</f>
        <v>WS</v>
      </c>
      <c r="F108" t="str">
        <f>Stat[[#This Row],[高校]]</f>
        <v>条善寺</v>
      </c>
      <c r="G108" t="str">
        <f>Stat[[#This Row],[レアリティ]]</f>
        <v>ICONIC</v>
      </c>
      <c r="H108" t="str">
        <f>SetNo[[#This Row],[No.用]]</f>
        <v>ユニフォーム沼尻凛太郎ICONIC</v>
      </c>
    </row>
    <row r="109" spans="1:8" x14ac:dyDescent="0.3">
      <c r="A109">
        <f>SetNo[[#This Row],[No.]]</f>
        <v>108</v>
      </c>
      <c r="B109" t="str">
        <f>Stat[[#This Row],[服装]]</f>
        <v>ユニフォーム</v>
      </c>
      <c r="C109" t="str">
        <f>Stat[[#This Row],[名前]]</f>
        <v>飯坂信義</v>
      </c>
      <c r="D109" t="str">
        <f>Stat[[#This Row],[じゃんけん]]</f>
        <v>パー</v>
      </c>
      <c r="E109" t="str">
        <f>Stat[[#This Row],[ポジション]]</f>
        <v>MB</v>
      </c>
      <c r="F109" t="str">
        <f>Stat[[#This Row],[高校]]</f>
        <v>条善寺</v>
      </c>
      <c r="G109" t="str">
        <f>Stat[[#This Row],[レアリティ]]</f>
        <v>ICONIC</v>
      </c>
      <c r="H109" t="str">
        <f>SetNo[[#This Row],[No.用]]</f>
        <v>ユニフォーム飯坂信義ICONIC</v>
      </c>
    </row>
    <row r="110" spans="1:8" x14ac:dyDescent="0.3">
      <c r="A110">
        <f>SetNo[[#This Row],[No.]]</f>
        <v>109</v>
      </c>
      <c r="B110" t="str">
        <f>Stat[[#This Row],[服装]]</f>
        <v>ユニフォーム</v>
      </c>
      <c r="C110" t="str">
        <f>Stat[[#This Row],[名前]]</f>
        <v>東山勝道</v>
      </c>
      <c r="D110" t="str">
        <f>Stat[[#This Row],[じゃんけん]]</f>
        <v>パー</v>
      </c>
      <c r="E110" t="str">
        <f>Stat[[#This Row],[ポジション]]</f>
        <v>WS</v>
      </c>
      <c r="F110" t="str">
        <f>Stat[[#This Row],[高校]]</f>
        <v>条善寺</v>
      </c>
      <c r="G110" t="str">
        <f>Stat[[#This Row],[レアリティ]]</f>
        <v>ICONIC</v>
      </c>
      <c r="H110" t="str">
        <f>SetNo[[#This Row],[No.用]]</f>
        <v>ユニフォーム東山勝道ICONIC</v>
      </c>
    </row>
    <row r="111" spans="1:8" x14ac:dyDescent="0.3">
      <c r="A111">
        <f>SetNo[[#This Row],[No.]]</f>
        <v>110</v>
      </c>
      <c r="B111" t="str">
        <f>Stat[[#This Row],[服装]]</f>
        <v>ユニフォーム</v>
      </c>
      <c r="C111" t="str">
        <f>Stat[[#This Row],[名前]]</f>
        <v>土湯新</v>
      </c>
      <c r="D111" t="str">
        <f>Stat[[#This Row],[じゃんけん]]</f>
        <v>パー</v>
      </c>
      <c r="E111" t="str">
        <f>Stat[[#This Row],[ポジション]]</f>
        <v>Li</v>
      </c>
      <c r="F111" t="str">
        <f>Stat[[#This Row],[高校]]</f>
        <v>条善寺</v>
      </c>
      <c r="G111" t="str">
        <f>Stat[[#This Row],[レアリティ]]</f>
        <v>ICONIC</v>
      </c>
      <c r="H111" t="str">
        <f>SetNo[[#This Row],[No.用]]</f>
        <v>ユニフォーム土湯新ICONIC</v>
      </c>
    </row>
    <row r="112" spans="1:8" x14ac:dyDescent="0.3">
      <c r="A112">
        <f>SetNo[[#This Row],[No.]]</f>
        <v>111</v>
      </c>
      <c r="B112" t="str">
        <f>Stat[[#This Row],[服装]]</f>
        <v>ユニフォーム</v>
      </c>
      <c r="C112" t="str">
        <f>Stat[[#This Row],[名前]]</f>
        <v>中島猛</v>
      </c>
      <c r="D112" t="str">
        <f>Stat[[#This Row],[じゃんけん]]</f>
        <v>チョキ</v>
      </c>
      <c r="E112" t="str">
        <f>Stat[[#This Row],[ポジション]]</f>
        <v>WS</v>
      </c>
      <c r="F112" t="str">
        <f>Stat[[#This Row],[高校]]</f>
        <v>和久南</v>
      </c>
      <c r="G112" t="str">
        <f>Stat[[#This Row],[レアリティ]]</f>
        <v>ICONIC</v>
      </c>
      <c r="H112" t="str">
        <f>SetNo[[#This Row],[No.用]]</f>
        <v>ユニフォーム中島猛ICONIC</v>
      </c>
    </row>
    <row r="113" spans="1:8" x14ac:dyDescent="0.3">
      <c r="A113">
        <f>SetNo[[#This Row],[No.]]</f>
        <v>112</v>
      </c>
      <c r="B113" t="str">
        <f>Stat[[#This Row],[服装]]</f>
        <v>ユニフォーム</v>
      </c>
      <c r="C113" t="str">
        <f>Stat[[#This Row],[名前]]</f>
        <v>白石優希</v>
      </c>
      <c r="D113" t="str">
        <f>Stat[[#This Row],[じゃんけん]]</f>
        <v>パー</v>
      </c>
      <c r="E113" t="str">
        <f>Stat[[#This Row],[ポジション]]</f>
        <v>WS</v>
      </c>
      <c r="F113" t="str">
        <f>Stat[[#This Row],[高校]]</f>
        <v>和久南</v>
      </c>
      <c r="G113" t="str">
        <f>Stat[[#This Row],[レアリティ]]</f>
        <v>ICONIC</v>
      </c>
      <c r="H113" t="str">
        <f>SetNo[[#This Row],[No.用]]</f>
        <v>ユニフォーム白石優希ICONIC</v>
      </c>
    </row>
    <row r="114" spans="1:8" x14ac:dyDescent="0.3">
      <c r="A114">
        <f>SetNo[[#This Row],[No.]]</f>
        <v>113</v>
      </c>
      <c r="B114" t="str">
        <f>Stat[[#This Row],[服装]]</f>
        <v>ユニフォーム</v>
      </c>
      <c r="C114" t="str">
        <f>Stat[[#This Row],[名前]]</f>
        <v>花山一雅</v>
      </c>
      <c r="D114" t="str">
        <f>Stat[[#This Row],[じゃんけん]]</f>
        <v>チョキ</v>
      </c>
      <c r="E114" t="str">
        <f>Stat[[#This Row],[ポジション]]</f>
        <v>S</v>
      </c>
      <c r="F114" t="str">
        <f>Stat[[#This Row],[高校]]</f>
        <v>和久南</v>
      </c>
      <c r="G114" t="str">
        <f>Stat[[#This Row],[レアリティ]]</f>
        <v>ICONIC</v>
      </c>
      <c r="H114" t="str">
        <f>SetNo[[#This Row],[No.用]]</f>
        <v>ユニフォーム花山一雅ICONIC</v>
      </c>
    </row>
    <row r="115" spans="1:8" x14ac:dyDescent="0.3">
      <c r="A115">
        <f>SetNo[[#This Row],[No.]]</f>
        <v>114</v>
      </c>
      <c r="B115" t="str">
        <f>Stat[[#This Row],[服装]]</f>
        <v>ユニフォーム</v>
      </c>
      <c r="C115" t="str">
        <f>Stat[[#This Row],[名前]]</f>
        <v>鳴子哲平</v>
      </c>
      <c r="D115" t="str">
        <f>Stat[[#This Row],[じゃんけん]]</f>
        <v>チョキ</v>
      </c>
      <c r="E115" t="str">
        <f>Stat[[#This Row],[ポジション]]</f>
        <v>MB</v>
      </c>
      <c r="F115" t="str">
        <f>Stat[[#This Row],[高校]]</f>
        <v>和久南</v>
      </c>
      <c r="G115" t="str">
        <f>Stat[[#This Row],[レアリティ]]</f>
        <v>ICONIC</v>
      </c>
      <c r="H115" t="str">
        <f>SetNo[[#This Row],[No.用]]</f>
        <v>ユニフォーム鳴子哲平ICONIC</v>
      </c>
    </row>
    <row r="116" spans="1:8" x14ac:dyDescent="0.3">
      <c r="A116">
        <f>SetNo[[#This Row],[No.]]</f>
        <v>115</v>
      </c>
      <c r="B116" t="str">
        <f>Stat[[#This Row],[服装]]</f>
        <v>ユニフォーム</v>
      </c>
      <c r="C116" t="str">
        <f>Stat[[#This Row],[名前]]</f>
        <v>秋保和光</v>
      </c>
      <c r="D116" t="str">
        <f>Stat[[#This Row],[じゃんけん]]</f>
        <v>チョキ</v>
      </c>
      <c r="E116" t="str">
        <f>Stat[[#This Row],[ポジション]]</f>
        <v>Li</v>
      </c>
      <c r="F116" t="str">
        <f>Stat[[#This Row],[高校]]</f>
        <v>和久南</v>
      </c>
      <c r="G116" t="str">
        <f>Stat[[#This Row],[レアリティ]]</f>
        <v>ICONIC</v>
      </c>
      <c r="H116" t="str">
        <f>SetNo[[#This Row],[No.用]]</f>
        <v>ユニフォーム秋保和光ICONIC</v>
      </c>
    </row>
    <row r="117" spans="1:8" x14ac:dyDescent="0.3">
      <c r="A117">
        <f>SetNo[[#This Row],[No.]]</f>
        <v>116</v>
      </c>
      <c r="B117" t="str">
        <f>Stat[[#This Row],[服装]]</f>
        <v>ユニフォーム</v>
      </c>
      <c r="C117" t="str">
        <f>Stat[[#This Row],[名前]]</f>
        <v>松島剛</v>
      </c>
      <c r="D117" t="str">
        <f>Stat[[#This Row],[じゃんけん]]</f>
        <v>チョキ</v>
      </c>
      <c r="E117" t="str">
        <f>Stat[[#This Row],[ポジション]]</f>
        <v>MB</v>
      </c>
      <c r="F117" t="str">
        <f>Stat[[#This Row],[高校]]</f>
        <v>和久南</v>
      </c>
      <c r="G117" t="str">
        <f>Stat[[#This Row],[レアリティ]]</f>
        <v>ICONIC</v>
      </c>
      <c r="H117" t="str">
        <f>SetNo[[#This Row],[No.用]]</f>
        <v>ユニフォーム松島剛ICONIC</v>
      </c>
    </row>
    <row r="118" spans="1:8" x14ac:dyDescent="0.3">
      <c r="A118">
        <f>SetNo[[#This Row],[No.]]</f>
        <v>117</v>
      </c>
      <c r="B118" t="str">
        <f>Stat[[#This Row],[服装]]</f>
        <v>ユニフォーム</v>
      </c>
      <c r="C118" t="str">
        <f>Stat[[#This Row],[名前]]</f>
        <v>川渡瞬己</v>
      </c>
      <c r="D118" t="str">
        <f>Stat[[#This Row],[じゃんけん]]</f>
        <v>チョキ</v>
      </c>
      <c r="E118" t="str">
        <f>Stat[[#This Row],[ポジション]]</f>
        <v>WS</v>
      </c>
      <c r="F118" t="str">
        <f>Stat[[#This Row],[高校]]</f>
        <v>和久南</v>
      </c>
      <c r="G118" t="str">
        <f>Stat[[#This Row],[レアリティ]]</f>
        <v>ICONIC</v>
      </c>
      <c r="H118" t="str">
        <f>SetNo[[#This Row],[No.用]]</f>
        <v>ユニフォーム川渡瞬己ICONIC</v>
      </c>
    </row>
    <row r="119" spans="1:8" x14ac:dyDescent="0.3">
      <c r="A119">
        <f>SetNo[[#This Row],[No.]]</f>
        <v>118</v>
      </c>
      <c r="B119" t="str">
        <f>Stat[[#This Row],[服装]]</f>
        <v>ユニフォーム</v>
      </c>
      <c r="C119" t="str">
        <f>Stat[[#This Row],[名前]]</f>
        <v>牛島若利</v>
      </c>
      <c r="D119" t="str">
        <f>Stat[[#This Row],[じゃんけん]]</f>
        <v>グー</v>
      </c>
      <c r="E119" t="str">
        <f>Stat[[#This Row],[ポジション]]</f>
        <v>WS</v>
      </c>
      <c r="F119" t="str">
        <f>Stat[[#This Row],[高校]]</f>
        <v>白鳥沢</v>
      </c>
      <c r="G119" t="str">
        <f>Stat[[#This Row],[レアリティ]]</f>
        <v>ICONIC</v>
      </c>
      <c r="H119" t="str">
        <f>SetNo[[#This Row],[No.用]]</f>
        <v>ユニフォーム牛島若利ICONIC</v>
      </c>
    </row>
    <row r="120" spans="1:8" x14ac:dyDescent="0.3">
      <c r="A120">
        <f>SetNo[[#This Row],[No.]]</f>
        <v>119</v>
      </c>
      <c r="B120" t="str">
        <f>Stat[[#This Row],[服装]]</f>
        <v>水着</v>
      </c>
      <c r="C120" t="str">
        <f>Stat[[#This Row],[名前]]</f>
        <v>牛島若利</v>
      </c>
      <c r="D120" t="str">
        <f>Stat[[#This Row],[じゃんけん]]</f>
        <v>パー</v>
      </c>
      <c r="E120" t="str">
        <f>Stat[[#This Row],[ポジション]]</f>
        <v>WS</v>
      </c>
      <c r="F120" t="str">
        <f>Stat[[#This Row],[高校]]</f>
        <v>白鳥沢</v>
      </c>
      <c r="G120" t="str">
        <f>Stat[[#This Row],[レアリティ]]</f>
        <v>ICONIC</v>
      </c>
      <c r="H120" t="str">
        <f>SetNo[[#This Row],[No.用]]</f>
        <v>水着牛島若利ICONIC</v>
      </c>
    </row>
    <row r="121" spans="1:8" x14ac:dyDescent="0.3">
      <c r="A121">
        <f>SetNo[[#This Row],[No.]]</f>
        <v>120</v>
      </c>
      <c r="B121" t="str">
        <f>Stat[[#This Row],[服装]]</f>
        <v>新年</v>
      </c>
      <c r="C121" t="str">
        <f>Stat[[#This Row],[名前]]</f>
        <v>牛島若利</v>
      </c>
      <c r="D121" t="str">
        <f>Stat[[#This Row],[じゃんけん]]</f>
        <v>チョキ</v>
      </c>
      <c r="E121" t="str">
        <f>Stat[[#This Row],[ポジション]]</f>
        <v>WS</v>
      </c>
      <c r="F121" t="str">
        <f>Stat[[#This Row],[高校]]</f>
        <v>白鳥沢</v>
      </c>
      <c r="G121" t="str">
        <f>Stat[[#This Row],[レアリティ]]</f>
        <v>ICONIC</v>
      </c>
      <c r="H121" t="str">
        <f>SetNo[[#This Row],[No.用]]</f>
        <v>新年牛島若利ICONIC</v>
      </c>
    </row>
    <row r="122" spans="1:8" x14ac:dyDescent="0.3">
      <c r="A122">
        <f>SetNo[[#This Row],[No.]]</f>
        <v>121</v>
      </c>
      <c r="B122" t="str">
        <f>Stat[[#This Row],[服装]]</f>
        <v>ユニフォーム</v>
      </c>
      <c r="C122" t="str">
        <f>Stat[[#This Row],[名前]]</f>
        <v>天童覚</v>
      </c>
      <c r="D122" t="str">
        <f>Stat[[#This Row],[じゃんけん]]</f>
        <v>グー</v>
      </c>
      <c r="E122" t="str">
        <f>Stat[[#This Row],[ポジション]]</f>
        <v>MB</v>
      </c>
      <c r="F122" t="str">
        <f>Stat[[#This Row],[高校]]</f>
        <v>白鳥沢</v>
      </c>
      <c r="G122" t="str">
        <f>Stat[[#This Row],[レアリティ]]</f>
        <v>ICONIC</v>
      </c>
      <c r="H122" t="str">
        <f>SetNo[[#This Row],[No.用]]</f>
        <v>ユニフォーム天童覚ICONIC</v>
      </c>
    </row>
    <row r="123" spans="1:8" x14ac:dyDescent="0.3">
      <c r="A123">
        <f>SetNo[[#This Row],[No.]]</f>
        <v>122</v>
      </c>
      <c r="B123" t="str">
        <f>Stat[[#This Row],[服装]]</f>
        <v>水着</v>
      </c>
      <c r="C123" t="str">
        <f>Stat[[#This Row],[名前]]</f>
        <v>天童覚</v>
      </c>
      <c r="D123" t="str">
        <f>Stat[[#This Row],[じゃんけん]]</f>
        <v>パー</v>
      </c>
      <c r="E123" t="str">
        <f>Stat[[#This Row],[ポジション]]</f>
        <v>MB</v>
      </c>
      <c r="F123" t="str">
        <f>Stat[[#This Row],[高校]]</f>
        <v>白鳥沢</v>
      </c>
      <c r="G123" t="str">
        <f>Stat[[#This Row],[レアリティ]]</f>
        <v>ICONIC</v>
      </c>
      <c r="H123" t="str">
        <f>SetNo[[#This Row],[No.用]]</f>
        <v>水着天童覚ICONIC</v>
      </c>
    </row>
    <row r="124" spans="1:8" x14ac:dyDescent="0.3">
      <c r="A124">
        <f>SetNo[[#This Row],[No.]]</f>
        <v>123</v>
      </c>
      <c r="B124" t="str">
        <f>Stat[[#This Row],[服装]]</f>
        <v>文化祭</v>
      </c>
      <c r="C124" t="str">
        <f>Stat[[#This Row],[名前]]</f>
        <v>天童覚</v>
      </c>
      <c r="D124" t="str">
        <f>Stat[[#This Row],[じゃんけん]]</f>
        <v>チョキ</v>
      </c>
      <c r="E124" t="str">
        <f>Stat[[#This Row],[ポジション]]</f>
        <v>MB</v>
      </c>
      <c r="F124" t="str">
        <f>Stat[[#This Row],[高校]]</f>
        <v>白鳥沢</v>
      </c>
      <c r="G124" t="str">
        <f>Stat[[#This Row],[レアリティ]]</f>
        <v>ICONIC</v>
      </c>
      <c r="H124" t="str">
        <f>SetNo[[#This Row],[No.用]]</f>
        <v>文化祭天童覚ICONIC</v>
      </c>
    </row>
    <row r="125" spans="1:8" x14ac:dyDescent="0.3">
      <c r="A125">
        <f>SetNo[[#This Row],[No.]]</f>
        <v>124</v>
      </c>
      <c r="B125" t="str">
        <f>Stat[[#This Row],[服装]]</f>
        <v>ユニフォーム</v>
      </c>
      <c r="C125" t="str">
        <f>Stat[[#This Row],[名前]]</f>
        <v>五色工</v>
      </c>
      <c r="D125" t="str">
        <f>Stat[[#This Row],[じゃんけん]]</f>
        <v>チョキ</v>
      </c>
      <c r="E125" t="str">
        <f>Stat[[#This Row],[ポジション]]</f>
        <v>WS</v>
      </c>
      <c r="F125" t="str">
        <f>Stat[[#This Row],[高校]]</f>
        <v>白鳥沢</v>
      </c>
      <c r="G125" t="str">
        <f>Stat[[#This Row],[レアリティ]]</f>
        <v>ICONIC</v>
      </c>
      <c r="H125" t="str">
        <f>SetNo[[#This Row],[No.用]]</f>
        <v>ユニフォーム五色工ICONIC</v>
      </c>
    </row>
    <row r="126" spans="1:8" x14ac:dyDescent="0.3">
      <c r="A126">
        <f>SetNo[[#This Row],[No.]]</f>
        <v>125</v>
      </c>
      <c r="B126" t="str">
        <f>Stat[[#This Row],[服装]]</f>
        <v>職業体験</v>
      </c>
      <c r="C126" t="str">
        <f>Stat[[#This Row],[名前]]</f>
        <v>五色工</v>
      </c>
      <c r="D126" t="str">
        <f>Stat[[#This Row],[じゃんけん]]</f>
        <v>グー</v>
      </c>
      <c r="E126" t="str">
        <f>Stat[[#This Row],[ポジション]]</f>
        <v>WS</v>
      </c>
      <c r="F126" t="str">
        <f>Stat[[#This Row],[高校]]</f>
        <v>白鳥沢</v>
      </c>
      <c r="G126" t="str">
        <f>Stat[[#This Row],[レアリティ]]</f>
        <v>ICONIC</v>
      </c>
      <c r="H126" t="str">
        <f>SetNo[[#This Row],[No.用]]</f>
        <v>職業体験五色工ICONIC</v>
      </c>
    </row>
    <row r="127" spans="1:8" x14ac:dyDescent="0.3">
      <c r="A127">
        <f>SetNo[[#This Row],[No.]]</f>
        <v>126</v>
      </c>
      <c r="B127" t="str">
        <f>Stat[[#This Row],[服装]]</f>
        <v>ユニフォーム</v>
      </c>
      <c r="C127" t="str">
        <f>Stat[[#This Row],[名前]]</f>
        <v>白布賢二郎</v>
      </c>
      <c r="D127" t="str">
        <f>Stat[[#This Row],[じゃんけん]]</f>
        <v>グー</v>
      </c>
      <c r="E127" t="str">
        <f>Stat[[#This Row],[ポジション]]</f>
        <v>S</v>
      </c>
      <c r="F127" t="str">
        <f>Stat[[#This Row],[高校]]</f>
        <v>白鳥沢</v>
      </c>
      <c r="G127" t="str">
        <f>Stat[[#This Row],[レアリティ]]</f>
        <v>ICONIC</v>
      </c>
      <c r="H127" t="str">
        <f>SetNo[[#This Row],[No.用]]</f>
        <v>ユニフォーム白布賢二郎ICONIC</v>
      </c>
    </row>
    <row r="128" spans="1:8" x14ac:dyDescent="0.3">
      <c r="A128">
        <f>SetNo[[#This Row],[No.]]</f>
        <v>127</v>
      </c>
      <c r="B128" t="str">
        <f>Stat[[#This Row],[服装]]</f>
        <v>探偵</v>
      </c>
      <c r="C128" t="str">
        <f>Stat[[#This Row],[名前]]</f>
        <v>白布賢二郎</v>
      </c>
      <c r="D128" t="str">
        <f>Stat[[#This Row],[じゃんけん]]</f>
        <v>パー</v>
      </c>
      <c r="E128" t="str">
        <f>Stat[[#This Row],[ポジション]]</f>
        <v>S</v>
      </c>
      <c r="F128" t="str">
        <f>Stat[[#This Row],[高校]]</f>
        <v>白鳥沢</v>
      </c>
      <c r="G128" t="str">
        <f>Stat[[#This Row],[レアリティ]]</f>
        <v>ICONIC</v>
      </c>
      <c r="H128" t="str">
        <f>SetNo[[#This Row],[No.用]]</f>
        <v>探偵白布賢二郎ICONIC</v>
      </c>
    </row>
    <row r="129" spans="1:8" x14ac:dyDescent="0.3">
      <c r="A129">
        <f>SetNo[[#This Row],[No.]]</f>
        <v>128</v>
      </c>
      <c r="B129" t="str">
        <f>Stat[[#This Row],[服装]]</f>
        <v>ユニフォーム</v>
      </c>
      <c r="C129" t="str">
        <f>Stat[[#This Row],[名前]]</f>
        <v>大平獅音</v>
      </c>
      <c r="D129" t="str">
        <f>Stat[[#This Row],[じゃんけん]]</f>
        <v>グー</v>
      </c>
      <c r="E129" t="str">
        <f>Stat[[#This Row],[ポジション]]</f>
        <v>WS</v>
      </c>
      <c r="F129" t="str">
        <f>Stat[[#This Row],[高校]]</f>
        <v>白鳥沢</v>
      </c>
      <c r="G129" t="str">
        <f>Stat[[#This Row],[レアリティ]]</f>
        <v>ICONIC</v>
      </c>
      <c r="H129" t="str">
        <f>SetNo[[#This Row],[No.用]]</f>
        <v>ユニフォーム大平獅音ICONIC</v>
      </c>
    </row>
    <row r="130" spans="1:8" x14ac:dyDescent="0.3">
      <c r="A130">
        <f>SetNo[[#This Row],[No.]]</f>
        <v>129</v>
      </c>
      <c r="B130" t="str">
        <f>Stat[[#This Row],[服装]]</f>
        <v>ユニフォーム</v>
      </c>
      <c r="C130" t="str">
        <f>Stat[[#This Row],[名前]]</f>
        <v>川西太一</v>
      </c>
      <c r="D130" t="str">
        <f>Stat[[#This Row],[じゃんけん]]</f>
        <v>グー</v>
      </c>
      <c r="E130" t="str">
        <f>Stat[[#This Row],[ポジション]]</f>
        <v>MB</v>
      </c>
      <c r="F130" t="str">
        <f>Stat[[#This Row],[高校]]</f>
        <v>白鳥沢</v>
      </c>
      <c r="G130" t="str">
        <f>Stat[[#This Row],[レアリティ]]</f>
        <v>ICONIC</v>
      </c>
      <c r="H130" t="str">
        <f>SetNo[[#This Row],[No.用]]</f>
        <v>ユニフォーム川西太一ICONIC</v>
      </c>
    </row>
    <row r="131" spans="1:8" x14ac:dyDescent="0.3">
      <c r="A131">
        <f>SetNo[[#This Row],[No.]]</f>
        <v>130</v>
      </c>
      <c r="B131" t="str">
        <f>Stat[[#This Row],[服装]]</f>
        <v>ユニフォーム</v>
      </c>
      <c r="C131" t="str">
        <f>Stat[[#This Row],[名前]]</f>
        <v>瀬見英太</v>
      </c>
      <c r="D131" t="str">
        <f>Stat[[#This Row],[じゃんけん]]</f>
        <v>グー</v>
      </c>
      <c r="E131" t="str">
        <f>Stat[[#This Row],[ポジション]]</f>
        <v>S</v>
      </c>
      <c r="F131" t="str">
        <f>Stat[[#This Row],[高校]]</f>
        <v>白鳥沢</v>
      </c>
      <c r="G131" t="str">
        <f>Stat[[#This Row],[レアリティ]]</f>
        <v>ICONIC</v>
      </c>
      <c r="H131" t="str">
        <f>SetNo[[#This Row],[No.用]]</f>
        <v>ユニフォーム瀬見英太ICONIC</v>
      </c>
    </row>
    <row r="132" spans="1:8" x14ac:dyDescent="0.3">
      <c r="A132">
        <f>SetNo[[#This Row],[No.]]</f>
        <v>131</v>
      </c>
      <c r="B132" t="str">
        <f>Stat[[#This Row],[服装]]</f>
        <v>ユニフォーム</v>
      </c>
      <c r="C132" t="str">
        <f>Stat[[#This Row],[名前]]</f>
        <v>山形隼人</v>
      </c>
      <c r="D132" t="str">
        <f>Stat[[#This Row],[じゃんけん]]</f>
        <v>グー</v>
      </c>
      <c r="E132" t="str">
        <f>Stat[[#This Row],[ポジション]]</f>
        <v>Li</v>
      </c>
      <c r="F132" t="str">
        <f>Stat[[#This Row],[高校]]</f>
        <v>白鳥沢</v>
      </c>
      <c r="G132" t="str">
        <f>Stat[[#This Row],[レアリティ]]</f>
        <v>ICONIC</v>
      </c>
      <c r="H132" t="str">
        <f>SetNo[[#This Row],[No.用]]</f>
        <v>ユニフォーム山形隼人ICONIC</v>
      </c>
    </row>
    <row r="133" spans="1:8" x14ac:dyDescent="0.3">
      <c r="A133">
        <f>SetNo[[#This Row],[No.]]</f>
        <v>132</v>
      </c>
      <c r="B133" t="str">
        <f>Stat[[#This Row],[服装]]</f>
        <v>ユニフォーム</v>
      </c>
      <c r="C133" t="str">
        <f>Stat[[#This Row],[名前]]</f>
        <v>宮侑</v>
      </c>
      <c r="D133" t="str">
        <f>Stat[[#This Row],[じゃんけん]]</f>
        <v>チョキ</v>
      </c>
      <c r="E133" t="str">
        <f>Stat[[#This Row],[ポジション]]</f>
        <v>S</v>
      </c>
      <c r="F133" t="str">
        <f>Stat[[#This Row],[高校]]</f>
        <v>稲荷崎</v>
      </c>
      <c r="G133" t="str">
        <f>Stat[[#This Row],[レアリティ]]</f>
        <v>ICONIC</v>
      </c>
      <c r="H133" t="str">
        <f>SetNo[[#This Row],[No.用]]</f>
        <v>ユニフォーム宮侑ICONIC</v>
      </c>
    </row>
    <row r="134" spans="1:8" x14ac:dyDescent="0.3">
      <c r="A134">
        <f>SetNo[[#This Row],[No.]]</f>
        <v>133</v>
      </c>
      <c r="B134" t="str">
        <f>Stat[[#This Row],[服装]]</f>
        <v>文化祭</v>
      </c>
      <c r="C134" t="str">
        <f>Stat[[#This Row],[名前]]</f>
        <v>宮侑</v>
      </c>
      <c r="D134" t="str">
        <f>Stat[[#This Row],[じゃんけん]]</f>
        <v>グー</v>
      </c>
      <c r="E134" t="str">
        <f>Stat[[#This Row],[ポジション]]</f>
        <v>S</v>
      </c>
      <c r="F134" t="str">
        <f>Stat[[#This Row],[高校]]</f>
        <v>稲荷崎</v>
      </c>
      <c r="G134" t="str">
        <f>Stat[[#This Row],[レアリティ]]</f>
        <v>ICONIC</v>
      </c>
      <c r="H134" t="str">
        <f>SetNo[[#This Row],[No.用]]</f>
        <v>文化祭宮侑ICONIC</v>
      </c>
    </row>
    <row r="135" spans="1:8" x14ac:dyDescent="0.3">
      <c r="A135">
        <f>SetNo[[#This Row],[No.]]</f>
        <v>134</v>
      </c>
      <c r="B135" t="str">
        <f>Stat[[#This Row],[服装]]</f>
        <v>ユニフォーム</v>
      </c>
      <c r="C135" t="str">
        <f>Stat[[#This Row],[名前]]</f>
        <v>宮治</v>
      </c>
      <c r="D135" t="str">
        <f>Stat[[#This Row],[じゃんけん]]</f>
        <v>パー</v>
      </c>
      <c r="E135" t="str">
        <f>Stat[[#This Row],[ポジション]]</f>
        <v>WS</v>
      </c>
      <c r="F135" t="str">
        <f>Stat[[#This Row],[高校]]</f>
        <v>稲荷崎</v>
      </c>
      <c r="G135" t="str">
        <f>Stat[[#This Row],[レアリティ]]</f>
        <v>ICONIC</v>
      </c>
      <c r="H135" t="str">
        <f>SetNo[[#This Row],[No.用]]</f>
        <v>ユニフォーム宮治ICONIC</v>
      </c>
    </row>
    <row r="136" spans="1:8" x14ac:dyDescent="0.3">
      <c r="A136">
        <f>SetNo[[#This Row],[No.]]</f>
        <v>135</v>
      </c>
      <c r="B136" t="str">
        <f>Stat[[#This Row],[服装]]</f>
        <v>ユニフォーム</v>
      </c>
      <c r="C136" t="str">
        <f>Stat[[#This Row],[名前]]</f>
        <v>角名倫太郎</v>
      </c>
      <c r="D136" t="str">
        <f>Stat[[#This Row],[じゃんけん]]</f>
        <v>チョキ</v>
      </c>
      <c r="E136" t="str">
        <f>Stat[[#This Row],[ポジション]]</f>
        <v>MB</v>
      </c>
      <c r="F136" t="str">
        <f>Stat[[#This Row],[高校]]</f>
        <v>稲荷崎</v>
      </c>
      <c r="G136" t="str">
        <f>Stat[[#This Row],[レアリティ]]</f>
        <v>ICONIC</v>
      </c>
      <c r="H136" t="str">
        <f>SetNo[[#This Row],[No.用]]</f>
        <v>ユニフォーム角名倫太郎ICONIC</v>
      </c>
    </row>
    <row r="137" spans="1:8" x14ac:dyDescent="0.3">
      <c r="A137">
        <f>SetNo[[#This Row],[No.]]</f>
        <v>136</v>
      </c>
      <c r="B137" t="str">
        <f>Stat[[#This Row],[服装]]</f>
        <v>ユニフォーム</v>
      </c>
      <c r="C137" t="str">
        <f>Stat[[#This Row],[名前]]</f>
        <v>北信介</v>
      </c>
      <c r="D137" t="str">
        <f>Stat[[#This Row],[じゃんけん]]</f>
        <v>チョキ</v>
      </c>
      <c r="E137" t="str">
        <f>Stat[[#This Row],[ポジション]]</f>
        <v>WS</v>
      </c>
      <c r="F137" t="str">
        <f>Stat[[#This Row],[高校]]</f>
        <v>稲荷崎</v>
      </c>
      <c r="G137" t="str">
        <f>Stat[[#This Row],[レアリティ]]</f>
        <v>ICONIC</v>
      </c>
      <c r="H137" t="str">
        <f>SetNo[[#This Row],[No.用]]</f>
        <v>ユニフォーム北信介ICONIC</v>
      </c>
    </row>
    <row r="138" spans="1:8" x14ac:dyDescent="0.3">
      <c r="A138">
        <f>SetNo[[#This Row],[No.]]</f>
        <v>137</v>
      </c>
      <c r="B138" t="str">
        <f>Stat[[#This Row],[服装]]</f>
        <v>Xmas</v>
      </c>
      <c r="C138" t="str">
        <f>Stat[[#This Row],[名前]]</f>
        <v>北信介</v>
      </c>
      <c r="D138" t="str">
        <f>Stat[[#This Row],[じゃんけん]]</f>
        <v>グー</v>
      </c>
      <c r="E138" t="str">
        <f>Stat[[#This Row],[ポジション]]</f>
        <v>WS</v>
      </c>
      <c r="F138" t="str">
        <f>Stat[[#This Row],[高校]]</f>
        <v>稲荷崎</v>
      </c>
      <c r="G138" t="str">
        <f>Stat[[#This Row],[レアリティ]]</f>
        <v>ICONIC</v>
      </c>
      <c r="H138" t="str">
        <f>SetNo[[#This Row],[No.用]]</f>
        <v>Xmas北信介ICONIC</v>
      </c>
    </row>
    <row r="139" spans="1:8" x14ac:dyDescent="0.3">
      <c r="A139">
        <f>SetNo[[#This Row],[No.]]</f>
        <v>138</v>
      </c>
      <c r="B139" t="str">
        <f>Stat[[#This Row],[服装]]</f>
        <v>ユニフォーム</v>
      </c>
      <c r="C139" t="str">
        <f>Stat[[#This Row],[名前]]</f>
        <v>尾白アラン</v>
      </c>
      <c r="D139" t="str">
        <f>Stat[[#This Row],[じゃんけん]]</f>
        <v>チョキ</v>
      </c>
      <c r="E139" t="str">
        <f>Stat[[#This Row],[ポジション]]</f>
        <v>WS</v>
      </c>
      <c r="F139" t="str">
        <f>Stat[[#This Row],[高校]]</f>
        <v>稲荷崎</v>
      </c>
      <c r="G139" t="str">
        <f>Stat[[#This Row],[レアリティ]]</f>
        <v>ICONIC</v>
      </c>
      <c r="H139" t="str">
        <f>SetNo[[#This Row],[No.用]]</f>
        <v>ユニフォーム尾白アランICONIC</v>
      </c>
    </row>
    <row r="140" spans="1:8" x14ac:dyDescent="0.3">
      <c r="A140">
        <f>SetNo[[#This Row],[No.]]</f>
        <v>139</v>
      </c>
      <c r="B140" t="str">
        <f>Stat[[#This Row],[服装]]</f>
        <v>雪遊び</v>
      </c>
      <c r="C140" t="str">
        <f>Stat[[#This Row],[名前]]</f>
        <v>尾白アラン</v>
      </c>
      <c r="D140" t="str">
        <f>Stat[[#This Row],[じゃんけん]]</f>
        <v>チョキ</v>
      </c>
      <c r="E140" t="str">
        <f>Stat[[#This Row],[ポジション]]</f>
        <v>WS</v>
      </c>
      <c r="F140" t="str">
        <f>Stat[[#This Row],[高校]]</f>
        <v>稲荷崎</v>
      </c>
      <c r="G140" t="str">
        <f>Stat[[#This Row],[レアリティ]]</f>
        <v>ICONIC</v>
      </c>
      <c r="H140" t="str">
        <f>SetNo[[#This Row],[No.用]]</f>
        <v>雪遊び尾白アランICONIC</v>
      </c>
    </row>
    <row r="141" spans="1:8" x14ac:dyDescent="0.3">
      <c r="A141">
        <f>SetNo[[#This Row],[No.]]</f>
        <v>140</v>
      </c>
      <c r="B141" t="str">
        <f>Stat[[#This Row],[服装]]</f>
        <v>ユニフォーム</v>
      </c>
      <c r="C141" t="str">
        <f>Stat[[#This Row],[名前]]</f>
        <v>赤木路成</v>
      </c>
      <c r="D141" t="str">
        <f>Stat[[#This Row],[じゃんけん]]</f>
        <v>チョキ</v>
      </c>
      <c r="E141" t="str">
        <f>Stat[[#This Row],[ポジション]]</f>
        <v>Li</v>
      </c>
      <c r="F141" t="str">
        <f>Stat[[#This Row],[高校]]</f>
        <v>稲荷崎</v>
      </c>
      <c r="G141" t="str">
        <f>Stat[[#This Row],[レアリティ]]</f>
        <v>ICONIC</v>
      </c>
      <c r="H141" t="str">
        <f>SetNo[[#This Row],[No.用]]</f>
        <v>ユニフォーム赤木路成ICONIC</v>
      </c>
    </row>
    <row r="142" spans="1:8" x14ac:dyDescent="0.3">
      <c r="A142">
        <f>SetNo[[#This Row],[No.]]</f>
        <v>141</v>
      </c>
      <c r="B142" t="str">
        <f>Stat[[#This Row],[服装]]</f>
        <v>ユニフォーム</v>
      </c>
      <c r="C142" t="str">
        <f>Stat[[#This Row],[名前]]</f>
        <v>大耳練</v>
      </c>
      <c r="D142" t="str">
        <f>Stat[[#This Row],[じゃんけん]]</f>
        <v>チョキ</v>
      </c>
      <c r="E142" t="str">
        <f>Stat[[#This Row],[ポジション]]</f>
        <v>MB</v>
      </c>
      <c r="F142" t="str">
        <f>Stat[[#This Row],[高校]]</f>
        <v>稲荷崎</v>
      </c>
      <c r="G142" t="str">
        <f>Stat[[#This Row],[レアリティ]]</f>
        <v>ICONIC</v>
      </c>
      <c r="H142" t="str">
        <f>SetNo[[#This Row],[No.用]]</f>
        <v>ユニフォーム大耳練ICONIC</v>
      </c>
    </row>
    <row r="143" spans="1:8" x14ac:dyDescent="0.3">
      <c r="A143">
        <f>SetNo[[#This Row],[No.]]</f>
        <v>142</v>
      </c>
      <c r="B143" t="str">
        <f>Stat[[#This Row],[服装]]</f>
        <v>ユニフォーム</v>
      </c>
      <c r="C143" t="str">
        <f>Stat[[#This Row],[名前]]</f>
        <v>理石平介</v>
      </c>
      <c r="D143" t="str">
        <f>Stat[[#This Row],[じゃんけん]]</f>
        <v>チョキ</v>
      </c>
      <c r="E143" t="str">
        <f>Stat[[#This Row],[ポジション]]</f>
        <v>WS</v>
      </c>
      <c r="F143" t="str">
        <f>Stat[[#This Row],[高校]]</f>
        <v>稲荷崎</v>
      </c>
      <c r="G143" t="str">
        <f>Stat[[#This Row],[レアリティ]]</f>
        <v>ICONIC</v>
      </c>
      <c r="H143" t="str">
        <f>SetNo[[#This Row],[No.用]]</f>
        <v>ユニフォーム理石平介ICONIC</v>
      </c>
    </row>
    <row r="144" spans="1:8" x14ac:dyDescent="0.3">
      <c r="A144">
        <f>SetNo[[#This Row],[No.]]</f>
        <v>143</v>
      </c>
      <c r="B144" t="str">
        <f>Stat[[#This Row],[服装]]</f>
        <v>ユニフォーム</v>
      </c>
      <c r="C144" t="str">
        <f>Stat[[#This Row],[名前]]</f>
        <v>木兎光太郎</v>
      </c>
      <c r="D144" t="str">
        <f>Stat[[#This Row],[じゃんけん]]</f>
        <v>パー</v>
      </c>
      <c r="E144" t="str">
        <f>Stat[[#This Row],[ポジション]]</f>
        <v>WS</v>
      </c>
      <c r="F144" t="str">
        <f>Stat[[#This Row],[高校]]</f>
        <v>梟谷</v>
      </c>
      <c r="G144" t="str">
        <f>Stat[[#This Row],[レアリティ]]</f>
        <v>ICONIC</v>
      </c>
      <c r="H144" t="str">
        <f>SetNo[[#This Row],[No.用]]</f>
        <v>ユニフォーム木兎光太郎ICONIC</v>
      </c>
    </row>
    <row r="145" spans="1:8" x14ac:dyDescent="0.3">
      <c r="A145">
        <f>SetNo[[#This Row],[No.]]</f>
        <v>144</v>
      </c>
      <c r="B145" t="str">
        <f>Stat[[#This Row],[服装]]</f>
        <v>夏祭り</v>
      </c>
      <c r="C145" t="str">
        <f>Stat[[#This Row],[名前]]</f>
        <v>木兎光太郎</v>
      </c>
      <c r="D145" t="str">
        <f>Stat[[#This Row],[じゃんけん]]</f>
        <v>チョキ</v>
      </c>
      <c r="E145" t="str">
        <f>Stat[[#This Row],[ポジション]]</f>
        <v>WS</v>
      </c>
      <c r="F145" t="str">
        <f>Stat[[#This Row],[高校]]</f>
        <v>梟谷</v>
      </c>
      <c r="G145" t="str">
        <f>Stat[[#This Row],[レアリティ]]</f>
        <v>ICONIC</v>
      </c>
      <c r="H145" t="str">
        <f>SetNo[[#This Row],[No.用]]</f>
        <v>夏祭り木兎光太郎ICONIC</v>
      </c>
    </row>
    <row r="146" spans="1:8" x14ac:dyDescent="0.3">
      <c r="A146">
        <f>SetNo[[#This Row],[No.]]</f>
        <v>145</v>
      </c>
      <c r="B146" t="str">
        <f>Stat[[#This Row],[服装]]</f>
        <v>Xmas</v>
      </c>
      <c r="C146" t="str">
        <f>Stat[[#This Row],[名前]]</f>
        <v>木兎光太郎</v>
      </c>
      <c r="D146" t="str">
        <f>Stat[[#This Row],[じゃんけん]]</f>
        <v>グー</v>
      </c>
      <c r="E146" t="str">
        <f>Stat[[#This Row],[ポジション]]</f>
        <v>WS</v>
      </c>
      <c r="F146" t="str">
        <f>Stat[[#This Row],[高校]]</f>
        <v>梟谷</v>
      </c>
      <c r="G146" t="str">
        <f>Stat[[#This Row],[レアリティ]]</f>
        <v>ICONIC</v>
      </c>
      <c r="H146" t="str">
        <f>SetNo[[#This Row],[No.用]]</f>
        <v>Xmas木兎光太郎ICONIC</v>
      </c>
    </row>
    <row r="147" spans="1:8" x14ac:dyDescent="0.3">
      <c r="A147">
        <f>SetNo[[#This Row],[No.]]</f>
        <v>146</v>
      </c>
      <c r="B147" t="str">
        <f>Stat[[#This Row],[服装]]</f>
        <v>ユニフォーム</v>
      </c>
      <c r="C147" t="str">
        <f>Stat[[#This Row],[名前]]</f>
        <v>木葉秋紀</v>
      </c>
      <c r="D147" t="str">
        <f>Stat[[#This Row],[じゃんけん]]</f>
        <v>パー</v>
      </c>
      <c r="E147" t="str">
        <f>Stat[[#This Row],[ポジション]]</f>
        <v>WS</v>
      </c>
      <c r="F147" t="str">
        <f>Stat[[#This Row],[高校]]</f>
        <v>梟谷</v>
      </c>
      <c r="G147" t="str">
        <f>Stat[[#This Row],[レアリティ]]</f>
        <v>ICONIC</v>
      </c>
      <c r="H147" t="str">
        <f>SetNo[[#This Row],[No.用]]</f>
        <v>ユニフォーム木葉秋紀ICONIC</v>
      </c>
    </row>
    <row r="148" spans="1:8" x14ac:dyDescent="0.3">
      <c r="A148">
        <f>SetNo[[#This Row],[No.]]</f>
        <v>147</v>
      </c>
      <c r="B148" t="str">
        <f>Stat[[#This Row],[服装]]</f>
        <v>探偵</v>
      </c>
      <c r="C148" t="str">
        <f>Stat[[#This Row],[名前]]</f>
        <v>木葉秋紀</v>
      </c>
      <c r="D148" t="str">
        <f>Stat[[#This Row],[じゃんけん]]</f>
        <v>チョキ</v>
      </c>
      <c r="E148" t="str">
        <f>Stat[[#This Row],[ポジション]]</f>
        <v>WS</v>
      </c>
      <c r="F148" t="str">
        <f>Stat[[#This Row],[高校]]</f>
        <v>梟谷</v>
      </c>
      <c r="G148" t="str">
        <f>Stat[[#This Row],[レアリティ]]</f>
        <v>ICONIC</v>
      </c>
      <c r="H148" t="str">
        <f>SetNo[[#This Row],[No.用]]</f>
        <v>探偵木葉秋紀ICONIC</v>
      </c>
    </row>
    <row r="149" spans="1:8" x14ac:dyDescent="0.3">
      <c r="A149">
        <f>SetNo[[#This Row],[No.]]</f>
        <v>148</v>
      </c>
      <c r="B149" t="str">
        <f>Stat[[#This Row],[服装]]</f>
        <v>ユニフォーム</v>
      </c>
      <c r="C149" t="str">
        <f>Stat[[#This Row],[名前]]</f>
        <v>猿杙大和</v>
      </c>
      <c r="D149" t="str">
        <f>Stat[[#This Row],[じゃんけん]]</f>
        <v>パー</v>
      </c>
      <c r="E149" t="str">
        <f>Stat[[#This Row],[ポジション]]</f>
        <v>WS</v>
      </c>
      <c r="F149" t="str">
        <f>Stat[[#This Row],[高校]]</f>
        <v>梟谷</v>
      </c>
      <c r="G149" t="str">
        <f>Stat[[#This Row],[レアリティ]]</f>
        <v>ICONIC</v>
      </c>
      <c r="H149" t="str">
        <f>SetNo[[#This Row],[No.用]]</f>
        <v>ユニフォーム猿杙大和ICONIC</v>
      </c>
    </row>
    <row r="150" spans="1:8" x14ac:dyDescent="0.3">
      <c r="A150">
        <f>SetNo[[#This Row],[No.]]</f>
        <v>149</v>
      </c>
      <c r="B150" t="str">
        <f>Stat[[#This Row],[服装]]</f>
        <v>ユニフォーム</v>
      </c>
      <c r="C150" t="str">
        <f>Stat[[#This Row],[名前]]</f>
        <v>小見春樹</v>
      </c>
      <c r="D150" t="str">
        <f>Stat[[#This Row],[じゃんけん]]</f>
        <v>パー</v>
      </c>
      <c r="E150" t="str">
        <f>Stat[[#This Row],[ポジション]]</f>
        <v>Li</v>
      </c>
      <c r="F150" t="str">
        <f>Stat[[#This Row],[高校]]</f>
        <v>梟谷</v>
      </c>
      <c r="G150" t="str">
        <f>Stat[[#This Row],[レアリティ]]</f>
        <v>ICONIC</v>
      </c>
      <c r="H150" t="str">
        <f>SetNo[[#This Row],[No.用]]</f>
        <v>ユニフォーム小見春樹ICONIC</v>
      </c>
    </row>
    <row r="151" spans="1:8" x14ac:dyDescent="0.3">
      <c r="A151">
        <f>SetNo[[#This Row],[No.]]</f>
        <v>150</v>
      </c>
      <c r="B151" t="str">
        <f>Stat[[#This Row],[服装]]</f>
        <v>ユニフォーム</v>
      </c>
      <c r="C151" t="str">
        <f>Stat[[#This Row],[名前]]</f>
        <v>尾長渉</v>
      </c>
      <c r="D151" t="str">
        <f>Stat[[#This Row],[じゃんけん]]</f>
        <v>パー</v>
      </c>
      <c r="E151" t="str">
        <f>Stat[[#This Row],[ポジション]]</f>
        <v>MB</v>
      </c>
      <c r="F151" t="str">
        <f>Stat[[#This Row],[高校]]</f>
        <v>梟谷</v>
      </c>
      <c r="G151" t="str">
        <f>Stat[[#This Row],[レアリティ]]</f>
        <v>ICONIC</v>
      </c>
      <c r="H151" t="str">
        <f>SetNo[[#This Row],[No.用]]</f>
        <v>ユニフォーム尾長渉ICONIC</v>
      </c>
    </row>
    <row r="152" spans="1:8" x14ac:dyDescent="0.3">
      <c r="A152">
        <f>SetNo[[#This Row],[No.]]</f>
        <v>151</v>
      </c>
      <c r="B152" t="str">
        <f>Stat[[#This Row],[服装]]</f>
        <v>ユニフォーム</v>
      </c>
      <c r="C152" t="str">
        <f>Stat[[#This Row],[名前]]</f>
        <v>鷲尾辰生</v>
      </c>
      <c r="D152" t="str">
        <f>Stat[[#This Row],[じゃんけん]]</f>
        <v>パー</v>
      </c>
      <c r="E152" t="str">
        <f>Stat[[#This Row],[ポジション]]</f>
        <v>MB</v>
      </c>
      <c r="F152" t="str">
        <f>Stat[[#This Row],[高校]]</f>
        <v>梟谷</v>
      </c>
      <c r="G152" t="str">
        <f>Stat[[#This Row],[レアリティ]]</f>
        <v>ICONIC</v>
      </c>
      <c r="H152" t="str">
        <f>SetNo[[#This Row],[No.用]]</f>
        <v>ユニフォーム鷲尾辰生ICONIC</v>
      </c>
    </row>
    <row r="153" spans="1:8" x14ac:dyDescent="0.3">
      <c r="A153">
        <f>SetNo[[#This Row],[No.]]</f>
        <v>152</v>
      </c>
      <c r="B153" t="str">
        <f>Stat[[#This Row],[服装]]</f>
        <v>ユニフォーム</v>
      </c>
      <c r="C153" t="str">
        <f>Stat[[#This Row],[名前]]</f>
        <v>赤葦京治</v>
      </c>
      <c r="D153" t="str">
        <f>Stat[[#This Row],[じゃんけん]]</f>
        <v>グー</v>
      </c>
      <c r="E153" t="str">
        <f>Stat[[#This Row],[ポジション]]</f>
        <v>S</v>
      </c>
      <c r="F153" t="str">
        <f>Stat[[#This Row],[高校]]</f>
        <v>梟谷</v>
      </c>
      <c r="G153" t="str">
        <f>Stat[[#This Row],[レアリティ]]</f>
        <v>ICONIC</v>
      </c>
      <c r="H153" t="str">
        <f>SetNo[[#This Row],[No.用]]</f>
        <v>ユニフォーム赤葦京治ICONIC</v>
      </c>
    </row>
    <row r="154" spans="1:8" x14ac:dyDescent="0.3">
      <c r="A154">
        <f>SetNo[[#This Row],[No.]]</f>
        <v>153</v>
      </c>
      <c r="B154" t="str">
        <f>Stat[[#This Row],[服装]]</f>
        <v>夏祭り</v>
      </c>
      <c r="C154" t="str">
        <f>Stat[[#This Row],[名前]]</f>
        <v>赤葦京治</v>
      </c>
      <c r="D154" t="str">
        <f>Stat[[#This Row],[じゃんけん]]</f>
        <v>パー</v>
      </c>
      <c r="E154" t="str">
        <f>Stat[[#This Row],[ポジション]]</f>
        <v>S</v>
      </c>
      <c r="F154" t="str">
        <f>Stat[[#This Row],[高校]]</f>
        <v>梟谷</v>
      </c>
      <c r="G154" t="str">
        <f>Stat[[#This Row],[レアリティ]]</f>
        <v>ICONIC</v>
      </c>
      <c r="H154" t="str">
        <f>SetNo[[#This Row],[No.用]]</f>
        <v>夏祭り赤葦京治ICONIC</v>
      </c>
    </row>
    <row r="155" spans="1:8" x14ac:dyDescent="0.3">
      <c r="A155">
        <f>SetNo[[#This Row],[No.]]</f>
        <v>154</v>
      </c>
      <c r="B155" t="str">
        <f>Stat[[#This Row],[服装]]</f>
        <v>ユニフォーム</v>
      </c>
      <c r="C155" t="str">
        <f>Stat[[#This Row],[名前]]</f>
        <v>星海光来</v>
      </c>
      <c r="D155" t="str">
        <f>Stat[[#This Row],[じゃんけん]]</f>
        <v>チョキ</v>
      </c>
      <c r="E155" t="str">
        <f>Stat[[#This Row],[ポジション]]</f>
        <v>WS</v>
      </c>
      <c r="F155" t="str">
        <f>Stat[[#This Row],[高校]]</f>
        <v>鴎台</v>
      </c>
      <c r="G155" t="str">
        <f>Stat[[#This Row],[レアリティ]]</f>
        <v>ICONIC</v>
      </c>
      <c r="H155" t="str">
        <f>SetNo[[#This Row],[No.用]]</f>
        <v>ユニフォーム星海光来ICONIC</v>
      </c>
    </row>
    <row r="156" spans="1:8" x14ac:dyDescent="0.3">
      <c r="A156">
        <f>SetNo[[#This Row],[No.]]</f>
        <v>155</v>
      </c>
      <c r="B156" t="str">
        <f>Stat[[#This Row],[服装]]</f>
        <v>文化祭</v>
      </c>
      <c r="C156" t="str">
        <f>Stat[[#This Row],[名前]]</f>
        <v>星海光来</v>
      </c>
      <c r="D156" t="str">
        <f>Stat[[#This Row],[じゃんけん]]</f>
        <v>グー</v>
      </c>
      <c r="E156" t="str">
        <f>Stat[[#This Row],[ポジション]]</f>
        <v>WS</v>
      </c>
      <c r="F156" t="str">
        <f>Stat[[#This Row],[高校]]</f>
        <v>鴎台</v>
      </c>
      <c r="G156" t="str">
        <f>Stat[[#This Row],[レアリティ]]</f>
        <v>ICONIC</v>
      </c>
      <c r="H156" t="str">
        <f>SetNo[[#This Row],[No.用]]</f>
        <v>文化祭星海光来ICONIC</v>
      </c>
    </row>
    <row r="157" spans="1:8" x14ac:dyDescent="0.3">
      <c r="A157">
        <f>SetNo[[#This Row],[No.]]</f>
        <v>156</v>
      </c>
      <c r="B157" t="str">
        <f>Stat[[#This Row],[服装]]</f>
        <v>ユニフォーム</v>
      </c>
      <c r="C157" t="str">
        <f>Stat[[#This Row],[名前]]</f>
        <v>昼神幸郎</v>
      </c>
      <c r="D157" t="str">
        <f>Stat[[#This Row],[じゃんけん]]</f>
        <v>チョキ</v>
      </c>
      <c r="E157" t="str">
        <f>Stat[[#This Row],[ポジション]]</f>
        <v>MB</v>
      </c>
      <c r="F157" t="str">
        <f>Stat[[#This Row],[高校]]</f>
        <v>鴎台</v>
      </c>
      <c r="G157" t="str">
        <f>Stat[[#This Row],[レアリティ]]</f>
        <v>ICONIC</v>
      </c>
      <c r="H157" t="str">
        <f>SetNo[[#This Row],[No.用]]</f>
        <v>ユニフォーム昼神幸郎ICONIC</v>
      </c>
    </row>
    <row r="158" spans="1:8" x14ac:dyDescent="0.3">
      <c r="A158">
        <f>SetNo[[#This Row],[No.]]</f>
        <v>157</v>
      </c>
      <c r="B158" t="str">
        <f>Stat[[#This Row],[服装]]</f>
        <v>Xmas</v>
      </c>
      <c r="C158" t="str">
        <f>Stat[[#This Row],[名前]]</f>
        <v>昼神幸郎</v>
      </c>
      <c r="D158" t="str">
        <f>Stat[[#This Row],[じゃんけん]]</f>
        <v>グー</v>
      </c>
      <c r="E158" t="str">
        <f>Stat[[#This Row],[ポジション]]</f>
        <v>MB</v>
      </c>
      <c r="F158" t="str">
        <f>Stat[[#This Row],[高校]]</f>
        <v>鴎台</v>
      </c>
      <c r="G158" t="str">
        <f>Stat[[#This Row],[レアリティ]]</f>
        <v>ICONIC</v>
      </c>
      <c r="H158" t="str">
        <f>SetNo[[#This Row],[No.用]]</f>
        <v>Xmas昼神幸郎ICONIC</v>
      </c>
    </row>
    <row r="159" spans="1:8" x14ac:dyDescent="0.3">
      <c r="A159">
        <f>SetNo[[#This Row],[No.]]</f>
        <v>158</v>
      </c>
      <c r="B159" t="str">
        <f>Stat[[#This Row],[服装]]</f>
        <v>ユニフォーム</v>
      </c>
      <c r="C159" t="str">
        <f>Stat[[#This Row],[名前]]</f>
        <v>佐久早聖臣</v>
      </c>
      <c r="D159" t="str">
        <f>Stat[[#This Row],[じゃんけん]]</f>
        <v>チョキ</v>
      </c>
      <c r="E159" t="str">
        <f>Stat[[#This Row],[ポジション]]</f>
        <v>WS</v>
      </c>
      <c r="F159" t="str">
        <f>Stat[[#This Row],[高校]]</f>
        <v>井闥山</v>
      </c>
      <c r="G159" t="str">
        <f>Stat[[#This Row],[レアリティ]]</f>
        <v>ICONIC</v>
      </c>
      <c r="H159" t="str">
        <f>SetNo[[#This Row],[No.用]]</f>
        <v>ユニフォーム佐久早聖臣ICONIC</v>
      </c>
    </row>
    <row r="160" spans="1:8" x14ac:dyDescent="0.3">
      <c r="A160">
        <f>SetNo[[#This Row],[No.]]</f>
        <v>159</v>
      </c>
      <c r="B160" t="str">
        <f>Stat[[#This Row],[服装]]</f>
        <v>ユニフォーム</v>
      </c>
      <c r="C160" t="str">
        <f>Stat[[#This Row],[名前]]</f>
        <v>小森元也</v>
      </c>
      <c r="D160" t="str">
        <f>Stat[[#This Row],[じゃんけん]]</f>
        <v>チョキ</v>
      </c>
      <c r="E160" t="str">
        <f>Stat[[#This Row],[ポジション]]</f>
        <v>Li</v>
      </c>
      <c r="F160" t="str">
        <f>Stat[[#This Row],[高校]]</f>
        <v>井闥山</v>
      </c>
      <c r="G160" t="str">
        <f>Stat[[#This Row],[レアリティ]]</f>
        <v>ICONIC</v>
      </c>
      <c r="H160" t="str">
        <f>SetNo[[#This Row],[No.用]]</f>
        <v>ユニフォーム小森元也ICONIC</v>
      </c>
    </row>
    <row r="161" spans="1:8" x14ac:dyDescent="0.3">
      <c r="A161">
        <f>SetNo[[#This Row],[No.]]</f>
        <v>160</v>
      </c>
      <c r="B161" t="str">
        <f>Stat[[#This Row],[服装]]</f>
        <v>ユニフォーム</v>
      </c>
      <c r="C161" t="str">
        <f>Stat[[#This Row],[名前]]</f>
        <v>大将優</v>
      </c>
      <c r="D161" t="str">
        <f>Stat[[#This Row],[じゃんけん]]</f>
        <v>パー</v>
      </c>
      <c r="E161" t="str">
        <f>Stat[[#This Row],[ポジション]]</f>
        <v>WS</v>
      </c>
      <c r="F161" t="str">
        <f>Stat[[#This Row],[高校]]</f>
        <v>戸美</v>
      </c>
      <c r="G161" t="str">
        <f>Stat[[#This Row],[レアリティ]]</f>
        <v>ICONIC</v>
      </c>
      <c r="H161" t="str">
        <f>SetNo[[#This Row],[No.用]]</f>
        <v>ユニフォーム大将優ICONIC</v>
      </c>
    </row>
    <row r="162" spans="1:8" x14ac:dyDescent="0.3">
      <c r="A162">
        <f>SetNo[[#This Row],[No.]]</f>
        <v>161</v>
      </c>
      <c r="B162" t="str">
        <f>Stat[[#This Row],[服装]]</f>
        <v>新年</v>
      </c>
      <c r="C162" t="str">
        <f>Stat[[#This Row],[名前]]</f>
        <v>大将優</v>
      </c>
      <c r="D162" t="str">
        <f>Stat[[#This Row],[じゃんけん]]</f>
        <v>チョキ</v>
      </c>
      <c r="E162" t="str">
        <f>Stat[[#This Row],[ポジション]]</f>
        <v>WS</v>
      </c>
      <c r="F162" t="str">
        <f>Stat[[#This Row],[高校]]</f>
        <v>戸美</v>
      </c>
      <c r="G162" t="str">
        <f>Stat[[#This Row],[レアリティ]]</f>
        <v>ICONIC</v>
      </c>
      <c r="H162" t="str">
        <f>SetNo[[#This Row],[No.用]]</f>
        <v>新年大将優ICONIC</v>
      </c>
    </row>
    <row r="163" spans="1:8" x14ac:dyDescent="0.3">
      <c r="A163">
        <f>SetNo[[#This Row],[No.]]</f>
        <v>162</v>
      </c>
      <c r="B163" t="str">
        <f>Stat[[#This Row],[服装]]</f>
        <v>ユニフォーム</v>
      </c>
      <c r="C163" t="str">
        <f>Stat[[#This Row],[名前]]</f>
        <v>沼井和馬</v>
      </c>
      <c r="D163" t="str">
        <f>Stat[[#This Row],[じゃんけん]]</f>
        <v>パー</v>
      </c>
      <c r="E163" t="str">
        <f>Stat[[#This Row],[ポジション]]</f>
        <v>WS</v>
      </c>
      <c r="F163" t="str">
        <f>Stat[[#This Row],[高校]]</f>
        <v>戸美</v>
      </c>
      <c r="G163" t="str">
        <f>Stat[[#This Row],[レアリティ]]</f>
        <v>ICONIC</v>
      </c>
      <c r="H163" t="str">
        <f>SetNo[[#This Row],[No.用]]</f>
        <v>ユニフォーム沼井和馬ICONIC</v>
      </c>
    </row>
    <row r="164" spans="1:8" x14ac:dyDescent="0.3">
      <c r="A164">
        <f>SetNo[[#This Row],[No.]]</f>
        <v>163</v>
      </c>
      <c r="B164" t="str">
        <f>Stat[[#This Row],[服装]]</f>
        <v>ユニフォーム</v>
      </c>
      <c r="C164" t="str">
        <f>Stat[[#This Row],[名前]]</f>
        <v>潜尚保</v>
      </c>
      <c r="D164" t="str">
        <f>Stat[[#This Row],[じゃんけん]]</f>
        <v>パー</v>
      </c>
      <c r="E164" t="str">
        <f>Stat[[#This Row],[ポジション]]</f>
        <v>WS</v>
      </c>
      <c r="F164" t="str">
        <f>Stat[[#This Row],[高校]]</f>
        <v>戸美</v>
      </c>
      <c r="G164" t="str">
        <f>Stat[[#This Row],[レアリティ]]</f>
        <v>ICONIC</v>
      </c>
      <c r="H164" t="str">
        <f>SetNo[[#This Row],[No.用]]</f>
        <v>ユニフォーム潜尚保ICONIC</v>
      </c>
    </row>
    <row r="165" spans="1:8" x14ac:dyDescent="0.3">
      <c r="A165">
        <f>SetNo[[#This Row],[No.]]</f>
        <v>164</v>
      </c>
      <c r="B165" t="str">
        <f>Stat[[#This Row],[服装]]</f>
        <v>ユニフォーム</v>
      </c>
      <c r="C165" t="str">
        <f>Stat[[#This Row],[名前]]</f>
        <v>高千穂恵也</v>
      </c>
      <c r="D165" t="str">
        <f>Stat[[#This Row],[じゃんけん]]</f>
        <v>パー</v>
      </c>
      <c r="E165" t="str">
        <f>Stat[[#This Row],[ポジション]]</f>
        <v>WS</v>
      </c>
      <c r="F165" t="str">
        <f>Stat[[#This Row],[高校]]</f>
        <v>戸美</v>
      </c>
      <c r="G165" t="str">
        <f>Stat[[#This Row],[レアリティ]]</f>
        <v>ICONIC</v>
      </c>
      <c r="H165" t="str">
        <f>SetNo[[#This Row],[No.用]]</f>
        <v>ユニフォーム高千穂恵也ICONIC</v>
      </c>
    </row>
    <row r="166" spans="1:8" x14ac:dyDescent="0.3">
      <c r="A166">
        <f>SetNo[[#This Row],[No.]]</f>
        <v>165</v>
      </c>
      <c r="B166" t="str">
        <f>Stat[[#This Row],[服装]]</f>
        <v>ユニフォーム</v>
      </c>
      <c r="C166" t="str">
        <f>Stat[[#This Row],[名前]]</f>
        <v>広尾倖児</v>
      </c>
      <c r="D166" t="str">
        <f>Stat[[#This Row],[じゃんけん]]</f>
        <v>パー</v>
      </c>
      <c r="E166" t="str">
        <f>Stat[[#This Row],[ポジション]]</f>
        <v>MB</v>
      </c>
      <c r="F166" t="str">
        <f>Stat[[#This Row],[高校]]</f>
        <v>戸美</v>
      </c>
      <c r="G166" t="str">
        <f>Stat[[#This Row],[レアリティ]]</f>
        <v>ICONIC</v>
      </c>
      <c r="H166" t="str">
        <f>SetNo[[#This Row],[No.用]]</f>
        <v>ユニフォーム広尾倖児ICONIC</v>
      </c>
    </row>
    <row r="167" spans="1:8" x14ac:dyDescent="0.3">
      <c r="A167">
        <f>SetNo[[#This Row],[No.]]</f>
        <v>166</v>
      </c>
      <c r="B167" t="str">
        <f>Stat[[#This Row],[服装]]</f>
        <v>ユニフォーム</v>
      </c>
      <c r="C167" t="str">
        <f>Stat[[#This Row],[名前]]</f>
        <v>先島伊澄</v>
      </c>
      <c r="D167" t="str">
        <f>Stat[[#This Row],[じゃんけん]]</f>
        <v>パー</v>
      </c>
      <c r="E167" t="str">
        <f>Stat[[#This Row],[ポジション]]</f>
        <v>S</v>
      </c>
      <c r="F167" t="str">
        <f>Stat[[#This Row],[高校]]</f>
        <v>戸美</v>
      </c>
      <c r="G167" t="str">
        <f>Stat[[#This Row],[レアリティ]]</f>
        <v>ICONIC</v>
      </c>
      <c r="H167" t="str">
        <f>SetNo[[#This Row],[No.用]]</f>
        <v>ユニフォーム先島伊澄ICONIC</v>
      </c>
    </row>
    <row r="168" spans="1:8" x14ac:dyDescent="0.3">
      <c r="A168">
        <f>SetNo[[#This Row],[No.]]</f>
        <v>167</v>
      </c>
      <c r="B168" t="str">
        <f>Stat[[#This Row],[服装]]</f>
        <v>ユニフォーム</v>
      </c>
      <c r="C168" t="str">
        <f>Stat[[#This Row],[名前]]</f>
        <v>背黒晃彦</v>
      </c>
      <c r="D168" t="str">
        <f>Stat[[#This Row],[じゃんけん]]</f>
        <v>パー</v>
      </c>
      <c r="E168" t="str">
        <f>Stat[[#This Row],[ポジション]]</f>
        <v>MB</v>
      </c>
      <c r="F168" t="str">
        <f>Stat[[#This Row],[高校]]</f>
        <v>戸美</v>
      </c>
      <c r="G168" t="str">
        <f>Stat[[#This Row],[レアリティ]]</f>
        <v>ICONIC</v>
      </c>
      <c r="H168" t="str">
        <f>SetNo[[#This Row],[No.用]]</f>
        <v>ユニフォーム背黒晃彦ICONIC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70"/>
  <sheetViews>
    <sheetView topLeftCell="A751" workbookViewId="0">
      <selection activeCell="A795" sqref="A795:XFD80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960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1</v>
      </c>
      <c r="C540" s="1" t="s">
        <v>963</v>
      </c>
      <c r="D540" t="s">
        <v>72</v>
      </c>
      <c r="E540" s="1" t="s">
        <v>90</v>
      </c>
      <c r="F540" t="s">
        <v>74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雪遊び古牧譲ICONIC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2</v>
      </c>
      <c r="C541" s="1" t="s">
        <v>963</v>
      </c>
      <c r="D541" t="s">
        <v>72</v>
      </c>
      <c r="E541" s="1" t="s">
        <v>90</v>
      </c>
      <c r="F541" t="s">
        <v>74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雪遊び古牧譲ICONIC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3</v>
      </c>
      <c r="C542" s="1" t="s">
        <v>963</v>
      </c>
      <c r="D542" t="s">
        <v>72</v>
      </c>
      <c r="E542" s="1" t="s">
        <v>90</v>
      </c>
      <c r="F542" t="s">
        <v>74</v>
      </c>
      <c r="G542" t="s">
        <v>75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雪遊び古牧譲ICONIC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4</v>
      </c>
      <c r="C543" s="1" t="s">
        <v>963</v>
      </c>
      <c r="D543" t="s">
        <v>72</v>
      </c>
      <c r="E543" s="1" t="s">
        <v>90</v>
      </c>
      <c r="F543" t="s">
        <v>74</v>
      </c>
      <c r="G543" t="s">
        <v>75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雪遊び古牧譲ICONIC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5</v>
      </c>
      <c r="C544" s="1" t="s">
        <v>963</v>
      </c>
      <c r="D544" t="s">
        <v>72</v>
      </c>
      <c r="E544" s="1" t="s">
        <v>90</v>
      </c>
      <c r="F544" t="s">
        <v>74</v>
      </c>
      <c r="G544" t="s">
        <v>75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雪遊び古牧譲ICONIC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6</v>
      </c>
      <c r="C545" s="1" t="s">
        <v>963</v>
      </c>
      <c r="D545" t="s">
        <v>72</v>
      </c>
      <c r="E545" s="1" t="s">
        <v>90</v>
      </c>
      <c r="F545" t="s">
        <v>74</v>
      </c>
      <c r="G545" t="s">
        <v>75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雪遊び古牧譲ICONIC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1</v>
      </c>
      <c r="C546" t="s">
        <v>206</v>
      </c>
      <c r="D546" t="s">
        <v>76</v>
      </c>
      <c r="E546" t="s">
        <v>28</v>
      </c>
      <c r="F546" t="s">
        <v>25</v>
      </c>
      <c r="G546" t="s">
        <v>75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ユニフォーム浅虫快人ICONIC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2</v>
      </c>
      <c r="C547" t="s">
        <v>206</v>
      </c>
      <c r="D547" t="s">
        <v>76</v>
      </c>
      <c r="E547" t="s">
        <v>28</v>
      </c>
      <c r="F547" t="s">
        <v>25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ユニフォーム浅虫快人ICONIC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3</v>
      </c>
      <c r="C548" t="s">
        <v>206</v>
      </c>
      <c r="D548" t="s">
        <v>76</v>
      </c>
      <c r="E548" t="s">
        <v>28</v>
      </c>
      <c r="F548" t="s">
        <v>25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ユニフォーム浅虫快人ICONIC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4</v>
      </c>
      <c r="C549" t="s">
        <v>206</v>
      </c>
      <c r="D549" t="s">
        <v>76</v>
      </c>
      <c r="E549" t="s">
        <v>28</v>
      </c>
      <c r="F549" t="s">
        <v>25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ユニフォーム浅虫快人ICONIC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5</v>
      </c>
      <c r="C550" t="s">
        <v>206</v>
      </c>
      <c r="D550" t="s">
        <v>76</v>
      </c>
      <c r="E550" t="s">
        <v>28</v>
      </c>
      <c r="F550" t="s">
        <v>25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14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ユニフォーム浅虫快人ICONIC</v>
      </c>
    </row>
    <row r="551" spans="1:20" x14ac:dyDescent="0.3">
      <c r="A551">
        <f>VLOOKUP(Receive[[#This Row],[No用]],SetNo[[No.用]:[vlookup 用]],2,FALSE)</f>
        <v>95</v>
      </c>
      <c r="B551">
        <f>IF(ROW()=2,1,IF(A550&lt;&gt;Receive[[#This Row],[No]],1,B550+1))</f>
        <v>1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119</v>
      </c>
      <c r="L551" s="1" t="s">
        <v>173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2</v>
      </c>
      <c r="C552" t="s">
        <v>206</v>
      </c>
      <c r="D552" t="s">
        <v>79</v>
      </c>
      <c r="E552" t="s">
        <v>23</v>
      </c>
      <c r="F552" t="s">
        <v>21</v>
      </c>
      <c r="G552" t="s">
        <v>75</v>
      </c>
      <c r="H552" t="s">
        <v>71</v>
      </c>
      <c r="I552">
        <v>1</v>
      </c>
      <c r="J552" t="s">
        <v>229</v>
      </c>
      <c r="K552" s="1" t="s">
        <v>195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ユニフォーム南田大志ICONIC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3</v>
      </c>
      <c r="C553" t="s">
        <v>206</v>
      </c>
      <c r="D553" t="s">
        <v>79</v>
      </c>
      <c r="E553" t="s">
        <v>23</v>
      </c>
      <c r="F553" t="s">
        <v>21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34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ユニフォーム南田大志ICONIC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4</v>
      </c>
      <c r="C554" t="s">
        <v>206</v>
      </c>
      <c r="D554" t="s">
        <v>79</v>
      </c>
      <c r="E554" t="s">
        <v>23</v>
      </c>
      <c r="F554" t="s">
        <v>21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173</v>
      </c>
      <c r="M554">
        <v>34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ユニフォーム南田大志ICONIC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5</v>
      </c>
      <c r="C555" t="s">
        <v>206</v>
      </c>
      <c r="D555" t="s">
        <v>79</v>
      </c>
      <c r="E555" t="s">
        <v>23</v>
      </c>
      <c r="F555" t="s">
        <v>21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34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ユニフォーム南田大志ICONIC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6</v>
      </c>
      <c r="C556" t="s">
        <v>206</v>
      </c>
      <c r="D556" t="s">
        <v>79</v>
      </c>
      <c r="E556" t="s">
        <v>23</v>
      </c>
      <c r="F556" t="s">
        <v>21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34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ユニフォーム南田大志ICONIC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7</v>
      </c>
      <c r="C557" t="s">
        <v>206</v>
      </c>
      <c r="D557" t="s">
        <v>79</v>
      </c>
      <c r="E557" t="s">
        <v>23</v>
      </c>
      <c r="F557" t="s">
        <v>21</v>
      </c>
      <c r="G557" t="s">
        <v>75</v>
      </c>
      <c r="H557" t="s">
        <v>71</v>
      </c>
      <c r="I557">
        <v>1</v>
      </c>
      <c r="J557" t="s">
        <v>229</v>
      </c>
      <c r="K557" s="1" t="s">
        <v>183</v>
      </c>
      <c r="L557" s="1" t="s">
        <v>225</v>
      </c>
      <c r="M557">
        <v>44</v>
      </c>
      <c r="N557">
        <v>0</v>
      </c>
      <c r="O557">
        <v>54</v>
      </c>
      <c r="P557">
        <v>0</v>
      </c>
      <c r="T557" t="str">
        <f>Receive[[#This Row],[服装]]&amp;Receive[[#This Row],[名前]]&amp;Receive[[#This Row],[レアリティ]]</f>
        <v>ユニフォーム南田大志ICONIC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81</v>
      </c>
      <c r="E558" t="s">
        <v>23</v>
      </c>
      <c r="F558" t="s">
        <v>26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ユニフォーム湯川良明ICONIC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81</v>
      </c>
      <c r="E559" t="s">
        <v>23</v>
      </c>
      <c r="F559" t="s">
        <v>26</v>
      </c>
      <c r="G559" t="s">
        <v>75</v>
      </c>
      <c r="H559" t="s">
        <v>71</v>
      </c>
      <c r="I559">
        <v>1</v>
      </c>
      <c r="J559" t="s">
        <v>229</v>
      </c>
      <c r="K559" s="1" t="s">
        <v>163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ユニフォーム湯川良明ICONIC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81</v>
      </c>
      <c r="E560" t="s">
        <v>23</v>
      </c>
      <c r="F560" t="s">
        <v>26</v>
      </c>
      <c r="G560" t="s">
        <v>75</v>
      </c>
      <c r="H560" t="s">
        <v>71</v>
      </c>
      <c r="I560">
        <v>1</v>
      </c>
      <c r="J560" t="s">
        <v>229</v>
      </c>
      <c r="K560" s="1" t="s">
        <v>120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ユニフォーム湯川良明ICONIC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81</v>
      </c>
      <c r="E561" t="s">
        <v>23</v>
      </c>
      <c r="F561" t="s">
        <v>26</v>
      </c>
      <c r="G561" t="s">
        <v>75</v>
      </c>
      <c r="H561" t="s">
        <v>71</v>
      </c>
      <c r="I561">
        <v>1</v>
      </c>
      <c r="J561" t="s">
        <v>229</v>
      </c>
      <c r="K561" s="1" t="s">
        <v>164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ユニフォーム湯川良明ICONIC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81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165</v>
      </c>
      <c r="L562" s="1" t="s">
        <v>162</v>
      </c>
      <c r="M562">
        <v>14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ユニフォーム湯川良明ICONIC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1</v>
      </c>
      <c r="C563" t="s">
        <v>206</v>
      </c>
      <c r="D563" t="s">
        <v>83</v>
      </c>
      <c r="E563" t="s">
        <v>23</v>
      </c>
      <c r="F563" t="s">
        <v>25</v>
      </c>
      <c r="G563" t="s">
        <v>75</v>
      </c>
      <c r="H563" t="s">
        <v>71</v>
      </c>
      <c r="I563">
        <v>1</v>
      </c>
      <c r="J563" t="s">
        <v>229</v>
      </c>
      <c r="K563" s="1" t="s">
        <v>119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ユニフォーム稲垣功ICONIC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2</v>
      </c>
      <c r="C564" t="s">
        <v>206</v>
      </c>
      <c r="D564" t="s">
        <v>83</v>
      </c>
      <c r="E564" t="s">
        <v>23</v>
      </c>
      <c r="F564" t="s">
        <v>25</v>
      </c>
      <c r="G564" t="s">
        <v>75</v>
      </c>
      <c r="H564" t="s">
        <v>71</v>
      </c>
      <c r="I564">
        <v>1</v>
      </c>
      <c r="J564" t="s">
        <v>229</v>
      </c>
      <c r="K564" s="1" t="s">
        <v>163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ユニフォーム稲垣功ICONIC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3</v>
      </c>
      <c r="C565" t="s">
        <v>206</v>
      </c>
      <c r="D565" t="s">
        <v>83</v>
      </c>
      <c r="E565" t="s">
        <v>23</v>
      </c>
      <c r="F565" t="s">
        <v>25</v>
      </c>
      <c r="G565" t="s">
        <v>75</v>
      </c>
      <c r="H565" t="s">
        <v>71</v>
      </c>
      <c r="I565">
        <v>1</v>
      </c>
      <c r="J565" t="s">
        <v>229</v>
      </c>
      <c r="K565" s="1" t="s">
        <v>120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ユニフォーム稲垣功ICONIC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4</v>
      </c>
      <c r="C566" t="s">
        <v>206</v>
      </c>
      <c r="D566" t="s">
        <v>83</v>
      </c>
      <c r="E566" t="s">
        <v>23</v>
      </c>
      <c r="F566" t="s">
        <v>25</v>
      </c>
      <c r="G566" t="s">
        <v>75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ユニフォーム稲垣功ICONIC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5</v>
      </c>
      <c r="C567" t="s">
        <v>206</v>
      </c>
      <c r="D567" t="s">
        <v>83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14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ユニフォーム稲垣功ICONIC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1</v>
      </c>
      <c r="C568" t="s">
        <v>206</v>
      </c>
      <c r="D568" t="s">
        <v>86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ユニフォーム馬門英治ICONIC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2</v>
      </c>
      <c r="C569" t="s">
        <v>206</v>
      </c>
      <c r="D569" t="s">
        <v>86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ユニフォーム馬門英治ICONIC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3</v>
      </c>
      <c r="C570" t="s">
        <v>206</v>
      </c>
      <c r="D570" t="s">
        <v>86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229</v>
      </c>
      <c r="K570" s="1" t="s">
        <v>120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ユニフォーム馬門英治ICONIC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4</v>
      </c>
      <c r="C571" t="s">
        <v>206</v>
      </c>
      <c r="D571" t="s">
        <v>86</v>
      </c>
      <c r="E571" t="s">
        <v>23</v>
      </c>
      <c r="F571" t="s">
        <v>26</v>
      </c>
      <c r="G571" t="s">
        <v>75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ユニフォーム馬門英治ICONIC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5</v>
      </c>
      <c r="C572" t="s">
        <v>206</v>
      </c>
      <c r="D572" t="s">
        <v>86</v>
      </c>
      <c r="E572" t="s">
        <v>23</v>
      </c>
      <c r="F572" t="s">
        <v>26</v>
      </c>
      <c r="G572" t="s">
        <v>75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ユニフォーム馬門英治ICONIC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1</v>
      </c>
      <c r="C573" t="s">
        <v>206</v>
      </c>
      <c r="D573" t="s">
        <v>88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ユニフォーム百沢雄大ICONIC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2</v>
      </c>
      <c r="C574" t="s">
        <v>206</v>
      </c>
      <c r="D574" t="s">
        <v>88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ユニフォーム百沢雄大ICONIC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3</v>
      </c>
      <c r="C575" t="s">
        <v>206</v>
      </c>
      <c r="D575" t="s">
        <v>88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ユニフォーム百沢雄大ICONIC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4</v>
      </c>
      <c r="C576" t="s">
        <v>206</v>
      </c>
      <c r="D576" t="s">
        <v>88</v>
      </c>
      <c r="E576" t="s">
        <v>23</v>
      </c>
      <c r="F576" t="s">
        <v>25</v>
      </c>
      <c r="G576" t="s">
        <v>75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25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ユニフォーム百沢雄大ICONIC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5</v>
      </c>
      <c r="C577" t="s">
        <v>206</v>
      </c>
      <c r="D577" t="s">
        <v>88</v>
      </c>
      <c r="E577" t="s">
        <v>23</v>
      </c>
      <c r="F577" t="s">
        <v>25</v>
      </c>
      <c r="G577" t="s">
        <v>75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12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ユニフォーム百沢雄大ICONIC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1</v>
      </c>
      <c r="C578" s="1" t="s">
        <v>705</v>
      </c>
      <c r="D578" t="s">
        <v>88</v>
      </c>
      <c r="E578" s="1" t="s">
        <v>90</v>
      </c>
      <c r="F578" t="s">
        <v>78</v>
      </c>
      <c r="G578" t="s">
        <v>75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職業体験百沢雄大ICONIC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2</v>
      </c>
      <c r="C579" s="1" t="s">
        <v>705</v>
      </c>
      <c r="D579" t="s">
        <v>88</v>
      </c>
      <c r="E579" s="1" t="s">
        <v>90</v>
      </c>
      <c r="F579" t="s">
        <v>78</v>
      </c>
      <c r="G579" t="s">
        <v>75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25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職業体験百沢雄大ICONIC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3</v>
      </c>
      <c r="C580" s="1" t="s">
        <v>705</v>
      </c>
      <c r="D580" t="s">
        <v>88</v>
      </c>
      <c r="E580" s="1" t="s">
        <v>90</v>
      </c>
      <c r="F580" t="s">
        <v>78</v>
      </c>
      <c r="G580" t="s">
        <v>75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職業体験百沢雄大ICONIC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4</v>
      </c>
      <c r="C581" s="1" t="s">
        <v>705</v>
      </c>
      <c r="D581" t="s">
        <v>88</v>
      </c>
      <c r="E581" s="1" t="s">
        <v>90</v>
      </c>
      <c r="F581" t="s">
        <v>78</v>
      </c>
      <c r="G581" t="s">
        <v>75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職業体験百沢雄大ICONIC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5</v>
      </c>
      <c r="C582" s="1" t="s">
        <v>705</v>
      </c>
      <c r="D582" t="s">
        <v>88</v>
      </c>
      <c r="E582" s="1" t="s">
        <v>90</v>
      </c>
      <c r="F582" t="s">
        <v>78</v>
      </c>
      <c r="G582" t="s">
        <v>75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12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職業体験百沢雄大ICONIC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108</v>
      </c>
      <c r="D583" t="s">
        <v>89</v>
      </c>
      <c r="E583" t="s">
        <v>90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ユニフォーム照島游児ICONIC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108</v>
      </c>
      <c r="D584" t="s">
        <v>89</v>
      </c>
      <c r="E584" t="s">
        <v>90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ユニフォーム照島游児ICONIC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108</v>
      </c>
      <c r="D585" t="s">
        <v>89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ユニフォーム照島游児ICONIC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108</v>
      </c>
      <c r="D586" t="s">
        <v>89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29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ユニフォーム照島游児ICONIC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108</v>
      </c>
      <c r="D587" t="s">
        <v>89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ユニフォーム照島游児ICONIC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108</v>
      </c>
      <c r="D588" t="s">
        <v>89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ユニフォーム照島游児ICONIC</v>
      </c>
    </row>
    <row r="589" spans="1:20" x14ac:dyDescent="0.3">
      <c r="A589">
        <f>VLOOKUP(Receive[[#This Row],[No用]],SetNo[[No.用]:[vlookup 用]],2,FALSE)</f>
        <v>102</v>
      </c>
      <c r="B589">
        <f>IF(ROW()=2,1,IF(A588&lt;&gt;Receive[[#This Row],[No]],1,B588+1))</f>
        <v>1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119</v>
      </c>
      <c r="L589" s="1" t="s">
        <v>178</v>
      </c>
      <c r="M589">
        <v>32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2</v>
      </c>
      <c r="C590" t="s">
        <v>149</v>
      </c>
      <c r="D590" t="s">
        <v>89</v>
      </c>
      <c r="E590" t="s">
        <v>77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制服照島游児ICONIC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3</v>
      </c>
      <c r="C591" t="s">
        <v>149</v>
      </c>
      <c r="D591" t="s">
        <v>89</v>
      </c>
      <c r="E591" t="s">
        <v>77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231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制服照島游児ICONIC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4</v>
      </c>
      <c r="C592" t="s">
        <v>149</v>
      </c>
      <c r="D592" t="s">
        <v>89</v>
      </c>
      <c r="E592" t="s">
        <v>77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120</v>
      </c>
      <c r="L592" s="1" t="s">
        <v>178</v>
      </c>
      <c r="M592">
        <v>32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制服照島游児ICONIC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5</v>
      </c>
      <c r="C593" t="s">
        <v>149</v>
      </c>
      <c r="D593" t="s">
        <v>89</v>
      </c>
      <c r="E593" t="s">
        <v>77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制服照島游児ICONIC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6</v>
      </c>
      <c r="C594" t="s">
        <v>149</v>
      </c>
      <c r="D594" t="s">
        <v>89</v>
      </c>
      <c r="E594" t="s">
        <v>77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13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制服照島游児ICONIC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7</v>
      </c>
      <c r="C595" t="s">
        <v>149</v>
      </c>
      <c r="D595" t="s">
        <v>89</v>
      </c>
      <c r="E595" t="s">
        <v>77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183</v>
      </c>
      <c r="L595" s="1" t="s">
        <v>225</v>
      </c>
      <c r="M595">
        <v>51</v>
      </c>
      <c r="N595">
        <v>0</v>
      </c>
      <c r="O595">
        <v>61</v>
      </c>
      <c r="P595">
        <v>0</v>
      </c>
      <c r="T595" t="str">
        <f>Receive[[#This Row],[服装]]&amp;Receive[[#This Row],[名前]]&amp;Receive[[#This Row],[レアリティ]]</f>
        <v>制服照島游児ICONIC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s="1" t="s">
        <v>963</v>
      </c>
      <c r="D596" t="s">
        <v>89</v>
      </c>
      <c r="E596" s="1" t="s">
        <v>964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29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雪遊び照島游児ICONIC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s="1" t="s">
        <v>963</v>
      </c>
      <c r="D597" t="s">
        <v>89</v>
      </c>
      <c r="E597" s="1" t="s">
        <v>964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雪遊び照島游児ICONIC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s="1" t="s">
        <v>963</v>
      </c>
      <c r="D598" t="s">
        <v>89</v>
      </c>
      <c r="E598" s="1" t="s">
        <v>964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雪遊び照島游児ICONIC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s="1" t="s">
        <v>963</v>
      </c>
      <c r="D599" t="s">
        <v>89</v>
      </c>
      <c r="E599" s="1" t="s">
        <v>964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雪遊び照島游児ICONIC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s="1" t="s">
        <v>963</v>
      </c>
      <c r="D600" t="s">
        <v>89</v>
      </c>
      <c r="E600" s="1" t="s">
        <v>964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雪遊び照島游児ICONIC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s="1" t="s">
        <v>963</v>
      </c>
      <c r="D601" t="s">
        <v>89</v>
      </c>
      <c r="E601" s="1" t="s">
        <v>964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雪遊び照島游児ICONIC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1</v>
      </c>
      <c r="C602" t="s">
        <v>108</v>
      </c>
      <c r="D602" t="s">
        <v>92</v>
      </c>
      <c r="E602" t="s">
        <v>90</v>
      </c>
      <c r="F602" t="s">
        <v>82</v>
      </c>
      <c r="G602" t="s">
        <v>91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ユニフォーム母畑和馬ICONIC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2</v>
      </c>
      <c r="C603" t="s">
        <v>108</v>
      </c>
      <c r="D603" t="s">
        <v>92</v>
      </c>
      <c r="E603" t="s">
        <v>90</v>
      </c>
      <c r="F603" t="s">
        <v>82</v>
      </c>
      <c r="G603" t="s">
        <v>91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ユニフォーム母畑和馬ICONIC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3</v>
      </c>
      <c r="C604" t="s">
        <v>108</v>
      </c>
      <c r="D604" t="s">
        <v>92</v>
      </c>
      <c r="E604" t="s">
        <v>90</v>
      </c>
      <c r="F604" t="s">
        <v>82</v>
      </c>
      <c r="G604" t="s">
        <v>91</v>
      </c>
      <c r="H604" t="s">
        <v>71</v>
      </c>
      <c r="I604">
        <v>1</v>
      </c>
      <c r="J604" t="s">
        <v>229</v>
      </c>
      <c r="K604" s="1" t="s">
        <v>231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ユニフォーム母畑和馬ICONIC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4</v>
      </c>
      <c r="C605" t="s">
        <v>108</v>
      </c>
      <c r="D605" t="s">
        <v>92</v>
      </c>
      <c r="E605" t="s">
        <v>90</v>
      </c>
      <c r="F605" t="s">
        <v>82</v>
      </c>
      <c r="G605" t="s">
        <v>91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ユニフォーム母畑和馬ICONIC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5</v>
      </c>
      <c r="C606" t="s">
        <v>108</v>
      </c>
      <c r="D606" t="s">
        <v>92</v>
      </c>
      <c r="E606" t="s">
        <v>90</v>
      </c>
      <c r="F606" t="s">
        <v>82</v>
      </c>
      <c r="G606" t="s">
        <v>91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ユニフォーム母畑和馬ICONIC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6</v>
      </c>
      <c r="C607" t="s">
        <v>108</v>
      </c>
      <c r="D607" t="s">
        <v>92</v>
      </c>
      <c r="E607" t="s">
        <v>90</v>
      </c>
      <c r="F607" t="s">
        <v>82</v>
      </c>
      <c r="G607" t="s">
        <v>91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ユニフォーム母畑和馬ICONIC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1</v>
      </c>
      <c r="C608" t="s">
        <v>108</v>
      </c>
      <c r="D608" t="s">
        <v>93</v>
      </c>
      <c r="E608" t="s">
        <v>73</v>
      </c>
      <c r="F608" t="s">
        <v>74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ユニフォーム二岐丈晴ICONIC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2</v>
      </c>
      <c r="C609" t="s">
        <v>108</v>
      </c>
      <c r="D609" t="s">
        <v>93</v>
      </c>
      <c r="E609" t="s">
        <v>73</v>
      </c>
      <c r="F609" t="s">
        <v>74</v>
      </c>
      <c r="G609" t="s">
        <v>91</v>
      </c>
      <c r="H609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ユニフォーム二岐丈晴ICONIC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3</v>
      </c>
      <c r="C610" t="s">
        <v>108</v>
      </c>
      <c r="D610" t="s">
        <v>93</v>
      </c>
      <c r="E610" t="s">
        <v>73</v>
      </c>
      <c r="F610" t="s">
        <v>74</v>
      </c>
      <c r="G610" t="s">
        <v>91</v>
      </c>
      <c r="H610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ユニフォーム二岐丈晴ICONIC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4</v>
      </c>
      <c r="C611" t="s">
        <v>108</v>
      </c>
      <c r="D611" t="s">
        <v>93</v>
      </c>
      <c r="E611" t="s">
        <v>73</v>
      </c>
      <c r="F611" t="s">
        <v>74</v>
      </c>
      <c r="G611" t="s">
        <v>91</v>
      </c>
      <c r="H61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ユニフォーム二岐丈晴ICONIC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5</v>
      </c>
      <c r="C612" t="s">
        <v>108</v>
      </c>
      <c r="D612" t="s">
        <v>93</v>
      </c>
      <c r="E612" t="s">
        <v>73</v>
      </c>
      <c r="F612" t="s">
        <v>74</v>
      </c>
      <c r="G612" t="s">
        <v>91</v>
      </c>
      <c r="H612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ユニフォーム二岐丈晴ICONIC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1</v>
      </c>
      <c r="C613" t="s">
        <v>149</v>
      </c>
      <c r="D613" t="s">
        <v>93</v>
      </c>
      <c r="E613" t="s">
        <v>90</v>
      </c>
      <c r="F613" t="s">
        <v>74</v>
      </c>
      <c r="G613" t="s">
        <v>91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制服二岐丈晴ICONIC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2</v>
      </c>
      <c r="C614" t="s">
        <v>149</v>
      </c>
      <c r="D614" t="s">
        <v>93</v>
      </c>
      <c r="E614" t="s">
        <v>90</v>
      </c>
      <c r="F614" t="s">
        <v>74</v>
      </c>
      <c r="G614" t="s">
        <v>91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制服二岐丈晴ICONIC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3</v>
      </c>
      <c r="C615" t="s">
        <v>149</v>
      </c>
      <c r="D615" t="s">
        <v>93</v>
      </c>
      <c r="E615" t="s">
        <v>90</v>
      </c>
      <c r="F615" t="s">
        <v>74</v>
      </c>
      <c r="G615" t="s">
        <v>91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制服二岐丈晴ICONIC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4</v>
      </c>
      <c r="C616" t="s">
        <v>149</v>
      </c>
      <c r="D616" t="s">
        <v>93</v>
      </c>
      <c r="E616" t="s">
        <v>90</v>
      </c>
      <c r="F616" t="s">
        <v>74</v>
      </c>
      <c r="G616" t="s">
        <v>91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制服二岐丈晴ICONIC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5</v>
      </c>
      <c r="C617" t="s">
        <v>149</v>
      </c>
      <c r="D617" t="s">
        <v>93</v>
      </c>
      <c r="E617" t="s">
        <v>90</v>
      </c>
      <c r="F617" t="s">
        <v>74</v>
      </c>
      <c r="G617" t="s">
        <v>91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制服二岐丈晴ICONIC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1</v>
      </c>
      <c r="C618" t="s">
        <v>108</v>
      </c>
      <c r="D618" t="s">
        <v>99</v>
      </c>
      <c r="E618" t="s">
        <v>73</v>
      </c>
      <c r="F618" t="s">
        <v>78</v>
      </c>
      <c r="G618" t="s">
        <v>91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ユニフォーム沼尻凛太郎ICONIC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2</v>
      </c>
      <c r="C619" t="s">
        <v>108</v>
      </c>
      <c r="D619" t="s">
        <v>99</v>
      </c>
      <c r="E619" t="s">
        <v>73</v>
      </c>
      <c r="F619" t="s">
        <v>78</v>
      </c>
      <c r="G619" t="s">
        <v>91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ユニフォーム沼尻凛太郎ICONIC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3</v>
      </c>
      <c r="C620" t="s">
        <v>108</v>
      </c>
      <c r="D620" t="s">
        <v>99</v>
      </c>
      <c r="E620" t="s">
        <v>73</v>
      </c>
      <c r="F620" t="s">
        <v>78</v>
      </c>
      <c r="G620" t="s">
        <v>91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ユニフォーム沼尻凛太郎ICONIC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4</v>
      </c>
      <c r="C621" t="s">
        <v>108</v>
      </c>
      <c r="D621" t="s">
        <v>99</v>
      </c>
      <c r="E621" t="s">
        <v>73</v>
      </c>
      <c r="F621" t="s">
        <v>78</v>
      </c>
      <c r="G621" t="s">
        <v>91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ユニフォーム沼尻凛太郎ICONIC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5</v>
      </c>
      <c r="C622" t="s">
        <v>108</v>
      </c>
      <c r="D622" t="s">
        <v>99</v>
      </c>
      <c r="E622" t="s">
        <v>73</v>
      </c>
      <c r="F622" t="s">
        <v>78</v>
      </c>
      <c r="G622" t="s">
        <v>91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ユニフォーム沼尻凛太郎ICONIC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1</v>
      </c>
      <c r="C623" t="s">
        <v>108</v>
      </c>
      <c r="D623" t="s">
        <v>94</v>
      </c>
      <c r="E623" t="s">
        <v>90</v>
      </c>
      <c r="F623" t="s">
        <v>82</v>
      </c>
      <c r="G623" t="s">
        <v>91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ユニフォーム飯坂信義ICONIC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2</v>
      </c>
      <c r="C624" t="s">
        <v>108</v>
      </c>
      <c r="D624" t="s">
        <v>94</v>
      </c>
      <c r="E624" t="s">
        <v>90</v>
      </c>
      <c r="F624" t="s">
        <v>82</v>
      </c>
      <c r="G624" t="s">
        <v>91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ユニフォーム飯坂信義ICONIC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3</v>
      </c>
      <c r="C625" t="s">
        <v>108</v>
      </c>
      <c r="D625" t="s">
        <v>94</v>
      </c>
      <c r="E625" t="s">
        <v>90</v>
      </c>
      <c r="F625" t="s">
        <v>82</v>
      </c>
      <c r="G625" t="s">
        <v>91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ユニフォーム飯坂信義ICONIC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4</v>
      </c>
      <c r="C626" t="s">
        <v>108</v>
      </c>
      <c r="D626" t="s">
        <v>94</v>
      </c>
      <c r="E626" t="s">
        <v>90</v>
      </c>
      <c r="F626" t="s">
        <v>82</v>
      </c>
      <c r="G626" t="s">
        <v>91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ユニフォーム飯坂信義ICONIC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5</v>
      </c>
      <c r="C627" t="s">
        <v>108</v>
      </c>
      <c r="D627" t="s">
        <v>94</v>
      </c>
      <c r="E627" t="s">
        <v>90</v>
      </c>
      <c r="F627" t="s">
        <v>82</v>
      </c>
      <c r="G627" t="s">
        <v>91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ユニフォーム飯坂信義ICONIC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1</v>
      </c>
      <c r="C628" t="s">
        <v>108</v>
      </c>
      <c r="D628" t="s">
        <v>95</v>
      </c>
      <c r="E628" t="s">
        <v>90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ユニフォーム東山勝道ICONIC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2</v>
      </c>
      <c r="C629" t="s">
        <v>108</v>
      </c>
      <c r="D629" t="s">
        <v>95</v>
      </c>
      <c r="E629" t="s">
        <v>90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ユニフォーム東山勝道ICONIC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3</v>
      </c>
      <c r="C630" t="s">
        <v>108</v>
      </c>
      <c r="D630" t="s">
        <v>95</v>
      </c>
      <c r="E630" t="s">
        <v>90</v>
      </c>
      <c r="F630" t="s">
        <v>78</v>
      </c>
      <c r="G630" t="s">
        <v>91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ユニフォーム東山勝道ICONIC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4</v>
      </c>
      <c r="C631" t="s">
        <v>108</v>
      </c>
      <c r="D631" t="s">
        <v>95</v>
      </c>
      <c r="E631" t="s">
        <v>90</v>
      </c>
      <c r="F631" t="s">
        <v>78</v>
      </c>
      <c r="G631" t="s">
        <v>91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ユニフォーム東山勝道ICONIC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5</v>
      </c>
      <c r="C632" t="s">
        <v>108</v>
      </c>
      <c r="D632" t="s">
        <v>95</v>
      </c>
      <c r="E632" t="s">
        <v>90</v>
      </c>
      <c r="F632" t="s">
        <v>78</v>
      </c>
      <c r="G632" t="s">
        <v>91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ユニフォーム東山勝道ICONIC</v>
      </c>
    </row>
    <row r="633" spans="1:20" x14ac:dyDescent="0.3">
      <c r="A633">
        <f>VLOOKUP(Receive[[#This Row],[No用]],SetNo[[No.用]:[vlookup 用]],2,FALSE)</f>
        <v>110</v>
      </c>
      <c r="B633">
        <f>IF(ROW()=2,1,IF(A632&lt;&gt;Receive[[#This Row],[No]],1,B632+1))</f>
        <v>1</v>
      </c>
      <c r="C633" t="s">
        <v>108</v>
      </c>
      <c r="D633" t="s">
        <v>96</v>
      </c>
      <c r="E633" t="s">
        <v>90</v>
      </c>
      <c r="F633" t="s">
        <v>80</v>
      </c>
      <c r="G633" t="s">
        <v>91</v>
      </c>
      <c r="H633" t="s">
        <v>71</v>
      </c>
      <c r="I633">
        <v>1</v>
      </c>
      <c r="J633" t="s">
        <v>229</v>
      </c>
      <c r="K633" s="1" t="s">
        <v>119</v>
      </c>
      <c r="L633" s="1" t="s">
        <v>173</v>
      </c>
      <c r="M633">
        <v>36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ユニフォーム土湯新ICONIC</v>
      </c>
    </row>
    <row r="634" spans="1:20" x14ac:dyDescent="0.3">
      <c r="A634">
        <f>VLOOKUP(Receive[[#This Row],[No用]],SetNo[[No.用]:[vlookup 用]],2,FALSE)</f>
        <v>110</v>
      </c>
      <c r="B634">
        <f>IF(ROW()=2,1,IF(A633&lt;&gt;Receive[[#This Row],[No]],1,B633+1))</f>
        <v>2</v>
      </c>
      <c r="C634" t="s">
        <v>108</v>
      </c>
      <c r="D634" t="s">
        <v>96</v>
      </c>
      <c r="E634" t="s">
        <v>90</v>
      </c>
      <c r="F634" t="s">
        <v>80</v>
      </c>
      <c r="G634" t="s">
        <v>91</v>
      </c>
      <c r="H634" t="s">
        <v>71</v>
      </c>
      <c r="I634">
        <v>1</v>
      </c>
      <c r="J634" t="s">
        <v>229</v>
      </c>
      <c r="K634" s="1" t="s">
        <v>195</v>
      </c>
      <c r="L634" s="1" t="s">
        <v>173</v>
      </c>
      <c r="M634">
        <v>42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ユニフォーム土湯新ICONIC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3</v>
      </c>
      <c r="C635" t="s">
        <v>108</v>
      </c>
      <c r="D635" t="s">
        <v>96</v>
      </c>
      <c r="E635" t="s">
        <v>90</v>
      </c>
      <c r="F635" t="s">
        <v>80</v>
      </c>
      <c r="G635" t="s">
        <v>91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34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ユニフォーム土湯新ICONIC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4</v>
      </c>
      <c r="C636" t="s">
        <v>108</v>
      </c>
      <c r="D636" t="s">
        <v>96</v>
      </c>
      <c r="E636" t="s">
        <v>90</v>
      </c>
      <c r="F636" t="s">
        <v>80</v>
      </c>
      <c r="G636" t="s">
        <v>91</v>
      </c>
      <c r="H636" t="s">
        <v>71</v>
      </c>
      <c r="I636">
        <v>1</v>
      </c>
      <c r="J636" t="s">
        <v>229</v>
      </c>
      <c r="K636" s="1" t="s">
        <v>231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ユニフォーム土湯新ICONIC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5</v>
      </c>
      <c r="C637" t="s">
        <v>108</v>
      </c>
      <c r="D637" t="s">
        <v>96</v>
      </c>
      <c r="E637" t="s">
        <v>90</v>
      </c>
      <c r="F637" t="s">
        <v>80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173</v>
      </c>
      <c r="M637">
        <v>36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ユニフォーム土湯新ICONIC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6</v>
      </c>
      <c r="C638" t="s">
        <v>108</v>
      </c>
      <c r="D638" t="s">
        <v>96</v>
      </c>
      <c r="E638" t="s">
        <v>90</v>
      </c>
      <c r="F638" t="s">
        <v>80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34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ユニフォーム土湯新ICONIC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7</v>
      </c>
      <c r="C639" t="s">
        <v>108</v>
      </c>
      <c r="D639" t="s">
        <v>96</v>
      </c>
      <c r="E639" t="s">
        <v>90</v>
      </c>
      <c r="F639" t="s">
        <v>80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ユニフォーム土湯新ICONIC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8</v>
      </c>
      <c r="C640" t="s">
        <v>108</v>
      </c>
      <c r="D640" t="s">
        <v>96</v>
      </c>
      <c r="E640" t="s">
        <v>90</v>
      </c>
      <c r="F640" t="s">
        <v>80</v>
      </c>
      <c r="G640" t="s">
        <v>91</v>
      </c>
      <c r="H640" t="s">
        <v>71</v>
      </c>
      <c r="I640">
        <v>1</v>
      </c>
      <c r="J640" t="s">
        <v>229</v>
      </c>
      <c r="K640" s="1" t="s">
        <v>183</v>
      </c>
      <c r="L640" s="1" t="s">
        <v>225</v>
      </c>
      <c r="M640">
        <v>47</v>
      </c>
      <c r="N640">
        <v>0</v>
      </c>
      <c r="O640">
        <v>57</v>
      </c>
      <c r="P640">
        <v>0</v>
      </c>
      <c r="T640" t="str">
        <f>Receive[[#This Row],[服装]]&amp;Receive[[#This Row],[名前]]&amp;Receive[[#This Row],[レアリティ]]</f>
        <v>ユニフォーム土湯新ICONIC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1</v>
      </c>
      <c r="C641" t="s">
        <v>206</v>
      </c>
      <c r="D641" t="s">
        <v>571</v>
      </c>
      <c r="E641" t="s">
        <v>28</v>
      </c>
      <c r="F641" t="s">
        <v>25</v>
      </c>
      <c r="G641" t="s">
        <v>156</v>
      </c>
      <c r="H641" t="s">
        <v>71</v>
      </c>
      <c r="I641">
        <v>1</v>
      </c>
      <c r="J641" t="s">
        <v>229</v>
      </c>
      <c r="K641" s="1" t="s">
        <v>119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ユニフォーム中島猛ICONIC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2</v>
      </c>
      <c r="C642" t="s">
        <v>206</v>
      </c>
      <c r="D642" t="s">
        <v>571</v>
      </c>
      <c r="E642" t="s">
        <v>28</v>
      </c>
      <c r="F642" t="s">
        <v>25</v>
      </c>
      <c r="G642" t="s">
        <v>156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ユニフォーム中島猛ICONIC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3</v>
      </c>
      <c r="C643" t="s">
        <v>206</v>
      </c>
      <c r="D643" t="s">
        <v>571</v>
      </c>
      <c r="E643" t="s">
        <v>28</v>
      </c>
      <c r="F643" t="s">
        <v>25</v>
      </c>
      <c r="G643" t="s">
        <v>156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ユニフォーム中島猛ICONIC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4</v>
      </c>
      <c r="C644" t="s">
        <v>206</v>
      </c>
      <c r="D644" t="s">
        <v>571</v>
      </c>
      <c r="E644" t="s">
        <v>28</v>
      </c>
      <c r="F644" t="s">
        <v>25</v>
      </c>
      <c r="G644" t="s">
        <v>156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ユニフォーム中島猛ICONIC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5</v>
      </c>
      <c r="C645" t="s">
        <v>206</v>
      </c>
      <c r="D645" t="s">
        <v>571</v>
      </c>
      <c r="E645" t="s">
        <v>28</v>
      </c>
      <c r="F645" t="s">
        <v>25</v>
      </c>
      <c r="G645" t="s">
        <v>156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ユニフォーム中島猛ICONIC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6</v>
      </c>
      <c r="C646" t="s">
        <v>206</v>
      </c>
      <c r="D646" t="s">
        <v>571</v>
      </c>
      <c r="E646" t="s">
        <v>28</v>
      </c>
      <c r="F646" t="s">
        <v>25</v>
      </c>
      <c r="G646" t="s">
        <v>156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ユニフォーム中島猛ICONIC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1</v>
      </c>
      <c r="C647" t="s">
        <v>206</v>
      </c>
      <c r="D647" t="s">
        <v>574</v>
      </c>
      <c r="E647" t="s">
        <v>24</v>
      </c>
      <c r="F647" t="s">
        <v>25</v>
      </c>
      <c r="G647" t="s">
        <v>156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ユニフォーム白石優希ICONIC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2</v>
      </c>
      <c r="C648" t="s">
        <v>206</v>
      </c>
      <c r="D648" t="s">
        <v>574</v>
      </c>
      <c r="E648" t="s">
        <v>24</v>
      </c>
      <c r="F648" t="s">
        <v>25</v>
      </c>
      <c r="G648" t="s">
        <v>156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ユニフォーム白石優希ICONIC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3</v>
      </c>
      <c r="C649" t="s">
        <v>206</v>
      </c>
      <c r="D649" t="s">
        <v>574</v>
      </c>
      <c r="E649" t="s">
        <v>24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ユニフォーム白石優希ICONIC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4</v>
      </c>
      <c r="C650" t="s">
        <v>206</v>
      </c>
      <c r="D650" t="s">
        <v>574</v>
      </c>
      <c r="E650" t="s">
        <v>24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ユニフォーム白石優希ICONIC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5</v>
      </c>
      <c r="C651" t="s">
        <v>206</v>
      </c>
      <c r="D651" t="s">
        <v>574</v>
      </c>
      <c r="E651" t="s">
        <v>24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ユニフォーム白石優希ICONIC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1</v>
      </c>
      <c r="C652" t="s">
        <v>206</v>
      </c>
      <c r="D652" t="s">
        <v>577</v>
      </c>
      <c r="E652" t="s">
        <v>28</v>
      </c>
      <c r="F652" t="s">
        <v>31</v>
      </c>
      <c r="G652" t="s">
        <v>156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ユニフォーム花山一雅ICONIC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2</v>
      </c>
      <c r="C653" t="s">
        <v>206</v>
      </c>
      <c r="D653" t="s">
        <v>577</v>
      </c>
      <c r="E653" t="s">
        <v>28</v>
      </c>
      <c r="F653" t="s">
        <v>31</v>
      </c>
      <c r="G653" t="s">
        <v>156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ユニフォーム花山一雅ICONIC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3</v>
      </c>
      <c r="C654" t="s">
        <v>206</v>
      </c>
      <c r="D654" t="s">
        <v>577</v>
      </c>
      <c r="E654" t="s">
        <v>28</v>
      </c>
      <c r="F654" t="s">
        <v>31</v>
      </c>
      <c r="G654" t="s">
        <v>156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ユニフォーム花山一雅ICONIC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4</v>
      </c>
      <c r="C655" t="s">
        <v>206</v>
      </c>
      <c r="D655" t="s">
        <v>577</v>
      </c>
      <c r="E655" t="s">
        <v>28</v>
      </c>
      <c r="F655" t="s">
        <v>31</v>
      </c>
      <c r="G655" t="s">
        <v>156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ユニフォーム花山一雅ICONIC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5</v>
      </c>
      <c r="C656" t="s">
        <v>206</v>
      </c>
      <c r="D656" t="s">
        <v>577</v>
      </c>
      <c r="E656" t="s">
        <v>28</v>
      </c>
      <c r="F656" t="s">
        <v>31</v>
      </c>
      <c r="G656" t="s">
        <v>156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13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ユニフォーム花山一雅ICONIC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1</v>
      </c>
      <c r="C657" t="s">
        <v>206</v>
      </c>
      <c r="D657" t="s">
        <v>580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ユニフォーム鳴子哲平ICONIC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2</v>
      </c>
      <c r="C658" t="s">
        <v>206</v>
      </c>
      <c r="D658" t="s">
        <v>580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ユニフォーム鳴子哲平ICONIC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3</v>
      </c>
      <c r="C659" t="s">
        <v>206</v>
      </c>
      <c r="D659" t="s">
        <v>580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ユニフォーム鳴子哲平ICONIC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4</v>
      </c>
      <c r="C660" t="s">
        <v>206</v>
      </c>
      <c r="D660" t="s">
        <v>580</v>
      </c>
      <c r="E660" t="s">
        <v>28</v>
      </c>
      <c r="F660" t="s">
        <v>26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26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ユニフォーム鳴子哲平ICONIC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5</v>
      </c>
      <c r="C661" t="s">
        <v>206</v>
      </c>
      <c r="D661" t="s">
        <v>580</v>
      </c>
      <c r="E661" t="s">
        <v>28</v>
      </c>
      <c r="F661" t="s">
        <v>26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ユニフォーム鳴子哲平ICONIC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1</v>
      </c>
      <c r="C662" t="s">
        <v>206</v>
      </c>
      <c r="D662" t="s">
        <v>583</v>
      </c>
      <c r="E662" t="s">
        <v>28</v>
      </c>
      <c r="F662" t="s">
        <v>21</v>
      </c>
      <c r="G662" t="s">
        <v>156</v>
      </c>
      <c r="H662" t="s">
        <v>71</v>
      </c>
      <c r="I662">
        <v>1</v>
      </c>
      <c r="J662" t="s">
        <v>229</v>
      </c>
      <c r="K662" s="1" t="s">
        <v>119</v>
      </c>
      <c r="L662" s="1" t="s">
        <v>173</v>
      </c>
      <c r="M662" s="1">
        <v>37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ユニフォーム秋保和光ICONIC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2</v>
      </c>
      <c r="C663" t="s">
        <v>206</v>
      </c>
      <c r="D663" t="s">
        <v>583</v>
      </c>
      <c r="E663" t="s">
        <v>28</v>
      </c>
      <c r="F663" t="s">
        <v>21</v>
      </c>
      <c r="G663" t="s">
        <v>156</v>
      </c>
      <c r="H663" t="s">
        <v>71</v>
      </c>
      <c r="I663">
        <v>1</v>
      </c>
      <c r="J663" t="s">
        <v>229</v>
      </c>
      <c r="K663" s="1" t="s">
        <v>195</v>
      </c>
      <c r="L663" s="1" t="s">
        <v>173</v>
      </c>
      <c r="M663">
        <v>42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ユニフォーム秋保和光ICONIC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3</v>
      </c>
      <c r="C664" t="s">
        <v>206</v>
      </c>
      <c r="D664" t="s">
        <v>583</v>
      </c>
      <c r="E664" t="s">
        <v>28</v>
      </c>
      <c r="F664" t="s">
        <v>21</v>
      </c>
      <c r="G664" t="s">
        <v>156</v>
      </c>
      <c r="H664" t="s">
        <v>71</v>
      </c>
      <c r="I664">
        <v>1</v>
      </c>
      <c r="J664" t="s">
        <v>229</v>
      </c>
      <c r="K664" s="1" t="s">
        <v>163</v>
      </c>
      <c r="L664" s="1" t="s">
        <v>162</v>
      </c>
      <c r="M664">
        <v>34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ユニフォーム秋保和光ICONIC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4</v>
      </c>
      <c r="C665" t="s">
        <v>206</v>
      </c>
      <c r="D665" t="s">
        <v>583</v>
      </c>
      <c r="E665" t="s">
        <v>28</v>
      </c>
      <c r="F665" t="s">
        <v>21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37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ユニフォーム秋保和光ICONIC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5</v>
      </c>
      <c r="C666" t="s">
        <v>206</v>
      </c>
      <c r="D666" t="s">
        <v>583</v>
      </c>
      <c r="E666" t="s">
        <v>28</v>
      </c>
      <c r="F666" t="s">
        <v>21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ユニフォーム秋保和光ICONIC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6</v>
      </c>
      <c r="C667" t="s">
        <v>206</v>
      </c>
      <c r="D667" t="s">
        <v>583</v>
      </c>
      <c r="E667" t="s">
        <v>28</v>
      </c>
      <c r="F667" t="s">
        <v>21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ユニフォーム秋保和光ICONIC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7</v>
      </c>
      <c r="C668" t="s">
        <v>206</v>
      </c>
      <c r="D668" t="s">
        <v>583</v>
      </c>
      <c r="E668" t="s">
        <v>28</v>
      </c>
      <c r="F668" t="s">
        <v>21</v>
      </c>
      <c r="G668" t="s">
        <v>156</v>
      </c>
      <c r="H668" t="s">
        <v>71</v>
      </c>
      <c r="I668">
        <v>1</v>
      </c>
      <c r="J668" t="s">
        <v>229</v>
      </c>
      <c r="K668" s="1" t="s">
        <v>183</v>
      </c>
      <c r="L668" s="1" t="s">
        <v>225</v>
      </c>
      <c r="M668">
        <v>46</v>
      </c>
      <c r="N668">
        <v>0</v>
      </c>
      <c r="O668">
        <v>56</v>
      </c>
      <c r="P668">
        <v>0</v>
      </c>
      <c r="T668" t="str">
        <f>Receive[[#This Row],[服装]]&amp;Receive[[#This Row],[名前]]&amp;Receive[[#This Row],[レアリティ]]</f>
        <v>ユニフォーム秋保和光ICONIC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586</v>
      </c>
      <c r="E669" t="s">
        <v>28</v>
      </c>
      <c r="F669" t="s">
        <v>26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162</v>
      </c>
      <c r="M669">
        <v>25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ユニフォーム松島剛ICONIC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586</v>
      </c>
      <c r="E670" t="s">
        <v>28</v>
      </c>
      <c r="F670" t="s">
        <v>26</v>
      </c>
      <c r="G670" t="s">
        <v>156</v>
      </c>
      <c r="H670" t="s">
        <v>71</v>
      </c>
      <c r="I670">
        <v>1</v>
      </c>
      <c r="J670" t="s">
        <v>229</v>
      </c>
      <c r="K670" s="1" t="s">
        <v>163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ユニフォーム松島剛ICONIC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586</v>
      </c>
      <c r="E671" t="s">
        <v>28</v>
      </c>
      <c r="F671" t="s">
        <v>26</v>
      </c>
      <c r="G671" t="s">
        <v>156</v>
      </c>
      <c r="H671" t="s">
        <v>71</v>
      </c>
      <c r="I671">
        <v>1</v>
      </c>
      <c r="J671" t="s">
        <v>229</v>
      </c>
      <c r="K671" s="1" t="s">
        <v>120</v>
      </c>
      <c r="L671" s="1" t="s">
        <v>162</v>
      </c>
      <c r="M671">
        <v>25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ユニフォーム松島剛ICONIC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586</v>
      </c>
      <c r="E672" t="s">
        <v>28</v>
      </c>
      <c r="F672" t="s">
        <v>26</v>
      </c>
      <c r="G672" t="s">
        <v>156</v>
      </c>
      <c r="H672" t="s">
        <v>71</v>
      </c>
      <c r="I672">
        <v>1</v>
      </c>
      <c r="J672" t="s">
        <v>229</v>
      </c>
      <c r="K672" s="1" t="s">
        <v>164</v>
      </c>
      <c r="L672" s="1" t="s">
        <v>162</v>
      </c>
      <c r="M672">
        <v>25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ユニフォーム松島剛ICONIC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586</v>
      </c>
      <c r="E673" t="s">
        <v>28</v>
      </c>
      <c r="F673" t="s">
        <v>26</v>
      </c>
      <c r="G673" t="s">
        <v>156</v>
      </c>
      <c r="H673" t="s">
        <v>71</v>
      </c>
      <c r="I673">
        <v>1</v>
      </c>
      <c r="J673" t="s">
        <v>229</v>
      </c>
      <c r="K673" s="1" t="s">
        <v>165</v>
      </c>
      <c r="L673" s="1" t="s">
        <v>162</v>
      </c>
      <c r="M673">
        <v>12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ユニフォーム松島剛ICONIC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1</v>
      </c>
      <c r="C674" t="s">
        <v>206</v>
      </c>
      <c r="D674" t="s">
        <v>589</v>
      </c>
      <c r="E674" t="s">
        <v>28</v>
      </c>
      <c r="F674" t="s">
        <v>25</v>
      </c>
      <c r="G674" t="s">
        <v>156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ユニフォーム川渡瞬己ICONIC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2</v>
      </c>
      <c r="C675" t="s">
        <v>206</v>
      </c>
      <c r="D675" t="s">
        <v>589</v>
      </c>
      <c r="E675" t="s">
        <v>28</v>
      </c>
      <c r="F675" t="s">
        <v>25</v>
      </c>
      <c r="G675" t="s">
        <v>156</v>
      </c>
      <c r="H675" t="s">
        <v>71</v>
      </c>
      <c r="I675">
        <v>1</v>
      </c>
      <c r="J675" t="s">
        <v>229</v>
      </c>
      <c r="K675" s="1" t="s">
        <v>163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ユニフォーム川渡瞬己ICONIC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3</v>
      </c>
      <c r="C676" t="s">
        <v>206</v>
      </c>
      <c r="D676" t="s">
        <v>589</v>
      </c>
      <c r="E676" t="s">
        <v>28</v>
      </c>
      <c r="F676" t="s">
        <v>25</v>
      </c>
      <c r="G676" t="s">
        <v>156</v>
      </c>
      <c r="H676" t="s">
        <v>71</v>
      </c>
      <c r="I676">
        <v>1</v>
      </c>
      <c r="J676" t="s">
        <v>229</v>
      </c>
      <c r="K676" s="1" t="s">
        <v>231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ユニフォーム川渡瞬己ICONIC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4</v>
      </c>
      <c r="C677" t="s">
        <v>206</v>
      </c>
      <c r="D677" t="s">
        <v>589</v>
      </c>
      <c r="E677" t="s">
        <v>28</v>
      </c>
      <c r="F677" t="s">
        <v>25</v>
      </c>
      <c r="G677" t="s">
        <v>156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ユニフォーム川渡瞬己ICONIC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5</v>
      </c>
      <c r="C678" t="s">
        <v>206</v>
      </c>
      <c r="D678" t="s">
        <v>589</v>
      </c>
      <c r="E678" t="s">
        <v>28</v>
      </c>
      <c r="F678" t="s">
        <v>25</v>
      </c>
      <c r="G678" t="s">
        <v>156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ユニフォーム川渡瞬己ICONIC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6</v>
      </c>
      <c r="C679" t="s">
        <v>206</v>
      </c>
      <c r="D679" t="s">
        <v>589</v>
      </c>
      <c r="E679" t="s">
        <v>28</v>
      </c>
      <c r="F679" t="s">
        <v>25</v>
      </c>
      <c r="G679" t="s">
        <v>156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ユニフォーム川渡瞬己ICONIC</v>
      </c>
    </row>
    <row r="680" spans="1:20" x14ac:dyDescent="0.3">
      <c r="A680">
        <f>VLOOKUP(Receive[[#This Row],[No用]],SetNo[[No.用]:[vlookup 用]],2,FALSE)</f>
        <v>118</v>
      </c>
      <c r="B680">
        <f>IF(ROW()=2,1,IF(A679&lt;&gt;Receive[[#This Row],[No]],1,B679+1))</f>
        <v>1</v>
      </c>
      <c r="C680" t="s">
        <v>108</v>
      </c>
      <c r="D680" t="s">
        <v>109</v>
      </c>
      <c r="E680" t="s">
        <v>73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ユニフォーム牛島若利ICONIC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2</v>
      </c>
      <c r="C681" t="s">
        <v>108</v>
      </c>
      <c r="D681" t="s">
        <v>109</v>
      </c>
      <c r="E681" t="s">
        <v>73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ユニフォーム牛島若利ICONIC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3</v>
      </c>
      <c r="C682" t="s">
        <v>108</v>
      </c>
      <c r="D682" t="s">
        <v>109</v>
      </c>
      <c r="E682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ユニフォーム牛島若利ICONIC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4</v>
      </c>
      <c r="C683" t="s">
        <v>108</v>
      </c>
      <c r="D683" t="s">
        <v>109</v>
      </c>
      <c r="E683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ユニフォーム牛島若利ICONIC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5</v>
      </c>
      <c r="C684" t="s">
        <v>108</v>
      </c>
      <c r="D684" t="s">
        <v>109</v>
      </c>
      <c r="E684" t="s">
        <v>73</v>
      </c>
      <c r="F684" t="s">
        <v>78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ユニフォーム牛島若利ICONIC</v>
      </c>
    </row>
    <row r="685" spans="1:20" x14ac:dyDescent="0.3">
      <c r="A685">
        <f>VLOOKUP(Receive[[#This Row],[No用]],SetNo[[No.用]:[vlookup 用]],2,FALSE)</f>
        <v>119</v>
      </c>
      <c r="B685">
        <f>IF(ROW()=2,1,IF(A684&lt;&gt;Receive[[#This Row],[No]],1,B684+1))</f>
        <v>1</v>
      </c>
      <c r="C685" t="s">
        <v>116</v>
      </c>
      <c r="D685" t="s">
        <v>109</v>
      </c>
      <c r="E685" t="s">
        <v>90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水着牛島若利ICONIC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2</v>
      </c>
      <c r="C686" t="s">
        <v>116</v>
      </c>
      <c r="D686" t="s">
        <v>109</v>
      </c>
      <c r="E686" t="s">
        <v>90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水着牛島若利ICONIC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3</v>
      </c>
      <c r="C687" t="s">
        <v>116</v>
      </c>
      <c r="D687" t="s">
        <v>109</v>
      </c>
      <c r="E687" t="s">
        <v>90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水着牛島若利ICONIC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4</v>
      </c>
      <c r="C688" t="s">
        <v>116</v>
      </c>
      <c r="D688" t="s">
        <v>109</v>
      </c>
      <c r="E688" t="s">
        <v>90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水着牛島若利ICONIC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5</v>
      </c>
      <c r="C689" t="s">
        <v>116</v>
      </c>
      <c r="D689" t="s">
        <v>109</v>
      </c>
      <c r="E689" t="s">
        <v>90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水着牛島若利ICONIC</v>
      </c>
    </row>
    <row r="690" spans="1:20" x14ac:dyDescent="0.3">
      <c r="A690">
        <f>VLOOKUP(Receive[[#This Row],[No用]],SetNo[[No.用]:[vlookup 用]],2,FALSE)</f>
        <v>120</v>
      </c>
      <c r="B690">
        <f>IF(ROW()=2,1,IF(A689&lt;&gt;Receive[[#This Row],[No]],1,B689+1))</f>
        <v>1</v>
      </c>
      <c r="C690" s="1" t="s">
        <v>939</v>
      </c>
      <c r="D690" t="s">
        <v>109</v>
      </c>
      <c r="E690" s="1" t="s">
        <v>77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新年牛島若利ICONIC</v>
      </c>
    </row>
    <row r="691" spans="1:20" x14ac:dyDescent="0.3">
      <c r="A691">
        <f>VLOOKUP(Receive[[#This Row],[No用]],SetNo[[No.用]:[vlookup 用]],2,FALSE)</f>
        <v>120</v>
      </c>
      <c r="B691">
        <f>IF(ROW()=2,1,IF(A690&lt;&gt;Receive[[#This Row],[No]],1,B690+1))</f>
        <v>2</v>
      </c>
      <c r="C691" s="1" t="s">
        <v>939</v>
      </c>
      <c r="D691" t="s">
        <v>109</v>
      </c>
      <c r="E691" s="1" t="s">
        <v>77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新年牛島若利ICONIC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3</v>
      </c>
      <c r="C692" s="1" t="s">
        <v>939</v>
      </c>
      <c r="D692" t="s">
        <v>109</v>
      </c>
      <c r="E692" s="1" t="s">
        <v>77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新年牛島若利ICONIC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4</v>
      </c>
      <c r="C693" s="1" t="s">
        <v>939</v>
      </c>
      <c r="D693" t="s">
        <v>109</v>
      </c>
      <c r="E693" s="1" t="s">
        <v>77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新年牛島若利ICONIC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5</v>
      </c>
      <c r="C694" s="1" t="s">
        <v>939</v>
      </c>
      <c r="D694" t="s">
        <v>109</v>
      </c>
      <c r="E694" s="1" t="s">
        <v>77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新年牛島若利ICONIC</v>
      </c>
    </row>
    <row r="695" spans="1:20" x14ac:dyDescent="0.3">
      <c r="A695">
        <f>VLOOKUP(Receive[[#This Row],[No用]],SetNo[[No.用]:[vlookup 用]],2,FALSE)</f>
        <v>121</v>
      </c>
      <c r="B695">
        <f>IF(ROW()=2,1,IF(A694&lt;&gt;Receive[[#This Row],[No]],1,B694+1))</f>
        <v>1</v>
      </c>
      <c r="C695" t="s">
        <v>108</v>
      </c>
      <c r="D695" t="s">
        <v>110</v>
      </c>
      <c r="E695" t="s">
        <v>73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119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ユニフォーム天童覚ICONIC</v>
      </c>
    </row>
    <row r="696" spans="1:20" x14ac:dyDescent="0.3">
      <c r="A696">
        <f>VLOOKUP(Receive[[#This Row],[No用]],SetNo[[No.用]:[vlookup 用]],2,FALSE)</f>
        <v>121</v>
      </c>
      <c r="B696">
        <f>IF(ROW()=2,1,IF(A695&lt;&gt;Receive[[#This Row],[No]],1,B695+1))</f>
        <v>2</v>
      </c>
      <c r="C696" t="s">
        <v>108</v>
      </c>
      <c r="D696" t="s">
        <v>110</v>
      </c>
      <c r="E696" t="s">
        <v>73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26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ユニフォーム天童覚ICONIC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3</v>
      </c>
      <c r="C697" t="s">
        <v>108</v>
      </c>
      <c r="D697" t="s">
        <v>110</v>
      </c>
      <c r="E697" t="s">
        <v>73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ユニフォーム天童覚ICONIC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4</v>
      </c>
      <c r="C698" t="s">
        <v>108</v>
      </c>
      <c r="D698" t="s">
        <v>110</v>
      </c>
      <c r="E698" t="s">
        <v>73</v>
      </c>
      <c r="F698" t="s">
        <v>82</v>
      </c>
      <c r="G698" t="s">
        <v>118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ユニフォーム天童覚ICONIC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5</v>
      </c>
      <c r="C699" t="s">
        <v>108</v>
      </c>
      <c r="D699" t="s">
        <v>110</v>
      </c>
      <c r="E699" t="s">
        <v>73</v>
      </c>
      <c r="F699" t="s">
        <v>82</v>
      </c>
      <c r="G699" t="s">
        <v>118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ユニフォーム天童覚ICONIC</v>
      </c>
    </row>
    <row r="700" spans="1:20" x14ac:dyDescent="0.3">
      <c r="A700">
        <f>VLOOKUP(Receive[[#This Row],[No用]],SetNo[[No.用]:[vlookup 用]],2,FALSE)</f>
        <v>122</v>
      </c>
      <c r="B700">
        <f>IF(ROW()=2,1,IF(A699&lt;&gt;Receive[[#This Row],[No]],1,B699+1))</f>
        <v>1</v>
      </c>
      <c r="C700" t="s">
        <v>116</v>
      </c>
      <c r="D700" t="s">
        <v>110</v>
      </c>
      <c r="E700" t="s">
        <v>90</v>
      </c>
      <c r="F700" t="s">
        <v>82</v>
      </c>
      <c r="G700" t="s">
        <v>118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水着天童覚ICONIC</v>
      </c>
    </row>
    <row r="701" spans="1:20" x14ac:dyDescent="0.3">
      <c r="A701">
        <f>VLOOKUP(Receive[[#This Row],[No用]],SetNo[[No.用]:[vlookup 用]],2,FALSE)</f>
        <v>122</v>
      </c>
      <c r="B701">
        <f>IF(ROW()=2,1,IF(A700&lt;&gt;Receive[[#This Row],[No]],1,B700+1))</f>
        <v>2</v>
      </c>
      <c r="C701" t="s">
        <v>116</v>
      </c>
      <c r="D701" t="s">
        <v>110</v>
      </c>
      <c r="E701" t="s">
        <v>90</v>
      </c>
      <c r="F701" t="s">
        <v>82</v>
      </c>
      <c r="G701" t="s">
        <v>118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26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水着天童覚ICONIC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3</v>
      </c>
      <c r="C702" t="s">
        <v>116</v>
      </c>
      <c r="D702" t="s">
        <v>110</v>
      </c>
      <c r="E702" t="s">
        <v>90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水着天童覚ICONIC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4</v>
      </c>
      <c r="C703" t="s">
        <v>116</v>
      </c>
      <c r="D703" t="s">
        <v>110</v>
      </c>
      <c r="E703" t="s">
        <v>90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水着天童覚ICONIC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5</v>
      </c>
      <c r="C704" t="s">
        <v>116</v>
      </c>
      <c r="D704" t="s">
        <v>110</v>
      </c>
      <c r="E704" t="s">
        <v>90</v>
      </c>
      <c r="F704" t="s">
        <v>82</v>
      </c>
      <c r="G704" t="s">
        <v>118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12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水着天童覚ICONIC</v>
      </c>
    </row>
    <row r="705" spans="1:20" x14ac:dyDescent="0.3">
      <c r="A705">
        <f>VLOOKUP(Receive[[#This Row],[No用]],SetNo[[No.用]:[vlookup 用]],2,FALSE)</f>
        <v>123</v>
      </c>
      <c r="B705">
        <f>IF(ROW()=2,1,IF(A704&lt;&gt;Receive[[#This Row],[No]],1,B704+1))</f>
        <v>1</v>
      </c>
      <c r="C705" s="1" t="s">
        <v>898</v>
      </c>
      <c r="D705" t="s">
        <v>110</v>
      </c>
      <c r="E705" s="1" t="s">
        <v>77</v>
      </c>
      <c r="F705" t="s">
        <v>82</v>
      </c>
      <c r="G705" t="s">
        <v>118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26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文化祭天童覚ICONIC</v>
      </c>
    </row>
    <row r="706" spans="1:20" x14ac:dyDescent="0.3">
      <c r="A706">
        <f>VLOOKUP(Receive[[#This Row],[No用]],SetNo[[No.用]:[vlookup 用]],2,FALSE)</f>
        <v>123</v>
      </c>
      <c r="B706">
        <f>IF(ROW()=2,1,IF(A705&lt;&gt;Receive[[#This Row],[No]],1,B705+1))</f>
        <v>2</v>
      </c>
      <c r="C706" s="1" t="s">
        <v>898</v>
      </c>
      <c r="D706" t="s">
        <v>110</v>
      </c>
      <c r="E706" s="1" t="s">
        <v>77</v>
      </c>
      <c r="F706" t="s">
        <v>82</v>
      </c>
      <c r="G706" t="s">
        <v>118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文化祭天童覚ICONIC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3</v>
      </c>
      <c r="C707" s="1" t="s">
        <v>898</v>
      </c>
      <c r="D707" t="s">
        <v>110</v>
      </c>
      <c r="E707" s="1" t="s">
        <v>77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文化祭天童覚ICONIC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4</v>
      </c>
      <c r="C708" s="1" t="s">
        <v>898</v>
      </c>
      <c r="D708" t="s">
        <v>110</v>
      </c>
      <c r="E708" s="1" t="s">
        <v>77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文化祭天童覚ICONIC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5</v>
      </c>
      <c r="C709" s="1" t="s">
        <v>898</v>
      </c>
      <c r="D709" t="s">
        <v>110</v>
      </c>
      <c r="E709" s="1" t="s">
        <v>77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12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文化祭天童覚ICONIC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1</v>
      </c>
      <c r="C710" t="s">
        <v>108</v>
      </c>
      <c r="D710" t="s">
        <v>111</v>
      </c>
      <c r="E710" t="s">
        <v>77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ユニフォーム五色工ICONIC</v>
      </c>
    </row>
    <row r="711" spans="1:20" x14ac:dyDescent="0.3">
      <c r="A711">
        <f>VLOOKUP(Receive[[#This Row],[No用]],SetNo[[No.用]:[vlookup 用]],2,FALSE)</f>
        <v>124</v>
      </c>
      <c r="B711">
        <f>IF(ROW()=2,1,IF(A710&lt;&gt;Receive[[#This Row],[No]],1,B710+1))</f>
        <v>2</v>
      </c>
      <c r="C711" t="s">
        <v>108</v>
      </c>
      <c r="D711" t="s">
        <v>111</v>
      </c>
      <c r="E711" t="s">
        <v>77</v>
      </c>
      <c r="F711" t="s">
        <v>78</v>
      </c>
      <c r="G711" t="s">
        <v>118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29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ユニフォーム五色工ICONIC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3</v>
      </c>
      <c r="C712" t="s">
        <v>108</v>
      </c>
      <c r="D712" t="s">
        <v>111</v>
      </c>
      <c r="E712" t="s">
        <v>77</v>
      </c>
      <c r="F712" t="s">
        <v>78</v>
      </c>
      <c r="G712" t="s">
        <v>118</v>
      </c>
      <c r="H712" t="s">
        <v>71</v>
      </c>
      <c r="I712">
        <v>1</v>
      </c>
      <c r="J712" t="s">
        <v>229</v>
      </c>
      <c r="K712" s="1" t="s">
        <v>120</v>
      </c>
      <c r="L712" s="1" t="s">
        <v>162</v>
      </c>
      <c r="M712">
        <v>29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ユニフォーム五色工ICONIC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4</v>
      </c>
      <c r="C713" t="s">
        <v>108</v>
      </c>
      <c r="D713" t="s">
        <v>111</v>
      </c>
      <c r="E713" t="s">
        <v>77</v>
      </c>
      <c r="F713" t="s">
        <v>78</v>
      </c>
      <c r="G713" t="s">
        <v>118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29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ユニフォーム五色工ICONIC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5</v>
      </c>
      <c r="C714" t="s">
        <v>108</v>
      </c>
      <c r="D714" t="s">
        <v>111</v>
      </c>
      <c r="E714" t="s">
        <v>77</v>
      </c>
      <c r="F714" t="s">
        <v>78</v>
      </c>
      <c r="G714" t="s">
        <v>118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14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ユニフォーム五色工ICONIC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1</v>
      </c>
      <c r="C715" s="1" t="s">
        <v>705</v>
      </c>
      <c r="D715" t="s">
        <v>111</v>
      </c>
      <c r="E715" s="1" t="s">
        <v>73</v>
      </c>
      <c r="F715" t="s">
        <v>78</v>
      </c>
      <c r="G715" t="s">
        <v>118</v>
      </c>
      <c r="H715" t="s">
        <v>71</v>
      </c>
      <c r="I715">
        <v>1</v>
      </c>
      <c r="J715" t="s">
        <v>229</v>
      </c>
      <c r="K715" s="1" t="s">
        <v>119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職業体験五色工ICONIC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2</v>
      </c>
      <c r="C716" s="1" t="s">
        <v>705</v>
      </c>
      <c r="D716" t="s">
        <v>111</v>
      </c>
      <c r="E716" s="1" t="s">
        <v>73</v>
      </c>
      <c r="F716" t="s">
        <v>78</v>
      </c>
      <c r="G716" t="s">
        <v>118</v>
      </c>
      <c r="H716" t="s">
        <v>71</v>
      </c>
      <c r="I716">
        <v>1</v>
      </c>
      <c r="J716" t="s">
        <v>229</v>
      </c>
      <c r="K716" s="1" t="s">
        <v>163</v>
      </c>
      <c r="L716" s="1" t="s">
        <v>162</v>
      </c>
      <c r="M716">
        <v>29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職業体験五色工ICONIC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3</v>
      </c>
      <c r="C717" s="1" t="s">
        <v>705</v>
      </c>
      <c r="D717" t="s">
        <v>111</v>
      </c>
      <c r="E717" s="1" t="s">
        <v>73</v>
      </c>
      <c r="F717" t="s">
        <v>78</v>
      </c>
      <c r="G717" t="s">
        <v>118</v>
      </c>
      <c r="H717" t="s">
        <v>71</v>
      </c>
      <c r="I717">
        <v>1</v>
      </c>
      <c r="J717" t="s">
        <v>229</v>
      </c>
      <c r="K717" s="1" t="s">
        <v>120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職業体験五色工ICONIC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4</v>
      </c>
      <c r="C718" s="1" t="s">
        <v>705</v>
      </c>
      <c r="D718" t="s">
        <v>111</v>
      </c>
      <c r="E718" s="1" t="s">
        <v>73</v>
      </c>
      <c r="F718" t="s">
        <v>78</v>
      </c>
      <c r="G718" t="s">
        <v>118</v>
      </c>
      <c r="H718" t="s">
        <v>71</v>
      </c>
      <c r="I718">
        <v>1</v>
      </c>
      <c r="J718" t="s">
        <v>229</v>
      </c>
      <c r="K718" s="1" t="s">
        <v>164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職業体験五色工ICONIC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5</v>
      </c>
      <c r="C719" s="1" t="s">
        <v>705</v>
      </c>
      <c r="D719" t="s">
        <v>111</v>
      </c>
      <c r="E719" s="1" t="s">
        <v>73</v>
      </c>
      <c r="F719" t="s">
        <v>78</v>
      </c>
      <c r="G719" t="s">
        <v>118</v>
      </c>
      <c r="H719" t="s">
        <v>71</v>
      </c>
      <c r="I719">
        <v>1</v>
      </c>
      <c r="J719" t="s">
        <v>229</v>
      </c>
      <c r="K719" s="1" t="s">
        <v>165</v>
      </c>
      <c r="L719" s="1" t="s">
        <v>162</v>
      </c>
      <c r="M719">
        <v>14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職業体験五色工ICONIC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1</v>
      </c>
      <c r="C720" t="s">
        <v>108</v>
      </c>
      <c r="D720" t="s">
        <v>112</v>
      </c>
      <c r="E720" t="s">
        <v>73</v>
      </c>
      <c r="F720" t="s">
        <v>74</v>
      </c>
      <c r="G720" t="s">
        <v>118</v>
      </c>
      <c r="H720" t="s">
        <v>71</v>
      </c>
      <c r="I720">
        <v>1</v>
      </c>
      <c r="J720" t="s">
        <v>229</v>
      </c>
      <c r="K720" t="s">
        <v>263</v>
      </c>
      <c r="L720" t="s">
        <v>264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ユニフォーム白布賢二郎ICONIC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2</v>
      </c>
      <c r="C721" t="s">
        <v>108</v>
      </c>
      <c r="D721" t="s">
        <v>112</v>
      </c>
      <c r="E721" t="s">
        <v>73</v>
      </c>
      <c r="F721" t="s">
        <v>74</v>
      </c>
      <c r="G721" t="s">
        <v>118</v>
      </c>
      <c r="H721" t="s">
        <v>71</v>
      </c>
      <c r="I721">
        <v>1</v>
      </c>
      <c r="J721" t="s">
        <v>229</v>
      </c>
      <c r="K721" t="s">
        <v>265</v>
      </c>
      <c r="L721" t="s">
        <v>264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ユニフォーム白布賢二郎ICONIC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3</v>
      </c>
      <c r="C722" t="s">
        <v>108</v>
      </c>
      <c r="D722" t="s">
        <v>112</v>
      </c>
      <c r="E722" t="s">
        <v>73</v>
      </c>
      <c r="F722" t="s">
        <v>74</v>
      </c>
      <c r="G722" t="s">
        <v>118</v>
      </c>
      <c r="H722" t="s">
        <v>71</v>
      </c>
      <c r="I722">
        <v>1</v>
      </c>
      <c r="J722" t="s">
        <v>229</v>
      </c>
      <c r="K722" t="s">
        <v>266</v>
      </c>
      <c r="L722" t="s">
        <v>264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ユニフォーム白布賢二郎ICONIC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4</v>
      </c>
      <c r="C723" t="s">
        <v>108</v>
      </c>
      <c r="D723" t="s">
        <v>112</v>
      </c>
      <c r="E723" t="s">
        <v>73</v>
      </c>
      <c r="F723" t="s">
        <v>74</v>
      </c>
      <c r="G723" t="s">
        <v>118</v>
      </c>
      <c r="H723" t="s">
        <v>71</v>
      </c>
      <c r="I723">
        <v>1</v>
      </c>
      <c r="J723" t="s">
        <v>229</v>
      </c>
      <c r="K723" t="s">
        <v>267</v>
      </c>
      <c r="L723" t="s">
        <v>264</v>
      </c>
      <c r="M723">
        <v>28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ユニフォーム白布賢二郎ICONIC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5</v>
      </c>
      <c r="C724" t="s">
        <v>108</v>
      </c>
      <c r="D724" t="s">
        <v>112</v>
      </c>
      <c r="E724" t="s">
        <v>73</v>
      </c>
      <c r="F724" t="s">
        <v>74</v>
      </c>
      <c r="G724" t="s">
        <v>118</v>
      </c>
      <c r="H724" t="s">
        <v>71</v>
      </c>
      <c r="I724">
        <v>1</v>
      </c>
      <c r="J724" t="s">
        <v>229</v>
      </c>
      <c r="K724" t="s">
        <v>268</v>
      </c>
      <c r="L724" t="s">
        <v>264</v>
      </c>
      <c r="M724">
        <v>14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ユニフォーム白布賢二郎ICONIC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1</v>
      </c>
      <c r="C725" t="s">
        <v>393</v>
      </c>
      <c r="D725" t="s">
        <v>394</v>
      </c>
      <c r="E725" t="s">
        <v>24</v>
      </c>
      <c r="F725" t="s">
        <v>31</v>
      </c>
      <c r="G725" t="s">
        <v>157</v>
      </c>
      <c r="H725" t="s">
        <v>71</v>
      </c>
      <c r="I725">
        <v>1</v>
      </c>
      <c r="J725" t="s">
        <v>229</v>
      </c>
      <c r="K725" t="s">
        <v>263</v>
      </c>
      <c r="L725" t="s">
        <v>264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探偵白布賢二郎ICONIC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2</v>
      </c>
      <c r="C726" t="s">
        <v>393</v>
      </c>
      <c r="D726" t="s">
        <v>394</v>
      </c>
      <c r="E726" t="s">
        <v>24</v>
      </c>
      <c r="F726" t="s">
        <v>31</v>
      </c>
      <c r="G726" t="s">
        <v>157</v>
      </c>
      <c r="H726" t="s">
        <v>71</v>
      </c>
      <c r="I726">
        <v>1</v>
      </c>
      <c r="J726" t="s">
        <v>229</v>
      </c>
      <c r="K726" t="s">
        <v>265</v>
      </c>
      <c r="L726" t="s">
        <v>264</v>
      </c>
      <c r="M726">
        <v>28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探偵白布賢二郎ICONIC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3</v>
      </c>
      <c r="C727" t="s">
        <v>393</v>
      </c>
      <c r="D727" t="s">
        <v>394</v>
      </c>
      <c r="E727" t="s">
        <v>24</v>
      </c>
      <c r="F727" t="s">
        <v>31</v>
      </c>
      <c r="G727" t="s">
        <v>157</v>
      </c>
      <c r="H727" t="s">
        <v>71</v>
      </c>
      <c r="I727">
        <v>1</v>
      </c>
      <c r="J727" t="s">
        <v>229</v>
      </c>
      <c r="K727" t="s">
        <v>266</v>
      </c>
      <c r="L727" t="s">
        <v>264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探偵白布賢二郎ICONIC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4</v>
      </c>
      <c r="C728" t="s">
        <v>393</v>
      </c>
      <c r="D728" t="s">
        <v>394</v>
      </c>
      <c r="E728" t="s">
        <v>24</v>
      </c>
      <c r="F728" t="s">
        <v>31</v>
      </c>
      <c r="G728" t="s">
        <v>157</v>
      </c>
      <c r="H728" t="s">
        <v>71</v>
      </c>
      <c r="I728">
        <v>1</v>
      </c>
      <c r="J728" t="s">
        <v>16</v>
      </c>
      <c r="K728" t="s">
        <v>267</v>
      </c>
      <c r="L728" t="s">
        <v>264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探偵白布賢二郎ICONIC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5</v>
      </c>
      <c r="C729" t="s">
        <v>393</v>
      </c>
      <c r="D729" t="s">
        <v>394</v>
      </c>
      <c r="E729" t="s">
        <v>24</v>
      </c>
      <c r="F729" t="s">
        <v>31</v>
      </c>
      <c r="G729" t="s">
        <v>157</v>
      </c>
      <c r="H729" t="s">
        <v>71</v>
      </c>
      <c r="I729">
        <v>1</v>
      </c>
      <c r="J729" t="s">
        <v>16</v>
      </c>
      <c r="K729" t="s">
        <v>268</v>
      </c>
      <c r="L729" t="s">
        <v>264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探偵白布賢二郎ICONIC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1</v>
      </c>
      <c r="C730" t="s">
        <v>108</v>
      </c>
      <c r="D730" t="s">
        <v>113</v>
      </c>
      <c r="E730" t="s">
        <v>73</v>
      </c>
      <c r="F730" t="s">
        <v>78</v>
      </c>
      <c r="G730" t="s">
        <v>118</v>
      </c>
      <c r="H730" t="s">
        <v>71</v>
      </c>
      <c r="I730">
        <v>1</v>
      </c>
      <c r="J730" t="s">
        <v>16</v>
      </c>
      <c r="K730" s="1" t="s">
        <v>119</v>
      </c>
      <c r="L730" t="s">
        <v>264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ユニフォーム大平獅音ICONIC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2</v>
      </c>
      <c r="C731" t="s">
        <v>108</v>
      </c>
      <c r="D731" t="s">
        <v>113</v>
      </c>
      <c r="E731" t="s">
        <v>73</v>
      </c>
      <c r="F731" t="s">
        <v>78</v>
      </c>
      <c r="G731" t="s">
        <v>118</v>
      </c>
      <c r="H731" t="s">
        <v>71</v>
      </c>
      <c r="I731">
        <v>1</v>
      </c>
      <c r="J731" t="s">
        <v>16</v>
      </c>
      <c r="K731" s="1" t="s">
        <v>163</v>
      </c>
      <c r="L731" t="s">
        <v>264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ユニフォーム大平獅音ICONIC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3</v>
      </c>
      <c r="C732" t="s">
        <v>108</v>
      </c>
      <c r="D732" t="s">
        <v>113</v>
      </c>
      <c r="E732" t="s">
        <v>73</v>
      </c>
      <c r="F732" t="s">
        <v>78</v>
      </c>
      <c r="G732" t="s">
        <v>118</v>
      </c>
      <c r="H732" t="s">
        <v>71</v>
      </c>
      <c r="I732">
        <v>1</v>
      </c>
      <c r="J732" t="s">
        <v>16</v>
      </c>
      <c r="K732" s="1" t="s">
        <v>231</v>
      </c>
      <c r="L732" t="s">
        <v>264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ユニフォーム大平獅音ICONIC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4</v>
      </c>
      <c r="C733" t="s">
        <v>108</v>
      </c>
      <c r="D733" t="s">
        <v>113</v>
      </c>
      <c r="E733" t="s">
        <v>73</v>
      </c>
      <c r="F733" t="s">
        <v>78</v>
      </c>
      <c r="G733" t="s">
        <v>118</v>
      </c>
      <c r="H733" t="s">
        <v>71</v>
      </c>
      <c r="I733">
        <v>1</v>
      </c>
      <c r="J733" t="s">
        <v>229</v>
      </c>
      <c r="K733" s="1" t="s">
        <v>120</v>
      </c>
      <c r="L733" t="s">
        <v>264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ユニフォーム大平獅音ICONIC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5</v>
      </c>
      <c r="C734" t="s">
        <v>108</v>
      </c>
      <c r="D734" t="s">
        <v>113</v>
      </c>
      <c r="E734" t="s">
        <v>73</v>
      </c>
      <c r="F734" t="s">
        <v>78</v>
      </c>
      <c r="G734" t="s">
        <v>118</v>
      </c>
      <c r="H734" t="s">
        <v>71</v>
      </c>
      <c r="I734">
        <v>1</v>
      </c>
      <c r="J734" t="s">
        <v>229</v>
      </c>
      <c r="K734" s="1" t="s">
        <v>164</v>
      </c>
      <c r="L734" t="s">
        <v>264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ユニフォーム大平獅音ICONIC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6</v>
      </c>
      <c r="C735" t="s">
        <v>108</v>
      </c>
      <c r="D735" t="s">
        <v>113</v>
      </c>
      <c r="E735" t="s">
        <v>73</v>
      </c>
      <c r="F735" t="s">
        <v>78</v>
      </c>
      <c r="G735" t="s">
        <v>118</v>
      </c>
      <c r="H735" t="s">
        <v>71</v>
      </c>
      <c r="I735">
        <v>1</v>
      </c>
      <c r="J735" t="s">
        <v>229</v>
      </c>
      <c r="K735" s="1" t="s">
        <v>165</v>
      </c>
      <c r="L735" t="s">
        <v>264</v>
      </c>
      <c r="M735">
        <v>14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ユニフォーム大平獅音ICONIC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1</v>
      </c>
      <c r="C736" t="s">
        <v>108</v>
      </c>
      <c r="D736" t="s">
        <v>114</v>
      </c>
      <c r="E736" t="s">
        <v>73</v>
      </c>
      <c r="F736" t="s">
        <v>82</v>
      </c>
      <c r="G736" t="s">
        <v>118</v>
      </c>
      <c r="H736" t="s">
        <v>71</v>
      </c>
      <c r="I736">
        <v>1</v>
      </c>
      <c r="J736" t="s">
        <v>229</v>
      </c>
      <c r="K736" s="1" t="s">
        <v>119</v>
      </c>
      <c r="L736" t="s">
        <v>264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ユニフォーム川西太一ICONIC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2</v>
      </c>
      <c r="C737" t="s">
        <v>108</v>
      </c>
      <c r="D737" t="s">
        <v>114</v>
      </c>
      <c r="E737" t="s">
        <v>73</v>
      </c>
      <c r="F737" t="s">
        <v>82</v>
      </c>
      <c r="G737" t="s">
        <v>118</v>
      </c>
      <c r="H737" t="s">
        <v>71</v>
      </c>
      <c r="I737">
        <v>1</v>
      </c>
      <c r="J737" t="s">
        <v>229</v>
      </c>
      <c r="K737" s="1" t="s">
        <v>163</v>
      </c>
      <c r="L737" t="s">
        <v>264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ユニフォーム川西太一ICONIC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3</v>
      </c>
      <c r="C738" t="s">
        <v>108</v>
      </c>
      <c r="D738" t="s">
        <v>114</v>
      </c>
      <c r="E738" t="s">
        <v>73</v>
      </c>
      <c r="F738" t="s">
        <v>82</v>
      </c>
      <c r="G738" t="s">
        <v>118</v>
      </c>
      <c r="H738" t="s">
        <v>71</v>
      </c>
      <c r="I738">
        <v>1</v>
      </c>
      <c r="J738" t="s">
        <v>229</v>
      </c>
      <c r="K738" s="1" t="s">
        <v>120</v>
      </c>
      <c r="L738" t="s">
        <v>264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ユニフォーム川西太一ICONIC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4</v>
      </c>
      <c r="C739" t="s">
        <v>108</v>
      </c>
      <c r="D739" t="s">
        <v>114</v>
      </c>
      <c r="E739" t="s">
        <v>73</v>
      </c>
      <c r="F739" t="s">
        <v>82</v>
      </c>
      <c r="G739" t="s">
        <v>118</v>
      </c>
      <c r="H739" t="s">
        <v>71</v>
      </c>
      <c r="I739">
        <v>1</v>
      </c>
      <c r="J739" t="s">
        <v>229</v>
      </c>
      <c r="K739" s="1" t="s">
        <v>164</v>
      </c>
      <c r="L739" t="s">
        <v>264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ユニフォーム川西太一ICONIC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5</v>
      </c>
      <c r="C740" t="s">
        <v>108</v>
      </c>
      <c r="D740" t="s">
        <v>114</v>
      </c>
      <c r="E740" t="s">
        <v>73</v>
      </c>
      <c r="F740" t="s">
        <v>82</v>
      </c>
      <c r="G740" t="s">
        <v>118</v>
      </c>
      <c r="H740" t="s">
        <v>71</v>
      </c>
      <c r="I740">
        <v>1</v>
      </c>
      <c r="J740" t="s">
        <v>229</v>
      </c>
      <c r="K740" s="1" t="s">
        <v>165</v>
      </c>
      <c r="L740" t="s">
        <v>264</v>
      </c>
      <c r="M740">
        <v>14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ユニフォーム川西太一ICONIC</v>
      </c>
    </row>
    <row r="741" spans="1:20" x14ac:dyDescent="0.3">
      <c r="A741">
        <f>VLOOKUP(Receive[[#This Row],[No用]],SetNo[[No.用]:[vlookup 用]],2,FALSE)</f>
        <v>130</v>
      </c>
      <c r="B741">
        <f>IF(ROW()=2,1,IF(A740&lt;&gt;Receive[[#This Row],[No]],1,B740+1))</f>
        <v>1</v>
      </c>
      <c r="C741" t="s">
        <v>108</v>
      </c>
      <c r="D741" s="1" t="s">
        <v>664</v>
      </c>
      <c r="E741" t="s">
        <v>73</v>
      </c>
      <c r="F741" t="s">
        <v>74</v>
      </c>
      <c r="G741" t="s">
        <v>118</v>
      </c>
      <c r="H741" t="s">
        <v>71</v>
      </c>
      <c r="I741">
        <v>1</v>
      </c>
      <c r="J741" t="s">
        <v>229</v>
      </c>
      <c r="K741" s="1" t="s">
        <v>119</v>
      </c>
      <c r="L741" t="s">
        <v>264</v>
      </c>
      <c r="M741">
        <v>28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ユニフォーム瀬見英太ICONIC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2</v>
      </c>
      <c r="C742" t="s">
        <v>108</v>
      </c>
      <c r="D742" s="1" t="s">
        <v>664</v>
      </c>
      <c r="E742" t="s">
        <v>73</v>
      </c>
      <c r="F742" t="s">
        <v>74</v>
      </c>
      <c r="G742" t="s">
        <v>118</v>
      </c>
      <c r="H742" t="s">
        <v>71</v>
      </c>
      <c r="I742">
        <v>1</v>
      </c>
      <c r="J742" t="s">
        <v>229</v>
      </c>
      <c r="K742" s="1" t="s">
        <v>163</v>
      </c>
      <c r="L742" t="s">
        <v>264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ユニフォーム瀬見英太ICONIC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3</v>
      </c>
      <c r="C743" t="s">
        <v>108</v>
      </c>
      <c r="D743" s="1" t="s">
        <v>664</v>
      </c>
      <c r="E743" t="s">
        <v>73</v>
      </c>
      <c r="F743" t="s">
        <v>74</v>
      </c>
      <c r="G743" t="s">
        <v>118</v>
      </c>
      <c r="H743" t="s">
        <v>71</v>
      </c>
      <c r="I743">
        <v>1</v>
      </c>
      <c r="J743" t="s">
        <v>229</v>
      </c>
      <c r="K743" s="1" t="s">
        <v>120</v>
      </c>
      <c r="L743" t="s">
        <v>264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ユニフォーム瀬見英太ICONIC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4</v>
      </c>
      <c r="C744" t="s">
        <v>108</v>
      </c>
      <c r="D744" s="1" t="s">
        <v>664</v>
      </c>
      <c r="E744" t="s">
        <v>73</v>
      </c>
      <c r="F744" t="s">
        <v>74</v>
      </c>
      <c r="G744" t="s">
        <v>118</v>
      </c>
      <c r="H744" t="s">
        <v>71</v>
      </c>
      <c r="I744">
        <v>1</v>
      </c>
      <c r="J744" t="s">
        <v>229</v>
      </c>
      <c r="K744" s="1" t="s">
        <v>164</v>
      </c>
      <c r="L744" t="s">
        <v>264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ユニフォーム瀬見英太ICONIC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5</v>
      </c>
      <c r="C745" t="s">
        <v>108</v>
      </c>
      <c r="D745" s="1" t="s">
        <v>664</v>
      </c>
      <c r="E745" t="s">
        <v>73</v>
      </c>
      <c r="F745" t="s">
        <v>74</v>
      </c>
      <c r="G745" t="s">
        <v>118</v>
      </c>
      <c r="H745" t="s">
        <v>71</v>
      </c>
      <c r="I745">
        <v>1</v>
      </c>
      <c r="J745" t="s">
        <v>229</v>
      </c>
      <c r="K745" s="1" t="s">
        <v>165</v>
      </c>
      <c r="L745" t="s">
        <v>264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ユニフォーム瀬見英太ICONIC</v>
      </c>
    </row>
    <row r="746" spans="1:20" x14ac:dyDescent="0.3">
      <c r="A746">
        <f>VLOOKUP(Receive[[#This Row],[No用]],SetNo[[No.用]:[vlookup 用]],2,FALSE)</f>
        <v>131</v>
      </c>
      <c r="B746">
        <f>IF(ROW()=2,1,IF(A745&lt;&gt;Receive[[#This Row],[No]],1,B745+1))</f>
        <v>1</v>
      </c>
      <c r="C746" t="s">
        <v>108</v>
      </c>
      <c r="D746" t="s">
        <v>115</v>
      </c>
      <c r="E746" t="s">
        <v>73</v>
      </c>
      <c r="F746" t="s">
        <v>80</v>
      </c>
      <c r="G746" t="s">
        <v>118</v>
      </c>
      <c r="H746" t="s">
        <v>71</v>
      </c>
      <c r="I746">
        <v>1</v>
      </c>
      <c r="J746" t="s">
        <v>229</v>
      </c>
      <c r="K746" s="1" t="s">
        <v>119</v>
      </c>
      <c r="L746" s="1" t="s">
        <v>173</v>
      </c>
      <c r="M746">
        <v>34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ユニフォーム山形隼人ICONIC</v>
      </c>
    </row>
    <row r="747" spans="1:20" x14ac:dyDescent="0.3">
      <c r="A747">
        <f>VLOOKUP(Receive[[#This Row],[No用]],SetNo[[No.用]:[vlookup 用]],2,FALSE)</f>
        <v>131</v>
      </c>
      <c r="B747">
        <f>IF(ROW()=2,1,IF(A746&lt;&gt;Receive[[#This Row],[No]],1,B746+1))</f>
        <v>2</v>
      </c>
      <c r="C747" t="s">
        <v>108</v>
      </c>
      <c r="D747" t="s">
        <v>115</v>
      </c>
      <c r="E747" t="s">
        <v>73</v>
      </c>
      <c r="F747" t="s">
        <v>80</v>
      </c>
      <c r="G747" t="s">
        <v>118</v>
      </c>
      <c r="H747" t="s">
        <v>71</v>
      </c>
      <c r="I747">
        <v>1</v>
      </c>
      <c r="J747" t="s">
        <v>229</v>
      </c>
      <c r="K747" s="1" t="s">
        <v>195</v>
      </c>
      <c r="L747" s="1" t="s">
        <v>178</v>
      </c>
      <c r="M747">
        <v>39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ユニフォーム山形隼人ICONIC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3</v>
      </c>
      <c r="C748" t="s">
        <v>108</v>
      </c>
      <c r="D748" t="s">
        <v>115</v>
      </c>
      <c r="E748" t="s">
        <v>73</v>
      </c>
      <c r="F748" t="s">
        <v>80</v>
      </c>
      <c r="G748" t="s">
        <v>118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ユニフォーム山形隼人ICONIC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4</v>
      </c>
      <c r="C749" t="s">
        <v>108</v>
      </c>
      <c r="D749" t="s">
        <v>115</v>
      </c>
      <c r="E749" t="s">
        <v>73</v>
      </c>
      <c r="F749" t="s">
        <v>80</v>
      </c>
      <c r="G749" t="s">
        <v>118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ユニフォーム山形隼人ICONIC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5</v>
      </c>
      <c r="C750" t="s">
        <v>108</v>
      </c>
      <c r="D750" t="s">
        <v>115</v>
      </c>
      <c r="E750" t="s">
        <v>73</v>
      </c>
      <c r="F750" t="s">
        <v>80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s="1" t="s">
        <v>173</v>
      </c>
      <c r="M750">
        <v>34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ユニフォーム山形隼人ICONIC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6</v>
      </c>
      <c r="C751" t="s">
        <v>108</v>
      </c>
      <c r="D751" t="s">
        <v>115</v>
      </c>
      <c r="E751" t="s">
        <v>73</v>
      </c>
      <c r="F751" t="s">
        <v>80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ユニフォーム山形隼人ICONIC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7</v>
      </c>
      <c r="C752" t="s">
        <v>108</v>
      </c>
      <c r="D752" t="s">
        <v>115</v>
      </c>
      <c r="E752" t="s">
        <v>73</v>
      </c>
      <c r="F752" t="s">
        <v>80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ユニフォーム山形隼人ICONIC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8</v>
      </c>
      <c r="C753" t="s">
        <v>108</v>
      </c>
      <c r="D753" t="s">
        <v>115</v>
      </c>
      <c r="E753" t="s">
        <v>73</v>
      </c>
      <c r="F753" t="s">
        <v>80</v>
      </c>
      <c r="G753" t="s">
        <v>118</v>
      </c>
      <c r="H753" t="s">
        <v>71</v>
      </c>
      <c r="I753">
        <v>1</v>
      </c>
      <c r="J753" t="s">
        <v>229</v>
      </c>
      <c r="K753" s="1" t="s">
        <v>183</v>
      </c>
      <c r="L753" s="1" t="s">
        <v>225</v>
      </c>
      <c r="M753">
        <v>51</v>
      </c>
      <c r="N753">
        <v>0</v>
      </c>
      <c r="O753">
        <v>62</v>
      </c>
      <c r="P753">
        <v>0</v>
      </c>
      <c r="T753" t="str">
        <f>Receive[[#This Row],[服装]]&amp;Receive[[#This Row],[名前]]&amp;Receive[[#This Row],[レアリティ]]</f>
        <v>ユニフォーム山形隼人ICONIC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1</v>
      </c>
      <c r="C754" t="s">
        <v>108</v>
      </c>
      <c r="D754" t="s">
        <v>186</v>
      </c>
      <c r="E754" t="s">
        <v>77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31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ユニフォーム宮侑ICONIC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2</v>
      </c>
      <c r="C755" t="s">
        <v>108</v>
      </c>
      <c r="D755" t="s">
        <v>186</v>
      </c>
      <c r="E755" t="s">
        <v>77</v>
      </c>
      <c r="F755" t="s">
        <v>74</v>
      </c>
      <c r="G755" t="s">
        <v>185</v>
      </c>
      <c r="H755" t="s">
        <v>71</v>
      </c>
      <c r="I755">
        <v>1</v>
      </c>
      <c r="J755" t="s">
        <v>229</v>
      </c>
      <c r="K755" s="1" t="s">
        <v>195</v>
      </c>
      <c r="L755" s="1" t="s">
        <v>178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ユニフォーム宮侑ICONIC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3</v>
      </c>
      <c r="C756" t="s">
        <v>108</v>
      </c>
      <c r="D756" t="s">
        <v>186</v>
      </c>
      <c r="E756" t="s">
        <v>77</v>
      </c>
      <c r="F756" t="s">
        <v>74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ユニフォーム宮侑ICONIC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4</v>
      </c>
      <c r="C757" t="s">
        <v>108</v>
      </c>
      <c r="D757" t="s">
        <v>186</v>
      </c>
      <c r="E757" t="s">
        <v>77</v>
      </c>
      <c r="F757" t="s">
        <v>74</v>
      </c>
      <c r="G757" t="s">
        <v>185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31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ユニフォーム宮侑ICONIC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5</v>
      </c>
      <c r="C758" t="s">
        <v>108</v>
      </c>
      <c r="D758" t="s">
        <v>186</v>
      </c>
      <c r="E758" t="s">
        <v>77</v>
      </c>
      <c r="F758" t="s">
        <v>74</v>
      </c>
      <c r="G758" t="s">
        <v>185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ユニフォーム宮侑ICONIC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6</v>
      </c>
      <c r="C759" t="s">
        <v>108</v>
      </c>
      <c r="D759" t="s">
        <v>186</v>
      </c>
      <c r="E759" t="s">
        <v>77</v>
      </c>
      <c r="F759" t="s">
        <v>74</v>
      </c>
      <c r="G759" t="s">
        <v>185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ユニフォーム宮侑ICONIC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1</v>
      </c>
      <c r="C760" s="1" t="s">
        <v>898</v>
      </c>
      <c r="D760" t="s">
        <v>186</v>
      </c>
      <c r="E760" s="1" t="s">
        <v>73</v>
      </c>
      <c r="F760" t="s">
        <v>74</v>
      </c>
      <c r="G760" t="s">
        <v>185</v>
      </c>
      <c r="H760" t="s">
        <v>71</v>
      </c>
      <c r="I760">
        <v>1</v>
      </c>
      <c r="J760" t="s">
        <v>229</v>
      </c>
      <c r="K760" s="1" t="s">
        <v>119</v>
      </c>
      <c r="L760" s="1" t="s">
        <v>178</v>
      </c>
      <c r="M760">
        <v>34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文化祭宮侑ICONIC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2</v>
      </c>
      <c r="C761" s="1" t="s">
        <v>898</v>
      </c>
      <c r="D761" t="s">
        <v>186</v>
      </c>
      <c r="E761" s="1" t="s">
        <v>73</v>
      </c>
      <c r="F761" t="s">
        <v>74</v>
      </c>
      <c r="G761" t="s">
        <v>185</v>
      </c>
      <c r="H761" t="s">
        <v>71</v>
      </c>
      <c r="I761">
        <v>1</v>
      </c>
      <c r="J761" t="s">
        <v>229</v>
      </c>
      <c r="K761" s="1" t="s">
        <v>195</v>
      </c>
      <c r="L761" s="1" t="s">
        <v>178</v>
      </c>
      <c r="M761">
        <v>34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文化祭宮侑ICONIC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3</v>
      </c>
      <c r="C762" s="1" t="s">
        <v>898</v>
      </c>
      <c r="D762" t="s">
        <v>186</v>
      </c>
      <c r="E762" s="1" t="s">
        <v>73</v>
      </c>
      <c r="F762" t="s">
        <v>74</v>
      </c>
      <c r="G762" t="s">
        <v>185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31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文化祭宮侑ICONIC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4</v>
      </c>
      <c r="C763" s="1" t="s">
        <v>898</v>
      </c>
      <c r="D763" t="s">
        <v>186</v>
      </c>
      <c r="E763" s="1" t="s">
        <v>73</v>
      </c>
      <c r="F763" t="s">
        <v>74</v>
      </c>
      <c r="G763" t="s">
        <v>185</v>
      </c>
      <c r="H763" t="s">
        <v>71</v>
      </c>
      <c r="I763">
        <v>1</v>
      </c>
      <c r="J763" t="s">
        <v>229</v>
      </c>
      <c r="K763" s="1" t="s">
        <v>231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文化祭宮侑ICONIC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5</v>
      </c>
      <c r="C764" s="1" t="s">
        <v>898</v>
      </c>
      <c r="D764" t="s">
        <v>186</v>
      </c>
      <c r="E764" s="1" t="s">
        <v>73</v>
      </c>
      <c r="F764" t="s">
        <v>74</v>
      </c>
      <c r="G764" t="s">
        <v>185</v>
      </c>
      <c r="H764" t="s">
        <v>71</v>
      </c>
      <c r="I764">
        <v>1</v>
      </c>
      <c r="J764" t="s">
        <v>229</v>
      </c>
      <c r="K764" s="1" t="s">
        <v>120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文化祭宮侑ICONIC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6</v>
      </c>
      <c r="C765" s="1" t="s">
        <v>898</v>
      </c>
      <c r="D765" t="s">
        <v>186</v>
      </c>
      <c r="E765" s="1" t="s">
        <v>73</v>
      </c>
      <c r="F765" t="s">
        <v>74</v>
      </c>
      <c r="G765" t="s">
        <v>185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31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文化祭宮侑ICONIC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7</v>
      </c>
      <c r="C766" s="1" t="s">
        <v>898</v>
      </c>
      <c r="D766" t="s">
        <v>186</v>
      </c>
      <c r="E766" s="1" t="s">
        <v>73</v>
      </c>
      <c r="F766" t="s">
        <v>74</v>
      </c>
      <c r="G766" t="s">
        <v>185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13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文化祭宮侑ICONIC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1</v>
      </c>
      <c r="C767" t="s">
        <v>108</v>
      </c>
      <c r="D767" t="s">
        <v>187</v>
      </c>
      <c r="E767" t="s">
        <v>90</v>
      </c>
      <c r="F767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119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ユニフォーム宮治ICONIC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2</v>
      </c>
      <c r="C768" t="s">
        <v>108</v>
      </c>
      <c r="D768" t="s">
        <v>187</v>
      </c>
      <c r="E768" t="s">
        <v>90</v>
      </c>
      <c r="F768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ユニフォーム宮治ICONIC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3</v>
      </c>
      <c r="C769" t="s">
        <v>108</v>
      </c>
      <c r="D769" t="s">
        <v>187</v>
      </c>
      <c r="E769" t="s">
        <v>90</v>
      </c>
      <c r="F769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120</v>
      </c>
      <c r="L769" s="1" t="s">
        <v>162</v>
      </c>
      <c r="M769">
        <v>28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ユニフォーム宮治ICONIC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4</v>
      </c>
      <c r="C770" t="s">
        <v>108</v>
      </c>
      <c r="D770" t="s">
        <v>187</v>
      </c>
      <c r="E770" t="s">
        <v>90</v>
      </c>
      <c r="F770" t="s">
        <v>78</v>
      </c>
      <c r="G770" t="s">
        <v>185</v>
      </c>
      <c r="H770" t="s">
        <v>71</v>
      </c>
      <c r="I770">
        <v>1</v>
      </c>
      <c r="J770" t="s">
        <v>229</v>
      </c>
      <c r="K770" s="1" t="s">
        <v>164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ユニフォーム宮治ICONIC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5</v>
      </c>
      <c r="C771" t="s">
        <v>108</v>
      </c>
      <c r="D771" t="s">
        <v>187</v>
      </c>
      <c r="E771" t="s">
        <v>90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165</v>
      </c>
      <c r="L771" s="1" t="s">
        <v>162</v>
      </c>
      <c r="M771">
        <v>13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ユニフォーム宮治ICONIC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1</v>
      </c>
      <c r="C772" t="s">
        <v>108</v>
      </c>
      <c r="D772" t="s">
        <v>188</v>
      </c>
      <c r="E772" t="s">
        <v>77</v>
      </c>
      <c r="F772" t="s">
        <v>82</v>
      </c>
      <c r="G772" t="s">
        <v>185</v>
      </c>
      <c r="H772" t="s">
        <v>71</v>
      </c>
      <c r="I772">
        <v>1</v>
      </c>
      <c r="J772" t="s">
        <v>229</v>
      </c>
      <c r="K772" s="1" t="s">
        <v>119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ユニフォーム角名倫太郎ICONIC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2</v>
      </c>
      <c r="C773" t="s">
        <v>108</v>
      </c>
      <c r="D773" t="s">
        <v>188</v>
      </c>
      <c r="E773" t="s">
        <v>77</v>
      </c>
      <c r="F773" t="s">
        <v>82</v>
      </c>
      <c r="G773" t="s">
        <v>185</v>
      </c>
      <c r="H773" t="s">
        <v>71</v>
      </c>
      <c r="I773">
        <v>1</v>
      </c>
      <c r="J773" t="s">
        <v>229</v>
      </c>
      <c r="K773" s="1" t="s">
        <v>163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ユニフォーム角名倫太郎ICONIC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3</v>
      </c>
      <c r="C774" t="s">
        <v>108</v>
      </c>
      <c r="D774" t="s">
        <v>188</v>
      </c>
      <c r="E774" t="s">
        <v>77</v>
      </c>
      <c r="F774" t="s">
        <v>82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ユニフォーム角名倫太郎ICONIC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4</v>
      </c>
      <c r="C775" t="s">
        <v>108</v>
      </c>
      <c r="D775" t="s">
        <v>188</v>
      </c>
      <c r="E775" t="s">
        <v>77</v>
      </c>
      <c r="F775" t="s">
        <v>82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ユニフォーム角名倫太郎ICONIC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5</v>
      </c>
      <c r="C776" t="s">
        <v>108</v>
      </c>
      <c r="D776" t="s">
        <v>188</v>
      </c>
      <c r="E776" t="s">
        <v>77</v>
      </c>
      <c r="F776" t="s">
        <v>82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ユニフォーム角名倫太郎ICONIC</v>
      </c>
    </row>
    <row r="777" spans="1:20" x14ac:dyDescent="0.3">
      <c r="A777">
        <f>VLOOKUP(Receive[[#This Row],[No用]],SetNo[[No.用]:[vlookup 用]],2,FALSE)</f>
        <v>136</v>
      </c>
      <c r="B777">
        <f>IF(ROW()=2,1,IF(A776&lt;&gt;Receive[[#This Row],[No]],1,B776+1))</f>
        <v>1</v>
      </c>
      <c r="C777" t="s">
        <v>108</v>
      </c>
      <c r="D777" t="s">
        <v>189</v>
      </c>
      <c r="E777" t="s">
        <v>77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119</v>
      </c>
      <c r="L777" s="1" t="s">
        <v>178</v>
      </c>
      <c r="M777">
        <v>35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ユニフォーム北信介ICONIC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2</v>
      </c>
      <c r="C778" t="s">
        <v>108</v>
      </c>
      <c r="D778" t="s">
        <v>189</v>
      </c>
      <c r="E778" t="s">
        <v>77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163</v>
      </c>
      <c r="L778" s="1" t="s">
        <v>162</v>
      </c>
      <c r="M778">
        <v>32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ユニフォーム北信介ICONIC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3</v>
      </c>
      <c r="C779" t="s">
        <v>108</v>
      </c>
      <c r="D779" t="s">
        <v>189</v>
      </c>
      <c r="E779" t="s">
        <v>77</v>
      </c>
      <c r="F779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231</v>
      </c>
      <c r="L779" s="1" t="s">
        <v>162</v>
      </c>
      <c r="M779">
        <v>32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ユニフォーム北信介ICONIC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4</v>
      </c>
      <c r="C780" t="s">
        <v>108</v>
      </c>
      <c r="D780" t="s">
        <v>189</v>
      </c>
      <c r="E780" t="s">
        <v>77</v>
      </c>
      <c r="F780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ユニフォーム北信介ICONIC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5</v>
      </c>
      <c r="C781" t="s">
        <v>108</v>
      </c>
      <c r="D781" t="s">
        <v>189</v>
      </c>
      <c r="E781" t="s">
        <v>77</v>
      </c>
      <c r="F78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ユニフォーム北信介ICONIC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6</v>
      </c>
      <c r="C782" t="s">
        <v>108</v>
      </c>
      <c r="D782" t="s">
        <v>189</v>
      </c>
      <c r="E782" t="s">
        <v>77</v>
      </c>
      <c r="F782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ユニフォーム北信介ICONIC</v>
      </c>
    </row>
    <row r="783" spans="1:20" x14ac:dyDescent="0.3">
      <c r="A783">
        <f>VLOOKUP(Receive[[#This Row],[No用]],SetNo[[No.用]:[vlookup 用]],2,FALSE)</f>
        <v>137</v>
      </c>
      <c r="B783">
        <f>IF(ROW()=2,1,IF(A782&lt;&gt;Receive[[#This Row],[No]],1,B782+1))</f>
        <v>1</v>
      </c>
      <c r="C783" s="1" t="s">
        <v>918</v>
      </c>
      <c r="D783" t="s">
        <v>189</v>
      </c>
      <c r="E783" s="1" t="s">
        <v>73</v>
      </c>
      <c r="F783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35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Xmas北信介ICONIC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2</v>
      </c>
      <c r="C784" s="1" t="s">
        <v>918</v>
      </c>
      <c r="D784" t="s">
        <v>189</v>
      </c>
      <c r="E784" s="1" t="s">
        <v>73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Xmas北信介ICONIC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3</v>
      </c>
      <c r="C785" s="1" t="s">
        <v>918</v>
      </c>
      <c r="D785" t="s">
        <v>189</v>
      </c>
      <c r="E785" s="1" t="s">
        <v>73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231</v>
      </c>
      <c r="L785" s="1" t="s">
        <v>162</v>
      </c>
      <c r="M785">
        <v>32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Xmas北信介ICONIC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4</v>
      </c>
      <c r="C786" s="1" t="s">
        <v>918</v>
      </c>
      <c r="D786" t="s">
        <v>189</v>
      </c>
      <c r="E786" s="1" t="s">
        <v>73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173</v>
      </c>
      <c r="M786">
        <v>36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Xmas北信介ICONIC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5</v>
      </c>
      <c r="C787" s="1" t="s">
        <v>918</v>
      </c>
      <c r="D787" t="s">
        <v>189</v>
      </c>
      <c r="E787" s="1" t="s">
        <v>73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Xmas北信介ICONIC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6</v>
      </c>
      <c r="C788" s="1" t="s">
        <v>918</v>
      </c>
      <c r="D788" t="s">
        <v>189</v>
      </c>
      <c r="E788" s="1" t="s">
        <v>73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Xmas北信介ICONIC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7</v>
      </c>
      <c r="C789" s="1" t="s">
        <v>918</v>
      </c>
      <c r="D789" t="s">
        <v>189</v>
      </c>
      <c r="E789" s="1" t="s">
        <v>73</v>
      </c>
      <c r="F789" t="s">
        <v>78</v>
      </c>
      <c r="G789" t="s">
        <v>185</v>
      </c>
      <c r="H789" t="s">
        <v>71</v>
      </c>
      <c r="I789">
        <v>1</v>
      </c>
      <c r="J789" t="s">
        <v>229</v>
      </c>
      <c r="K789" s="1" t="s">
        <v>164</v>
      </c>
      <c r="L789" s="1" t="s">
        <v>225</v>
      </c>
      <c r="M789">
        <v>44</v>
      </c>
      <c r="N789">
        <v>0</v>
      </c>
      <c r="O789">
        <v>54</v>
      </c>
      <c r="P789">
        <v>0</v>
      </c>
      <c r="T789" t="str">
        <f>Receive[[#This Row],[服装]]&amp;Receive[[#This Row],[名前]]&amp;Receive[[#This Row],[レアリティ]]</f>
        <v>Xmas北信介ICONIC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1</v>
      </c>
      <c r="C790" t="s">
        <v>108</v>
      </c>
      <c r="D790" s="1" t="s">
        <v>667</v>
      </c>
      <c r="E790" t="s">
        <v>77</v>
      </c>
      <c r="F790" s="1" t="s">
        <v>78</v>
      </c>
      <c r="G790" t="s">
        <v>185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ユニフォーム尾白アランICONIC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2</v>
      </c>
      <c r="C791" t="s">
        <v>108</v>
      </c>
      <c r="D791" s="1" t="s">
        <v>667</v>
      </c>
      <c r="E791" t="s">
        <v>77</v>
      </c>
      <c r="F791" s="1" t="s">
        <v>78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25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ユニフォーム尾白アランICONIC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3</v>
      </c>
      <c r="C792" t="s">
        <v>108</v>
      </c>
      <c r="D792" s="1" t="s">
        <v>667</v>
      </c>
      <c r="E792" t="s">
        <v>77</v>
      </c>
      <c r="F792" s="1" t="s">
        <v>78</v>
      </c>
      <c r="G792" t="s">
        <v>185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ユニフォーム尾白アランICONIC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4</v>
      </c>
      <c r="C793" t="s">
        <v>108</v>
      </c>
      <c r="D793" s="1" t="s">
        <v>667</v>
      </c>
      <c r="E793" t="s">
        <v>77</v>
      </c>
      <c r="F793" s="1" t="s">
        <v>78</v>
      </c>
      <c r="G793" t="s">
        <v>185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ユニフォーム尾白アランICONIC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5</v>
      </c>
      <c r="C794" t="s">
        <v>108</v>
      </c>
      <c r="D794" s="1" t="s">
        <v>667</v>
      </c>
      <c r="E794" t="s">
        <v>77</v>
      </c>
      <c r="F794" s="1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13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ユニフォーム尾白アランICONIC</v>
      </c>
    </row>
    <row r="795" spans="1:20" x14ac:dyDescent="0.3">
      <c r="A795">
        <f>VLOOKUP(Receive[[#This Row],[No用]],SetNo[[No.用]:[vlookup 用]],2,FALSE)</f>
        <v>139</v>
      </c>
      <c r="B795" s="10">
        <f>IF(ROW()=2,1,IF(A794&lt;&gt;Receive[[#This Row],[No]],1,B794+1))</f>
        <v>1</v>
      </c>
      <c r="C795" s="1" t="s">
        <v>963</v>
      </c>
      <c r="D795" s="1" t="s">
        <v>667</v>
      </c>
      <c r="E795" s="1" t="s">
        <v>987</v>
      </c>
      <c r="F795" s="1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119</v>
      </c>
      <c r="L795" s="1" t="s">
        <v>178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雪遊び尾白アランICONIC</v>
      </c>
    </row>
    <row r="796" spans="1:20" x14ac:dyDescent="0.3">
      <c r="A796">
        <f>VLOOKUP(Receive[[#This Row],[No用]],SetNo[[No.用]:[vlookup 用]],2,FALSE)</f>
        <v>139</v>
      </c>
      <c r="B796" s="10">
        <f>IF(ROW()=2,1,IF(A795&lt;&gt;Receive[[#This Row],[No]],1,B795+1))</f>
        <v>2</v>
      </c>
      <c r="C796" s="1" t="s">
        <v>963</v>
      </c>
      <c r="D796" s="1" t="s">
        <v>667</v>
      </c>
      <c r="E796" s="1" t="s">
        <v>987</v>
      </c>
      <c r="F796" s="1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雪遊び尾白アランICONIC</v>
      </c>
    </row>
    <row r="797" spans="1:20" x14ac:dyDescent="0.3">
      <c r="A797">
        <f>VLOOKUP(Receive[[#This Row],[No用]],SetNo[[No.用]:[vlookup 用]],2,FALSE)</f>
        <v>139</v>
      </c>
      <c r="B797" s="10">
        <f>IF(ROW()=2,1,IF(A796&lt;&gt;Receive[[#This Row],[No]],1,B796+1))</f>
        <v>3</v>
      </c>
      <c r="C797" s="1" t="s">
        <v>963</v>
      </c>
      <c r="D797" s="1" t="s">
        <v>667</v>
      </c>
      <c r="E797" s="1" t="s">
        <v>987</v>
      </c>
      <c r="F797" s="1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120</v>
      </c>
      <c r="L797" s="1" t="s">
        <v>178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雪遊び尾白アランICONIC</v>
      </c>
    </row>
    <row r="798" spans="1:20" x14ac:dyDescent="0.3">
      <c r="A798">
        <f>VLOOKUP(Receive[[#This Row],[No用]],SetNo[[No.用]:[vlookup 用]],2,FALSE)</f>
        <v>139</v>
      </c>
      <c r="B798" s="10">
        <f>IF(ROW()=2,1,IF(A797&lt;&gt;Receive[[#This Row],[No]],1,B797+1))</f>
        <v>4</v>
      </c>
      <c r="C798" s="1" t="s">
        <v>963</v>
      </c>
      <c r="D798" s="1" t="s">
        <v>667</v>
      </c>
      <c r="E798" s="1" t="s">
        <v>987</v>
      </c>
      <c r="F798" s="1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雪遊び尾白アランICONIC</v>
      </c>
    </row>
    <row r="799" spans="1:20" x14ac:dyDescent="0.3">
      <c r="A799">
        <f>VLOOKUP(Receive[[#This Row],[No用]],SetNo[[No.用]:[vlookup 用]],2,FALSE)</f>
        <v>139</v>
      </c>
      <c r="B799" s="10">
        <f>IF(ROW()=2,1,IF(A798&lt;&gt;Receive[[#This Row],[No]],1,B798+1))</f>
        <v>5</v>
      </c>
      <c r="C799" s="1" t="s">
        <v>963</v>
      </c>
      <c r="D799" s="1" t="s">
        <v>667</v>
      </c>
      <c r="E799" s="1" t="s">
        <v>987</v>
      </c>
      <c r="F799" s="1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雪遊び尾白アランICONIC</v>
      </c>
    </row>
    <row r="800" spans="1:20" x14ac:dyDescent="0.3">
      <c r="A800">
        <f>VLOOKUP(Receive[[#This Row],[No用]],SetNo[[No.用]:[vlookup 用]],2,FALSE)</f>
        <v>139</v>
      </c>
      <c r="B800" s="10">
        <f>IF(ROW()=2,1,IF(A799&lt;&gt;Receive[[#This Row],[No]],1,B799+1))</f>
        <v>6</v>
      </c>
      <c r="C800" s="1" t="s">
        <v>963</v>
      </c>
      <c r="D800" s="1" t="s">
        <v>667</v>
      </c>
      <c r="E800" s="1" t="s">
        <v>987</v>
      </c>
      <c r="F800" s="1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183</v>
      </c>
      <c r="L800" s="1" t="s">
        <v>225</v>
      </c>
      <c r="M800">
        <v>45</v>
      </c>
      <c r="N800">
        <v>0</v>
      </c>
      <c r="O800">
        <v>55</v>
      </c>
      <c r="P800">
        <v>0</v>
      </c>
      <c r="T800" t="str">
        <f>Receive[[#This Row],[服装]]&amp;Receive[[#This Row],[名前]]&amp;Receive[[#This Row],[レアリティ]]</f>
        <v>雪遊び尾白アランICONIC</v>
      </c>
    </row>
    <row r="801" spans="1:20" x14ac:dyDescent="0.3">
      <c r="A801">
        <f>VLOOKUP(Receive[[#This Row],[No用]],SetNo[[No.用]:[vlookup 用]],2,FALSE)</f>
        <v>140</v>
      </c>
      <c r="B801" s="10">
        <f>IF(ROW()=2,1,IF(A800&lt;&gt;Receive[[#This Row],[No]],1,B800+1))</f>
        <v>1</v>
      </c>
      <c r="C801" t="s">
        <v>108</v>
      </c>
      <c r="D801" s="1" t="s">
        <v>669</v>
      </c>
      <c r="E801" t="s">
        <v>77</v>
      </c>
      <c r="F801" s="1" t="s">
        <v>80</v>
      </c>
      <c r="G801" t="s">
        <v>185</v>
      </c>
      <c r="H801" t="s">
        <v>71</v>
      </c>
      <c r="I801">
        <v>1</v>
      </c>
      <c r="J801" t="s">
        <v>229</v>
      </c>
      <c r="K801" s="1" t="s">
        <v>119</v>
      </c>
      <c r="L801" s="1" t="s">
        <v>178</v>
      </c>
      <c r="M801">
        <v>36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ユニフォーム赤木路成ICONIC</v>
      </c>
    </row>
    <row r="802" spans="1:20" x14ac:dyDescent="0.3">
      <c r="A802">
        <f>VLOOKUP(Receive[[#This Row],[No用]],SetNo[[No.用]:[vlookup 用]],2,FALSE)</f>
        <v>140</v>
      </c>
      <c r="B802" s="10">
        <f>IF(ROW()=2,1,IF(A801&lt;&gt;Receive[[#This Row],[No]],1,B801+1))</f>
        <v>2</v>
      </c>
      <c r="C802" t="s">
        <v>108</v>
      </c>
      <c r="D802" s="1" t="s">
        <v>669</v>
      </c>
      <c r="E802" t="s">
        <v>77</v>
      </c>
      <c r="F802" s="1" t="s">
        <v>80</v>
      </c>
      <c r="G802" t="s">
        <v>185</v>
      </c>
      <c r="H802" t="s">
        <v>71</v>
      </c>
      <c r="I802">
        <v>1</v>
      </c>
      <c r="J802" t="s">
        <v>229</v>
      </c>
      <c r="K802" s="1" t="s">
        <v>195</v>
      </c>
      <c r="L802" s="1" t="s">
        <v>173</v>
      </c>
      <c r="M802">
        <v>41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ユニフォーム赤木路成ICONIC</v>
      </c>
    </row>
    <row r="803" spans="1:20" x14ac:dyDescent="0.3">
      <c r="A803">
        <f>VLOOKUP(Receive[[#This Row],[No用]],SetNo[[No.用]:[vlookup 用]],2,FALSE)</f>
        <v>140</v>
      </c>
      <c r="B803" s="10">
        <f>IF(ROW()=2,1,IF(A802&lt;&gt;Receive[[#This Row],[No]],1,B802+1))</f>
        <v>3</v>
      </c>
      <c r="C803" t="s">
        <v>108</v>
      </c>
      <c r="D803" s="1" t="s">
        <v>669</v>
      </c>
      <c r="E803" t="s">
        <v>77</v>
      </c>
      <c r="F803" s="1" t="s">
        <v>80</v>
      </c>
      <c r="G803" t="s">
        <v>185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ユニフォーム赤木路成ICONIC</v>
      </c>
    </row>
    <row r="804" spans="1:20" x14ac:dyDescent="0.3">
      <c r="A804">
        <f>VLOOKUP(Receive[[#This Row],[No用]],SetNo[[No.用]:[vlookup 用]],2,FALSE)</f>
        <v>140</v>
      </c>
      <c r="B804" s="10">
        <f>IF(ROW()=2,1,IF(A803&lt;&gt;Receive[[#This Row],[No]],1,B803+1))</f>
        <v>4</v>
      </c>
      <c r="C804" t="s">
        <v>108</v>
      </c>
      <c r="D804" s="1" t="s">
        <v>669</v>
      </c>
      <c r="E804" t="s">
        <v>77</v>
      </c>
      <c r="F804" s="1" t="s">
        <v>80</v>
      </c>
      <c r="G804" t="s">
        <v>185</v>
      </c>
      <c r="H804" t="s">
        <v>71</v>
      </c>
      <c r="I804">
        <v>1</v>
      </c>
      <c r="J804" t="s">
        <v>229</v>
      </c>
      <c r="K804" s="1" t="s">
        <v>231</v>
      </c>
      <c r="L804" s="1" t="s">
        <v>225</v>
      </c>
      <c r="M804">
        <v>57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ユニフォーム赤木路成ICONIC</v>
      </c>
    </row>
    <row r="805" spans="1:20" x14ac:dyDescent="0.3">
      <c r="A805">
        <f>VLOOKUP(Receive[[#This Row],[No用]],SetNo[[No.用]:[vlookup 用]],2,FALSE)</f>
        <v>140</v>
      </c>
      <c r="B805" s="10">
        <f>IF(ROW()=2,1,IF(A804&lt;&gt;Receive[[#This Row],[No]],1,B804+1))</f>
        <v>5</v>
      </c>
      <c r="C805" t="s">
        <v>108</v>
      </c>
      <c r="D805" s="1" t="s">
        <v>669</v>
      </c>
      <c r="E805" t="s">
        <v>77</v>
      </c>
      <c r="F805" s="1" t="s">
        <v>80</v>
      </c>
      <c r="G805" t="s">
        <v>185</v>
      </c>
      <c r="H805" t="s">
        <v>71</v>
      </c>
      <c r="I805">
        <v>1</v>
      </c>
      <c r="J805" t="s">
        <v>229</v>
      </c>
      <c r="K805" s="1" t="s">
        <v>120</v>
      </c>
      <c r="L805" s="1" t="s">
        <v>173</v>
      </c>
      <c r="M805">
        <v>36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ユニフォーム赤木路成ICONIC</v>
      </c>
    </row>
    <row r="806" spans="1:20" x14ac:dyDescent="0.3">
      <c r="A806">
        <f>VLOOKUP(Receive[[#This Row],[No用]],SetNo[[No.用]:[vlookup 用]],2,FALSE)</f>
        <v>140</v>
      </c>
      <c r="B806" s="10">
        <f>IF(ROW()=2,1,IF(A805&lt;&gt;Receive[[#This Row],[No]],1,B805+1))</f>
        <v>6</v>
      </c>
      <c r="C806" t="s">
        <v>108</v>
      </c>
      <c r="D806" s="1" t="s">
        <v>669</v>
      </c>
      <c r="E806" t="s">
        <v>77</v>
      </c>
      <c r="F806" s="1" t="s">
        <v>80</v>
      </c>
      <c r="G806" t="s">
        <v>185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33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ユニフォーム赤木路成ICONIC</v>
      </c>
    </row>
    <row r="807" spans="1:20" x14ac:dyDescent="0.3">
      <c r="A807">
        <f>VLOOKUP(Receive[[#This Row],[No用]],SetNo[[No.用]:[vlookup 用]],2,FALSE)</f>
        <v>140</v>
      </c>
      <c r="B807" s="10">
        <f>IF(ROW()=2,1,IF(A806&lt;&gt;Receive[[#This Row],[No]],1,B806+1))</f>
        <v>7</v>
      </c>
      <c r="C807" t="s">
        <v>108</v>
      </c>
      <c r="D807" s="1" t="s">
        <v>669</v>
      </c>
      <c r="E807" t="s">
        <v>77</v>
      </c>
      <c r="F807" s="1" t="s">
        <v>80</v>
      </c>
      <c r="G807" t="s">
        <v>185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33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ユニフォーム赤木路成ICONIC</v>
      </c>
    </row>
    <row r="808" spans="1:20" x14ac:dyDescent="0.3">
      <c r="A808">
        <f>VLOOKUP(Receive[[#This Row],[No用]],SetNo[[No.用]:[vlookup 用]],2,FALSE)</f>
        <v>140</v>
      </c>
      <c r="B808" s="10">
        <f>IF(ROW()=2,1,IF(A807&lt;&gt;Receive[[#This Row],[No]],1,B807+1))</f>
        <v>8</v>
      </c>
      <c r="C808" t="s">
        <v>108</v>
      </c>
      <c r="D808" s="1" t="s">
        <v>669</v>
      </c>
      <c r="E808" t="s">
        <v>77</v>
      </c>
      <c r="F808" s="1" t="s">
        <v>80</v>
      </c>
      <c r="G808" t="s">
        <v>185</v>
      </c>
      <c r="H808" t="s">
        <v>71</v>
      </c>
      <c r="I808">
        <v>1</v>
      </c>
      <c r="J808" t="s">
        <v>229</v>
      </c>
      <c r="K808" s="1" t="s">
        <v>183</v>
      </c>
      <c r="L808" s="1" t="s">
        <v>225</v>
      </c>
      <c r="M808">
        <v>47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ユニフォーム赤木路成ICONIC</v>
      </c>
    </row>
    <row r="809" spans="1:20" x14ac:dyDescent="0.3">
      <c r="A809">
        <f>VLOOKUP(Receive[[#This Row],[No用]],SetNo[[No.用]:[vlookup 用]],2,FALSE)</f>
        <v>141</v>
      </c>
      <c r="B809" s="10">
        <f>IF(ROW()=2,1,IF(A808&lt;&gt;Receive[[#This Row],[No]],1,B808+1))</f>
        <v>1</v>
      </c>
      <c r="C809" t="s">
        <v>108</v>
      </c>
      <c r="D809" s="1" t="s">
        <v>671</v>
      </c>
      <c r="E809" t="s">
        <v>77</v>
      </c>
      <c r="F809" s="1" t="s">
        <v>82</v>
      </c>
      <c r="G809" t="s">
        <v>185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ユニフォーム大耳練ICONIC</v>
      </c>
    </row>
    <row r="810" spans="1:20" x14ac:dyDescent="0.3">
      <c r="A810">
        <f>VLOOKUP(Receive[[#This Row],[No用]],SetNo[[No.用]:[vlookup 用]],2,FALSE)</f>
        <v>141</v>
      </c>
      <c r="B810" s="10">
        <f>IF(ROW()=2,1,IF(A809&lt;&gt;Receive[[#This Row],[No]],1,B809+1))</f>
        <v>2</v>
      </c>
      <c r="C810" t="s">
        <v>108</v>
      </c>
      <c r="D810" s="1" t="s">
        <v>671</v>
      </c>
      <c r="E810" t="s">
        <v>77</v>
      </c>
      <c r="F810" s="1" t="s">
        <v>82</v>
      </c>
      <c r="G810" t="s">
        <v>185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ユニフォーム大耳練ICONIC</v>
      </c>
    </row>
    <row r="811" spans="1:20" x14ac:dyDescent="0.3">
      <c r="A811">
        <f>VLOOKUP(Receive[[#This Row],[No用]],SetNo[[No.用]:[vlookup 用]],2,FALSE)</f>
        <v>141</v>
      </c>
      <c r="B811" s="10">
        <f>IF(ROW()=2,1,IF(A810&lt;&gt;Receive[[#This Row],[No]],1,B810+1))</f>
        <v>3</v>
      </c>
      <c r="C811" t="s">
        <v>108</v>
      </c>
      <c r="D811" s="1" t="s">
        <v>671</v>
      </c>
      <c r="E811" t="s">
        <v>77</v>
      </c>
      <c r="F811" s="1" t="s">
        <v>82</v>
      </c>
      <c r="G811" t="s">
        <v>185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ユニフォーム大耳練ICONIC</v>
      </c>
    </row>
    <row r="812" spans="1:20" x14ac:dyDescent="0.3">
      <c r="A812">
        <f>VLOOKUP(Receive[[#This Row],[No用]],SetNo[[No.用]:[vlookup 用]],2,FALSE)</f>
        <v>141</v>
      </c>
      <c r="B812" s="10">
        <f>IF(ROW()=2,1,IF(A811&lt;&gt;Receive[[#This Row],[No]],1,B811+1))</f>
        <v>4</v>
      </c>
      <c r="C812" t="s">
        <v>108</v>
      </c>
      <c r="D812" s="1" t="s">
        <v>671</v>
      </c>
      <c r="E812" t="s">
        <v>77</v>
      </c>
      <c r="F812" s="1" t="s">
        <v>82</v>
      </c>
      <c r="G812" t="s">
        <v>185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ユニフォーム大耳練ICONIC</v>
      </c>
    </row>
    <row r="813" spans="1:20" x14ac:dyDescent="0.3">
      <c r="A813">
        <f>VLOOKUP(Receive[[#This Row],[No用]],SetNo[[No.用]:[vlookup 用]],2,FALSE)</f>
        <v>141</v>
      </c>
      <c r="B813" s="10">
        <f>IF(ROW()=2,1,IF(A812&lt;&gt;Receive[[#This Row],[No]],1,B812+1))</f>
        <v>5</v>
      </c>
      <c r="C813" t="s">
        <v>108</v>
      </c>
      <c r="D813" s="1" t="s">
        <v>671</v>
      </c>
      <c r="E813" t="s">
        <v>77</v>
      </c>
      <c r="F813" s="1" t="s">
        <v>82</v>
      </c>
      <c r="G813" t="s">
        <v>185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ユニフォーム大耳練ICONIC</v>
      </c>
    </row>
    <row r="814" spans="1:20" x14ac:dyDescent="0.3">
      <c r="A814">
        <f>VLOOKUP(Receive[[#This Row],[No用]],SetNo[[No.用]:[vlookup 用]],2,FALSE)</f>
        <v>142</v>
      </c>
      <c r="B814" s="10">
        <f>IF(ROW()=2,1,IF(A813&lt;&gt;Receive[[#This Row],[No]],1,B813+1))</f>
        <v>1</v>
      </c>
      <c r="C814" t="s">
        <v>108</v>
      </c>
      <c r="D814" s="1" t="s">
        <v>673</v>
      </c>
      <c r="E814" t="s">
        <v>77</v>
      </c>
      <c r="F814" s="1" t="s">
        <v>78</v>
      </c>
      <c r="G814" t="s">
        <v>185</v>
      </c>
      <c r="H814" t="s">
        <v>71</v>
      </c>
      <c r="I814">
        <v>1</v>
      </c>
      <c r="J814" t="s">
        <v>229</v>
      </c>
      <c r="K814" s="1" t="s">
        <v>119</v>
      </c>
      <c r="L814" s="1" t="s">
        <v>178</v>
      </c>
      <c r="M814">
        <v>28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ユニフォーム理石平介ICONIC</v>
      </c>
    </row>
    <row r="815" spans="1:20" x14ac:dyDescent="0.3">
      <c r="A815">
        <f>VLOOKUP(Receive[[#This Row],[No用]],SetNo[[No.用]:[vlookup 用]],2,FALSE)</f>
        <v>142</v>
      </c>
      <c r="B815" s="10">
        <f>IF(ROW()=2,1,IF(A814&lt;&gt;Receive[[#This Row],[No]],1,B814+1))</f>
        <v>2</v>
      </c>
      <c r="C815" t="s">
        <v>108</v>
      </c>
      <c r="D815" s="1" t="s">
        <v>673</v>
      </c>
      <c r="E815" t="s">
        <v>77</v>
      </c>
      <c r="F815" s="1" t="s">
        <v>78</v>
      </c>
      <c r="G815" t="s">
        <v>185</v>
      </c>
      <c r="H815" t="s">
        <v>71</v>
      </c>
      <c r="I815">
        <v>1</v>
      </c>
      <c r="J815" t="s">
        <v>229</v>
      </c>
      <c r="K815" s="1" t="s">
        <v>195</v>
      </c>
      <c r="L815" s="1" t="s">
        <v>173</v>
      </c>
      <c r="M815">
        <v>31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ユニフォーム理石平介ICONIC</v>
      </c>
    </row>
    <row r="816" spans="1:20" x14ac:dyDescent="0.3">
      <c r="A816">
        <f>VLOOKUP(Receive[[#This Row],[No用]],SetNo[[No.用]:[vlookup 用]],2,FALSE)</f>
        <v>142</v>
      </c>
      <c r="B816" s="10">
        <f>IF(ROW()=2,1,IF(A815&lt;&gt;Receive[[#This Row],[No]],1,B815+1))</f>
        <v>3</v>
      </c>
      <c r="C816" t="s">
        <v>108</v>
      </c>
      <c r="D816" s="1" t="s">
        <v>673</v>
      </c>
      <c r="E816" t="s">
        <v>77</v>
      </c>
      <c r="F816" s="1" t="s">
        <v>78</v>
      </c>
      <c r="G816" t="s">
        <v>185</v>
      </c>
      <c r="H816" t="s">
        <v>71</v>
      </c>
      <c r="I816">
        <v>1</v>
      </c>
      <c r="J816" t="s">
        <v>229</v>
      </c>
      <c r="K816" s="1" t="s">
        <v>163</v>
      </c>
      <c r="L816" s="1" t="s">
        <v>162</v>
      </c>
      <c r="M816">
        <v>25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ユニフォーム理石平介ICONIC</v>
      </c>
    </row>
    <row r="817" spans="1:20" x14ac:dyDescent="0.3">
      <c r="A817">
        <f>VLOOKUP(Receive[[#This Row],[No用]],SetNo[[No.用]:[vlookup 用]],2,FALSE)</f>
        <v>142</v>
      </c>
      <c r="B817" s="10">
        <f>IF(ROW()=2,1,IF(A816&lt;&gt;Receive[[#This Row],[No]],1,B816+1))</f>
        <v>4</v>
      </c>
      <c r="C817" t="s">
        <v>108</v>
      </c>
      <c r="D817" s="1" t="s">
        <v>673</v>
      </c>
      <c r="E817" t="s">
        <v>77</v>
      </c>
      <c r="F817" s="1" t="s">
        <v>78</v>
      </c>
      <c r="G817" t="s">
        <v>185</v>
      </c>
      <c r="H817" t="s">
        <v>71</v>
      </c>
      <c r="I817">
        <v>1</v>
      </c>
      <c r="J817" t="s">
        <v>229</v>
      </c>
      <c r="K817" s="1" t="s">
        <v>120</v>
      </c>
      <c r="L817" s="1" t="s">
        <v>178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ユニフォーム理石平介ICONIC</v>
      </c>
    </row>
    <row r="818" spans="1:20" x14ac:dyDescent="0.3">
      <c r="A818">
        <f>VLOOKUP(Receive[[#This Row],[No用]],SetNo[[No.用]:[vlookup 用]],2,FALSE)</f>
        <v>142</v>
      </c>
      <c r="B818" s="10">
        <f>IF(ROW()=2,1,IF(A817&lt;&gt;Receive[[#This Row],[No]],1,B817+1))</f>
        <v>5</v>
      </c>
      <c r="C818" t="s">
        <v>108</v>
      </c>
      <c r="D818" s="1" t="s">
        <v>673</v>
      </c>
      <c r="E818" t="s">
        <v>77</v>
      </c>
      <c r="F818" s="1" t="s">
        <v>78</v>
      </c>
      <c r="G818" t="s">
        <v>185</v>
      </c>
      <c r="H818" t="s">
        <v>71</v>
      </c>
      <c r="I818">
        <v>1</v>
      </c>
      <c r="J818" t="s">
        <v>229</v>
      </c>
      <c r="K818" s="1" t="s">
        <v>164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ユニフォーム理石平介ICONIC</v>
      </c>
    </row>
    <row r="819" spans="1:20" x14ac:dyDescent="0.3">
      <c r="A819">
        <f>VLOOKUP(Receive[[#This Row],[No用]],SetNo[[No.用]:[vlookup 用]],2,FALSE)</f>
        <v>142</v>
      </c>
      <c r="B819" s="10">
        <f>IF(ROW()=2,1,IF(A818&lt;&gt;Receive[[#This Row],[No]],1,B818+1))</f>
        <v>6</v>
      </c>
      <c r="C819" t="s">
        <v>108</v>
      </c>
      <c r="D819" s="1" t="s">
        <v>673</v>
      </c>
      <c r="E819" t="s">
        <v>77</v>
      </c>
      <c r="F819" s="1" t="s">
        <v>78</v>
      </c>
      <c r="G819" t="s">
        <v>185</v>
      </c>
      <c r="H819" t="s">
        <v>71</v>
      </c>
      <c r="I819">
        <v>1</v>
      </c>
      <c r="J819" t="s">
        <v>229</v>
      </c>
      <c r="K819" s="1" t="s">
        <v>165</v>
      </c>
      <c r="L819" s="1" t="s">
        <v>162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ユニフォーム理石平介ICONIC</v>
      </c>
    </row>
    <row r="820" spans="1:20" x14ac:dyDescent="0.3">
      <c r="A820">
        <f>VLOOKUP(Receive[[#This Row],[No用]],SetNo[[No.用]:[vlookup 用]],2,FALSE)</f>
        <v>143</v>
      </c>
      <c r="B820" s="10">
        <f>IF(ROW()=2,1,IF(A819&lt;&gt;Receive[[#This Row],[No]],1,B819+1))</f>
        <v>1</v>
      </c>
      <c r="C820" t="s">
        <v>108</v>
      </c>
      <c r="D820" t="s">
        <v>122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16</v>
      </c>
      <c r="K820" s="1" t="s">
        <v>119</v>
      </c>
      <c r="L820" s="1" t="s">
        <v>162</v>
      </c>
      <c r="M820">
        <v>29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ユニフォーム木兎光太郎ICONIC</v>
      </c>
    </row>
    <row r="821" spans="1:20" x14ac:dyDescent="0.3">
      <c r="A821">
        <f>VLOOKUP(Receive[[#This Row],[No用]],SetNo[[No.用]:[vlookup 用]],2,FALSE)</f>
        <v>143</v>
      </c>
      <c r="B821" s="10">
        <f>IF(ROW()=2,1,IF(A820&lt;&gt;Receive[[#This Row],[No]],1,B820+1))</f>
        <v>2</v>
      </c>
      <c r="C821" t="s">
        <v>108</v>
      </c>
      <c r="D821" t="s">
        <v>122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16</v>
      </c>
      <c r="K821" s="1" t="s">
        <v>163</v>
      </c>
      <c r="L821" s="1" t="s">
        <v>162</v>
      </c>
      <c r="M821">
        <v>29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ユニフォーム木兎光太郎ICONIC</v>
      </c>
    </row>
    <row r="822" spans="1:20" x14ac:dyDescent="0.3">
      <c r="A822">
        <f>VLOOKUP(Receive[[#This Row],[No用]],SetNo[[No.用]:[vlookup 用]],2,FALSE)</f>
        <v>143</v>
      </c>
      <c r="B822" s="10">
        <f>IF(ROW()=2,1,IF(A821&lt;&gt;Receive[[#This Row],[No]],1,B821+1))</f>
        <v>3</v>
      </c>
      <c r="C822" t="s">
        <v>108</v>
      </c>
      <c r="D822" t="s">
        <v>122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16</v>
      </c>
      <c r="K822" s="1" t="s">
        <v>120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ユニフォーム木兎光太郎ICONIC</v>
      </c>
    </row>
    <row r="823" spans="1:20" x14ac:dyDescent="0.3">
      <c r="A823">
        <f>VLOOKUP(Receive[[#This Row],[No用]],SetNo[[No.用]:[vlookup 用]],2,FALSE)</f>
        <v>143</v>
      </c>
      <c r="B823" s="10">
        <f>IF(ROW()=2,1,IF(A822&lt;&gt;Receive[[#This Row],[No]],1,B822+1))</f>
        <v>4</v>
      </c>
      <c r="C823" t="s">
        <v>108</v>
      </c>
      <c r="D823" t="s">
        <v>122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16</v>
      </c>
      <c r="K823" s="1" t="s">
        <v>164</v>
      </c>
      <c r="L823" s="1" t="s">
        <v>162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ユニフォーム木兎光太郎ICONIC</v>
      </c>
    </row>
    <row r="824" spans="1:20" x14ac:dyDescent="0.3">
      <c r="A824">
        <f>VLOOKUP(Receive[[#This Row],[No用]],SetNo[[No.用]:[vlookup 用]],2,FALSE)</f>
        <v>143</v>
      </c>
      <c r="B824" s="10">
        <f>IF(ROW()=2,1,IF(A823&lt;&gt;Receive[[#This Row],[No]],1,B823+1))</f>
        <v>5</v>
      </c>
      <c r="C824" t="s">
        <v>108</v>
      </c>
      <c r="D824" t="s">
        <v>122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16</v>
      </c>
      <c r="K824" s="1" t="s">
        <v>165</v>
      </c>
      <c r="L824" s="1" t="s">
        <v>162</v>
      </c>
      <c r="M824">
        <v>13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ユニフォーム木兎光太郎ICONIC</v>
      </c>
    </row>
    <row r="825" spans="1:20" x14ac:dyDescent="0.3">
      <c r="A825">
        <f>VLOOKUP(Receive[[#This Row],[No用]],SetNo[[No.用]:[vlookup 用]],2,FALSE)</f>
        <v>144</v>
      </c>
      <c r="B825" s="10">
        <f>IF(ROW()=2,1,IF(A824&lt;&gt;Receive[[#This Row],[No]],1,B824+1))</f>
        <v>1</v>
      </c>
      <c r="C825" t="s">
        <v>150</v>
      </c>
      <c r="D825" t="s">
        <v>122</v>
      </c>
      <c r="E825" t="s">
        <v>77</v>
      </c>
      <c r="F825" t="s">
        <v>78</v>
      </c>
      <c r="G825" t="s">
        <v>128</v>
      </c>
      <c r="H825" t="s">
        <v>71</v>
      </c>
      <c r="I825">
        <v>1</v>
      </c>
      <c r="J825" t="s">
        <v>16</v>
      </c>
      <c r="K825" s="1" t="s">
        <v>119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夏祭り木兎光太郎ICONIC</v>
      </c>
    </row>
    <row r="826" spans="1:20" x14ac:dyDescent="0.3">
      <c r="A826">
        <f>VLOOKUP(Receive[[#This Row],[No用]],SetNo[[No.用]:[vlookup 用]],2,FALSE)</f>
        <v>144</v>
      </c>
      <c r="B826" s="10">
        <f>IF(ROW()=2,1,IF(A825&lt;&gt;Receive[[#This Row],[No]],1,B825+1))</f>
        <v>2</v>
      </c>
      <c r="C826" t="s">
        <v>150</v>
      </c>
      <c r="D826" t="s">
        <v>122</v>
      </c>
      <c r="E826" t="s">
        <v>77</v>
      </c>
      <c r="F826" t="s">
        <v>78</v>
      </c>
      <c r="G826" t="s">
        <v>128</v>
      </c>
      <c r="H826" t="s">
        <v>71</v>
      </c>
      <c r="I826">
        <v>1</v>
      </c>
      <c r="J826" t="s">
        <v>16</v>
      </c>
      <c r="K826" s="1" t="s">
        <v>163</v>
      </c>
      <c r="L826" s="1" t="s">
        <v>162</v>
      </c>
      <c r="M826">
        <v>29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夏祭り木兎光太郎ICONIC</v>
      </c>
    </row>
    <row r="827" spans="1:20" x14ac:dyDescent="0.3">
      <c r="A827">
        <f>VLOOKUP(Receive[[#This Row],[No用]],SetNo[[No.用]:[vlookup 用]],2,FALSE)</f>
        <v>144</v>
      </c>
      <c r="B827" s="10">
        <f>IF(ROW()=2,1,IF(A826&lt;&gt;Receive[[#This Row],[No]],1,B826+1))</f>
        <v>3</v>
      </c>
      <c r="C827" t="s">
        <v>150</v>
      </c>
      <c r="D827" t="s">
        <v>122</v>
      </c>
      <c r="E827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120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夏祭り木兎光太郎ICONIC</v>
      </c>
    </row>
    <row r="828" spans="1:20" x14ac:dyDescent="0.3">
      <c r="A828">
        <f>VLOOKUP(Receive[[#This Row],[No用]],SetNo[[No.用]:[vlookup 用]],2,FALSE)</f>
        <v>144</v>
      </c>
      <c r="B828" s="10">
        <f>IF(ROW()=2,1,IF(A827&lt;&gt;Receive[[#This Row],[No]],1,B827+1))</f>
        <v>4</v>
      </c>
      <c r="C828" t="s">
        <v>150</v>
      </c>
      <c r="D828" t="s">
        <v>122</v>
      </c>
      <c r="E828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164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夏祭り木兎光太郎ICONIC</v>
      </c>
    </row>
    <row r="829" spans="1:20" x14ac:dyDescent="0.3">
      <c r="A829">
        <f>VLOOKUP(Receive[[#This Row],[No用]],SetNo[[No.用]:[vlookup 用]],2,FALSE)</f>
        <v>144</v>
      </c>
      <c r="B829" s="10">
        <f>IF(ROW()=2,1,IF(A828&lt;&gt;Receive[[#This Row],[No]],1,B828+1))</f>
        <v>5</v>
      </c>
      <c r="C829" t="s">
        <v>150</v>
      </c>
      <c r="D829" t="s">
        <v>122</v>
      </c>
      <c r="E829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165</v>
      </c>
      <c r="L829" s="1" t="s">
        <v>162</v>
      </c>
      <c r="M829">
        <v>13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夏祭り木兎光太郎ICONIC</v>
      </c>
    </row>
    <row r="830" spans="1:20" x14ac:dyDescent="0.3">
      <c r="A830">
        <f>VLOOKUP(Receive[[#This Row],[No用]],SetNo[[No.用]:[vlookup 用]],2,FALSE)</f>
        <v>145</v>
      </c>
      <c r="B830" s="10">
        <f>IF(ROW()=2,1,IF(A829&lt;&gt;Receive[[#This Row],[No]],1,B829+1))</f>
        <v>1</v>
      </c>
      <c r="C830" s="1" t="s">
        <v>918</v>
      </c>
      <c r="D830" t="s">
        <v>122</v>
      </c>
      <c r="E830" s="1" t="s">
        <v>73</v>
      </c>
      <c r="F830" t="s">
        <v>78</v>
      </c>
      <c r="G830" t="s">
        <v>128</v>
      </c>
      <c r="H830" t="s">
        <v>71</v>
      </c>
      <c r="I830">
        <v>1</v>
      </c>
      <c r="J830" t="s">
        <v>16</v>
      </c>
      <c r="K830" s="1" t="s">
        <v>119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Xmas木兎光太郎ICONIC</v>
      </c>
    </row>
    <row r="831" spans="1:20" x14ac:dyDescent="0.3">
      <c r="A831">
        <f>VLOOKUP(Receive[[#This Row],[No用]],SetNo[[No.用]:[vlookup 用]],2,FALSE)</f>
        <v>145</v>
      </c>
      <c r="B831" s="10">
        <f>IF(ROW()=2,1,IF(A830&lt;&gt;Receive[[#This Row],[No]],1,B830+1))</f>
        <v>2</v>
      </c>
      <c r="C831" s="1" t="s">
        <v>918</v>
      </c>
      <c r="D831" t="s">
        <v>122</v>
      </c>
      <c r="E831" s="1" t="s">
        <v>73</v>
      </c>
      <c r="F831" t="s">
        <v>78</v>
      </c>
      <c r="G831" t="s">
        <v>128</v>
      </c>
      <c r="H831" t="s">
        <v>71</v>
      </c>
      <c r="I831">
        <v>1</v>
      </c>
      <c r="J831" t="s">
        <v>16</v>
      </c>
      <c r="K831" s="1" t="s">
        <v>163</v>
      </c>
      <c r="L831" s="1" t="s">
        <v>162</v>
      </c>
      <c r="M831">
        <v>29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Xmas木兎光太郎ICONIC</v>
      </c>
    </row>
    <row r="832" spans="1:20" x14ac:dyDescent="0.3">
      <c r="A832">
        <f>VLOOKUP(Receive[[#This Row],[No用]],SetNo[[No.用]:[vlookup 用]],2,FALSE)</f>
        <v>145</v>
      </c>
      <c r="B832" s="10">
        <f>IF(ROW()=2,1,IF(A831&lt;&gt;Receive[[#This Row],[No]],1,B831+1))</f>
        <v>3</v>
      </c>
      <c r="C832" s="1" t="s">
        <v>918</v>
      </c>
      <c r="D832" t="s">
        <v>122</v>
      </c>
      <c r="E832" s="1" t="s">
        <v>73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29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Xmas木兎光太郎ICONIC</v>
      </c>
    </row>
    <row r="833" spans="1:20" x14ac:dyDescent="0.3">
      <c r="A833">
        <f>VLOOKUP(Receive[[#This Row],[No用]],SetNo[[No.用]:[vlookup 用]],2,FALSE)</f>
        <v>145</v>
      </c>
      <c r="B833" s="10">
        <f>IF(ROW()=2,1,IF(A832&lt;&gt;Receive[[#This Row],[No]],1,B832+1))</f>
        <v>4</v>
      </c>
      <c r="C833" s="1" t="s">
        <v>918</v>
      </c>
      <c r="D833" t="s">
        <v>122</v>
      </c>
      <c r="E833" s="1" t="s">
        <v>73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Xmas木兎光太郎ICONIC</v>
      </c>
    </row>
    <row r="834" spans="1:20" x14ac:dyDescent="0.3">
      <c r="A834">
        <f>VLOOKUP(Receive[[#This Row],[No用]],SetNo[[No.用]:[vlookup 用]],2,FALSE)</f>
        <v>145</v>
      </c>
      <c r="B834" s="10">
        <f>IF(ROW()=2,1,IF(A833&lt;&gt;Receive[[#This Row],[No]],1,B833+1))</f>
        <v>5</v>
      </c>
      <c r="C834" s="1" t="s">
        <v>918</v>
      </c>
      <c r="D834" t="s">
        <v>122</v>
      </c>
      <c r="E834" s="1" t="s">
        <v>73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Xmas木兎光太郎ICONIC</v>
      </c>
    </row>
    <row r="835" spans="1:20" x14ac:dyDescent="0.3">
      <c r="A835">
        <f>VLOOKUP(Receive[[#This Row],[No用]],SetNo[[No.用]:[vlookup 用]],2,FALSE)</f>
        <v>146</v>
      </c>
      <c r="B835" s="10">
        <f>IF(ROW()=2,1,IF(A834&lt;&gt;Receive[[#This Row],[No]],1,B834+1))</f>
        <v>1</v>
      </c>
      <c r="C835" t="s">
        <v>108</v>
      </c>
      <c r="D835" t="s">
        <v>123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119</v>
      </c>
      <c r="L835" s="1" t="s">
        <v>173</v>
      </c>
      <c r="M835">
        <v>33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ユニフォーム木葉秋紀ICONIC</v>
      </c>
    </row>
    <row r="836" spans="1:20" x14ac:dyDescent="0.3">
      <c r="A836">
        <f>VLOOKUP(Receive[[#This Row],[No用]],SetNo[[No.用]:[vlookup 用]],2,FALSE)</f>
        <v>146</v>
      </c>
      <c r="B836" s="10">
        <f>IF(ROW()=2,1,IF(A835&lt;&gt;Receive[[#This Row],[No]],1,B835+1))</f>
        <v>2</v>
      </c>
      <c r="C836" t="s">
        <v>108</v>
      </c>
      <c r="D836" t="s">
        <v>123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30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ユニフォーム木葉秋紀ICONIC</v>
      </c>
    </row>
    <row r="837" spans="1:20" x14ac:dyDescent="0.3">
      <c r="A837">
        <f>VLOOKUP(Receive[[#This Row],[No用]],SetNo[[No.用]:[vlookup 用]],2,FALSE)</f>
        <v>146</v>
      </c>
      <c r="B837" s="10">
        <f>IF(ROW()=2,1,IF(A836&lt;&gt;Receive[[#This Row],[No]],1,B836+1))</f>
        <v>3</v>
      </c>
      <c r="C837" t="s">
        <v>108</v>
      </c>
      <c r="D837" t="s">
        <v>123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30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ユニフォーム木葉秋紀ICONIC</v>
      </c>
    </row>
    <row r="838" spans="1:20" x14ac:dyDescent="0.3">
      <c r="A838">
        <f>VLOOKUP(Receive[[#This Row],[No用]],SetNo[[No.用]:[vlookup 用]],2,FALSE)</f>
        <v>146</v>
      </c>
      <c r="B838" s="10">
        <f>IF(ROW()=2,1,IF(A837&lt;&gt;Receive[[#This Row],[No]],1,B837+1))</f>
        <v>4</v>
      </c>
      <c r="C838" t="s">
        <v>108</v>
      </c>
      <c r="D838" t="s">
        <v>123</v>
      </c>
      <c r="E838" t="s">
        <v>90</v>
      </c>
      <c r="F838" t="s">
        <v>78</v>
      </c>
      <c r="G838" t="s">
        <v>128</v>
      </c>
      <c r="H838" t="s">
        <v>71</v>
      </c>
      <c r="I838">
        <v>1</v>
      </c>
      <c r="J838" t="s">
        <v>229</v>
      </c>
      <c r="K838" s="1" t="s">
        <v>120</v>
      </c>
      <c r="L838" s="1" t="s">
        <v>173</v>
      </c>
      <c r="M838">
        <v>33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ユニフォーム木葉秋紀ICONIC</v>
      </c>
    </row>
    <row r="839" spans="1:20" x14ac:dyDescent="0.3">
      <c r="A839">
        <f>VLOOKUP(Receive[[#This Row],[No用]],SetNo[[No.用]:[vlookup 用]],2,FALSE)</f>
        <v>146</v>
      </c>
      <c r="B839" s="10">
        <f>IF(ROW()=2,1,IF(A838&lt;&gt;Receive[[#This Row],[No]],1,B838+1))</f>
        <v>5</v>
      </c>
      <c r="C839" t="s">
        <v>108</v>
      </c>
      <c r="D839" t="s">
        <v>123</v>
      </c>
      <c r="E839" t="s">
        <v>90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30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ユニフォーム木葉秋紀ICONIC</v>
      </c>
    </row>
    <row r="840" spans="1:20" x14ac:dyDescent="0.3">
      <c r="A840">
        <f>VLOOKUP(Receive[[#This Row],[No用]],SetNo[[No.用]:[vlookup 用]],2,FALSE)</f>
        <v>146</v>
      </c>
      <c r="B840" s="10">
        <f>IF(ROW()=2,1,IF(A839&lt;&gt;Receive[[#This Row],[No]],1,B839+1))</f>
        <v>6</v>
      </c>
      <c r="C840" t="s">
        <v>108</v>
      </c>
      <c r="D840" t="s">
        <v>123</v>
      </c>
      <c r="E840" t="s">
        <v>90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ユニフォーム木葉秋紀ICONIC</v>
      </c>
    </row>
    <row r="841" spans="1:20" x14ac:dyDescent="0.3">
      <c r="A841">
        <f>VLOOKUP(Receive[[#This Row],[No用]],SetNo[[No.用]:[vlookup 用]],2,FALSE)</f>
        <v>147</v>
      </c>
      <c r="B841" s="10">
        <f>IF(ROW()=2,1,IF(A840&lt;&gt;Receive[[#This Row],[No]],1,B840+1))</f>
        <v>1</v>
      </c>
      <c r="C841" s="1" t="s">
        <v>387</v>
      </c>
      <c r="D841" t="s">
        <v>123</v>
      </c>
      <c r="E841" s="1" t="s">
        <v>77</v>
      </c>
      <c r="F841" t="s">
        <v>78</v>
      </c>
      <c r="G841" t="s">
        <v>128</v>
      </c>
      <c r="H841" t="s">
        <v>71</v>
      </c>
      <c r="I841">
        <v>1</v>
      </c>
      <c r="J841" t="s">
        <v>229</v>
      </c>
      <c r="K841" s="1" t="s">
        <v>119</v>
      </c>
      <c r="L841" s="1" t="s">
        <v>173</v>
      </c>
      <c r="M841">
        <v>33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探偵木葉秋紀ICONIC</v>
      </c>
    </row>
    <row r="842" spans="1:20" x14ac:dyDescent="0.3">
      <c r="A842">
        <f>VLOOKUP(Receive[[#This Row],[No用]],SetNo[[No.用]:[vlookup 用]],2,FALSE)</f>
        <v>147</v>
      </c>
      <c r="B842" s="10">
        <f>IF(ROW()=2,1,IF(A841&lt;&gt;Receive[[#This Row],[No]],1,B841+1))</f>
        <v>2</v>
      </c>
      <c r="C842" s="1" t="s">
        <v>387</v>
      </c>
      <c r="D842" t="s">
        <v>123</v>
      </c>
      <c r="E842" s="1" t="s">
        <v>77</v>
      </c>
      <c r="F842" t="s">
        <v>78</v>
      </c>
      <c r="G842" t="s">
        <v>128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30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探偵木葉秋紀ICONIC</v>
      </c>
    </row>
    <row r="843" spans="1:20" x14ac:dyDescent="0.3">
      <c r="A843">
        <f>VLOOKUP(Receive[[#This Row],[No用]],SetNo[[No.用]:[vlookup 用]],2,FALSE)</f>
        <v>147</v>
      </c>
      <c r="B843" s="10">
        <f>IF(ROW()=2,1,IF(A842&lt;&gt;Receive[[#This Row],[No]],1,B842+1))</f>
        <v>3</v>
      </c>
      <c r="C843" s="1" t="s">
        <v>387</v>
      </c>
      <c r="D843" t="s">
        <v>123</v>
      </c>
      <c r="E843" s="1" t="s">
        <v>77</v>
      </c>
      <c r="F843" t="s">
        <v>78</v>
      </c>
      <c r="G843" t="s">
        <v>128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30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探偵木葉秋紀ICONIC</v>
      </c>
    </row>
    <row r="844" spans="1:20" x14ac:dyDescent="0.3">
      <c r="A844">
        <f>VLOOKUP(Receive[[#This Row],[No用]],SetNo[[No.用]:[vlookup 用]],2,FALSE)</f>
        <v>147</v>
      </c>
      <c r="B844" s="10">
        <f>IF(ROW()=2,1,IF(A843&lt;&gt;Receive[[#This Row],[No]],1,B843+1))</f>
        <v>4</v>
      </c>
      <c r="C844" s="1" t="s">
        <v>387</v>
      </c>
      <c r="D844" t="s">
        <v>123</v>
      </c>
      <c r="E844" s="1" t="s">
        <v>77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120</v>
      </c>
      <c r="L844" s="1" t="s">
        <v>173</v>
      </c>
      <c r="M844">
        <v>33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探偵木葉秋紀ICONIC</v>
      </c>
    </row>
    <row r="845" spans="1:20" x14ac:dyDescent="0.3">
      <c r="A845">
        <f>VLOOKUP(Receive[[#This Row],[No用]],SetNo[[No.用]:[vlookup 用]],2,FALSE)</f>
        <v>147</v>
      </c>
      <c r="B845" s="10">
        <f>IF(ROW()=2,1,IF(A844&lt;&gt;Receive[[#This Row],[No]],1,B844+1))</f>
        <v>5</v>
      </c>
      <c r="C845" s="1" t="s">
        <v>387</v>
      </c>
      <c r="D845" t="s">
        <v>123</v>
      </c>
      <c r="E845" s="1" t="s">
        <v>77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30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探偵木葉秋紀ICONIC</v>
      </c>
    </row>
    <row r="846" spans="1:20" x14ac:dyDescent="0.3">
      <c r="A846">
        <f>VLOOKUP(Receive[[#This Row],[No用]],SetNo[[No.用]:[vlookup 用]],2,FALSE)</f>
        <v>147</v>
      </c>
      <c r="B846" s="10">
        <f>IF(ROW()=2,1,IF(A845&lt;&gt;Receive[[#This Row],[No]],1,B845+1))</f>
        <v>6</v>
      </c>
      <c r="C846" s="1" t="s">
        <v>387</v>
      </c>
      <c r="D846" t="s">
        <v>123</v>
      </c>
      <c r="E846" s="1" t="s">
        <v>77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探偵木葉秋紀ICONIC</v>
      </c>
    </row>
    <row r="847" spans="1:20" x14ac:dyDescent="0.3">
      <c r="A847">
        <f>VLOOKUP(Receive[[#This Row],[No用]],SetNo[[No.用]:[vlookup 用]],2,FALSE)</f>
        <v>147</v>
      </c>
      <c r="B847" s="10">
        <f>IF(ROW()=2,1,IF(A846&lt;&gt;Receive[[#This Row],[No]],1,B846+1))</f>
        <v>7</v>
      </c>
      <c r="C847" s="1" t="s">
        <v>387</v>
      </c>
      <c r="D847" t="s">
        <v>123</v>
      </c>
      <c r="E847" s="1" t="s">
        <v>77</v>
      </c>
      <c r="F847" t="s">
        <v>78</v>
      </c>
      <c r="G847" t="s">
        <v>128</v>
      </c>
      <c r="H847" t="s">
        <v>71</v>
      </c>
      <c r="I847">
        <v>1</v>
      </c>
      <c r="J847" t="s">
        <v>229</v>
      </c>
      <c r="K847" s="1" t="s">
        <v>183</v>
      </c>
      <c r="L847" s="1" t="s">
        <v>225</v>
      </c>
      <c r="M847">
        <v>49</v>
      </c>
      <c r="N847">
        <v>0</v>
      </c>
      <c r="O847">
        <v>59</v>
      </c>
      <c r="P847">
        <v>0</v>
      </c>
      <c r="T847" t="str">
        <f>Receive[[#This Row],[服装]]&amp;Receive[[#This Row],[名前]]&amp;Receive[[#This Row],[レアリティ]]</f>
        <v>探偵木葉秋紀ICONIC</v>
      </c>
    </row>
    <row r="848" spans="1:20" x14ac:dyDescent="0.3">
      <c r="A848">
        <f>VLOOKUP(Receive[[#This Row],[No用]],SetNo[[No.用]:[vlookup 用]],2,FALSE)</f>
        <v>148</v>
      </c>
      <c r="B848" s="10">
        <f>IF(ROW()=2,1,IF(A847&lt;&gt;Receive[[#This Row],[No]],1,B847+1))</f>
        <v>1</v>
      </c>
      <c r="C848" t="s">
        <v>108</v>
      </c>
      <c r="D848" t="s">
        <v>124</v>
      </c>
      <c r="E848" t="s">
        <v>90</v>
      </c>
      <c r="F848" t="s">
        <v>78</v>
      </c>
      <c r="G848" t="s">
        <v>128</v>
      </c>
      <c r="H848" t="s">
        <v>71</v>
      </c>
      <c r="I848">
        <v>1</v>
      </c>
      <c r="J848" t="s">
        <v>229</v>
      </c>
      <c r="K848" s="1" t="s">
        <v>119</v>
      </c>
      <c r="L848" s="1" t="s">
        <v>702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ユニフォーム猿杙大和ICONIC</v>
      </c>
    </row>
    <row r="849" spans="1:20" x14ac:dyDescent="0.3">
      <c r="A849">
        <f>VLOOKUP(Receive[[#This Row],[No用]],SetNo[[No.用]:[vlookup 用]],2,FALSE)</f>
        <v>148</v>
      </c>
      <c r="B849" s="10">
        <f>IF(ROW()=2,1,IF(A848&lt;&gt;Receive[[#This Row],[No]],1,B848+1))</f>
        <v>2</v>
      </c>
      <c r="C849" t="s">
        <v>108</v>
      </c>
      <c r="D849" t="s">
        <v>124</v>
      </c>
      <c r="E849" t="s">
        <v>90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25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ユニフォーム猿杙大和ICONIC</v>
      </c>
    </row>
    <row r="850" spans="1:20" x14ac:dyDescent="0.3">
      <c r="A850">
        <f>VLOOKUP(Receive[[#This Row],[No用]],SetNo[[No.用]:[vlookup 用]],2,FALSE)</f>
        <v>148</v>
      </c>
      <c r="B850" s="10">
        <f>IF(ROW()=2,1,IF(A849&lt;&gt;Receive[[#This Row],[No]],1,B849+1))</f>
        <v>3</v>
      </c>
      <c r="C850" t="s">
        <v>108</v>
      </c>
      <c r="D850" t="s">
        <v>124</v>
      </c>
      <c r="E850" t="s">
        <v>90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120</v>
      </c>
      <c r="L850" s="1" t="s">
        <v>702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ユニフォーム猿杙大和ICONIC</v>
      </c>
    </row>
    <row r="851" spans="1:20" x14ac:dyDescent="0.3">
      <c r="A851">
        <f>VLOOKUP(Receive[[#This Row],[No用]],SetNo[[No.用]:[vlookup 用]],2,FALSE)</f>
        <v>148</v>
      </c>
      <c r="B851" s="10">
        <f>IF(ROW()=2,1,IF(A850&lt;&gt;Receive[[#This Row],[No]],1,B850+1))</f>
        <v>4</v>
      </c>
      <c r="C851" t="s">
        <v>108</v>
      </c>
      <c r="D851" t="s">
        <v>124</v>
      </c>
      <c r="E851" t="s">
        <v>90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ユニフォーム猿杙大和ICONIC</v>
      </c>
    </row>
    <row r="852" spans="1:20" x14ac:dyDescent="0.3">
      <c r="A852">
        <f>VLOOKUP(Receive[[#This Row],[No用]],SetNo[[No.用]:[vlookup 用]],2,FALSE)</f>
        <v>148</v>
      </c>
      <c r="B852" s="10">
        <f>IF(ROW()=2,1,IF(A851&lt;&gt;Receive[[#This Row],[No]],1,B851+1))</f>
        <v>5</v>
      </c>
      <c r="C852" t="s">
        <v>108</v>
      </c>
      <c r="D852" t="s">
        <v>124</v>
      </c>
      <c r="E852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ユニフォーム猿杙大和ICONIC</v>
      </c>
    </row>
    <row r="853" spans="1:20" x14ac:dyDescent="0.3">
      <c r="A853">
        <f>VLOOKUP(Receive[[#This Row],[No用]],SetNo[[No.用]:[vlookup 用]],2,FALSE)</f>
        <v>149</v>
      </c>
      <c r="B853" s="10">
        <f>IF(ROW()=2,1,IF(A852&lt;&gt;Receive[[#This Row],[No]],1,B852+1))</f>
        <v>1</v>
      </c>
      <c r="C853" t="s">
        <v>108</v>
      </c>
      <c r="D853" t="s">
        <v>125</v>
      </c>
      <c r="E853" t="s">
        <v>90</v>
      </c>
      <c r="F853" t="s">
        <v>80</v>
      </c>
      <c r="G853" t="s">
        <v>128</v>
      </c>
      <c r="H853" t="s">
        <v>71</v>
      </c>
      <c r="I853">
        <v>1</v>
      </c>
      <c r="J853" t="s">
        <v>229</v>
      </c>
      <c r="K853" s="1" t="s">
        <v>119</v>
      </c>
      <c r="L853" s="1" t="s">
        <v>173</v>
      </c>
      <c r="M853">
        <v>35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ユニフォーム小見春樹ICONIC</v>
      </c>
    </row>
    <row r="854" spans="1:20" x14ac:dyDescent="0.3">
      <c r="A854">
        <f>VLOOKUP(Receive[[#This Row],[No用]],SetNo[[No.用]:[vlookup 用]],2,FALSE)</f>
        <v>149</v>
      </c>
      <c r="B854" s="10">
        <f>IF(ROW()=2,1,IF(A853&lt;&gt;Receive[[#This Row],[No]],1,B853+1))</f>
        <v>2</v>
      </c>
      <c r="C854" t="s">
        <v>108</v>
      </c>
      <c r="D854" t="s">
        <v>125</v>
      </c>
      <c r="E854" t="s">
        <v>90</v>
      </c>
      <c r="F854" t="s">
        <v>80</v>
      </c>
      <c r="G854" t="s">
        <v>128</v>
      </c>
      <c r="H854" t="s">
        <v>71</v>
      </c>
      <c r="I854">
        <v>1</v>
      </c>
      <c r="J854" t="s">
        <v>229</v>
      </c>
      <c r="K854" s="1" t="s">
        <v>195</v>
      </c>
      <c r="L854" s="1" t="s">
        <v>178</v>
      </c>
      <c r="M854">
        <v>41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ユニフォーム小見春樹ICONIC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3</v>
      </c>
      <c r="C855" t="s">
        <v>108</v>
      </c>
      <c r="D855" t="s">
        <v>125</v>
      </c>
      <c r="E855" t="s">
        <v>90</v>
      </c>
      <c r="F855" t="s">
        <v>80</v>
      </c>
      <c r="G855" t="s">
        <v>128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32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ユニフォーム小見春樹ICONIC</v>
      </c>
    </row>
    <row r="856" spans="1:20" x14ac:dyDescent="0.3">
      <c r="A856">
        <f>VLOOKUP(Receive[[#This Row],[No用]],SetNo[[No.用]:[vlookup 用]],2,FALSE)</f>
        <v>149</v>
      </c>
      <c r="B856" s="10">
        <f>IF(ROW()=2,1,IF(A855&lt;&gt;Receive[[#This Row],[No]],1,B855+1))</f>
        <v>4</v>
      </c>
      <c r="C856" t="s">
        <v>108</v>
      </c>
      <c r="D856" t="s">
        <v>125</v>
      </c>
      <c r="E856" t="s">
        <v>90</v>
      </c>
      <c r="F856" t="s">
        <v>80</v>
      </c>
      <c r="G856" t="s">
        <v>128</v>
      </c>
      <c r="H856" t="s">
        <v>71</v>
      </c>
      <c r="I856">
        <v>1</v>
      </c>
      <c r="J856" t="s">
        <v>229</v>
      </c>
      <c r="K856" s="1" t="s">
        <v>231</v>
      </c>
      <c r="L856" s="1" t="s">
        <v>162</v>
      </c>
      <c r="M856">
        <v>32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ユニフォーム小見春樹ICONIC</v>
      </c>
    </row>
    <row r="857" spans="1:20" x14ac:dyDescent="0.3">
      <c r="A857">
        <f>VLOOKUP(Receive[[#This Row],[No用]],SetNo[[No.用]:[vlookup 用]],2,FALSE)</f>
        <v>149</v>
      </c>
      <c r="B857" s="10">
        <f>IF(ROW()=2,1,IF(A856&lt;&gt;Receive[[#This Row],[No]],1,B856+1))</f>
        <v>5</v>
      </c>
      <c r="C857" t="s">
        <v>108</v>
      </c>
      <c r="D857" t="s">
        <v>125</v>
      </c>
      <c r="E857" t="s">
        <v>90</v>
      </c>
      <c r="F857" t="s">
        <v>80</v>
      </c>
      <c r="G857" t="s">
        <v>128</v>
      </c>
      <c r="H857" t="s">
        <v>71</v>
      </c>
      <c r="I857">
        <v>1</v>
      </c>
      <c r="J857" t="s">
        <v>229</v>
      </c>
      <c r="K857" s="1" t="s">
        <v>120</v>
      </c>
      <c r="L857" s="1" t="s">
        <v>173</v>
      </c>
      <c r="M857">
        <v>35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ユニフォーム小見春樹ICONIC</v>
      </c>
    </row>
    <row r="858" spans="1:20" x14ac:dyDescent="0.3">
      <c r="A858">
        <f>VLOOKUP(Receive[[#This Row],[No用]],SetNo[[No.用]:[vlookup 用]],2,FALSE)</f>
        <v>149</v>
      </c>
      <c r="B858" s="10">
        <f>IF(ROW()=2,1,IF(A857&lt;&gt;Receive[[#This Row],[No]],1,B857+1))</f>
        <v>6</v>
      </c>
      <c r="C858" t="s">
        <v>108</v>
      </c>
      <c r="D858" t="s">
        <v>125</v>
      </c>
      <c r="E858" t="s">
        <v>90</v>
      </c>
      <c r="F858" t="s">
        <v>80</v>
      </c>
      <c r="G858" t="s">
        <v>128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32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ユニフォーム小見春樹ICONIC</v>
      </c>
    </row>
    <row r="859" spans="1:20" x14ac:dyDescent="0.3">
      <c r="A859">
        <f>VLOOKUP(Receive[[#This Row],[No用]],SetNo[[No.用]:[vlookup 用]],2,FALSE)</f>
        <v>149</v>
      </c>
      <c r="B859" s="10">
        <f>IF(ROW()=2,1,IF(A858&lt;&gt;Receive[[#This Row],[No]],1,B858+1))</f>
        <v>7</v>
      </c>
      <c r="C859" t="s">
        <v>108</v>
      </c>
      <c r="D859" t="s">
        <v>125</v>
      </c>
      <c r="E859" t="s">
        <v>90</v>
      </c>
      <c r="F859" t="s">
        <v>80</v>
      </c>
      <c r="G859" t="s">
        <v>128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32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ユニフォーム小見春樹ICONIC</v>
      </c>
    </row>
    <row r="860" spans="1:20" x14ac:dyDescent="0.3">
      <c r="A860">
        <f>VLOOKUP(Receive[[#This Row],[No用]],SetNo[[No.用]:[vlookup 用]],2,FALSE)</f>
        <v>149</v>
      </c>
      <c r="B860" s="10">
        <f>IF(ROW()=2,1,IF(A859&lt;&gt;Receive[[#This Row],[No]],1,B859+1))</f>
        <v>8</v>
      </c>
      <c r="C860" t="s">
        <v>108</v>
      </c>
      <c r="D860" t="s">
        <v>125</v>
      </c>
      <c r="E860" t="s">
        <v>90</v>
      </c>
      <c r="F860" t="s">
        <v>80</v>
      </c>
      <c r="G860" t="s">
        <v>128</v>
      </c>
      <c r="H860" t="s">
        <v>71</v>
      </c>
      <c r="I860">
        <v>1</v>
      </c>
      <c r="J860" t="s">
        <v>229</v>
      </c>
      <c r="K860" s="1" t="s">
        <v>183</v>
      </c>
      <c r="L860" s="1" t="s">
        <v>225</v>
      </c>
      <c r="M860">
        <v>45</v>
      </c>
      <c r="N860">
        <v>0</v>
      </c>
      <c r="O860">
        <v>55</v>
      </c>
      <c r="P860">
        <v>0</v>
      </c>
      <c r="T860" t="str">
        <f>Receive[[#This Row],[服装]]&amp;Receive[[#This Row],[名前]]&amp;Receive[[#This Row],[レアリティ]]</f>
        <v>ユニフォーム小見春樹ICONIC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1</v>
      </c>
      <c r="C861" t="s">
        <v>108</v>
      </c>
      <c r="D861" t="s">
        <v>126</v>
      </c>
      <c r="E861" t="s">
        <v>90</v>
      </c>
      <c r="F861" t="s">
        <v>82</v>
      </c>
      <c r="G861" t="s">
        <v>128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ユニフォーム尾長渉ICONIC</v>
      </c>
    </row>
    <row r="862" spans="1:20" x14ac:dyDescent="0.3">
      <c r="A862">
        <f>VLOOKUP(Receive[[#This Row],[No用]],SetNo[[No.用]:[vlookup 用]],2,FALSE)</f>
        <v>150</v>
      </c>
      <c r="B862" s="10">
        <f>IF(ROW()=2,1,IF(A861&lt;&gt;Receive[[#This Row],[No]],1,B861+1))</f>
        <v>2</v>
      </c>
      <c r="C862" t="s">
        <v>108</v>
      </c>
      <c r="D862" t="s">
        <v>126</v>
      </c>
      <c r="E862" t="s">
        <v>90</v>
      </c>
      <c r="F862" t="s">
        <v>82</v>
      </c>
      <c r="G862" t="s">
        <v>128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ユニフォーム尾長渉ICONIC</v>
      </c>
    </row>
    <row r="863" spans="1:20" x14ac:dyDescent="0.3">
      <c r="A863">
        <f>VLOOKUP(Receive[[#This Row],[No用]],SetNo[[No.用]:[vlookup 用]],2,FALSE)</f>
        <v>150</v>
      </c>
      <c r="B863" s="10">
        <f>IF(ROW()=2,1,IF(A862&lt;&gt;Receive[[#This Row],[No]],1,B862+1))</f>
        <v>3</v>
      </c>
      <c r="C863" t="s">
        <v>108</v>
      </c>
      <c r="D863" t="s">
        <v>126</v>
      </c>
      <c r="E863" t="s">
        <v>90</v>
      </c>
      <c r="F863" t="s">
        <v>82</v>
      </c>
      <c r="G863" t="s">
        <v>128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25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ユニフォーム尾長渉ICONIC</v>
      </c>
    </row>
    <row r="864" spans="1:20" x14ac:dyDescent="0.3">
      <c r="A864">
        <f>VLOOKUP(Receive[[#This Row],[No用]],SetNo[[No.用]:[vlookup 用]],2,FALSE)</f>
        <v>150</v>
      </c>
      <c r="B864" s="10">
        <f>IF(ROW()=2,1,IF(A863&lt;&gt;Receive[[#This Row],[No]],1,B863+1))</f>
        <v>4</v>
      </c>
      <c r="C864" t="s">
        <v>108</v>
      </c>
      <c r="D864" t="s">
        <v>126</v>
      </c>
      <c r="E864" t="s">
        <v>90</v>
      </c>
      <c r="F864" t="s">
        <v>82</v>
      </c>
      <c r="G864" t="s">
        <v>128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25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ユニフォーム尾長渉ICONIC</v>
      </c>
    </row>
    <row r="865" spans="1:20" x14ac:dyDescent="0.3">
      <c r="A865">
        <f>VLOOKUP(Receive[[#This Row],[No用]],SetNo[[No.用]:[vlookup 用]],2,FALSE)</f>
        <v>150</v>
      </c>
      <c r="B865" s="10">
        <f>IF(ROW()=2,1,IF(A864&lt;&gt;Receive[[#This Row],[No]],1,B864+1))</f>
        <v>5</v>
      </c>
      <c r="C865" t="s">
        <v>108</v>
      </c>
      <c r="D865" t="s">
        <v>126</v>
      </c>
      <c r="E865" t="s">
        <v>90</v>
      </c>
      <c r="F865" t="s">
        <v>82</v>
      </c>
      <c r="G865" t="s">
        <v>128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12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ユニフォーム尾長渉ICONIC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1</v>
      </c>
      <c r="C866" t="s">
        <v>108</v>
      </c>
      <c r="D866" t="s">
        <v>127</v>
      </c>
      <c r="E866" t="s">
        <v>90</v>
      </c>
      <c r="F866" t="s">
        <v>82</v>
      </c>
      <c r="G866" t="s">
        <v>128</v>
      </c>
      <c r="H866" t="s">
        <v>71</v>
      </c>
      <c r="I866">
        <v>1</v>
      </c>
      <c r="J866" t="s">
        <v>16</v>
      </c>
      <c r="K866" s="1" t="s">
        <v>119</v>
      </c>
      <c r="L866" s="1" t="s">
        <v>162</v>
      </c>
      <c r="M866">
        <v>26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ユニフォーム鷲尾辰生ICONIC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2</v>
      </c>
      <c r="C867" t="s">
        <v>108</v>
      </c>
      <c r="D867" t="s">
        <v>127</v>
      </c>
      <c r="E867" t="s">
        <v>90</v>
      </c>
      <c r="F867" t="s">
        <v>82</v>
      </c>
      <c r="G867" t="s">
        <v>128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ユニフォーム鷲尾辰生ICONIC</v>
      </c>
    </row>
    <row r="868" spans="1:20" x14ac:dyDescent="0.3">
      <c r="A868">
        <f>VLOOKUP(Receive[[#This Row],[No用]],SetNo[[No.用]:[vlookup 用]],2,FALSE)</f>
        <v>151</v>
      </c>
      <c r="B868" s="10">
        <f>IF(ROW()=2,1,IF(A867&lt;&gt;Receive[[#This Row],[No]],1,B867+1))</f>
        <v>3</v>
      </c>
      <c r="C868" t="s">
        <v>108</v>
      </c>
      <c r="D868" t="s">
        <v>127</v>
      </c>
      <c r="E868" t="s">
        <v>90</v>
      </c>
      <c r="F868" t="s">
        <v>82</v>
      </c>
      <c r="G868" t="s">
        <v>128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ユニフォーム鷲尾辰生ICONIC</v>
      </c>
    </row>
    <row r="869" spans="1:20" x14ac:dyDescent="0.3">
      <c r="A869">
        <f>VLOOKUP(Receive[[#This Row],[No用]],SetNo[[No.用]:[vlookup 用]],2,FALSE)</f>
        <v>151</v>
      </c>
      <c r="B869" s="10">
        <f>IF(ROW()=2,1,IF(A868&lt;&gt;Receive[[#This Row],[No]],1,B868+1))</f>
        <v>4</v>
      </c>
      <c r="C869" t="s">
        <v>108</v>
      </c>
      <c r="D869" t="s">
        <v>127</v>
      </c>
      <c r="E869" t="s">
        <v>90</v>
      </c>
      <c r="F869" t="s">
        <v>82</v>
      </c>
      <c r="G869" t="s">
        <v>128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ユニフォーム鷲尾辰生ICONIC</v>
      </c>
    </row>
    <row r="870" spans="1:20" x14ac:dyDescent="0.3">
      <c r="A870">
        <f>VLOOKUP(Receive[[#This Row],[No用]],SetNo[[No.用]:[vlookup 用]],2,FALSE)</f>
        <v>151</v>
      </c>
      <c r="B870" s="10">
        <f>IF(ROW()=2,1,IF(A869&lt;&gt;Receive[[#This Row],[No]],1,B869+1))</f>
        <v>5</v>
      </c>
      <c r="C870" t="s">
        <v>108</v>
      </c>
      <c r="D870" t="s">
        <v>127</v>
      </c>
      <c r="E870" t="s">
        <v>90</v>
      </c>
      <c r="F870" t="s">
        <v>82</v>
      </c>
      <c r="G870" t="s">
        <v>128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ユニフォーム鷲尾辰生ICONIC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1</v>
      </c>
      <c r="C871" t="s">
        <v>108</v>
      </c>
      <c r="D871" t="s">
        <v>129</v>
      </c>
      <c r="E871" t="s">
        <v>73</v>
      </c>
      <c r="F871" t="s">
        <v>74</v>
      </c>
      <c r="G871" t="s">
        <v>128</v>
      </c>
      <c r="H871" t="s">
        <v>71</v>
      </c>
      <c r="I871">
        <v>1</v>
      </c>
      <c r="J871" t="s">
        <v>229</v>
      </c>
      <c r="K871" s="1" t="s">
        <v>119</v>
      </c>
      <c r="L871" s="1" t="s">
        <v>178</v>
      </c>
      <c r="M871">
        <v>34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ユニフォーム赤葦京治ICONIC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2</v>
      </c>
      <c r="C872" t="s">
        <v>108</v>
      </c>
      <c r="D872" t="s">
        <v>129</v>
      </c>
      <c r="E872" t="s">
        <v>73</v>
      </c>
      <c r="F872" t="s">
        <v>74</v>
      </c>
      <c r="G872" t="s">
        <v>128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31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ユニフォーム赤葦京治ICONIC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3</v>
      </c>
      <c r="C873" t="s">
        <v>108</v>
      </c>
      <c r="D873" t="s">
        <v>129</v>
      </c>
      <c r="E873" t="s">
        <v>73</v>
      </c>
      <c r="F873" t="s">
        <v>74</v>
      </c>
      <c r="G873" t="s">
        <v>128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31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ユニフォーム赤葦京治ICONIC</v>
      </c>
    </row>
    <row r="874" spans="1:20" x14ac:dyDescent="0.3">
      <c r="A874">
        <f>VLOOKUP(Receive[[#This Row],[No用]],SetNo[[No.用]:[vlookup 用]],2,FALSE)</f>
        <v>152</v>
      </c>
      <c r="B874" s="10">
        <f>IF(ROW()=2,1,IF(A873&lt;&gt;Receive[[#This Row],[No]],1,B873+1))</f>
        <v>4</v>
      </c>
      <c r="C874" t="s">
        <v>108</v>
      </c>
      <c r="D874" t="s">
        <v>129</v>
      </c>
      <c r="E874" t="s">
        <v>73</v>
      </c>
      <c r="F874" t="s">
        <v>74</v>
      </c>
      <c r="G874" t="s">
        <v>128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34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ユニフォーム赤葦京治ICONIC</v>
      </c>
    </row>
    <row r="875" spans="1:20" x14ac:dyDescent="0.3">
      <c r="A875">
        <f>VLOOKUP(Receive[[#This Row],[No用]],SetNo[[No.用]:[vlookup 用]],2,FALSE)</f>
        <v>152</v>
      </c>
      <c r="B875" s="10">
        <f>IF(ROW()=2,1,IF(A874&lt;&gt;Receive[[#This Row],[No]],1,B874+1))</f>
        <v>5</v>
      </c>
      <c r="C875" t="s">
        <v>108</v>
      </c>
      <c r="D875" t="s">
        <v>129</v>
      </c>
      <c r="E875" t="s">
        <v>73</v>
      </c>
      <c r="F875" t="s">
        <v>74</v>
      </c>
      <c r="G875" t="s">
        <v>128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31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ユニフォーム赤葦京治ICONIC</v>
      </c>
    </row>
    <row r="876" spans="1:20" x14ac:dyDescent="0.3">
      <c r="A876">
        <f>VLOOKUP(Receive[[#This Row],[No用]],SetNo[[No.用]:[vlookup 用]],2,FALSE)</f>
        <v>152</v>
      </c>
      <c r="B876" s="10">
        <f>IF(ROW()=2,1,IF(A875&lt;&gt;Receive[[#This Row],[No]],1,B875+1))</f>
        <v>6</v>
      </c>
      <c r="C876" t="s">
        <v>108</v>
      </c>
      <c r="D876" t="s">
        <v>129</v>
      </c>
      <c r="E876" t="s">
        <v>73</v>
      </c>
      <c r="F876" t="s">
        <v>74</v>
      </c>
      <c r="G876" t="s">
        <v>128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ユニフォーム赤葦京治ICONIC</v>
      </c>
    </row>
    <row r="877" spans="1:20" x14ac:dyDescent="0.3">
      <c r="A877">
        <f>VLOOKUP(Receive[[#This Row],[No用]],SetNo[[No.用]:[vlookup 用]],2,FALSE)</f>
        <v>153</v>
      </c>
      <c r="B877" s="10">
        <f>IF(ROW()=2,1,IF(A876&lt;&gt;Receive[[#This Row],[No]],1,B876+1))</f>
        <v>1</v>
      </c>
      <c r="C877" t="s">
        <v>150</v>
      </c>
      <c r="D877" t="s">
        <v>129</v>
      </c>
      <c r="E877" t="s">
        <v>90</v>
      </c>
      <c r="F877" t="s">
        <v>74</v>
      </c>
      <c r="G877" t="s">
        <v>128</v>
      </c>
      <c r="H877" t="s">
        <v>71</v>
      </c>
      <c r="I877">
        <v>1</v>
      </c>
      <c r="J877" t="s">
        <v>229</v>
      </c>
      <c r="K877" s="1" t="s">
        <v>119</v>
      </c>
      <c r="L877" s="1" t="s">
        <v>178</v>
      </c>
      <c r="M877">
        <v>34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夏祭り赤葦京治ICONIC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2</v>
      </c>
      <c r="C878" t="s">
        <v>150</v>
      </c>
      <c r="D878" t="s">
        <v>129</v>
      </c>
      <c r="E878" t="s">
        <v>90</v>
      </c>
      <c r="F878" t="s">
        <v>74</v>
      </c>
      <c r="G878" t="s">
        <v>128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夏祭り赤葦京治ICONIC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3</v>
      </c>
      <c r="C879" t="s">
        <v>150</v>
      </c>
      <c r="D879" t="s">
        <v>129</v>
      </c>
      <c r="E879" t="s">
        <v>90</v>
      </c>
      <c r="F879" t="s">
        <v>74</v>
      </c>
      <c r="G879" t="s">
        <v>128</v>
      </c>
      <c r="H879" t="s">
        <v>71</v>
      </c>
      <c r="I879">
        <v>1</v>
      </c>
      <c r="J879" t="s">
        <v>229</v>
      </c>
      <c r="K879" s="1" t="s">
        <v>231</v>
      </c>
      <c r="L879" s="1" t="s">
        <v>162</v>
      </c>
      <c r="M879">
        <v>31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夏祭り赤葦京治ICONIC</v>
      </c>
    </row>
    <row r="880" spans="1:20" x14ac:dyDescent="0.3">
      <c r="A880">
        <f>VLOOKUP(Receive[[#This Row],[No用]],SetNo[[No.用]:[vlookup 用]],2,FALSE)</f>
        <v>153</v>
      </c>
      <c r="B880" s="10">
        <f>IF(ROW()=2,1,IF(A879&lt;&gt;Receive[[#This Row],[No]],1,B879+1))</f>
        <v>4</v>
      </c>
      <c r="C880" t="s">
        <v>150</v>
      </c>
      <c r="D880" t="s">
        <v>129</v>
      </c>
      <c r="E880" t="s">
        <v>90</v>
      </c>
      <c r="F880" t="s">
        <v>74</v>
      </c>
      <c r="G880" t="s">
        <v>128</v>
      </c>
      <c r="H880" t="s">
        <v>71</v>
      </c>
      <c r="I880">
        <v>1</v>
      </c>
      <c r="J880" t="s">
        <v>229</v>
      </c>
      <c r="K880" s="1" t="s">
        <v>120</v>
      </c>
      <c r="L880" s="1" t="s">
        <v>178</v>
      </c>
      <c r="M880">
        <v>34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夏祭り赤葦京治ICONIC</v>
      </c>
    </row>
    <row r="881" spans="1:20" x14ac:dyDescent="0.3">
      <c r="A881">
        <f>VLOOKUP(Receive[[#This Row],[No用]],SetNo[[No.用]:[vlookup 用]],2,FALSE)</f>
        <v>153</v>
      </c>
      <c r="B881" s="10">
        <f>IF(ROW()=2,1,IF(A880&lt;&gt;Receive[[#This Row],[No]],1,B880+1))</f>
        <v>5</v>
      </c>
      <c r="C881" t="s">
        <v>150</v>
      </c>
      <c r="D881" t="s">
        <v>129</v>
      </c>
      <c r="E881" t="s">
        <v>90</v>
      </c>
      <c r="F881" t="s">
        <v>74</v>
      </c>
      <c r="G881" t="s">
        <v>128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31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夏祭り赤葦京治ICONIC</v>
      </c>
    </row>
    <row r="882" spans="1:20" x14ac:dyDescent="0.3">
      <c r="A882">
        <f>VLOOKUP(Receive[[#This Row],[No用]],SetNo[[No.用]:[vlookup 用]],2,FALSE)</f>
        <v>153</v>
      </c>
      <c r="B882" s="10">
        <f>IF(ROW()=2,1,IF(A881&lt;&gt;Receive[[#This Row],[No]],1,B881+1))</f>
        <v>6</v>
      </c>
      <c r="C882" t="s">
        <v>150</v>
      </c>
      <c r="D882" t="s">
        <v>129</v>
      </c>
      <c r="E882" t="s">
        <v>90</v>
      </c>
      <c r="F882" t="s">
        <v>74</v>
      </c>
      <c r="G882" t="s">
        <v>128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夏祭り赤葦京治ICONIC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1</v>
      </c>
      <c r="C883" t="s">
        <v>108</v>
      </c>
      <c r="D883" t="s">
        <v>284</v>
      </c>
      <c r="E883" t="s">
        <v>77</v>
      </c>
      <c r="F883" t="s">
        <v>78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33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ユニフォーム星海光来ICONIC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2</v>
      </c>
      <c r="C884" t="s">
        <v>108</v>
      </c>
      <c r="D884" t="s">
        <v>284</v>
      </c>
      <c r="E884" t="s">
        <v>77</v>
      </c>
      <c r="F884" t="s">
        <v>78</v>
      </c>
      <c r="G884" t="s">
        <v>134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33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ユニフォーム星海光来ICONIC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3</v>
      </c>
      <c r="C885" t="s">
        <v>108</v>
      </c>
      <c r="D885" t="s">
        <v>284</v>
      </c>
      <c r="E885" t="s">
        <v>77</v>
      </c>
      <c r="F885" t="s">
        <v>78</v>
      </c>
      <c r="G885" t="s">
        <v>134</v>
      </c>
      <c r="H885" t="s">
        <v>71</v>
      </c>
      <c r="I885">
        <v>1</v>
      </c>
      <c r="J885" t="s">
        <v>229</v>
      </c>
      <c r="K885" s="1" t="s">
        <v>231</v>
      </c>
      <c r="L885" s="1" t="s">
        <v>162</v>
      </c>
      <c r="M885">
        <v>32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ユニフォーム星海光来ICONIC</v>
      </c>
    </row>
    <row r="886" spans="1:20" x14ac:dyDescent="0.3">
      <c r="A886">
        <f>VLOOKUP(Receive[[#This Row],[No用]],SetNo[[No.用]:[vlookup 用]],2,FALSE)</f>
        <v>154</v>
      </c>
      <c r="B886" s="10">
        <f>IF(ROW()=2,1,IF(A885&lt;&gt;Receive[[#This Row],[No]],1,B885+1))</f>
        <v>4</v>
      </c>
      <c r="C886" t="s">
        <v>108</v>
      </c>
      <c r="D886" t="s">
        <v>284</v>
      </c>
      <c r="E886" t="s">
        <v>77</v>
      </c>
      <c r="F886" t="s">
        <v>78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178</v>
      </c>
      <c r="M886">
        <v>35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ユニフォーム星海光来ICONIC</v>
      </c>
    </row>
    <row r="887" spans="1:20" x14ac:dyDescent="0.3">
      <c r="A887">
        <f>VLOOKUP(Receive[[#This Row],[No用]],SetNo[[No.用]:[vlookup 用]],2,FALSE)</f>
        <v>154</v>
      </c>
      <c r="B887" s="10">
        <f>IF(ROW()=2,1,IF(A886&lt;&gt;Receive[[#This Row],[No]],1,B886+1))</f>
        <v>5</v>
      </c>
      <c r="C887" t="s">
        <v>108</v>
      </c>
      <c r="D887" t="s">
        <v>284</v>
      </c>
      <c r="E887" t="s">
        <v>77</v>
      </c>
      <c r="F887" t="s">
        <v>78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33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ユニフォーム星海光来ICONIC</v>
      </c>
    </row>
    <row r="888" spans="1:20" x14ac:dyDescent="0.3">
      <c r="A888">
        <f>VLOOKUP(Receive[[#This Row],[No用]],SetNo[[No.用]:[vlookup 用]],2,FALSE)</f>
        <v>154</v>
      </c>
      <c r="B888" s="10">
        <f>IF(ROW()=2,1,IF(A887&lt;&gt;Receive[[#This Row],[No]],1,B887+1))</f>
        <v>6</v>
      </c>
      <c r="C888" t="s">
        <v>108</v>
      </c>
      <c r="D888" t="s">
        <v>284</v>
      </c>
      <c r="E888" t="s">
        <v>77</v>
      </c>
      <c r="F888" t="s">
        <v>78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13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ユニフォーム星海光来ICONIC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1</v>
      </c>
      <c r="C889" s="1" t="s">
        <v>898</v>
      </c>
      <c r="D889" t="s">
        <v>284</v>
      </c>
      <c r="E889" s="1" t="s">
        <v>73</v>
      </c>
      <c r="F889" t="s">
        <v>78</v>
      </c>
      <c r="G889" t="s">
        <v>134</v>
      </c>
      <c r="H889" t="s">
        <v>71</v>
      </c>
      <c r="I889">
        <v>1</v>
      </c>
      <c r="J889" t="s">
        <v>229</v>
      </c>
      <c r="K889" s="1" t="s">
        <v>119</v>
      </c>
      <c r="L889" s="1" t="s">
        <v>178</v>
      </c>
      <c r="M889">
        <v>36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文化祭星海光来ICONIC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2</v>
      </c>
      <c r="C890" s="1" t="s">
        <v>898</v>
      </c>
      <c r="D890" t="s">
        <v>284</v>
      </c>
      <c r="E890" s="1" t="s">
        <v>73</v>
      </c>
      <c r="F890" t="s">
        <v>78</v>
      </c>
      <c r="G890" t="s">
        <v>134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文化祭星海光来ICONIC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3</v>
      </c>
      <c r="C891" s="1" t="s">
        <v>898</v>
      </c>
      <c r="D891" t="s">
        <v>284</v>
      </c>
      <c r="E891" s="1" t="s">
        <v>73</v>
      </c>
      <c r="F891" t="s">
        <v>78</v>
      </c>
      <c r="G891" t="s">
        <v>134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32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文化祭星海光来ICONIC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4</v>
      </c>
      <c r="C892" s="1" t="s">
        <v>898</v>
      </c>
      <c r="D892" t="s">
        <v>284</v>
      </c>
      <c r="E892" s="1" t="s">
        <v>73</v>
      </c>
      <c r="F892" t="s">
        <v>78</v>
      </c>
      <c r="G892" t="s">
        <v>134</v>
      </c>
      <c r="H892" t="s">
        <v>71</v>
      </c>
      <c r="I892">
        <v>1</v>
      </c>
      <c r="J892" t="s">
        <v>229</v>
      </c>
      <c r="K892" s="1" t="s">
        <v>120</v>
      </c>
      <c r="L892" s="1" t="s">
        <v>178</v>
      </c>
      <c r="M892">
        <v>35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文化祭星海光来ICONIC</v>
      </c>
    </row>
    <row r="893" spans="1:20" x14ac:dyDescent="0.3">
      <c r="A893">
        <f>VLOOKUP(Receive[[#This Row],[No用]],SetNo[[No.用]:[vlookup 用]],2,FALSE)</f>
        <v>155</v>
      </c>
      <c r="B893" s="10">
        <f>IF(ROW()=2,1,IF(A892&lt;&gt;Receive[[#This Row],[No]],1,B892+1))</f>
        <v>5</v>
      </c>
      <c r="C893" s="1" t="s">
        <v>898</v>
      </c>
      <c r="D893" t="s">
        <v>284</v>
      </c>
      <c r="E893" s="1" t="s">
        <v>73</v>
      </c>
      <c r="F893" t="s">
        <v>78</v>
      </c>
      <c r="G893" t="s">
        <v>134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文化祭星海光来ICONIC</v>
      </c>
    </row>
    <row r="894" spans="1:20" x14ac:dyDescent="0.3">
      <c r="A894">
        <f>VLOOKUP(Receive[[#This Row],[No用]],SetNo[[No.用]:[vlookup 用]],2,FALSE)</f>
        <v>155</v>
      </c>
      <c r="B894" s="10">
        <f>IF(ROW()=2,1,IF(A893&lt;&gt;Receive[[#This Row],[No]],1,B893+1))</f>
        <v>6</v>
      </c>
      <c r="C894" s="1" t="s">
        <v>898</v>
      </c>
      <c r="D894" t="s">
        <v>284</v>
      </c>
      <c r="E894" s="1" t="s">
        <v>73</v>
      </c>
      <c r="F894" t="s">
        <v>78</v>
      </c>
      <c r="G894" t="s">
        <v>134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文化祭星海光来ICONIC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1</v>
      </c>
      <c r="C895" t="s">
        <v>108</v>
      </c>
      <c r="D895" t="s">
        <v>133</v>
      </c>
      <c r="E895" t="s">
        <v>77</v>
      </c>
      <c r="F895" t="s">
        <v>82</v>
      </c>
      <c r="G895" t="s">
        <v>134</v>
      </c>
      <c r="H895" t="s">
        <v>71</v>
      </c>
      <c r="I895">
        <v>1</v>
      </c>
      <c r="J895" t="s">
        <v>229</v>
      </c>
      <c r="K895" s="1" t="s">
        <v>119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ユニフォーム昼神幸郎ICONIC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2</v>
      </c>
      <c r="C896" t="s">
        <v>108</v>
      </c>
      <c r="D896" t="s">
        <v>133</v>
      </c>
      <c r="E896" t="s">
        <v>77</v>
      </c>
      <c r="F896" t="s">
        <v>82</v>
      </c>
      <c r="G896" t="s">
        <v>134</v>
      </c>
      <c r="H896" t="s">
        <v>71</v>
      </c>
      <c r="I896">
        <v>1</v>
      </c>
      <c r="J896" t="s">
        <v>229</v>
      </c>
      <c r="K896" s="1" t="s">
        <v>195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ユニフォーム昼神幸郎ICONIC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3</v>
      </c>
      <c r="C897" t="s">
        <v>108</v>
      </c>
      <c r="D897" t="s">
        <v>133</v>
      </c>
      <c r="E897" t="s">
        <v>77</v>
      </c>
      <c r="F897" t="s">
        <v>82</v>
      </c>
      <c r="G897" t="s">
        <v>134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ユニフォーム昼神幸郎ICONIC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4</v>
      </c>
      <c r="C898" t="s">
        <v>108</v>
      </c>
      <c r="D898" t="s">
        <v>133</v>
      </c>
      <c r="E898" t="s">
        <v>77</v>
      </c>
      <c r="F898" t="s">
        <v>82</v>
      </c>
      <c r="G898" t="s">
        <v>134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ユニフォーム昼神幸郎ICONIC</v>
      </c>
    </row>
    <row r="899" spans="1:20" x14ac:dyDescent="0.3">
      <c r="A899">
        <f>VLOOKUP(Receive[[#This Row],[No用]],SetNo[[No.用]:[vlookup 用]],2,FALSE)</f>
        <v>156</v>
      </c>
      <c r="B899" s="10">
        <f>IF(ROW()=2,1,IF(A898&lt;&gt;Receive[[#This Row],[No]],1,B898+1))</f>
        <v>5</v>
      </c>
      <c r="C899" t="s">
        <v>108</v>
      </c>
      <c r="D899" t="s">
        <v>133</v>
      </c>
      <c r="E899" t="s">
        <v>77</v>
      </c>
      <c r="F899" t="s">
        <v>82</v>
      </c>
      <c r="G899" t="s">
        <v>134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ユニフォーム昼神幸郎ICONIC</v>
      </c>
    </row>
    <row r="900" spans="1:20" x14ac:dyDescent="0.3">
      <c r="A900">
        <f>VLOOKUP(Receive[[#This Row],[No用]],SetNo[[No.用]:[vlookup 用]],2,FALSE)</f>
        <v>156</v>
      </c>
      <c r="B900" s="10">
        <f>IF(ROW()=2,1,IF(A899&lt;&gt;Receive[[#This Row],[No]],1,B899+1))</f>
        <v>6</v>
      </c>
      <c r="C900" t="s">
        <v>108</v>
      </c>
      <c r="D900" t="s">
        <v>133</v>
      </c>
      <c r="E900" t="s">
        <v>77</v>
      </c>
      <c r="F900" t="s">
        <v>82</v>
      </c>
      <c r="G900" t="s">
        <v>134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12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ユニフォーム昼神幸郎ICONIC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1</v>
      </c>
      <c r="C901" s="1" t="s">
        <v>918</v>
      </c>
      <c r="D901" t="s">
        <v>133</v>
      </c>
      <c r="E901" s="1" t="s">
        <v>73</v>
      </c>
      <c r="F901" t="s">
        <v>82</v>
      </c>
      <c r="G901" t="s">
        <v>134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Xmas昼神幸郎ICONIC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2</v>
      </c>
      <c r="C902" s="1" t="s">
        <v>918</v>
      </c>
      <c r="D902" t="s">
        <v>133</v>
      </c>
      <c r="E902" s="1" t="s">
        <v>73</v>
      </c>
      <c r="F902" t="s">
        <v>82</v>
      </c>
      <c r="G902" t="s">
        <v>134</v>
      </c>
      <c r="H902" t="s">
        <v>71</v>
      </c>
      <c r="I902">
        <v>1</v>
      </c>
      <c r="J902" t="s">
        <v>229</v>
      </c>
      <c r="K902" s="1" t="s">
        <v>195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Xmas昼神幸郎ICONIC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3</v>
      </c>
      <c r="C903" s="1" t="s">
        <v>918</v>
      </c>
      <c r="D903" t="s">
        <v>133</v>
      </c>
      <c r="E903" s="1" t="s">
        <v>73</v>
      </c>
      <c r="F903" t="s">
        <v>82</v>
      </c>
      <c r="G903" t="s">
        <v>134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Xmas昼神幸郎ICONIC</v>
      </c>
    </row>
    <row r="904" spans="1:20" x14ac:dyDescent="0.3">
      <c r="A904">
        <f>VLOOKUP(Receive[[#This Row],[No用]],SetNo[[No.用]:[vlookup 用]],2,FALSE)</f>
        <v>157</v>
      </c>
      <c r="B904" s="10">
        <f>IF(ROW()=2,1,IF(A903&lt;&gt;Receive[[#This Row],[No]],1,B903+1))</f>
        <v>4</v>
      </c>
      <c r="C904" s="1" t="s">
        <v>918</v>
      </c>
      <c r="D904" t="s">
        <v>133</v>
      </c>
      <c r="E904" s="1" t="s">
        <v>73</v>
      </c>
      <c r="F904" t="s">
        <v>82</v>
      </c>
      <c r="G904" t="s">
        <v>134</v>
      </c>
      <c r="H904" t="s">
        <v>71</v>
      </c>
      <c r="I904">
        <v>1</v>
      </c>
      <c r="J904" t="s">
        <v>229</v>
      </c>
      <c r="K904" s="1" t="s">
        <v>120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Xmas昼神幸郎ICONIC</v>
      </c>
    </row>
    <row r="905" spans="1:20" x14ac:dyDescent="0.3">
      <c r="A905">
        <f>VLOOKUP(Receive[[#This Row],[No用]],SetNo[[No.用]:[vlookup 用]],2,FALSE)</f>
        <v>157</v>
      </c>
      <c r="B905" s="10">
        <f>IF(ROW()=2,1,IF(A904&lt;&gt;Receive[[#This Row],[No]],1,B904+1))</f>
        <v>5</v>
      </c>
      <c r="C905" s="1" t="s">
        <v>918</v>
      </c>
      <c r="D905" t="s">
        <v>133</v>
      </c>
      <c r="E905" s="1" t="s">
        <v>73</v>
      </c>
      <c r="F905" t="s">
        <v>82</v>
      </c>
      <c r="G905" t="s">
        <v>134</v>
      </c>
      <c r="H905" t="s">
        <v>71</v>
      </c>
      <c r="I905">
        <v>1</v>
      </c>
      <c r="J905" t="s">
        <v>229</v>
      </c>
      <c r="K905" s="1" t="s">
        <v>164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Xmas昼神幸郎ICONIC</v>
      </c>
    </row>
    <row r="906" spans="1:20" x14ac:dyDescent="0.3">
      <c r="A906">
        <f>VLOOKUP(Receive[[#This Row],[No用]],SetNo[[No.用]:[vlookup 用]],2,FALSE)</f>
        <v>157</v>
      </c>
      <c r="B906" s="10">
        <f>IF(ROW()=2,1,IF(A905&lt;&gt;Receive[[#This Row],[No]],1,B905+1))</f>
        <v>6</v>
      </c>
      <c r="C906" s="1" t="s">
        <v>918</v>
      </c>
      <c r="D906" t="s">
        <v>133</v>
      </c>
      <c r="E906" s="1" t="s">
        <v>73</v>
      </c>
      <c r="F906" t="s">
        <v>82</v>
      </c>
      <c r="G906" t="s">
        <v>134</v>
      </c>
      <c r="H906" t="s">
        <v>71</v>
      </c>
      <c r="I906">
        <v>1</v>
      </c>
      <c r="J906" t="s">
        <v>229</v>
      </c>
      <c r="K906" s="1" t="s">
        <v>165</v>
      </c>
      <c r="L906" s="1" t="s">
        <v>162</v>
      </c>
      <c r="M906">
        <v>12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Xmas昼神幸郎ICONIC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1</v>
      </c>
      <c r="C907" t="s">
        <v>108</v>
      </c>
      <c r="D907" t="s">
        <v>131</v>
      </c>
      <c r="E907" t="s">
        <v>77</v>
      </c>
      <c r="F907" t="s">
        <v>78</v>
      </c>
      <c r="G907" t="s">
        <v>135</v>
      </c>
      <c r="H907" t="s">
        <v>71</v>
      </c>
      <c r="I907">
        <v>1</v>
      </c>
      <c r="J907" t="s">
        <v>229</v>
      </c>
      <c r="K907" s="1" t="s">
        <v>119</v>
      </c>
      <c r="L907" s="1" t="s">
        <v>162</v>
      </c>
      <c r="M907">
        <v>33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ユニフォーム佐久早聖臣ICONIC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2</v>
      </c>
      <c r="C908" t="s">
        <v>108</v>
      </c>
      <c r="D908" t="s">
        <v>131</v>
      </c>
      <c r="E908" t="s">
        <v>77</v>
      </c>
      <c r="F908" t="s">
        <v>78</v>
      </c>
      <c r="G908" t="s">
        <v>135</v>
      </c>
      <c r="H908" t="s">
        <v>71</v>
      </c>
      <c r="I908">
        <v>1</v>
      </c>
      <c r="J908" t="s">
        <v>229</v>
      </c>
      <c r="K908" s="1" t="s">
        <v>163</v>
      </c>
      <c r="L908" s="1" t="s">
        <v>162</v>
      </c>
      <c r="M908">
        <v>33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ユニフォーム佐久早聖臣ICONIC</v>
      </c>
    </row>
    <row r="909" spans="1:20" x14ac:dyDescent="0.3">
      <c r="A909">
        <f>VLOOKUP(Receive[[#This Row],[No用]],SetNo[[No.用]:[vlookup 用]],2,FALSE)</f>
        <v>158</v>
      </c>
      <c r="B909" s="10">
        <f>IF(ROW()=2,1,IF(A908&lt;&gt;Receive[[#This Row],[No]],1,B908+1))</f>
        <v>3</v>
      </c>
      <c r="C909" t="s">
        <v>108</v>
      </c>
      <c r="D909" t="s">
        <v>131</v>
      </c>
      <c r="E909" t="s">
        <v>77</v>
      </c>
      <c r="F909" t="s">
        <v>78</v>
      </c>
      <c r="G909" t="s">
        <v>135</v>
      </c>
      <c r="H909" t="s">
        <v>71</v>
      </c>
      <c r="I909">
        <v>1</v>
      </c>
      <c r="J909" t="s">
        <v>229</v>
      </c>
      <c r="K909" s="1" t="s">
        <v>120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ユニフォーム佐久早聖臣ICONIC</v>
      </c>
    </row>
    <row r="910" spans="1:20" x14ac:dyDescent="0.3">
      <c r="A910">
        <f>VLOOKUP(Receive[[#This Row],[No用]],SetNo[[No.用]:[vlookup 用]],2,FALSE)</f>
        <v>158</v>
      </c>
      <c r="B910" s="10">
        <f>IF(ROW()=2,1,IF(A909&lt;&gt;Receive[[#This Row],[No]],1,B909+1))</f>
        <v>4</v>
      </c>
      <c r="C910" t="s">
        <v>108</v>
      </c>
      <c r="D910" t="s">
        <v>131</v>
      </c>
      <c r="E910" t="s">
        <v>77</v>
      </c>
      <c r="F910" t="s">
        <v>78</v>
      </c>
      <c r="G910" t="s">
        <v>135</v>
      </c>
      <c r="H910" t="s">
        <v>71</v>
      </c>
      <c r="I910">
        <v>1</v>
      </c>
      <c r="J910" t="s">
        <v>229</v>
      </c>
      <c r="K910" s="1" t="s">
        <v>164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ユニフォーム佐久早聖臣ICONIC</v>
      </c>
    </row>
    <row r="911" spans="1:20" x14ac:dyDescent="0.3">
      <c r="A911">
        <f>VLOOKUP(Receive[[#This Row],[No用]],SetNo[[No.用]:[vlookup 用]],2,FALSE)</f>
        <v>158</v>
      </c>
      <c r="B911" s="10">
        <f>IF(ROW()=2,1,IF(A910&lt;&gt;Receive[[#This Row],[No]],1,B910+1))</f>
        <v>5</v>
      </c>
      <c r="C911" t="s">
        <v>108</v>
      </c>
      <c r="D911" t="s">
        <v>131</v>
      </c>
      <c r="E911" t="s">
        <v>77</v>
      </c>
      <c r="F911" t="s">
        <v>78</v>
      </c>
      <c r="G911" t="s">
        <v>135</v>
      </c>
      <c r="H911" t="s">
        <v>71</v>
      </c>
      <c r="I911">
        <v>1</v>
      </c>
      <c r="J911" t="s">
        <v>229</v>
      </c>
      <c r="K911" s="1" t="s">
        <v>165</v>
      </c>
      <c r="L911" s="1" t="s">
        <v>162</v>
      </c>
      <c r="M911">
        <v>13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ユニフォーム佐久早聖臣ICONIC</v>
      </c>
    </row>
    <row r="912" spans="1:20" x14ac:dyDescent="0.3">
      <c r="A912">
        <f>VLOOKUP(Receive[[#This Row],[No用]],SetNo[[No.用]:[vlookup 用]],2,FALSE)</f>
        <v>159</v>
      </c>
      <c r="B912" s="10">
        <f>IF(ROW()=2,1,IF(A911&lt;&gt;Receive[[#This Row],[No]],1,B911+1))</f>
        <v>1</v>
      </c>
      <c r="C912" t="s">
        <v>108</v>
      </c>
      <c r="D912" t="s">
        <v>132</v>
      </c>
      <c r="E912" t="s">
        <v>77</v>
      </c>
      <c r="F912" t="s">
        <v>80</v>
      </c>
      <c r="G912" t="s">
        <v>135</v>
      </c>
      <c r="H912" t="s">
        <v>71</v>
      </c>
      <c r="I912">
        <v>1</v>
      </c>
      <c r="J912" t="s">
        <v>229</v>
      </c>
      <c r="K912" s="1" t="s">
        <v>119</v>
      </c>
      <c r="L912" s="1" t="s">
        <v>173</v>
      </c>
      <c r="M912">
        <v>38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ユニフォーム小森元也ICONIC</v>
      </c>
    </row>
    <row r="913" spans="1:20" x14ac:dyDescent="0.3">
      <c r="A913">
        <f>VLOOKUP(Receive[[#This Row],[No用]],SetNo[[No.用]:[vlookup 用]],2,FALSE)</f>
        <v>159</v>
      </c>
      <c r="B913" s="10">
        <f>IF(ROW()=2,1,IF(A912&lt;&gt;Receive[[#This Row],[No]],1,B912+1))</f>
        <v>2</v>
      </c>
      <c r="C913" t="s">
        <v>108</v>
      </c>
      <c r="D913" t="s">
        <v>132</v>
      </c>
      <c r="E913" t="s">
        <v>77</v>
      </c>
      <c r="F913" t="s">
        <v>80</v>
      </c>
      <c r="G913" t="s">
        <v>135</v>
      </c>
      <c r="H913" t="s">
        <v>71</v>
      </c>
      <c r="I913">
        <v>1</v>
      </c>
      <c r="J913" t="s">
        <v>229</v>
      </c>
      <c r="K913" s="1" t="s">
        <v>195</v>
      </c>
      <c r="L913" s="1" t="s">
        <v>178</v>
      </c>
      <c r="M913">
        <v>38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ユニフォーム小森元也ICONIC</v>
      </c>
    </row>
    <row r="914" spans="1:20" x14ac:dyDescent="0.3">
      <c r="A914">
        <f>VLOOKUP(Receive[[#This Row],[No用]],SetNo[[No.用]:[vlookup 用]],2,FALSE)</f>
        <v>159</v>
      </c>
      <c r="B914" s="10">
        <f>IF(ROW()=2,1,IF(A913&lt;&gt;Receive[[#This Row],[No]],1,B913+1))</f>
        <v>3</v>
      </c>
      <c r="C914" t="s">
        <v>108</v>
      </c>
      <c r="D914" t="s">
        <v>132</v>
      </c>
      <c r="E914" t="s">
        <v>77</v>
      </c>
      <c r="F914" t="s">
        <v>80</v>
      </c>
      <c r="G914" t="s">
        <v>135</v>
      </c>
      <c r="H914" t="s">
        <v>71</v>
      </c>
      <c r="I914">
        <v>1</v>
      </c>
      <c r="J914" t="s">
        <v>229</v>
      </c>
      <c r="K914" s="1" t="s">
        <v>163</v>
      </c>
      <c r="L914" s="1" t="s">
        <v>162</v>
      </c>
      <c r="M914">
        <v>35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ユニフォーム小森元也ICONIC</v>
      </c>
    </row>
    <row r="915" spans="1:20" x14ac:dyDescent="0.3">
      <c r="A915">
        <f>VLOOKUP(Receive[[#This Row],[No用]],SetNo[[No.用]:[vlookup 用]],2,FALSE)</f>
        <v>159</v>
      </c>
      <c r="B915" s="10">
        <f>IF(ROW()=2,1,IF(A914&lt;&gt;Receive[[#This Row],[No]],1,B914+1))</f>
        <v>4</v>
      </c>
      <c r="C915" t="s">
        <v>108</v>
      </c>
      <c r="D915" t="s">
        <v>132</v>
      </c>
      <c r="E915" t="s">
        <v>77</v>
      </c>
      <c r="F915" t="s">
        <v>80</v>
      </c>
      <c r="G915" t="s">
        <v>135</v>
      </c>
      <c r="H915" t="s">
        <v>71</v>
      </c>
      <c r="I915">
        <v>1</v>
      </c>
      <c r="J915" t="s">
        <v>229</v>
      </c>
      <c r="K915" s="1" t="s">
        <v>231</v>
      </c>
      <c r="L915" s="1" t="s">
        <v>162</v>
      </c>
      <c r="M915">
        <v>35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ユニフォーム小森元也ICONIC</v>
      </c>
    </row>
    <row r="916" spans="1:20" x14ac:dyDescent="0.3">
      <c r="A916">
        <f>VLOOKUP(Receive[[#This Row],[No用]],SetNo[[No.用]:[vlookup 用]],2,FALSE)</f>
        <v>159</v>
      </c>
      <c r="B916" s="10">
        <f>IF(ROW()=2,1,IF(A915&lt;&gt;Receive[[#This Row],[No]],1,B915+1))</f>
        <v>5</v>
      </c>
      <c r="C916" t="s">
        <v>108</v>
      </c>
      <c r="D916" t="s">
        <v>132</v>
      </c>
      <c r="E916" t="s">
        <v>77</v>
      </c>
      <c r="F916" t="s">
        <v>80</v>
      </c>
      <c r="G916" t="s">
        <v>135</v>
      </c>
      <c r="H916" t="s">
        <v>71</v>
      </c>
      <c r="I916">
        <v>1</v>
      </c>
      <c r="J916" t="s">
        <v>229</v>
      </c>
      <c r="K916" s="1" t="s">
        <v>120</v>
      </c>
      <c r="L916" s="1" t="s">
        <v>173</v>
      </c>
      <c r="M916">
        <v>38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ユニフォーム小森元也ICONIC</v>
      </c>
    </row>
    <row r="917" spans="1:20" x14ac:dyDescent="0.3">
      <c r="A917">
        <f>VLOOKUP(Receive[[#This Row],[No用]],SetNo[[No.用]:[vlookup 用]],2,FALSE)</f>
        <v>159</v>
      </c>
      <c r="B917" s="10">
        <f>IF(ROW()=2,1,IF(A916&lt;&gt;Receive[[#This Row],[No]],1,B916+1))</f>
        <v>6</v>
      </c>
      <c r="C917" t="s">
        <v>108</v>
      </c>
      <c r="D917" t="s">
        <v>132</v>
      </c>
      <c r="E917" t="s">
        <v>77</v>
      </c>
      <c r="F917" t="s">
        <v>80</v>
      </c>
      <c r="G917" t="s">
        <v>135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35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ユニフォーム小森元也ICONIC</v>
      </c>
    </row>
    <row r="918" spans="1:20" x14ac:dyDescent="0.3">
      <c r="A918">
        <f>VLOOKUP(Receive[[#This Row],[No用]],SetNo[[No.用]:[vlookup 用]],2,FALSE)</f>
        <v>159</v>
      </c>
      <c r="B918" s="10">
        <f>IF(ROW()=2,1,IF(A917&lt;&gt;Receive[[#This Row],[No]],1,B917+1))</f>
        <v>7</v>
      </c>
      <c r="C918" t="s">
        <v>108</v>
      </c>
      <c r="D918" t="s">
        <v>132</v>
      </c>
      <c r="E918" t="s">
        <v>77</v>
      </c>
      <c r="F918" t="s">
        <v>80</v>
      </c>
      <c r="G918" t="s">
        <v>135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33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ユニフォーム小森元也ICONIC</v>
      </c>
    </row>
    <row r="919" spans="1:20" x14ac:dyDescent="0.3">
      <c r="A919">
        <f>VLOOKUP(Receive[[#This Row],[No用]],SetNo[[No.用]:[vlookup 用]],2,FALSE)</f>
        <v>159</v>
      </c>
      <c r="B919" s="10">
        <f>IF(ROW()=2,1,IF(A918&lt;&gt;Receive[[#This Row],[No]],1,B918+1))</f>
        <v>8</v>
      </c>
      <c r="C919" t="s">
        <v>108</v>
      </c>
      <c r="D919" t="s">
        <v>132</v>
      </c>
      <c r="E919" t="s">
        <v>77</v>
      </c>
      <c r="F919" t="s">
        <v>80</v>
      </c>
      <c r="G919" t="s">
        <v>135</v>
      </c>
      <c r="H919" t="s">
        <v>71</v>
      </c>
      <c r="I919">
        <v>1</v>
      </c>
      <c r="J919" t="s">
        <v>229</v>
      </c>
      <c r="K919" s="1" t="s">
        <v>183</v>
      </c>
      <c r="L919" s="1" t="s">
        <v>225</v>
      </c>
      <c r="M919">
        <v>47</v>
      </c>
      <c r="N919">
        <v>0</v>
      </c>
      <c r="O919" s="1">
        <v>57</v>
      </c>
      <c r="P919">
        <v>0</v>
      </c>
      <c r="R919" s="1" t="s">
        <v>703</v>
      </c>
      <c r="T919" t="str">
        <f>Receive[[#This Row],[服装]]&amp;Receive[[#This Row],[名前]]&amp;Receive[[#This Row],[レアリティ]]</f>
        <v>ユニフォーム小森元也ICONIC</v>
      </c>
    </row>
    <row r="920" spans="1:20" x14ac:dyDescent="0.3">
      <c r="A920">
        <f>VLOOKUP(Receive[[#This Row],[No用]],SetNo[[No.用]:[vlookup 用]],2,FALSE)</f>
        <v>160</v>
      </c>
      <c r="B920" s="10">
        <f>IF(ROW()=2,1,IF(A919&lt;&gt;Receive[[#This Row],[No]],1,B919+1))</f>
        <v>1</v>
      </c>
      <c r="C920" t="s">
        <v>108</v>
      </c>
      <c r="D920" s="1" t="s">
        <v>689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119</v>
      </c>
      <c r="L920" s="1" t="s">
        <v>702</v>
      </c>
      <c r="M920">
        <v>36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ユニフォーム大将優ICONIC</v>
      </c>
    </row>
    <row r="921" spans="1:20" x14ac:dyDescent="0.3">
      <c r="A921">
        <f>VLOOKUP(Receive[[#This Row],[No用]],SetNo[[No.用]:[vlookup 用]],2,FALSE)</f>
        <v>160</v>
      </c>
      <c r="B921" s="10">
        <f>IF(ROW()=2,1,IF(A920&lt;&gt;Receive[[#This Row],[No]],1,B920+1))</f>
        <v>2</v>
      </c>
      <c r="C921" t="s">
        <v>108</v>
      </c>
      <c r="D921" s="1" t="s">
        <v>689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33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ユニフォーム大将優ICONIC</v>
      </c>
    </row>
    <row r="922" spans="1:20" x14ac:dyDescent="0.3">
      <c r="A922">
        <f>VLOOKUP(Receive[[#This Row],[No用]],SetNo[[No.用]:[vlookup 用]],2,FALSE)</f>
        <v>160</v>
      </c>
      <c r="B922" s="10">
        <f>IF(ROW()=2,1,IF(A921&lt;&gt;Receive[[#This Row],[No]],1,B921+1))</f>
        <v>3</v>
      </c>
      <c r="C922" t="s">
        <v>108</v>
      </c>
      <c r="D922" s="1" t="s">
        <v>689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231</v>
      </c>
      <c r="L922" s="1" t="s">
        <v>162</v>
      </c>
      <c r="M922">
        <v>33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ユニフォーム大将優ICONIC</v>
      </c>
    </row>
    <row r="923" spans="1:20" x14ac:dyDescent="0.3">
      <c r="A923">
        <f>VLOOKUP(Receive[[#This Row],[No用]],SetNo[[No.用]:[vlookup 用]],2,FALSE)</f>
        <v>160</v>
      </c>
      <c r="B923" s="10">
        <f>IF(ROW()=2,1,IF(A922&lt;&gt;Receive[[#This Row],[No]],1,B922+1))</f>
        <v>4</v>
      </c>
      <c r="C923" t="s">
        <v>108</v>
      </c>
      <c r="D923" s="1" t="s">
        <v>689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33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ユニフォーム大将優ICONIC</v>
      </c>
    </row>
    <row r="924" spans="1:20" x14ac:dyDescent="0.3">
      <c r="A924">
        <f>VLOOKUP(Receive[[#This Row],[No用]],SetNo[[No.用]:[vlookup 用]],2,FALSE)</f>
        <v>160</v>
      </c>
      <c r="B924" s="10">
        <f>IF(ROW()=2,1,IF(A923&lt;&gt;Receive[[#This Row],[No]],1,B923+1))</f>
        <v>5</v>
      </c>
      <c r="C924" t="s">
        <v>108</v>
      </c>
      <c r="D924" s="1" t="s">
        <v>689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33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ユニフォーム大将優ICONIC</v>
      </c>
    </row>
    <row r="925" spans="1:20" x14ac:dyDescent="0.3">
      <c r="A925">
        <f>VLOOKUP(Receive[[#This Row],[No用]],SetNo[[No.用]:[vlookup 用]],2,FALSE)</f>
        <v>160</v>
      </c>
      <c r="B925" s="10">
        <f>IF(ROW()=2,1,IF(A924&lt;&gt;Receive[[#This Row],[No]],1,B924+1))</f>
        <v>6</v>
      </c>
      <c r="C925" t="s">
        <v>108</v>
      </c>
      <c r="D925" s="1" t="s">
        <v>689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14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ユニフォーム大将優ICONIC</v>
      </c>
    </row>
    <row r="926" spans="1:20" x14ac:dyDescent="0.3">
      <c r="A926">
        <f>VLOOKUP(Receive[[#This Row],[No用]],SetNo[[No.用]:[vlookup 用]],2,FALSE)</f>
        <v>161</v>
      </c>
      <c r="B926" s="10">
        <f>IF(ROW()=2,1,IF(A925&lt;&gt;Receive[[#This Row],[No]],1,B925+1))</f>
        <v>1</v>
      </c>
      <c r="C926" s="1" t="s">
        <v>939</v>
      </c>
      <c r="D926" s="1" t="s">
        <v>689</v>
      </c>
      <c r="E926" s="1" t="s">
        <v>77</v>
      </c>
      <c r="F926" s="1" t="s">
        <v>78</v>
      </c>
      <c r="G926" s="1" t="s">
        <v>691</v>
      </c>
      <c r="H926" s="1" t="s">
        <v>692</v>
      </c>
      <c r="I926">
        <v>1</v>
      </c>
      <c r="J926" t="s">
        <v>229</v>
      </c>
      <c r="K926" s="1" t="s">
        <v>119</v>
      </c>
      <c r="L926" s="1" t="s">
        <v>702</v>
      </c>
      <c r="M926">
        <v>36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新年大将優ICONIC</v>
      </c>
    </row>
    <row r="927" spans="1:20" x14ac:dyDescent="0.3">
      <c r="A927">
        <f>VLOOKUP(Receive[[#This Row],[No用]],SetNo[[No.用]:[vlookup 用]],2,FALSE)</f>
        <v>161</v>
      </c>
      <c r="B927" s="10">
        <f>IF(ROW()=2,1,IF(A926&lt;&gt;Receive[[#This Row],[No]],1,B926+1))</f>
        <v>2</v>
      </c>
      <c r="C927" s="1" t="s">
        <v>939</v>
      </c>
      <c r="D927" s="1" t="s">
        <v>689</v>
      </c>
      <c r="E927" s="1" t="s">
        <v>77</v>
      </c>
      <c r="F927" s="1" t="s">
        <v>78</v>
      </c>
      <c r="G927" s="1" t="s">
        <v>691</v>
      </c>
      <c r="H927" s="1" t="s">
        <v>692</v>
      </c>
      <c r="I927">
        <v>1</v>
      </c>
      <c r="J927" t="s">
        <v>229</v>
      </c>
      <c r="K927" s="1" t="s">
        <v>163</v>
      </c>
      <c r="L927" s="1" t="s">
        <v>162</v>
      </c>
      <c r="M927">
        <v>33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新年大将優ICONIC</v>
      </c>
    </row>
    <row r="928" spans="1:20" x14ac:dyDescent="0.3">
      <c r="A928">
        <f>VLOOKUP(Receive[[#This Row],[No用]],SetNo[[No.用]:[vlookup 用]],2,FALSE)</f>
        <v>161</v>
      </c>
      <c r="B928" s="10">
        <f>IF(ROW()=2,1,IF(A927&lt;&gt;Receive[[#This Row],[No]],1,B927+1))</f>
        <v>3</v>
      </c>
      <c r="C928" s="1" t="s">
        <v>939</v>
      </c>
      <c r="D928" s="1" t="s">
        <v>689</v>
      </c>
      <c r="E928" s="1" t="s">
        <v>77</v>
      </c>
      <c r="F928" s="1" t="s">
        <v>78</v>
      </c>
      <c r="G928" s="1" t="s">
        <v>691</v>
      </c>
      <c r="H928" s="1" t="s">
        <v>692</v>
      </c>
      <c r="I928">
        <v>1</v>
      </c>
      <c r="J928" t="s">
        <v>229</v>
      </c>
      <c r="K928" s="1" t="s">
        <v>231</v>
      </c>
      <c r="L928" s="1" t="s">
        <v>162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新年大将優ICONIC</v>
      </c>
    </row>
    <row r="929" spans="1:20" x14ac:dyDescent="0.3">
      <c r="A929">
        <f>VLOOKUP(Receive[[#This Row],[No用]],SetNo[[No.用]:[vlookup 用]],2,FALSE)</f>
        <v>161</v>
      </c>
      <c r="B929" s="10">
        <f>IF(ROW()=2,1,IF(A928&lt;&gt;Receive[[#This Row],[No]],1,B928+1))</f>
        <v>4</v>
      </c>
      <c r="C929" s="1" t="s">
        <v>939</v>
      </c>
      <c r="D929" s="1" t="s">
        <v>689</v>
      </c>
      <c r="E929" s="1" t="s">
        <v>77</v>
      </c>
      <c r="F929" s="1" t="s">
        <v>78</v>
      </c>
      <c r="G929" s="1" t="s">
        <v>691</v>
      </c>
      <c r="H929" s="1" t="s">
        <v>692</v>
      </c>
      <c r="I929">
        <v>1</v>
      </c>
      <c r="J929" t="s">
        <v>229</v>
      </c>
      <c r="K929" s="1" t="s">
        <v>120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新年大将優ICONIC</v>
      </c>
    </row>
    <row r="930" spans="1:20" x14ac:dyDescent="0.3">
      <c r="A930">
        <f>VLOOKUP(Receive[[#This Row],[No用]],SetNo[[No.用]:[vlookup 用]],2,FALSE)</f>
        <v>161</v>
      </c>
      <c r="B930" s="10">
        <f>IF(ROW()=2,1,IF(A929&lt;&gt;Receive[[#This Row],[No]],1,B929+1))</f>
        <v>5</v>
      </c>
      <c r="C930" s="1" t="s">
        <v>939</v>
      </c>
      <c r="D930" s="1" t="s">
        <v>689</v>
      </c>
      <c r="E930" s="1" t="s">
        <v>77</v>
      </c>
      <c r="F930" s="1" t="s">
        <v>78</v>
      </c>
      <c r="G930" s="1" t="s">
        <v>691</v>
      </c>
      <c r="H930" s="1" t="s">
        <v>692</v>
      </c>
      <c r="I930">
        <v>1</v>
      </c>
      <c r="J930" t="s">
        <v>229</v>
      </c>
      <c r="K930" s="1" t="s">
        <v>164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新年大将優ICONIC</v>
      </c>
    </row>
    <row r="931" spans="1:20" x14ac:dyDescent="0.3">
      <c r="A931">
        <f>VLOOKUP(Receive[[#This Row],[No用]],SetNo[[No.用]:[vlookup 用]],2,FALSE)</f>
        <v>161</v>
      </c>
      <c r="B931" s="10">
        <f>IF(ROW()=2,1,IF(A930&lt;&gt;Receive[[#This Row],[No]],1,B930+1))</f>
        <v>6</v>
      </c>
      <c r="C931" s="1" t="s">
        <v>939</v>
      </c>
      <c r="D931" s="1" t="s">
        <v>689</v>
      </c>
      <c r="E931" s="1" t="s">
        <v>77</v>
      </c>
      <c r="F931" s="1" t="s">
        <v>78</v>
      </c>
      <c r="G931" s="1" t="s">
        <v>691</v>
      </c>
      <c r="H931" s="1" t="s">
        <v>692</v>
      </c>
      <c r="I931">
        <v>1</v>
      </c>
      <c r="J931" t="s">
        <v>229</v>
      </c>
      <c r="K931" s="1" t="s">
        <v>165</v>
      </c>
      <c r="L931" s="1" t="s">
        <v>162</v>
      </c>
      <c r="M931">
        <v>14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新年大将優ICONIC</v>
      </c>
    </row>
    <row r="932" spans="1:20" x14ac:dyDescent="0.3">
      <c r="A932">
        <f>VLOOKUP(Receive[[#This Row],[No用]],SetNo[[No.用]:[vlookup 用]],2,FALSE)</f>
        <v>162</v>
      </c>
      <c r="B932" s="10">
        <f>IF(ROW()=2,1,IF(A931&lt;&gt;Receive[[#This Row],[No]],1,B931+1))</f>
        <v>1</v>
      </c>
      <c r="C932" t="s">
        <v>108</v>
      </c>
      <c r="D932" s="1" t="s">
        <v>694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119</v>
      </c>
      <c r="L932" s="1" t="s">
        <v>162</v>
      </c>
      <c r="M932">
        <v>29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ユニフォーム沼井和馬ICONIC</v>
      </c>
    </row>
    <row r="933" spans="1:20" x14ac:dyDescent="0.3">
      <c r="A933">
        <f>VLOOKUP(Receive[[#This Row],[No用]],SetNo[[No.用]:[vlookup 用]],2,FALSE)</f>
        <v>162</v>
      </c>
      <c r="B933" s="10">
        <f>IF(ROW()=2,1,IF(A932&lt;&gt;Receive[[#This Row],[No]],1,B932+1))</f>
        <v>2</v>
      </c>
      <c r="C933" t="s">
        <v>108</v>
      </c>
      <c r="D933" s="1" t="s">
        <v>694</v>
      </c>
      <c r="E933" s="1" t="s">
        <v>90</v>
      </c>
      <c r="F933" s="1" t="s">
        <v>78</v>
      </c>
      <c r="G933" s="1" t="s">
        <v>691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29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ユニフォーム沼井和馬ICONIC</v>
      </c>
    </row>
    <row r="934" spans="1:20" x14ac:dyDescent="0.3">
      <c r="A934">
        <f>VLOOKUP(Receive[[#This Row],[No用]],SetNo[[No.用]:[vlookup 用]],2,FALSE)</f>
        <v>162</v>
      </c>
      <c r="B934" s="10">
        <f>IF(ROW()=2,1,IF(A933&lt;&gt;Receive[[#This Row],[No]],1,B933+1))</f>
        <v>3</v>
      </c>
      <c r="C934" t="s">
        <v>108</v>
      </c>
      <c r="D934" s="1" t="s">
        <v>694</v>
      </c>
      <c r="E934" s="1" t="s">
        <v>90</v>
      </c>
      <c r="F934" s="1" t="s">
        <v>78</v>
      </c>
      <c r="G934" s="1" t="s">
        <v>691</v>
      </c>
      <c r="H934" t="s">
        <v>71</v>
      </c>
      <c r="I934">
        <v>1</v>
      </c>
      <c r="J934" t="s">
        <v>229</v>
      </c>
      <c r="K934" s="1" t="s">
        <v>120</v>
      </c>
      <c r="L934" s="1" t="s">
        <v>162</v>
      </c>
      <c r="M934">
        <v>29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ユニフォーム沼井和馬ICONIC</v>
      </c>
    </row>
    <row r="935" spans="1:20" x14ac:dyDescent="0.3">
      <c r="A935">
        <f>VLOOKUP(Receive[[#This Row],[No用]],SetNo[[No.用]:[vlookup 用]],2,FALSE)</f>
        <v>162</v>
      </c>
      <c r="B935" s="10">
        <f>IF(ROW()=2,1,IF(A934&lt;&gt;Receive[[#This Row],[No]],1,B934+1))</f>
        <v>4</v>
      </c>
      <c r="C935" t="s">
        <v>108</v>
      </c>
      <c r="D935" s="1" t="s">
        <v>694</v>
      </c>
      <c r="E935" s="1" t="s">
        <v>90</v>
      </c>
      <c r="F935" s="1" t="s">
        <v>78</v>
      </c>
      <c r="G935" s="1" t="s">
        <v>691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29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ユニフォーム沼井和馬ICONIC</v>
      </c>
    </row>
    <row r="936" spans="1:20" x14ac:dyDescent="0.3">
      <c r="A936">
        <f>VLOOKUP(Receive[[#This Row],[No用]],SetNo[[No.用]:[vlookup 用]],2,FALSE)</f>
        <v>162</v>
      </c>
      <c r="B936" s="10">
        <f>IF(ROW()=2,1,IF(A935&lt;&gt;Receive[[#This Row],[No]],1,B935+1))</f>
        <v>5</v>
      </c>
      <c r="C936" t="s">
        <v>108</v>
      </c>
      <c r="D936" s="1" t="s">
        <v>694</v>
      </c>
      <c r="E936" s="1" t="s">
        <v>90</v>
      </c>
      <c r="F936" s="1" t="s">
        <v>78</v>
      </c>
      <c r="G936" s="1" t="s">
        <v>691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ユニフォーム沼井和馬ICONIC</v>
      </c>
    </row>
    <row r="937" spans="1:20" x14ac:dyDescent="0.3">
      <c r="A937">
        <f>VLOOKUP(Receive[[#This Row],[No用]],SetNo[[No.用]:[vlookup 用]],2,FALSE)</f>
        <v>163</v>
      </c>
      <c r="B937" s="10">
        <f>IF(ROW()=2,1,IF(A936&lt;&gt;Receive[[#This Row],[No]],1,B936+1))</f>
        <v>1</v>
      </c>
      <c r="C937" t="s">
        <v>108</v>
      </c>
      <c r="D937" s="1" t="s">
        <v>861</v>
      </c>
      <c r="E937" s="1" t="s">
        <v>90</v>
      </c>
      <c r="F937" s="1" t="s">
        <v>78</v>
      </c>
      <c r="G937" s="1" t="s">
        <v>691</v>
      </c>
      <c r="H937" t="s">
        <v>71</v>
      </c>
      <c r="I937">
        <v>1</v>
      </c>
      <c r="J937" t="s">
        <v>229</v>
      </c>
      <c r="K937" s="1" t="s">
        <v>119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ユニフォーム潜尚保ICONIC</v>
      </c>
    </row>
    <row r="938" spans="1:20" x14ac:dyDescent="0.3">
      <c r="A938">
        <f>VLOOKUP(Receive[[#This Row],[No用]],SetNo[[No.用]:[vlookup 用]],2,FALSE)</f>
        <v>163</v>
      </c>
      <c r="B938" s="10">
        <f>IF(ROW()=2,1,IF(A937&lt;&gt;Receive[[#This Row],[No]],1,B937+1))</f>
        <v>2</v>
      </c>
      <c r="C938" t="s">
        <v>108</v>
      </c>
      <c r="D938" s="1" t="s">
        <v>861</v>
      </c>
      <c r="E938" s="1" t="s">
        <v>90</v>
      </c>
      <c r="F938" s="1" t="s">
        <v>78</v>
      </c>
      <c r="G938" s="1" t="s">
        <v>691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ユニフォーム潜尚保ICONIC</v>
      </c>
    </row>
    <row r="939" spans="1:20" x14ac:dyDescent="0.3">
      <c r="A939">
        <f>VLOOKUP(Receive[[#This Row],[No用]],SetNo[[No.用]:[vlookup 用]],2,FALSE)</f>
        <v>163</v>
      </c>
      <c r="B939" s="10">
        <f>IF(ROW()=2,1,IF(A938&lt;&gt;Receive[[#This Row],[No]],1,B938+1))</f>
        <v>3</v>
      </c>
      <c r="C939" t="s">
        <v>108</v>
      </c>
      <c r="D939" s="1" t="s">
        <v>861</v>
      </c>
      <c r="E939" s="1" t="s">
        <v>90</v>
      </c>
      <c r="F939" s="1" t="s">
        <v>78</v>
      </c>
      <c r="G939" s="1" t="s">
        <v>691</v>
      </c>
      <c r="H939" t="s">
        <v>71</v>
      </c>
      <c r="I939">
        <v>1</v>
      </c>
      <c r="J939" t="s">
        <v>229</v>
      </c>
      <c r="K939" s="1" t="s">
        <v>120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ユニフォーム潜尚保ICONIC</v>
      </c>
    </row>
    <row r="940" spans="1:20" x14ac:dyDescent="0.3">
      <c r="A940">
        <f>VLOOKUP(Receive[[#This Row],[No用]],SetNo[[No.用]:[vlookup 用]],2,FALSE)</f>
        <v>163</v>
      </c>
      <c r="B940" s="10">
        <f>IF(ROW()=2,1,IF(A939&lt;&gt;Receive[[#This Row],[No]],1,B939+1))</f>
        <v>4</v>
      </c>
      <c r="C940" t="s">
        <v>108</v>
      </c>
      <c r="D940" s="1" t="s">
        <v>861</v>
      </c>
      <c r="E940" s="1" t="s">
        <v>90</v>
      </c>
      <c r="F940" s="1" t="s">
        <v>78</v>
      </c>
      <c r="G940" s="1" t="s">
        <v>691</v>
      </c>
      <c r="H940" t="s">
        <v>71</v>
      </c>
      <c r="I940">
        <v>1</v>
      </c>
      <c r="J940" t="s">
        <v>229</v>
      </c>
      <c r="K940" s="1" t="s">
        <v>164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ユニフォーム潜尚保ICONIC</v>
      </c>
    </row>
    <row r="941" spans="1:20" x14ac:dyDescent="0.3">
      <c r="A941">
        <f>VLOOKUP(Receive[[#This Row],[No用]],SetNo[[No.用]:[vlookup 用]],2,FALSE)</f>
        <v>163</v>
      </c>
      <c r="B941" s="10">
        <f>IF(ROW()=2,1,IF(A940&lt;&gt;Receive[[#This Row],[No]],1,B940+1))</f>
        <v>5</v>
      </c>
      <c r="C941" t="s">
        <v>108</v>
      </c>
      <c r="D941" s="1" t="s">
        <v>861</v>
      </c>
      <c r="E941" s="1" t="s">
        <v>90</v>
      </c>
      <c r="F941" s="1" t="s">
        <v>78</v>
      </c>
      <c r="G941" s="1" t="s">
        <v>691</v>
      </c>
      <c r="H941" t="s">
        <v>71</v>
      </c>
      <c r="I941">
        <v>1</v>
      </c>
      <c r="J941" t="s">
        <v>229</v>
      </c>
      <c r="K941" s="1" t="s">
        <v>165</v>
      </c>
      <c r="L941" s="1" t="s">
        <v>162</v>
      </c>
      <c r="M941">
        <v>13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ユニフォーム潜尚保ICONIC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1</v>
      </c>
      <c r="C942" t="s">
        <v>108</v>
      </c>
      <c r="D942" s="1" t="s">
        <v>863</v>
      </c>
      <c r="E942" s="1" t="s">
        <v>90</v>
      </c>
      <c r="F942" s="1" t="s">
        <v>78</v>
      </c>
      <c r="G942" s="1" t="s">
        <v>691</v>
      </c>
      <c r="H942" t="s">
        <v>71</v>
      </c>
      <c r="I942">
        <v>1</v>
      </c>
      <c r="J942" t="s">
        <v>229</v>
      </c>
      <c r="K942" s="1" t="s">
        <v>119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ユニフォーム高千穂恵也ICONIC</v>
      </c>
    </row>
    <row r="943" spans="1:20" x14ac:dyDescent="0.3">
      <c r="A943">
        <f>VLOOKUP(Receive[[#This Row],[No用]],SetNo[[No.用]:[vlookup 用]],2,FALSE)</f>
        <v>164</v>
      </c>
      <c r="B943" s="10">
        <f>IF(ROW()=2,1,IF(A942&lt;&gt;Receive[[#This Row],[No]],1,B942+1))</f>
        <v>2</v>
      </c>
      <c r="C943" t="s">
        <v>108</v>
      </c>
      <c r="D943" s="1" t="s">
        <v>863</v>
      </c>
      <c r="E943" s="1" t="s">
        <v>90</v>
      </c>
      <c r="F943" s="1" t="s">
        <v>78</v>
      </c>
      <c r="G943" s="1" t="s">
        <v>691</v>
      </c>
      <c r="H943" t="s">
        <v>71</v>
      </c>
      <c r="I943">
        <v>1</v>
      </c>
      <c r="J943" t="s">
        <v>229</v>
      </c>
      <c r="K943" s="1" t="s">
        <v>195</v>
      </c>
      <c r="L943" s="1" t="s">
        <v>178</v>
      </c>
      <c r="M943">
        <v>29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ユニフォーム高千穂恵也ICONIC</v>
      </c>
    </row>
    <row r="944" spans="1:20" x14ac:dyDescent="0.3">
      <c r="A944">
        <f>VLOOKUP(Receive[[#This Row],[No用]],SetNo[[No.用]:[vlookup 用]],2,FALSE)</f>
        <v>164</v>
      </c>
      <c r="B944" s="10">
        <f>IF(ROW()=2,1,IF(A943&lt;&gt;Receive[[#This Row],[No]],1,B943+1))</f>
        <v>3</v>
      </c>
      <c r="C944" t="s">
        <v>108</v>
      </c>
      <c r="D944" s="1" t="s">
        <v>863</v>
      </c>
      <c r="E944" s="1" t="s">
        <v>90</v>
      </c>
      <c r="F944" s="1" t="s">
        <v>78</v>
      </c>
      <c r="G944" s="1" t="s">
        <v>691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26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ユニフォーム高千穂恵也ICONIC</v>
      </c>
    </row>
    <row r="945" spans="1:20" x14ac:dyDescent="0.3">
      <c r="A945">
        <f>VLOOKUP(Receive[[#This Row],[No用]],SetNo[[No.用]:[vlookup 用]],2,FALSE)</f>
        <v>164</v>
      </c>
      <c r="B945" s="10">
        <f>IF(ROW()=2,1,IF(A944&lt;&gt;Receive[[#This Row],[No]],1,B944+1))</f>
        <v>4</v>
      </c>
      <c r="C945" t="s">
        <v>108</v>
      </c>
      <c r="D945" s="1" t="s">
        <v>863</v>
      </c>
      <c r="E945" s="1" t="s">
        <v>90</v>
      </c>
      <c r="F945" s="1" t="s">
        <v>78</v>
      </c>
      <c r="G945" s="1" t="s">
        <v>691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ユニフォーム高千穂恵也ICONIC</v>
      </c>
    </row>
    <row r="946" spans="1:20" x14ac:dyDescent="0.3">
      <c r="A946">
        <f>VLOOKUP(Receive[[#This Row],[No用]],SetNo[[No.用]:[vlookup 用]],2,FALSE)</f>
        <v>164</v>
      </c>
      <c r="B946" s="10">
        <f>IF(ROW()=2,1,IF(A945&lt;&gt;Receive[[#This Row],[No]],1,B945+1))</f>
        <v>5</v>
      </c>
      <c r="C946" t="s">
        <v>108</v>
      </c>
      <c r="D946" s="1" t="s">
        <v>863</v>
      </c>
      <c r="E946" s="1" t="s">
        <v>90</v>
      </c>
      <c r="F946" s="1" t="s">
        <v>78</v>
      </c>
      <c r="G946" s="1" t="s">
        <v>691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ユニフォーム高千穂恵也ICONIC</v>
      </c>
    </row>
    <row r="947" spans="1:20" x14ac:dyDescent="0.3">
      <c r="A947">
        <f>VLOOKUP(Receive[[#This Row],[No用]],SetNo[[No.用]:[vlookup 用]],2,FALSE)</f>
        <v>164</v>
      </c>
      <c r="B947" s="10">
        <f>IF(ROW()=2,1,IF(A946&lt;&gt;Receive[[#This Row],[No]],1,B946+1))</f>
        <v>6</v>
      </c>
      <c r="C947" t="s">
        <v>108</v>
      </c>
      <c r="D947" s="1" t="s">
        <v>863</v>
      </c>
      <c r="E947" s="1" t="s">
        <v>90</v>
      </c>
      <c r="F947" s="1" t="s">
        <v>78</v>
      </c>
      <c r="G947" s="1" t="s">
        <v>691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13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ユニフォーム高千穂恵也ICONIC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1</v>
      </c>
      <c r="C948" t="s">
        <v>108</v>
      </c>
      <c r="D948" s="1" t="s">
        <v>865</v>
      </c>
      <c r="E948" s="1" t="s">
        <v>90</v>
      </c>
      <c r="F948" s="1" t="s">
        <v>82</v>
      </c>
      <c r="G948" s="1" t="s">
        <v>691</v>
      </c>
      <c r="H948" t="s">
        <v>71</v>
      </c>
      <c r="I948">
        <v>1</v>
      </c>
      <c r="J948" t="s">
        <v>229</v>
      </c>
      <c r="K948" s="1" t="s">
        <v>119</v>
      </c>
      <c r="L948" s="1" t="s">
        <v>178</v>
      </c>
      <c r="M948">
        <v>31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ユニフォーム広尾倖児ICONIC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2</v>
      </c>
      <c r="C949" t="s">
        <v>108</v>
      </c>
      <c r="D949" s="1" t="s">
        <v>865</v>
      </c>
      <c r="E949" s="1" t="s">
        <v>90</v>
      </c>
      <c r="F949" s="1" t="s">
        <v>82</v>
      </c>
      <c r="G949" s="1" t="s">
        <v>691</v>
      </c>
      <c r="H949" t="s">
        <v>71</v>
      </c>
      <c r="I949">
        <v>1</v>
      </c>
      <c r="J949" t="s">
        <v>229</v>
      </c>
      <c r="K949" s="1" t="s">
        <v>231</v>
      </c>
      <c r="L949" s="1" t="s">
        <v>162</v>
      </c>
      <c r="M949">
        <v>28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ユニフォーム広尾倖児ICONIC</v>
      </c>
    </row>
    <row r="950" spans="1:20" x14ac:dyDescent="0.3">
      <c r="A950">
        <f>VLOOKUP(Receive[[#This Row],[No用]],SetNo[[No.用]:[vlookup 用]],2,FALSE)</f>
        <v>165</v>
      </c>
      <c r="B950" s="10">
        <f>IF(ROW()=2,1,IF(A949&lt;&gt;Receive[[#This Row],[No]],1,B949+1))</f>
        <v>3</v>
      </c>
      <c r="C950" t="s">
        <v>108</v>
      </c>
      <c r="D950" s="1" t="s">
        <v>865</v>
      </c>
      <c r="E950" s="1" t="s">
        <v>90</v>
      </c>
      <c r="F950" s="1" t="s">
        <v>82</v>
      </c>
      <c r="G950" s="1" t="s">
        <v>691</v>
      </c>
      <c r="H950" t="s">
        <v>71</v>
      </c>
      <c r="I950">
        <v>1</v>
      </c>
      <c r="J950" t="s">
        <v>229</v>
      </c>
      <c r="K950" s="1" t="s">
        <v>120</v>
      </c>
      <c r="L950" s="1" t="s">
        <v>162</v>
      </c>
      <c r="M950">
        <v>28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ユニフォーム広尾倖児ICONIC</v>
      </c>
    </row>
    <row r="951" spans="1:20" x14ac:dyDescent="0.3">
      <c r="A951">
        <f>VLOOKUP(Receive[[#This Row],[No用]],SetNo[[No.用]:[vlookup 用]],2,FALSE)</f>
        <v>165</v>
      </c>
      <c r="B951" s="10">
        <f>IF(ROW()=2,1,IF(A950&lt;&gt;Receive[[#This Row],[No]],1,B950+1))</f>
        <v>4</v>
      </c>
      <c r="C951" t="s">
        <v>108</v>
      </c>
      <c r="D951" s="1" t="s">
        <v>865</v>
      </c>
      <c r="E951" s="1" t="s">
        <v>90</v>
      </c>
      <c r="F951" s="1" t="s">
        <v>82</v>
      </c>
      <c r="G951" s="1" t="s">
        <v>691</v>
      </c>
      <c r="H951" t="s">
        <v>71</v>
      </c>
      <c r="I951">
        <v>1</v>
      </c>
      <c r="J951" t="s">
        <v>229</v>
      </c>
      <c r="K951" s="1" t="s">
        <v>164</v>
      </c>
      <c r="L951" s="1" t="s">
        <v>162</v>
      </c>
      <c r="M951">
        <v>28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ユニフォーム広尾倖児ICONIC</v>
      </c>
    </row>
    <row r="952" spans="1:20" x14ac:dyDescent="0.3">
      <c r="A952">
        <f>VLOOKUP(Receive[[#This Row],[No用]],SetNo[[No.用]:[vlookup 用]],2,FALSE)</f>
        <v>165</v>
      </c>
      <c r="B952" s="10">
        <f>IF(ROW()=2,1,IF(A951&lt;&gt;Receive[[#This Row],[No]],1,B951+1))</f>
        <v>5</v>
      </c>
      <c r="C952" t="s">
        <v>108</v>
      </c>
      <c r="D952" s="1" t="s">
        <v>865</v>
      </c>
      <c r="E952" s="1" t="s">
        <v>90</v>
      </c>
      <c r="F952" s="1" t="s">
        <v>82</v>
      </c>
      <c r="G952" s="1" t="s">
        <v>691</v>
      </c>
      <c r="H952" t="s">
        <v>71</v>
      </c>
      <c r="I952">
        <v>1</v>
      </c>
      <c r="J952" t="s">
        <v>229</v>
      </c>
      <c r="K952" s="1" t="s">
        <v>165</v>
      </c>
      <c r="L952" s="1" t="s">
        <v>162</v>
      </c>
      <c r="M952">
        <v>13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ユニフォーム広尾倖児ICONIC</v>
      </c>
    </row>
    <row r="953" spans="1:20" x14ac:dyDescent="0.3">
      <c r="A953">
        <f>VLOOKUP(Receive[[#This Row],[No用]],SetNo[[No.用]:[vlookup 用]],2,FALSE)</f>
        <v>166</v>
      </c>
      <c r="B953" s="10">
        <f>IF(ROW()=2,1,IF(A952&lt;&gt;Receive[[#This Row],[No]],1,B952+1))</f>
        <v>1</v>
      </c>
      <c r="C953" t="s">
        <v>108</v>
      </c>
      <c r="D953" s="1" t="s">
        <v>867</v>
      </c>
      <c r="E953" s="1" t="s">
        <v>90</v>
      </c>
      <c r="F953" s="1" t="s">
        <v>74</v>
      </c>
      <c r="G953" s="1" t="s">
        <v>691</v>
      </c>
      <c r="H953" t="s">
        <v>71</v>
      </c>
      <c r="I953">
        <v>1</v>
      </c>
      <c r="J953" t="s">
        <v>229</v>
      </c>
      <c r="K953" s="1" t="s">
        <v>119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ユニフォーム先島伊澄ICONIC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2</v>
      </c>
      <c r="C954" t="s">
        <v>108</v>
      </c>
      <c r="D954" s="1" t="s">
        <v>867</v>
      </c>
      <c r="E954" s="1" t="s">
        <v>90</v>
      </c>
      <c r="F954" s="1" t="s">
        <v>74</v>
      </c>
      <c r="G954" s="1" t="s">
        <v>691</v>
      </c>
      <c r="H954" t="s">
        <v>71</v>
      </c>
      <c r="I954">
        <v>1</v>
      </c>
      <c r="J954" t="s">
        <v>229</v>
      </c>
      <c r="K954" s="1" t="s">
        <v>163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ユニフォーム先島伊澄ICONIC</v>
      </c>
    </row>
    <row r="955" spans="1:20" x14ac:dyDescent="0.3">
      <c r="A955">
        <f>VLOOKUP(Receive[[#This Row],[No用]],SetNo[[No.用]:[vlookup 用]],2,FALSE)</f>
        <v>166</v>
      </c>
      <c r="B955" s="10">
        <f>IF(ROW()=2,1,IF(A954&lt;&gt;Receive[[#This Row],[No]],1,B954+1))</f>
        <v>3</v>
      </c>
      <c r="C955" t="s">
        <v>108</v>
      </c>
      <c r="D955" s="1" t="s">
        <v>867</v>
      </c>
      <c r="E955" s="1" t="s">
        <v>90</v>
      </c>
      <c r="F955" s="1" t="s">
        <v>74</v>
      </c>
      <c r="G955" s="1" t="s">
        <v>691</v>
      </c>
      <c r="H955" t="s">
        <v>71</v>
      </c>
      <c r="I955">
        <v>1</v>
      </c>
      <c r="J955" t="s">
        <v>229</v>
      </c>
      <c r="K955" s="1" t="s">
        <v>120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ユニフォーム先島伊澄ICONIC</v>
      </c>
    </row>
    <row r="956" spans="1:20" x14ac:dyDescent="0.3">
      <c r="A956">
        <f>VLOOKUP(Receive[[#This Row],[No用]],SetNo[[No.用]:[vlookup 用]],2,FALSE)</f>
        <v>166</v>
      </c>
      <c r="B956" s="10">
        <f>IF(ROW()=2,1,IF(A955&lt;&gt;Receive[[#This Row],[No]],1,B955+1))</f>
        <v>4</v>
      </c>
      <c r="C956" t="s">
        <v>108</v>
      </c>
      <c r="D956" s="1" t="s">
        <v>867</v>
      </c>
      <c r="E956" s="1" t="s">
        <v>90</v>
      </c>
      <c r="F956" s="1" t="s">
        <v>74</v>
      </c>
      <c r="G956" s="1" t="s">
        <v>691</v>
      </c>
      <c r="H956" t="s">
        <v>71</v>
      </c>
      <c r="I956">
        <v>1</v>
      </c>
      <c r="J956" t="s">
        <v>229</v>
      </c>
      <c r="K956" s="1" t="s">
        <v>164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ユニフォーム先島伊澄ICONIC</v>
      </c>
    </row>
    <row r="957" spans="1:20" x14ac:dyDescent="0.3">
      <c r="A957">
        <f>VLOOKUP(Receive[[#This Row],[No用]],SetNo[[No.用]:[vlookup 用]],2,FALSE)</f>
        <v>166</v>
      </c>
      <c r="B957" s="10">
        <f>IF(ROW()=2,1,IF(A956&lt;&gt;Receive[[#This Row],[No]],1,B956+1))</f>
        <v>5</v>
      </c>
      <c r="C957" t="s">
        <v>108</v>
      </c>
      <c r="D957" s="1" t="s">
        <v>867</v>
      </c>
      <c r="E957" s="1" t="s">
        <v>90</v>
      </c>
      <c r="F957" s="1" t="s">
        <v>74</v>
      </c>
      <c r="G957" s="1" t="s">
        <v>691</v>
      </c>
      <c r="H957" t="s">
        <v>71</v>
      </c>
      <c r="I957">
        <v>1</v>
      </c>
      <c r="J957" t="s">
        <v>229</v>
      </c>
      <c r="K957" s="1" t="s">
        <v>165</v>
      </c>
      <c r="L957" s="1" t="s">
        <v>162</v>
      </c>
      <c r="M957">
        <v>13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ユニフォーム先島伊澄ICONIC</v>
      </c>
    </row>
    <row r="958" spans="1:20" x14ac:dyDescent="0.3">
      <c r="A958">
        <f>VLOOKUP(Receive[[#This Row],[No用]],SetNo[[No.用]:[vlookup 用]],2,FALSE)</f>
        <v>167</v>
      </c>
      <c r="B958" s="10">
        <f>IF(ROW()=2,1,IF(A957&lt;&gt;Receive[[#This Row],[No]],1,B957+1))</f>
        <v>1</v>
      </c>
      <c r="C958" t="s">
        <v>108</v>
      </c>
      <c r="D958" s="1" t="s">
        <v>869</v>
      </c>
      <c r="E958" s="1" t="s">
        <v>90</v>
      </c>
      <c r="F958" s="1" t="s">
        <v>82</v>
      </c>
      <c r="G958" s="1" t="s">
        <v>691</v>
      </c>
      <c r="H958" t="s">
        <v>71</v>
      </c>
      <c r="I958">
        <v>1</v>
      </c>
      <c r="J958" t="s">
        <v>229</v>
      </c>
      <c r="K958" s="1" t="s">
        <v>119</v>
      </c>
      <c r="L958" s="1" t="s">
        <v>162</v>
      </c>
      <c r="M958">
        <v>26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ユニフォーム背黒晃彦ICONIC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2</v>
      </c>
      <c r="C959" t="s">
        <v>108</v>
      </c>
      <c r="D959" s="1" t="s">
        <v>869</v>
      </c>
      <c r="E959" s="1" t="s">
        <v>90</v>
      </c>
      <c r="F959" s="1" t="s">
        <v>82</v>
      </c>
      <c r="G959" s="1" t="s">
        <v>691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26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ユニフォーム背黒晃彦ICONIC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3</v>
      </c>
      <c r="C960" t="s">
        <v>108</v>
      </c>
      <c r="D960" s="1" t="s">
        <v>869</v>
      </c>
      <c r="E960" s="1" t="s">
        <v>90</v>
      </c>
      <c r="F960" s="1" t="s">
        <v>82</v>
      </c>
      <c r="G960" s="1" t="s">
        <v>691</v>
      </c>
      <c r="H960" t="s">
        <v>71</v>
      </c>
      <c r="I960">
        <v>1</v>
      </c>
      <c r="J960" t="s">
        <v>229</v>
      </c>
      <c r="K960" s="1" t="s">
        <v>120</v>
      </c>
      <c r="L960" s="1" t="s">
        <v>162</v>
      </c>
      <c r="M960">
        <v>26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ユニフォーム背黒晃彦ICONIC</v>
      </c>
    </row>
    <row r="961" spans="1:20" x14ac:dyDescent="0.3">
      <c r="A961">
        <f>VLOOKUP(Receive[[#This Row],[No用]],SetNo[[No.用]:[vlookup 用]],2,FALSE)</f>
        <v>167</v>
      </c>
      <c r="B961" s="10">
        <f>IF(ROW()=2,1,IF(A960&lt;&gt;Receive[[#This Row],[No]],1,B960+1))</f>
        <v>4</v>
      </c>
      <c r="C961" t="s">
        <v>108</v>
      </c>
      <c r="D961" s="1" t="s">
        <v>869</v>
      </c>
      <c r="E961" s="1" t="s">
        <v>90</v>
      </c>
      <c r="F961" s="1" t="s">
        <v>82</v>
      </c>
      <c r="G961" s="1" t="s">
        <v>691</v>
      </c>
      <c r="H961" t="s">
        <v>71</v>
      </c>
      <c r="I961">
        <v>1</v>
      </c>
      <c r="J961" t="s">
        <v>229</v>
      </c>
      <c r="K961" s="1" t="s">
        <v>164</v>
      </c>
      <c r="L961" s="1" t="s">
        <v>162</v>
      </c>
      <c r="M961">
        <v>26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ユニフォーム背黒晃彦ICONIC</v>
      </c>
    </row>
    <row r="962" spans="1:20" x14ac:dyDescent="0.3">
      <c r="A962">
        <f>VLOOKUP(Receive[[#This Row],[No用]],SetNo[[No.用]:[vlookup 用]],2,FALSE)</f>
        <v>167</v>
      </c>
      <c r="B962" s="10">
        <f>IF(ROW()=2,1,IF(A961&lt;&gt;Receive[[#This Row],[No]],1,B961+1))</f>
        <v>5</v>
      </c>
      <c r="C962" t="s">
        <v>108</v>
      </c>
      <c r="D962" s="1" t="s">
        <v>869</v>
      </c>
      <c r="E962" s="1" t="s">
        <v>90</v>
      </c>
      <c r="F962" s="1" t="s">
        <v>82</v>
      </c>
      <c r="G962" s="1" t="s">
        <v>691</v>
      </c>
      <c r="H962" t="s">
        <v>71</v>
      </c>
      <c r="I962">
        <v>1</v>
      </c>
      <c r="J962" t="s">
        <v>229</v>
      </c>
      <c r="K962" s="1" t="s">
        <v>165</v>
      </c>
      <c r="L962" s="1" t="s">
        <v>162</v>
      </c>
      <c r="M962">
        <v>13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ユニフォーム背黒晃彦ICONIC</v>
      </c>
    </row>
    <row r="963" spans="1:20" x14ac:dyDescent="0.3">
      <c r="A963">
        <f>VLOOKUP(Receive[[#This Row],[No用]],SetNo[[No.用]:[vlookup 用]],2,FALSE)</f>
        <v>168</v>
      </c>
      <c r="B963" s="10">
        <f>IF(ROW()=2,1,IF(A962&lt;&gt;Receive[[#This Row],[No]],1,B962+1))</f>
        <v>1</v>
      </c>
      <c r="C963" t="s">
        <v>108</v>
      </c>
      <c r="D963" s="1" t="s">
        <v>871</v>
      </c>
      <c r="E963" s="1" t="s">
        <v>90</v>
      </c>
      <c r="F963" s="1" t="s">
        <v>80</v>
      </c>
      <c r="G963" s="1" t="s">
        <v>691</v>
      </c>
      <c r="H963" t="s">
        <v>71</v>
      </c>
      <c r="I963">
        <v>1</v>
      </c>
      <c r="J963" t="s">
        <v>229</v>
      </c>
      <c r="K963" s="1" t="s">
        <v>119</v>
      </c>
      <c r="L963" s="1" t="s">
        <v>173</v>
      </c>
      <c r="M963">
        <v>37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ユニフォーム赤間颯ICONIC</v>
      </c>
    </row>
    <row r="964" spans="1:20" x14ac:dyDescent="0.3">
      <c r="A964">
        <f>VLOOKUP(Receive[[#This Row],[No用]],SetNo[[No.用]:[vlookup 用]],2,FALSE)</f>
        <v>168</v>
      </c>
      <c r="B964" s="10">
        <f>IF(ROW()=2,1,IF(A963&lt;&gt;Receive[[#This Row],[No]],1,B963+1))</f>
        <v>2</v>
      </c>
      <c r="C964" t="s">
        <v>108</v>
      </c>
      <c r="D964" s="1" t="s">
        <v>871</v>
      </c>
      <c r="E964" s="1" t="s">
        <v>90</v>
      </c>
      <c r="F964" s="1" t="s">
        <v>80</v>
      </c>
      <c r="G964" s="1" t="s">
        <v>691</v>
      </c>
      <c r="H964" t="s">
        <v>71</v>
      </c>
      <c r="I964">
        <v>1</v>
      </c>
      <c r="J964" t="s">
        <v>229</v>
      </c>
      <c r="K964" s="1" t="s">
        <v>195</v>
      </c>
      <c r="L964" s="1" t="s">
        <v>178</v>
      </c>
      <c r="M964">
        <v>39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ユニフォーム赤間颯ICONIC</v>
      </c>
    </row>
    <row r="965" spans="1:20" x14ac:dyDescent="0.3">
      <c r="A965">
        <f>VLOOKUP(Receive[[#This Row],[No用]],SetNo[[No.用]:[vlookup 用]],2,FALSE)</f>
        <v>168</v>
      </c>
      <c r="B965" s="10">
        <f>IF(ROW()=2,1,IF(A964&lt;&gt;Receive[[#This Row],[No]],1,B964+1))</f>
        <v>3</v>
      </c>
      <c r="C965" t="s">
        <v>108</v>
      </c>
      <c r="D965" s="1" t="s">
        <v>871</v>
      </c>
      <c r="E965" s="1" t="s">
        <v>90</v>
      </c>
      <c r="F965" s="1" t="s">
        <v>80</v>
      </c>
      <c r="G965" s="1" t="s">
        <v>691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34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ユニフォーム赤間颯ICONIC</v>
      </c>
    </row>
    <row r="966" spans="1:20" x14ac:dyDescent="0.3">
      <c r="A966">
        <f>VLOOKUP(Receive[[#This Row],[No用]],SetNo[[No.用]:[vlookup 用]],2,FALSE)</f>
        <v>168</v>
      </c>
      <c r="B966" s="10">
        <f>IF(ROW()=2,1,IF(A965&lt;&gt;Receive[[#This Row],[No]],1,B965+1))</f>
        <v>4</v>
      </c>
      <c r="C966" t="s">
        <v>108</v>
      </c>
      <c r="D966" s="1" t="s">
        <v>871</v>
      </c>
      <c r="E966" s="1" t="s">
        <v>90</v>
      </c>
      <c r="F966" s="1" t="s">
        <v>80</v>
      </c>
      <c r="G966" s="1" t="s">
        <v>691</v>
      </c>
      <c r="H966" t="s">
        <v>71</v>
      </c>
      <c r="I966">
        <v>1</v>
      </c>
      <c r="J966" t="s">
        <v>229</v>
      </c>
      <c r="K966" s="1" t="s">
        <v>231</v>
      </c>
      <c r="L966" s="1" t="s">
        <v>162</v>
      </c>
      <c r="M966">
        <v>34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ユニフォーム赤間颯ICONIC</v>
      </c>
    </row>
    <row r="967" spans="1:20" x14ac:dyDescent="0.3">
      <c r="A967">
        <f>VLOOKUP(Receive[[#This Row],[No用]],SetNo[[No.用]:[vlookup 用]],2,FALSE)</f>
        <v>168</v>
      </c>
      <c r="B967" s="10">
        <f>IF(ROW()=2,1,IF(A966&lt;&gt;Receive[[#This Row],[No]],1,B966+1))</f>
        <v>5</v>
      </c>
      <c r="C967" t="s">
        <v>108</v>
      </c>
      <c r="D967" s="1" t="s">
        <v>871</v>
      </c>
      <c r="E967" s="1" t="s">
        <v>90</v>
      </c>
      <c r="F967" s="1" t="s">
        <v>80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173</v>
      </c>
      <c r="M967">
        <v>37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ユニフォーム赤間颯ICONIC</v>
      </c>
    </row>
    <row r="968" spans="1:20" x14ac:dyDescent="0.3">
      <c r="A968">
        <f>VLOOKUP(Receive[[#This Row],[No用]],SetNo[[No.用]:[vlookup 用]],2,FALSE)</f>
        <v>168</v>
      </c>
      <c r="B968" s="10">
        <f>IF(ROW()=2,1,IF(A967&lt;&gt;Receive[[#This Row],[No]],1,B967+1))</f>
        <v>6</v>
      </c>
      <c r="C968" t="s">
        <v>108</v>
      </c>
      <c r="D968" s="1" t="s">
        <v>871</v>
      </c>
      <c r="E968" s="1" t="s">
        <v>90</v>
      </c>
      <c r="F968" s="1" t="s">
        <v>80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34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ユニフォーム赤間颯ICONIC</v>
      </c>
    </row>
    <row r="969" spans="1:20" x14ac:dyDescent="0.3">
      <c r="A969">
        <f>VLOOKUP(Receive[[#This Row],[No用]],SetNo[[No.用]:[vlookup 用]],2,FALSE)</f>
        <v>168</v>
      </c>
      <c r="B969" s="10">
        <f>IF(ROW()=2,1,IF(A968&lt;&gt;Receive[[#This Row],[No]],1,B968+1))</f>
        <v>7</v>
      </c>
      <c r="C969" t="s">
        <v>108</v>
      </c>
      <c r="D969" s="1" t="s">
        <v>871</v>
      </c>
      <c r="E969" s="1" t="s">
        <v>90</v>
      </c>
      <c r="F969" s="1" t="s">
        <v>80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ユニフォーム赤間颯ICONIC</v>
      </c>
    </row>
    <row r="970" spans="1:20" x14ac:dyDescent="0.3">
      <c r="A970">
        <f>VLOOKUP(Receive[[#This Row],[No用]],SetNo[[No.用]:[vlookup 用]],2,FALSE)</f>
        <v>168</v>
      </c>
      <c r="B970" s="10">
        <f>IF(ROW()=2,1,IF(A969&lt;&gt;Receive[[#This Row],[No]],1,B969+1))</f>
        <v>8</v>
      </c>
      <c r="C970" t="s">
        <v>108</v>
      </c>
      <c r="D970" s="1" t="s">
        <v>871</v>
      </c>
      <c r="E970" s="1" t="s">
        <v>90</v>
      </c>
      <c r="F970" s="1" t="s">
        <v>80</v>
      </c>
      <c r="G970" s="1" t="s">
        <v>691</v>
      </c>
      <c r="H970" t="s">
        <v>71</v>
      </c>
      <c r="I970">
        <v>1</v>
      </c>
      <c r="J970" t="s">
        <v>229</v>
      </c>
      <c r="K970" s="1" t="s">
        <v>183</v>
      </c>
      <c r="L970" s="1" t="s">
        <v>225</v>
      </c>
      <c r="M970">
        <v>50</v>
      </c>
      <c r="N970">
        <v>0</v>
      </c>
      <c r="O970">
        <v>61</v>
      </c>
      <c r="P970">
        <v>0</v>
      </c>
      <c r="T97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65"/>
  <sheetViews>
    <sheetView topLeftCell="A365" workbookViewId="0">
      <selection activeCell="A396" sqref="A396:XFD397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s="1" t="s">
        <v>963</v>
      </c>
      <c r="D275" t="s">
        <v>72</v>
      </c>
      <c r="E275" s="1" t="s">
        <v>90</v>
      </c>
      <c r="F275" t="s">
        <v>74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173</v>
      </c>
      <c r="M275">
        <v>36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雪遊び古牧譲ICONIC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s="1" t="s">
        <v>963</v>
      </c>
      <c r="D276" t="s">
        <v>72</v>
      </c>
      <c r="E276" s="1" t="s">
        <v>90</v>
      </c>
      <c r="F276" t="s">
        <v>74</v>
      </c>
      <c r="G276" t="s">
        <v>75</v>
      </c>
      <c r="H276" t="s">
        <v>71</v>
      </c>
      <c r="I276">
        <v>1</v>
      </c>
      <c r="J276" t="s">
        <v>232</v>
      </c>
      <c r="K276" s="1" t="s">
        <v>169</v>
      </c>
      <c r="L276" s="1" t="s">
        <v>173</v>
      </c>
      <c r="M276">
        <v>36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雪遊び古牧譲ICONIC</v>
      </c>
    </row>
    <row r="277" spans="1:20" x14ac:dyDescent="0.3">
      <c r="A277">
        <f>VLOOKUP(Toss[[#This Row],[No用]],SetNo[[No.用]:[vlookup 用]],2,FALSE)</f>
        <v>93</v>
      </c>
      <c r="B277">
        <f>IF(ROW()=2,1,IF(A276&lt;&gt;Toss[[#This Row],[No]],1,B276+1))</f>
        <v>3</v>
      </c>
      <c r="C277" s="1" t="s">
        <v>963</v>
      </c>
      <c r="D277" t="s">
        <v>72</v>
      </c>
      <c r="E277" s="1" t="s">
        <v>90</v>
      </c>
      <c r="F277" t="s">
        <v>74</v>
      </c>
      <c r="G277" t="s">
        <v>75</v>
      </c>
      <c r="H277" t="s">
        <v>71</v>
      </c>
      <c r="I277">
        <v>1</v>
      </c>
      <c r="J277" t="s">
        <v>232</v>
      </c>
      <c r="K277" s="1" t="s">
        <v>172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雪遊び古牧譲ICONIC</v>
      </c>
    </row>
    <row r="278" spans="1:20" x14ac:dyDescent="0.3">
      <c r="A278">
        <f>VLOOKUP(Toss[[#This Row],[No用]],SetNo[[No.用]:[vlookup 用]],2,FALSE)</f>
        <v>93</v>
      </c>
      <c r="B278">
        <f>IF(ROW()=2,1,IF(A277&lt;&gt;Toss[[#This Row],[No]],1,B277+1))</f>
        <v>4</v>
      </c>
      <c r="C278" s="1" t="s">
        <v>963</v>
      </c>
      <c r="D278" t="s">
        <v>72</v>
      </c>
      <c r="E278" s="1" t="s">
        <v>90</v>
      </c>
      <c r="F278" t="s">
        <v>74</v>
      </c>
      <c r="G278" t="s">
        <v>75</v>
      </c>
      <c r="H278" t="s">
        <v>71</v>
      </c>
      <c r="I278">
        <v>1</v>
      </c>
      <c r="J278" t="s">
        <v>232</v>
      </c>
      <c r="K278" s="1" t="s">
        <v>233</v>
      </c>
      <c r="L278" s="1" t="s">
        <v>178</v>
      </c>
      <c r="M278">
        <v>37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雪遊び古牧譲ICONIC</v>
      </c>
    </row>
    <row r="279" spans="1:20" x14ac:dyDescent="0.3">
      <c r="A279">
        <f>VLOOKUP(Toss[[#This Row],[No用]],SetNo[[No.用]:[vlookup 用]],2,FALSE)</f>
        <v>93</v>
      </c>
      <c r="B279">
        <f>IF(ROW()=2,1,IF(A278&lt;&gt;Toss[[#This Row],[No]],1,B278+1))</f>
        <v>5</v>
      </c>
      <c r="C279" s="1" t="s">
        <v>963</v>
      </c>
      <c r="D279" t="s">
        <v>72</v>
      </c>
      <c r="E279" s="1" t="s">
        <v>90</v>
      </c>
      <c r="F279" t="s">
        <v>74</v>
      </c>
      <c r="G279" t="s">
        <v>75</v>
      </c>
      <c r="H279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49</v>
      </c>
      <c r="N279">
        <v>0</v>
      </c>
      <c r="O279">
        <v>59</v>
      </c>
      <c r="P279">
        <v>0</v>
      </c>
      <c r="T279" t="str">
        <f>Toss[[#This Row],[服装]]&amp;Toss[[#This Row],[名前]]&amp;Toss[[#This Row],[レアリティ]]</f>
        <v>雪遊び古牧譲ICONIC</v>
      </c>
    </row>
    <row r="280" spans="1:20" x14ac:dyDescent="0.3">
      <c r="A280">
        <f>VLOOKUP(Toss[[#This Row],[No用]],SetNo[[No.用]:[vlookup 用]],2,FALSE)</f>
        <v>94</v>
      </c>
      <c r="B280">
        <f>IF(ROW()=2,1,IF(A279&lt;&gt;Toss[[#This Row],[No]],1,B279+1))</f>
        <v>1</v>
      </c>
      <c r="C280" t="s">
        <v>206</v>
      </c>
      <c r="D280" t="s">
        <v>76</v>
      </c>
      <c r="E280" t="s">
        <v>28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ユニフォーム浅虫快人ICONIC</v>
      </c>
    </row>
    <row r="281" spans="1:20" x14ac:dyDescent="0.3">
      <c r="A281">
        <f>VLOOKUP(Toss[[#This Row],[No用]],SetNo[[No.用]:[vlookup 用]],2,FALSE)</f>
        <v>94</v>
      </c>
      <c r="B281">
        <f>IF(ROW()=2,1,IF(A280&lt;&gt;Toss[[#This Row],[No]],1,B280+1))</f>
        <v>2</v>
      </c>
      <c r="C281" t="s">
        <v>206</v>
      </c>
      <c r="D281" t="s">
        <v>76</v>
      </c>
      <c r="E281" t="s">
        <v>28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ユニフォーム浅虫快人ICONIC</v>
      </c>
    </row>
    <row r="282" spans="1:20" x14ac:dyDescent="0.3">
      <c r="A282">
        <f>VLOOKUP(Toss[[#This Row],[No用]],SetNo[[No.用]:[vlookup 用]],2,FALSE)</f>
        <v>95</v>
      </c>
      <c r="B282">
        <f>IF(ROW()=2,1,IF(A281&lt;&gt;Toss[[#This Row],[No]],1,B281+1))</f>
        <v>1</v>
      </c>
      <c r="C282" t="s">
        <v>206</v>
      </c>
      <c r="D282" t="s">
        <v>79</v>
      </c>
      <c r="E282" t="s">
        <v>23</v>
      </c>
      <c r="F282" t="s">
        <v>21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ユニフォーム南田大志ICONIC</v>
      </c>
    </row>
    <row r="283" spans="1:20" x14ac:dyDescent="0.3">
      <c r="A283">
        <f>VLOOKUP(Toss[[#This Row],[No用]],SetNo[[No.用]:[vlookup 用]],2,FALSE)</f>
        <v>96</v>
      </c>
      <c r="B283">
        <f>IF(ROW()=2,1,IF(A282&lt;&gt;Toss[[#This Row],[No]],1,B282+1))</f>
        <v>1</v>
      </c>
      <c r="C283" t="s">
        <v>206</v>
      </c>
      <c r="D283" t="s">
        <v>81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 s="1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ユニフォーム湯川良明ICONIC</v>
      </c>
    </row>
    <row r="284" spans="1:20" x14ac:dyDescent="0.3">
      <c r="A284">
        <f>VLOOKUP(Toss[[#This Row],[No用]],SetNo[[No.用]:[vlookup 用]],2,FALSE)</f>
        <v>96</v>
      </c>
      <c r="B284">
        <f>IF(ROW()=2,1,IF(A283&lt;&gt;Toss[[#This Row],[No]],1,B283+1))</f>
        <v>2</v>
      </c>
      <c r="C284" t="s">
        <v>206</v>
      </c>
      <c r="D284" t="s">
        <v>81</v>
      </c>
      <c r="E284" t="s">
        <v>23</v>
      </c>
      <c r="F284" t="s">
        <v>26</v>
      </c>
      <c r="G284" t="s">
        <v>75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ユニフォーム湯川良明ICONIC</v>
      </c>
    </row>
    <row r="285" spans="1:20" x14ac:dyDescent="0.3">
      <c r="A285">
        <f>VLOOKUP(Toss[[#This Row],[No用]],SetNo[[No.用]:[vlookup 用]],2,FALSE)</f>
        <v>97</v>
      </c>
      <c r="B285">
        <f>IF(ROW()=2,1,IF(A284&lt;&gt;Toss[[#This Row],[No]],1,B284+1))</f>
        <v>1</v>
      </c>
      <c r="C285" t="s">
        <v>206</v>
      </c>
      <c r="D285" t="s">
        <v>83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ユニフォーム稲垣功ICONIC</v>
      </c>
    </row>
    <row r="286" spans="1:20" x14ac:dyDescent="0.3">
      <c r="A286">
        <f>VLOOKUP(Toss[[#This Row],[No用]],SetNo[[No.用]:[vlookup 用]],2,FALSE)</f>
        <v>97</v>
      </c>
      <c r="B286">
        <f>IF(ROW()=2,1,IF(A285&lt;&gt;Toss[[#This Row],[No]],1,B285+1))</f>
        <v>2</v>
      </c>
      <c r="C286" t="s">
        <v>206</v>
      </c>
      <c r="D286" t="s">
        <v>83</v>
      </c>
      <c r="E286" t="s">
        <v>23</v>
      </c>
      <c r="F286" t="s">
        <v>25</v>
      </c>
      <c r="G286" t="s">
        <v>75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31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ユニフォーム稲垣功ICONIC</v>
      </c>
    </row>
    <row r="287" spans="1:20" x14ac:dyDescent="0.3">
      <c r="A287">
        <f>VLOOKUP(Toss[[#This Row],[No用]],SetNo[[No.用]:[vlookup 用]],2,FALSE)</f>
        <v>98</v>
      </c>
      <c r="B287">
        <f>IF(ROW()=2,1,IF(A286&lt;&gt;Toss[[#This Row],[No]],1,B286+1))</f>
        <v>1</v>
      </c>
      <c r="C287" t="s">
        <v>206</v>
      </c>
      <c r="D287" t="s">
        <v>86</v>
      </c>
      <c r="E287" t="s">
        <v>23</v>
      </c>
      <c r="F287" t="s">
        <v>26</v>
      </c>
      <c r="G287" t="s">
        <v>75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ユニフォーム馬門英治ICONIC</v>
      </c>
    </row>
    <row r="288" spans="1:20" x14ac:dyDescent="0.3">
      <c r="A288">
        <f>VLOOKUP(Toss[[#This Row],[No用]],SetNo[[No.用]:[vlookup 用]],2,FALSE)</f>
        <v>98</v>
      </c>
      <c r="B288">
        <f>IF(ROW()=2,1,IF(A287&lt;&gt;Toss[[#This Row],[No]],1,B287+1))</f>
        <v>2</v>
      </c>
      <c r="C288" t="s">
        <v>206</v>
      </c>
      <c r="D288" t="s">
        <v>86</v>
      </c>
      <c r="E288" t="s">
        <v>23</v>
      </c>
      <c r="F288" t="s">
        <v>26</v>
      </c>
      <c r="G288" t="s">
        <v>75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ユニフォーム馬門英治ICONIC</v>
      </c>
    </row>
    <row r="289" spans="1:20" x14ac:dyDescent="0.3">
      <c r="A289">
        <f>VLOOKUP(Toss[[#This Row],[No用]],SetNo[[No.用]:[vlookup 用]],2,FALSE)</f>
        <v>99</v>
      </c>
      <c r="B289">
        <f>IF(ROW()=2,1,IF(A288&lt;&gt;Toss[[#This Row],[No]],1,B288+1))</f>
        <v>1</v>
      </c>
      <c r="C289" t="s">
        <v>206</v>
      </c>
      <c r="D289" t="s">
        <v>88</v>
      </c>
      <c r="E289" t="s">
        <v>23</v>
      </c>
      <c r="F289" t="s">
        <v>25</v>
      </c>
      <c r="G289" t="s">
        <v>75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ユニフォーム百沢雄大ICONIC</v>
      </c>
    </row>
    <row r="290" spans="1:20" x14ac:dyDescent="0.3">
      <c r="A290">
        <f>VLOOKUP(Toss[[#This Row],[No用]],SetNo[[No.用]:[vlookup 用]],2,FALSE)</f>
        <v>99</v>
      </c>
      <c r="B290">
        <f>IF(ROW()=2,1,IF(A289&lt;&gt;Toss[[#This Row],[No]],1,B289+1))</f>
        <v>2</v>
      </c>
      <c r="C290" t="s">
        <v>206</v>
      </c>
      <c r="D290" t="s">
        <v>88</v>
      </c>
      <c r="E290" t="s">
        <v>23</v>
      </c>
      <c r="F290" t="s">
        <v>25</v>
      </c>
      <c r="G290" t="s">
        <v>75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ユニフォーム百沢雄大ICONIC</v>
      </c>
    </row>
    <row r="291" spans="1:20" x14ac:dyDescent="0.3">
      <c r="A291">
        <f>VLOOKUP(Toss[[#This Row],[No用]],SetNo[[No.用]:[vlookup 用]],2,FALSE)</f>
        <v>100</v>
      </c>
      <c r="B291">
        <f>IF(ROW()=2,1,IF(A290&lt;&gt;Toss[[#This Row],[No]],1,B290+1))</f>
        <v>1</v>
      </c>
      <c r="C291" s="1" t="s">
        <v>705</v>
      </c>
      <c r="D291" t="s">
        <v>88</v>
      </c>
      <c r="E291" s="1" t="s">
        <v>90</v>
      </c>
      <c r="F291" t="s">
        <v>78</v>
      </c>
      <c r="G291" t="s">
        <v>75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職業体験百沢雄大ICONIC</v>
      </c>
    </row>
    <row r="292" spans="1:20" x14ac:dyDescent="0.3">
      <c r="A292">
        <f>VLOOKUP(Toss[[#This Row],[No用]],SetNo[[No.用]:[vlookup 用]],2,FALSE)</f>
        <v>100</v>
      </c>
      <c r="B292">
        <f>IF(ROW()=2,1,IF(A291&lt;&gt;Toss[[#This Row],[No]],1,B291+1))</f>
        <v>2</v>
      </c>
      <c r="C292" s="1" t="s">
        <v>705</v>
      </c>
      <c r="D292" t="s">
        <v>88</v>
      </c>
      <c r="E292" s="1" t="s">
        <v>90</v>
      </c>
      <c r="F292" t="s">
        <v>78</v>
      </c>
      <c r="G292" t="s">
        <v>75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29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職業体験百沢雄大ICONIC</v>
      </c>
    </row>
    <row r="293" spans="1:20" x14ac:dyDescent="0.3">
      <c r="A293">
        <f>VLOOKUP(Toss[[#This Row],[No用]],SetNo[[No.用]:[vlookup 用]],2,FALSE)</f>
        <v>101</v>
      </c>
      <c r="B293">
        <f>IF(ROW()=2,1,IF(A292&lt;&gt;Toss[[#This Row],[No]],1,B292+1))</f>
        <v>1</v>
      </c>
      <c r="C293" t="s">
        <v>108</v>
      </c>
      <c r="D293" t="s">
        <v>89</v>
      </c>
      <c r="E293" t="s">
        <v>90</v>
      </c>
      <c r="F293" t="s">
        <v>78</v>
      </c>
      <c r="G293" t="s">
        <v>91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ユニフォーム照島游児ICONIC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2</v>
      </c>
      <c r="C294" t="s">
        <v>108</v>
      </c>
      <c r="D294" t="s">
        <v>89</v>
      </c>
      <c r="E294" t="s">
        <v>90</v>
      </c>
      <c r="F294" t="s">
        <v>78</v>
      </c>
      <c r="G294" t="s">
        <v>91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ユニフォーム照島游児ICONIC</v>
      </c>
    </row>
    <row r="295" spans="1:20" x14ac:dyDescent="0.3">
      <c r="A295">
        <f>VLOOKUP(Toss[[#This Row],[No用]],SetNo[[No.用]:[vlookup 用]],2,FALSE)</f>
        <v>102</v>
      </c>
      <c r="B295">
        <f>IF(ROW()=2,1,IF(A294&lt;&gt;Toss[[#This Row],[No]],1,B294+1))</f>
        <v>1</v>
      </c>
      <c r="C295" t="s">
        <v>149</v>
      </c>
      <c r="D295" t="s">
        <v>89</v>
      </c>
      <c r="E295" t="s">
        <v>77</v>
      </c>
      <c r="F295" t="s">
        <v>78</v>
      </c>
      <c r="G295" t="s">
        <v>91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制服照島游児ICONIC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2</v>
      </c>
      <c r="C296" t="s">
        <v>149</v>
      </c>
      <c r="D296" t="s">
        <v>89</v>
      </c>
      <c r="E296" t="s">
        <v>77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制服照島游児ICONIC</v>
      </c>
    </row>
    <row r="297" spans="1:20" x14ac:dyDescent="0.3">
      <c r="A297">
        <f>VLOOKUP(Toss[[#This Row],[No用]],SetNo[[No.用]:[vlookup 用]],2,FALSE)</f>
        <v>103</v>
      </c>
      <c r="B297">
        <f>IF(ROW()=2,1,IF(A296&lt;&gt;Toss[[#This Row],[No]],1,B296+1))</f>
        <v>1</v>
      </c>
      <c r="C297" s="1" t="s">
        <v>963</v>
      </c>
      <c r="D297" t="s">
        <v>89</v>
      </c>
      <c r="E297" s="1" t="s">
        <v>964</v>
      </c>
      <c r="F297" t="s">
        <v>78</v>
      </c>
      <c r="G297" t="s">
        <v>91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雪遊び照島游児ICONIC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2</v>
      </c>
      <c r="C298" s="1" t="s">
        <v>963</v>
      </c>
      <c r="D298" t="s">
        <v>89</v>
      </c>
      <c r="E298" s="1" t="s">
        <v>964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雪遊び照島游児ICONIC</v>
      </c>
    </row>
    <row r="299" spans="1:20" x14ac:dyDescent="0.3">
      <c r="A299">
        <f>VLOOKUP(Toss[[#This Row],[No用]],SetNo[[No.用]:[vlookup 用]],2,FALSE)</f>
        <v>104</v>
      </c>
      <c r="B299">
        <f>IF(ROW()=2,1,IF(A298&lt;&gt;Toss[[#This Row],[No]],1,B298+1))</f>
        <v>1</v>
      </c>
      <c r="C299" t="s">
        <v>108</v>
      </c>
      <c r="D299" t="s">
        <v>92</v>
      </c>
      <c r="E299" t="s">
        <v>90</v>
      </c>
      <c r="F299" t="s">
        <v>82</v>
      </c>
      <c r="G299" t="s">
        <v>91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ユニフォーム母畑和馬ICONIC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2</v>
      </c>
      <c r="C300" t="s">
        <v>108</v>
      </c>
      <c r="D300" t="s">
        <v>92</v>
      </c>
      <c r="E300" t="s">
        <v>90</v>
      </c>
      <c r="F300" t="s">
        <v>82</v>
      </c>
      <c r="G300" t="s">
        <v>91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ユニフォーム母畑和馬ICONIC</v>
      </c>
    </row>
    <row r="301" spans="1:20" x14ac:dyDescent="0.3">
      <c r="A301">
        <f>VLOOKUP(Toss[[#This Row],[No用]],SetNo[[No.用]:[vlookup 用]],2,FALSE)</f>
        <v>105</v>
      </c>
      <c r="B301">
        <f>IF(ROW()=2,1,IF(A300&lt;&gt;Toss[[#This Row],[No]],1,B300+1))</f>
        <v>1</v>
      </c>
      <c r="C301" t="s">
        <v>108</v>
      </c>
      <c r="D301" t="s">
        <v>93</v>
      </c>
      <c r="E301" t="s">
        <v>73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ユニフォーム二岐丈晴ICONIC</v>
      </c>
    </row>
    <row r="302" spans="1:20" x14ac:dyDescent="0.3">
      <c r="A302">
        <f>VLOOKUP(Toss[[#This Row],[No用]],SetNo[[No.用]:[vlookup 用]],2,FALSE)</f>
        <v>105</v>
      </c>
      <c r="B302">
        <f>IF(ROW()=2,1,IF(A301&lt;&gt;Toss[[#This Row],[No]],1,B301+1))</f>
        <v>2</v>
      </c>
      <c r="C302" t="s">
        <v>108</v>
      </c>
      <c r="D302" t="s">
        <v>93</v>
      </c>
      <c r="E302" t="s">
        <v>73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ユニフォーム二岐丈晴ICONIC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3</v>
      </c>
      <c r="C303" t="s">
        <v>108</v>
      </c>
      <c r="D303" t="s">
        <v>93</v>
      </c>
      <c r="E303" t="s">
        <v>73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181</v>
      </c>
      <c r="L303" s="1" t="s">
        <v>162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ユニフォーム二岐丈晴ICONIC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4</v>
      </c>
      <c r="C304" t="s">
        <v>108</v>
      </c>
      <c r="D304" t="s">
        <v>93</v>
      </c>
      <c r="E304" t="s">
        <v>73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386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ユニフォーム二岐丈晴ICONIC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5</v>
      </c>
      <c r="C305" t="s">
        <v>108</v>
      </c>
      <c r="D305" t="s">
        <v>93</v>
      </c>
      <c r="E305" t="s">
        <v>73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233</v>
      </c>
      <c r="L305" s="1" t="s">
        <v>162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ユニフォーム二岐丈晴ICONIC</v>
      </c>
    </row>
    <row r="306" spans="1:20" x14ac:dyDescent="0.3">
      <c r="A306">
        <f>VLOOKUP(Toss[[#This Row],[No用]],SetNo[[No.用]:[vlookup 用]],2,FALSE)</f>
        <v>105</v>
      </c>
      <c r="B306">
        <f>IF(ROW()=2,1,IF(A305&lt;&gt;Toss[[#This Row],[No]],1,B305+1))</f>
        <v>6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105</v>
      </c>
      <c r="B307">
        <f>IF(ROW()=2,1,IF(A306&lt;&gt;Toss[[#This Row],[No]],1,B306+1))</f>
        <v>7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182</v>
      </c>
      <c r="L307" s="1" t="s">
        <v>225</v>
      </c>
      <c r="M307">
        <v>47</v>
      </c>
      <c r="N307">
        <v>0</v>
      </c>
      <c r="O307">
        <v>57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106</v>
      </c>
      <c r="B308">
        <f>IF(ROW()=2,1,IF(A307&lt;&gt;Toss[[#This Row],[No]],1,B307+1))</f>
        <v>1</v>
      </c>
      <c r="C308" t="s">
        <v>149</v>
      </c>
      <c r="D308" t="s">
        <v>93</v>
      </c>
      <c r="E308" t="s">
        <v>90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制服二岐丈晴ICONIC</v>
      </c>
    </row>
    <row r="309" spans="1:20" x14ac:dyDescent="0.3">
      <c r="A309">
        <f>VLOOKUP(Toss[[#This Row],[No用]],SetNo[[No.用]:[vlookup 用]],2,FALSE)</f>
        <v>106</v>
      </c>
      <c r="B309">
        <f>IF(ROW()=2,1,IF(A308&lt;&gt;Toss[[#This Row],[No]],1,B308+1))</f>
        <v>2</v>
      </c>
      <c r="C309" t="s">
        <v>149</v>
      </c>
      <c r="D309" t="s">
        <v>93</v>
      </c>
      <c r="E309" t="s">
        <v>90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制服二岐丈晴ICONIC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3</v>
      </c>
      <c r="C310" t="s">
        <v>149</v>
      </c>
      <c r="D310" t="s">
        <v>93</v>
      </c>
      <c r="E310" t="s">
        <v>90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181</v>
      </c>
      <c r="L310" s="1" t="s">
        <v>162</v>
      </c>
      <c r="M310">
        <v>32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制服二岐丈晴ICONIC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4</v>
      </c>
      <c r="C311" t="s">
        <v>149</v>
      </c>
      <c r="D311" t="s">
        <v>93</v>
      </c>
      <c r="E311" t="s">
        <v>90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386</v>
      </c>
      <c r="L311" s="1" t="s">
        <v>173</v>
      </c>
      <c r="M311">
        <v>43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制服二岐丈晴ICONIC</v>
      </c>
    </row>
    <row r="312" spans="1:20" x14ac:dyDescent="0.3">
      <c r="A312">
        <f>VLOOKUP(Toss[[#This Row],[No用]],SetNo[[No.用]:[vlookup 用]],2,FALSE)</f>
        <v>106</v>
      </c>
      <c r="B312">
        <f>IF(ROW()=2,1,IF(A311&lt;&gt;Toss[[#This Row],[No]],1,B311+1))</f>
        <v>5</v>
      </c>
      <c r="C312" t="s">
        <v>149</v>
      </c>
      <c r="D312" t="s">
        <v>93</v>
      </c>
      <c r="E312" t="s">
        <v>90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233</v>
      </c>
      <c r="L312" s="1" t="s">
        <v>178</v>
      </c>
      <c r="M312">
        <v>37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制服二岐丈晴ICONIC</v>
      </c>
    </row>
    <row r="313" spans="1:20" x14ac:dyDescent="0.3">
      <c r="A313">
        <f>VLOOKUP(Toss[[#This Row],[No用]],SetNo[[No.用]:[vlookup 用]],2,FALSE)</f>
        <v>106</v>
      </c>
      <c r="B313">
        <f>IF(ROW()=2,1,IF(A312&lt;&gt;Toss[[#This Row],[No]],1,B312+1))</f>
        <v>6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386</v>
      </c>
      <c r="L313" s="1" t="s">
        <v>225</v>
      </c>
      <c r="M313">
        <v>47</v>
      </c>
      <c r="N313">
        <v>0</v>
      </c>
      <c r="O313">
        <v>57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106</v>
      </c>
      <c r="B314">
        <f>IF(ROW()=2,1,IF(A313&lt;&gt;Toss[[#This Row],[No]],1,B313+1))</f>
        <v>7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233</v>
      </c>
      <c r="L314" s="1" t="s">
        <v>225</v>
      </c>
      <c r="M314">
        <v>47</v>
      </c>
      <c r="N314">
        <v>0</v>
      </c>
      <c r="O314">
        <v>57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107</v>
      </c>
      <c r="B315">
        <f>IF(ROW()=2,1,IF(A314&lt;&gt;Toss[[#This Row],[No]],1,B314+1))</f>
        <v>1</v>
      </c>
      <c r="C315" t="s">
        <v>108</v>
      </c>
      <c r="D315" t="s">
        <v>99</v>
      </c>
      <c r="E315" t="s">
        <v>73</v>
      </c>
      <c r="F315" t="s">
        <v>78</v>
      </c>
      <c r="G315" t="s">
        <v>91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ユニフォーム沼尻凛太郎ICONIC</v>
      </c>
    </row>
    <row r="316" spans="1:20" x14ac:dyDescent="0.3">
      <c r="A316">
        <f>VLOOKUP(Toss[[#This Row],[No用]],SetNo[[No.用]:[vlookup 用]],2,FALSE)</f>
        <v>107</v>
      </c>
      <c r="B316">
        <f>IF(ROW()=2,1,IF(A315&lt;&gt;Toss[[#This Row],[No]],1,B315+1))</f>
        <v>2</v>
      </c>
      <c r="C316" t="s">
        <v>108</v>
      </c>
      <c r="D316" t="s">
        <v>99</v>
      </c>
      <c r="E316" t="s">
        <v>73</v>
      </c>
      <c r="F316" t="s">
        <v>78</v>
      </c>
      <c r="G316" t="s">
        <v>91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31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ユニフォーム沼尻凛太郎ICONIC</v>
      </c>
    </row>
    <row r="317" spans="1:20" x14ac:dyDescent="0.3">
      <c r="A317">
        <f>VLOOKUP(Toss[[#This Row],[No用]],SetNo[[No.用]:[vlookup 用]],2,FALSE)</f>
        <v>108</v>
      </c>
      <c r="B317">
        <f>IF(ROW()=2,1,IF(A316&lt;&gt;Toss[[#This Row],[No]],1,B316+1))</f>
        <v>1</v>
      </c>
      <c r="C317" t="s">
        <v>108</v>
      </c>
      <c r="D317" t="s">
        <v>94</v>
      </c>
      <c r="E317" t="s">
        <v>90</v>
      </c>
      <c r="F317" t="s">
        <v>82</v>
      </c>
      <c r="G317" t="s">
        <v>91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ユニフォーム飯坂信義ICONIC</v>
      </c>
    </row>
    <row r="318" spans="1:20" x14ac:dyDescent="0.3">
      <c r="A318">
        <f>VLOOKUP(Toss[[#This Row],[No用]],SetNo[[No.用]:[vlookup 用]],2,FALSE)</f>
        <v>108</v>
      </c>
      <c r="B318">
        <f>IF(ROW()=2,1,IF(A317&lt;&gt;Toss[[#This Row],[No]],1,B317+1))</f>
        <v>2</v>
      </c>
      <c r="C318" t="s">
        <v>108</v>
      </c>
      <c r="D318" t="s">
        <v>94</v>
      </c>
      <c r="E318" t="s">
        <v>90</v>
      </c>
      <c r="F318" t="s">
        <v>82</v>
      </c>
      <c r="G318" t="s">
        <v>91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ユニフォーム飯坂信義ICONIC</v>
      </c>
    </row>
    <row r="319" spans="1:20" x14ac:dyDescent="0.3">
      <c r="A319">
        <f>VLOOKUP(Toss[[#This Row],[No用]],SetNo[[No.用]:[vlookup 用]],2,FALSE)</f>
        <v>109</v>
      </c>
      <c r="B319">
        <f>IF(ROW()=2,1,IF(A318&lt;&gt;Toss[[#This Row],[No]],1,B318+1))</f>
        <v>1</v>
      </c>
      <c r="C319" t="s">
        <v>108</v>
      </c>
      <c r="D319" t="s">
        <v>95</v>
      </c>
      <c r="E319" t="s">
        <v>90</v>
      </c>
      <c r="F319" t="s">
        <v>78</v>
      </c>
      <c r="G319" t="s">
        <v>91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ユニフォーム東山勝道ICONIC</v>
      </c>
    </row>
    <row r="320" spans="1:20" x14ac:dyDescent="0.3">
      <c r="A320">
        <f>VLOOKUP(Toss[[#This Row],[No用]],SetNo[[No.用]:[vlookup 用]],2,FALSE)</f>
        <v>109</v>
      </c>
      <c r="B320">
        <f>IF(ROW()=2,1,IF(A319&lt;&gt;Toss[[#This Row],[No]],1,B319+1))</f>
        <v>2</v>
      </c>
      <c r="C320" t="s">
        <v>108</v>
      </c>
      <c r="D320" t="s">
        <v>95</v>
      </c>
      <c r="E320" t="s">
        <v>90</v>
      </c>
      <c r="F320" t="s">
        <v>78</v>
      </c>
      <c r="G320" t="s">
        <v>91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ユニフォーム東山勝道ICONIC</v>
      </c>
    </row>
    <row r="321" spans="1:20" x14ac:dyDescent="0.3">
      <c r="A321">
        <f>VLOOKUP(Toss[[#This Row],[No用]],SetNo[[No.用]:[vlookup 用]],2,FALSE)</f>
        <v>110</v>
      </c>
      <c r="B321">
        <f>IF(ROW()=2,1,IF(A320&lt;&gt;Toss[[#This Row],[No]],1,B320+1))</f>
        <v>1</v>
      </c>
      <c r="C321" t="s">
        <v>108</v>
      </c>
      <c r="D321" t="s">
        <v>96</v>
      </c>
      <c r="E321" t="s">
        <v>90</v>
      </c>
      <c r="F321" t="s">
        <v>80</v>
      </c>
      <c r="G321" t="s">
        <v>91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ユニフォーム土湯新ICONIC</v>
      </c>
    </row>
    <row r="322" spans="1:20" x14ac:dyDescent="0.3">
      <c r="A322">
        <f>VLOOKUP(Toss[[#This Row],[No用]],SetNo[[No.用]:[vlookup 用]],2,FALSE)</f>
        <v>111</v>
      </c>
      <c r="B322">
        <f>IF(ROW()=2,1,IF(A321&lt;&gt;Toss[[#This Row],[No]],1,B321+1))</f>
        <v>1</v>
      </c>
      <c r="C322" t="s">
        <v>206</v>
      </c>
      <c r="D322" t="s">
        <v>571</v>
      </c>
      <c r="E322" t="s">
        <v>28</v>
      </c>
      <c r="F322" t="s">
        <v>25</v>
      </c>
      <c r="G322" t="s">
        <v>156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ユニフォーム中島猛ICONIC</v>
      </c>
    </row>
    <row r="323" spans="1:20" x14ac:dyDescent="0.3">
      <c r="A323">
        <f>VLOOKUP(Toss[[#This Row],[No用]],SetNo[[No.用]:[vlookup 用]],2,FALSE)</f>
        <v>111</v>
      </c>
      <c r="B323">
        <f>IF(ROW()=2,1,IF(A322&lt;&gt;Toss[[#This Row],[No]],1,B322+1))</f>
        <v>2</v>
      </c>
      <c r="C323" t="s">
        <v>206</v>
      </c>
      <c r="D323" t="s">
        <v>571</v>
      </c>
      <c r="E323" t="s">
        <v>28</v>
      </c>
      <c r="F323" t="s">
        <v>25</v>
      </c>
      <c r="G323" t="s">
        <v>156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33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ユニフォーム中島猛ICONIC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1</v>
      </c>
      <c r="C324" t="s">
        <v>206</v>
      </c>
      <c r="D324" t="s">
        <v>574</v>
      </c>
      <c r="E324" t="s">
        <v>24</v>
      </c>
      <c r="F324" t="s">
        <v>25</v>
      </c>
      <c r="G324" t="s">
        <v>156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ユニフォーム白石優希ICONIC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2</v>
      </c>
      <c r="C325" t="s">
        <v>206</v>
      </c>
      <c r="D325" t="s">
        <v>574</v>
      </c>
      <c r="E325" t="s">
        <v>24</v>
      </c>
      <c r="F325" t="s">
        <v>25</v>
      </c>
      <c r="G325" t="s">
        <v>156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29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ユニフォーム白石優希ICONIC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577</v>
      </c>
      <c r="E326" t="s">
        <v>28</v>
      </c>
      <c r="F326" t="s">
        <v>31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173</v>
      </c>
      <c r="M326">
        <v>37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ユニフォーム花山一雅ICONIC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2</v>
      </c>
      <c r="C327" t="s">
        <v>206</v>
      </c>
      <c r="D327" t="s">
        <v>577</v>
      </c>
      <c r="E327" t="s">
        <v>28</v>
      </c>
      <c r="F327" t="s">
        <v>31</v>
      </c>
      <c r="G327" t="s">
        <v>156</v>
      </c>
      <c r="H327" t="s">
        <v>71</v>
      </c>
      <c r="I327">
        <v>1</v>
      </c>
      <c r="J327" t="s">
        <v>232</v>
      </c>
      <c r="K327" s="1" t="s">
        <v>169</v>
      </c>
      <c r="L327" s="1" t="s">
        <v>173</v>
      </c>
      <c r="M327">
        <v>37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ユニフォーム花山一雅ICONIC</v>
      </c>
    </row>
    <row r="328" spans="1:20" x14ac:dyDescent="0.3">
      <c r="A328">
        <f>VLOOKUP(Toss[[#This Row],[No用]],SetNo[[No.用]:[vlookup 用]],2,FALSE)</f>
        <v>113</v>
      </c>
      <c r="B328">
        <f>IF(ROW()=2,1,IF(A327&lt;&gt;Toss[[#This Row],[No]],1,B327+1))</f>
        <v>3</v>
      </c>
      <c r="C328" t="s">
        <v>206</v>
      </c>
      <c r="D328" t="s">
        <v>577</v>
      </c>
      <c r="E328" t="s">
        <v>28</v>
      </c>
      <c r="F328" t="s">
        <v>31</v>
      </c>
      <c r="G328" t="s">
        <v>156</v>
      </c>
      <c r="H328" t="s">
        <v>71</v>
      </c>
      <c r="I328">
        <v>1</v>
      </c>
      <c r="J328" t="s">
        <v>232</v>
      </c>
      <c r="K328" s="1" t="s">
        <v>172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ユニフォーム花山一雅ICONIC</v>
      </c>
    </row>
    <row r="329" spans="1:20" x14ac:dyDescent="0.3">
      <c r="A329">
        <f>VLOOKUP(Toss[[#This Row],[No用]],SetNo[[No.用]:[vlookup 用]],2,FALSE)</f>
        <v>113</v>
      </c>
      <c r="B329">
        <f>IF(ROW()=2,1,IF(A328&lt;&gt;Toss[[#This Row],[No]],1,B328+1))</f>
        <v>4</v>
      </c>
      <c r="C329" t="s">
        <v>206</v>
      </c>
      <c r="D329" t="s">
        <v>577</v>
      </c>
      <c r="E329" t="s">
        <v>28</v>
      </c>
      <c r="F329" t="s">
        <v>31</v>
      </c>
      <c r="G329" t="s">
        <v>156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ユニフォーム花山一雅ICONIC</v>
      </c>
    </row>
    <row r="330" spans="1:20" x14ac:dyDescent="0.3">
      <c r="A330">
        <f>VLOOKUP(Toss[[#This Row],[No用]],SetNo[[No.用]:[vlookup 用]],2,FALSE)</f>
        <v>113</v>
      </c>
      <c r="B330">
        <f>IF(ROW()=2,1,IF(A329&lt;&gt;Toss[[#This Row],[No]],1,B329+1))</f>
        <v>5</v>
      </c>
      <c r="C330" t="s">
        <v>206</v>
      </c>
      <c r="D330" t="s">
        <v>577</v>
      </c>
      <c r="E330" t="s">
        <v>28</v>
      </c>
      <c r="F330" t="s">
        <v>31</v>
      </c>
      <c r="G330" t="s">
        <v>156</v>
      </c>
      <c r="H330" t="s">
        <v>71</v>
      </c>
      <c r="I330">
        <v>1</v>
      </c>
      <c r="J330" t="s">
        <v>232</v>
      </c>
      <c r="K330" s="1" t="s">
        <v>183</v>
      </c>
      <c r="L330" s="1" t="s">
        <v>225</v>
      </c>
      <c r="M330">
        <v>49</v>
      </c>
      <c r="N330">
        <v>0</v>
      </c>
      <c r="O330">
        <v>59</v>
      </c>
      <c r="P330">
        <v>0</v>
      </c>
      <c r="T330" t="str">
        <f>Toss[[#This Row],[服装]]&amp;Toss[[#This Row],[名前]]&amp;Toss[[#This Row],[レアリティ]]</f>
        <v>ユニフォーム花山一雅ICONIC</v>
      </c>
    </row>
    <row r="331" spans="1:20" x14ac:dyDescent="0.3">
      <c r="A331">
        <f>VLOOKUP(Toss[[#This Row],[No用]],SetNo[[No.用]:[vlookup 用]],2,FALSE)</f>
        <v>114</v>
      </c>
      <c r="B331">
        <f>IF(ROW()=2,1,IF(A330&lt;&gt;Toss[[#This Row],[No]],1,B330+1))</f>
        <v>1</v>
      </c>
      <c r="C331" t="s">
        <v>206</v>
      </c>
      <c r="D331" t="s">
        <v>580</v>
      </c>
      <c r="E331" t="s">
        <v>28</v>
      </c>
      <c r="F331" t="s">
        <v>26</v>
      </c>
      <c r="G331" t="s">
        <v>156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ユニフォーム鳴子哲平ICONIC</v>
      </c>
    </row>
    <row r="332" spans="1:20" x14ac:dyDescent="0.3">
      <c r="A332">
        <f>VLOOKUP(Toss[[#This Row],[No用]],SetNo[[No.用]:[vlookup 用]],2,FALSE)</f>
        <v>114</v>
      </c>
      <c r="B332">
        <f>IF(ROW()=2,1,IF(A331&lt;&gt;Toss[[#This Row],[No]],1,B331+1))</f>
        <v>2</v>
      </c>
      <c r="C332" t="s">
        <v>206</v>
      </c>
      <c r="D332" t="s">
        <v>580</v>
      </c>
      <c r="E332" t="s">
        <v>28</v>
      </c>
      <c r="F332" t="s">
        <v>26</v>
      </c>
      <c r="G332" t="s">
        <v>156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ユニフォーム鳴子哲平ICONIC</v>
      </c>
    </row>
    <row r="333" spans="1:20" x14ac:dyDescent="0.3">
      <c r="A333">
        <f>VLOOKUP(Toss[[#This Row],[No用]],SetNo[[No.用]:[vlookup 用]],2,FALSE)</f>
        <v>115</v>
      </c>
      <c r="B333">
        <f>IF(ROW()=2,1,IF(A332&lt;&gt;Toss[[#This Row],[No]],1,B332+1))</f>
        <v>1</v>
      </c>
      <c r="C333" t="s">
        <v>206</v>
      </c>
      <c r="D333" t="s">
        <v>583</v>
      </c>
      <c r="E333" t="s">
        <v>28</v>
      </c>
      <c r="F333" t="s">
        <v>21</v>
      </c>
      <c r="G333" t="s">
        <v>156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ユニフォーム秋保和光ICONIC</v>
      </c>
    </row>
    <row r="334" spans="1:20" x14ac:dyDescent="0.3">
      <c r="A334">
        <f>VLOOKUP(Toss[[#This Row],[No用]],SetNo[[No.用]:[vlookup 用]],2,FALSE)</f>
        <v>116</v>
      </c>
      <c r="B334">
        <f>IF(ROW()=2,1,IF(A333&lt;&gt;Toss[[#This Row],[No]],1,B333+1))</f>
        <v>1</v>
      </c>
      <c r="C334" t="s">
        <v>206</v>
      </c>
      <c r="D334" t="s">
        <v>586</v>
      </c>
      <c r="E334" t="s">
        <v>28</v>
      </c>
      <c r="F334" t="s">
        <v>26</v>
      </c>
      <c r="G334" t="s">
        <v>156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ユニフォーム松島剛ICONIC</v>
      </c>
    </row>
    <row r="335" spans="1:20" x14ac:dyDescent="0.3">
      <c r="A335">
        <f>VLOOKUP(Toss[[#This Row],[No用]],SetNo[[No.用]:[vlookup 用]],2,FALSE)</f>
        <v>116</v>
      </c>
      <c r="B335">
        <f>IF(ROW()=2,1,IF(A334&lt;&gt;Toss[[#This Row],[No]],1,B334+1))</f>
        <v>2</v>
      </c>
      <c r="C335" t="s">
        <v>206</v>
      </c>
      <c r="D335" t="s">
        <v>586</v>
      </c>
      <c r="E335" t="s">
        <v>28</v>
      </c>
      <c r="F335" t="s">
        <v>26</v>
      </c>
      <c r="G335" t="s">
        <v>156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23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ユニフォーム松島剛ICONIC</v>
      </c>
    </row>
    <row r="336" spans="1:20" x14ac:dyDescent="0.3">
      <c r="A336">
        <f>VLOOKUP(Toss[[#This Row],[No用]],SetNo[[No.用]:[vlookup 用]],2,FALSE)</f>
        <v>117</v>
      </c>
      <c r="B336">
        <f>IF(ROW()=2,1,IF(A335&lt;&gt;Toss[[#This Row],[No]],1,B335+1))</f>
        <v>1</v>
      </c>
      <c r="C336" t="s">
        <v>206</v>
      </c>
      <c r="D336" t="s">
        <v>589</v>
      </c>
      <c r="E336" t="s">
        <v>28</v>
      </c>
      <c r="F336" t="s">
        <v>25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ユニフォーム川渡瞬己ICONIC</v>
      </c>
    </row>
    <row r="337" spans="1:20" x14ac:dyDescent="0.3">
      <c r="A337">
        <f>VLOOKUP(Toss[[#This Row],[No用]],SetNo[[No.用]:[vlookup 用]],2,FALSE)</f>
        <v>117</v>
      </c>
      <c r="B337">
        <f>IF(ROW()=2,1,IF(A336&lt;&gt;Toss[[#This Row],[No]],1,B336+1))</f>
        <v>2</v>
      </c>
      <c r="C337" t="s">
        <v>206</v>
      </c>
      <c r="D337" t="s">
        <v>589</v>
      </c>
      <c r="E337" t="s">
        <v>28</v>
      </c>
      <c r="F337" t="s">
        <v>25</v>
      </c>
      <c r="G337" t="s">
        <v>156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ユニフォーム川渡瞬己ICONIC</v>
      </c>
    </row>
    <row r="338" spans="1:20" x14ac:dyDescent="0.3">
      <c r="A338">
        <f>VLOOKUP(Toss[[#This Row],[No用]],SetNo[[No.用]:[vlookup 用]],2,FALSE)</f>
        <v>118</v>
      </c>
      <c r="B338">
        <f>IF(ROW()=2,1,IF(A337&lt;&gt;Toss[[#This Row],[No]],1,B337+1))</f>
        <v>1</v>
      </c>
      <c r="C338" t="s">
        <v>108</v>
      </c>
      <c r="D338" t="s">
        <v>109</v>
      </c>
      <c r="E338" t="s">
        <v>73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ユニフォーム牛島若利ICONIC</v>
      </c>
    </row>
    <row r="339" spans="1:20" x14ac:dyDescent="0.3">
      <c r="A339">
        <f>VLOOKUP(Toss[[#This Row],[No用]],SetNo[[No.用]:[vlookup 用]],2,FALSE)</f>
        <v>118</v>
      </c>
      <c r="B339">
        <f>IF(ROW()=2,1,IF(A338&lt;&gt;Toss[[#This Row],[No]],1,B338+1))</f>
        <v>2</v>
      </c>
      <c r="C339" t="s">
        <v>108</v>
      </c>
      <c r="D339" t="s">
        <v>109</v>
      </c>
      <c r="E339" t="s">
        <v>73</v>
      </c>
      <c r="F339" t="s">
        <v>78</v>
      </c>
      <c r="G339" t="s">
        <v>118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ユニフォーム牛島若利ICONIC</v>
      </c>
    </row>
    <row r="340" spans="1:20" x14ac:dyDescent="0.3">
      <c r="A340">
        <f>VLOOKUP(Toss[[#This Row],[No用]],SetNo[[No.用]:[vlookup 用]],2,FALSE)</f>
        <v>119</v>
      </c>
      <c r="B340">
        <f>IF(ROW()=2,1,IF(A339&lt;&gt;Toss[[#This Row],[No]],1,B339+1))</f>
        <v>1</v>
      </c>
      <c r="C340" t="s">
        <v>116</v>
      </c>
      <c r="D340" t="s">
        <v>109</v>
      </c>
      <c r="E340" t="s">
        <v>90</v>
      </c>
      <c r="F340" t="s">
        <v>78</v>
      </c>
      <c r="G340" t="s">
        <v>118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水着牛島若利ICONIC</v>
      </c>
    </row>
    <row r="341" spans="1:20" x14ac:dyDescent="0.3">
      <c r="A341">
        <f>VLOOKUP(Toss[[#This Row],[No用]],SetNo[[No.用]:[vlookup 用]],2,FALSE)</f>
        <v>119</v>
      </c>
      <c r="B341">
        <f>IF(ROW()=2,1,IF(A340&lt;&gt;Toss[[#This Row],[No]],1,B340+1))</f>
        <v>2</v>
      </c>
      <c r="C341" t="s">
        <v>116</v>
      </c>
      <c r="D341" t="s">
        <v>109</v>
      </c>
      <c r="E341" t="s">
        <v>90</v>
      </c>
      <c r="F341" t="s">
        <v>78</v>
      </c>
      <c r="G341" t="s">
        <v>118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水着牛島若利ICONIC</v>
      </c>
    </row>
    <row r="342" spans="1:20" x14ac:dyDescent="0.3">
      <c r="A342">
        <f>VLOOKUP(Toss[[#This Row],[No用]],SetNo[[No.用]:[vlookup 用]],2,FALSE)</f>
        <v>120</v>
      </c>
      <c r="B342">
        <f>IF(ROW()=2,1,IF(A341&lt;&gt;Toss[[#This Row],[No]],1,B341+1))</f>
        <v>1</v>
      </c>
      <c r="C342" s="1" t="s">
        <v>939</v>
      </c>
      <c r="D342" t="s">
        <v>109</v>
      </c>
      <c r="E342" s="1" t="s">
        <v>77</v>
      </c>
      <c r="F342" t="s">
        <v>78</v>
      </c>
      <c r="G342" t="s">
        <v>118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新年牛島若利ICONIC</v>
      </c>
    </row>
    <row r="343" spans="1:20" x14ac:dyDescent="0.3">
      <c r="A343">
        <f>VLOOKUP(Toss[[#This Row],[No用]],SetNo[[No.用]:[vlookup 用]],2,FALSE)</f>
        <v>120</v>
      </c>
      <c r="B343">
        <f>IF(ROW()=2,1,IF(A342&lt;&gt;Toss[[#This Row],[No]],1,B342+1))</f>
        <v>2</v>
      </c>
      <c r="C343" s="1" t="s">
        <v>939</v>
      </c>
      <c r="D343" t="s">
        <v>109</v>
      </c>
      <c r="E343" s="1" t="s">
        <v>77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167</v>
      </c>
      <c r="L343" s="1" t="s">
        <v>178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新年牛島若利ICONIC</v>
      </c>
    </row>
    <row r="344" spans="1:20" x14ac:dyDescent="0.3">
      <c r="A344">
        <f>VLOOKUP(Toss[[#This Row],[No用]],SetNo[[No.用]:[vlookup 用]],2,FALSE)</f>
        <v>121</v>
      </c>
      <c r="B344">
        <f>IF(ROW()=2,1,IF(A343&lt;&gt;Toss[[#This Row],[No]],1,B343+1))</f>
        <v>1</v>
      </c>
      <c r="C344" t="s">
        <v>108</v>
      </c>
      <c r="D344" t="s">
        <v>110</v>
      </c>
      <c r="E344" t="s">
        <v>73</v>
      </c>
      <c r="F344" t="s">
        <v>82</v>
      </c>
      <c r="G344" t="s">
        <v>118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ユニフォーム天童覚ICONIC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2</v>
      </c>
      <c r="C345" t="s">
        <v>108</v>
      </c>
      <c r="D345" t="s">
        <v>110</v>
      </c>
      <c r="E345" t="s">
        <v>73</v>
      </c>
      <c r="F345" t="s">
        <v>82</v>
      </c>
      <c r="G345" t="s">
        <v>118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ユニフォーム天童覚ICONIC</v>
      </c>
    </row>
    <row r="346" spans="1:20" x14ac:dyDescent="0.3">
      <c r="A346">
        <f>VLOOKUP(Toss[[#This Row],[No用]],SetNo[[No.用]:[vlookup 用]],2,FALSE)</f>
        <v>122</v>
      </c>
      <c r="B346">
        <f>IF(ROW()=2,1,IF(A345&lt;&gt;Toss[[#This Row],[No]],1,B345+1))</f>
        <v>1</v>
      </c>
      <c r="C346" t="s">
        <v>116</v>
      </c>
      <c r="D346" t="s">
        <v>110</v>
      </c>
      <c r="E346" t="s">
        <v>90</v>
      </c>
      <c r="F346" t="s">
        <v>82</v>
      </c>
      <c r="G346" t="s">
        <v>118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水着天童覚ICONIC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2</v>
      </c>
      <c r="C347" t="s">
        <v>116</v>
      </c>
      <c r="D347" t="s">
        <v>110</v>
      </c>
      <c r="E347" t="s">
        <v>90</v>
      </c>
      <c r="F347" t="s">
        <v>82</v>
      </c>
      <c r="G347" t="s">
        <v>118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水着天童覚ICONIC</v>
      </c>
    </row>
    <row r="348" spans="1:20" x14ac:dyDescent="0.3">
      <c r="A348">
        <f>VLOOKUP(Toss[[#This Row],[No用]],SetNo[[No.用]:[vlookup 用]],2,FALSE)</f>
        <v>123</v>
      </c>
      <c r="B348">
        <f>IF(ROW()=2,1,IF(A347&lt;&gt;Toss[[#This Row],[No]],1,B347+1))</f>
        <v>1</v>
      </c>
      <c r="C348" s="1" t="s">
        <v>898</v>
      </c>
      <c r="D348" t="s">
        <v>110</v>
      </c>
      <c r="E348" s="1" t="s">
        <v>77</v>
      </c>
      <c r="F348" t="s">
        <v>82</v>
      </c>
      <c r="G348" t="s">
        <v>118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文化祭天童覚ICONIC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2</v>
      </c>
      <c r="C349" s="1" t="s">
        <v>898</v>
      </c>
      <c r="D349" t="s">
        <v>110</v>
      </c>
      <c r="E349" s="1" t="s">
        <v>77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文化祭天童覚ICONIC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1</v>
      </c>
      <c r="C350" t="s">
        <v>108</v>
      </c>
      <c r="D350" t="s">
        <v>111</v>
      </c>
      <c r="E350" t="s">
        <v>77</v>
      </c>
      <c r="F350" t="s">
        <v>78</v>
      </c>
      <c r="G350" t="s">
        <v>118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ユニフォーム五色工ICONIC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2</v>
      </c>
      <c r="C351" t="s">
        <v>108</v>
      </c>
      <c r="D351" t="s">
        <v>111</v>
      </c>
      <c r="E351" t="s">
        <v>77</v>
      </c>
      <c r="F351" t="s">
        <v>78</v>
      </c>
      <c r="G351" t="s">
        <v>118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ユニフォーム五色工ICONIC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1</v>
      </c>
      <c r="C352" s="1" t="s">
        <v>705</v>
      </c>
      <c r="D352" t="s">
        <v>111</v>
      </c>
      <c r="E352" s="1" t="s">
        <v>73</v>
      </c>
      <c r="F352" t="s">
        <v>78</v>
      </c>
      <c r="G352" t="s">
        <v>118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職業体験五色工ICONIC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2</v>
      </c>
      <c r="C353" s="1" t="s">
        <v>705</v>
      </c>
      <c r="D353" t="s">
        <v>111</v>
      </c>
      <c r="E353" s="1" t="s">
        <v>73</v>
      </c>
      <c r="F353" t="s">
        <v>78</v>
      </c>
      <c r="G353" t="s">
        <v>118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職業体験五色工ICONIC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108</v>
      </c>
      <c r="D354" t="s">
        <v>112</v>
      </c>
      <c r="E354" t="s">
        <v>73</v>
      </c>
      <c r="F354" t="s">
        <v>74</v>
      </c>
      <c r="G354" t="s">
        <v>118</v>
      </c>
      <c r="H354" t="s">
        <v>71</v>
      </c>
      <c r="I354">
        <v>1</v>
      </c>
      <c r="J354" t="s">
        <v>232</v>
      </c>
      <c r="K354" t="s">
        <v>397</v>
      </c>
      <c r="L354" t="s">
        <v>276</v>
      </c>
      <c r="M354">
        <v>34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ユニフォーム白布賢二郎ICONIC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108</v>
      </c>
      <c r="D355" t="s">
        <v>112</v>
      </c>
      <c r="E355" t="s">
        <v>73</v>
      </c>
      <c r="F355" t="s">
        <v>74</v>
      </c>
      <c r="G355" t="s">
        <v>118</v>
      </c>
      <c r="H355" t="s">
        <v>71</v>
      </c>
      <c r="I355">
        <v>1</v>
      </c>
      <c r="J355" t="s">
        <v>232</v>
      </c>
      <c r="K355" t="s">
        <v>398</v>
      </c>
      <c r="L355" t="s">
        <v>276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ユニフォーム白布賢二郎ICONIC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108</v>
      </c>
      <c r="D356" t="s">
        <v>112</v>
      </c>
      <c r="E356" t="s">
        <v>73</v>
      </c>
      <c r="F356" t="s">
        <v>74</v>
      </c>
      <c r="G356" t="s">
        <v>118</v>
      </c>
      <c r="H356" t="s">
        <v>71</v>
      </c>
      <c r="I356">
        <v>1</v>
      </c>
      <c r="J356" t="s">
        <v>232</v>
      </c>
      <c r="K356" t="s">
        <v>401</v>
      </c>
      <c r="L356" t="s">
        <v>276</v>
      </c>
      <c r="M356">
        <v>36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ユニフォーム白布賢二郎ICONIC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108</v>
      </c>
      <c r="D357" t="s">
        <v>112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t="s">
        <v>402</v>
      </c>
      <c r="L357" s="1" t="s">
        <v>162</v>
      </c>
      <c r="M357">
        <v>34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108</v>
      </c>
      <c r="D358" t="s">
        <v>112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t="s">
        <v>403</v>
      </c>
      <c r="L358" t="s">
        <v>404</v>
      </c>
      <c r="M358">
        <v>49</v>
      </c>
      <c r="N358">
        <v>0</v>
      </c>
      <c r="O358">
        <v>59</v>
      </c>
      <c r="P358">
        <v>0</v>
      </c>
      <c r="T358" t="str">
        <f>Toss[[#This Row],[服装]]&amp;Toss[[#This Row],[名前]]&amp;Toss[[#This Row],[レアリティ]]</f>
        <v>ユニフォーム白布賢二郎ICONIC</v>
      </c>
    </row>
    <row r="359" spans="1:20" x14ac:dyDescent="0.3">
      <c r="A359">
        <f>VLOOKUP(Toss[[#This Row],[No用]],SetNo[[No.用]:[vlookup 用]],2,FALSE)</f>
        <v>127</v>
      </c>
      <c r="B359">
        <f>IF(ROW()=2,1,IF(A358&lt;&gt;Toss[[#This Row],[No]],1,B358+1))</f>
        <v>1</v>
      </c>
      <c r="C359" t="s">
        <v>393</v>
      </c>
      <c r="D359" t="s">
        <v>394</v>
      </c>
      <c r="E359" t="s">
        <v>24</v>
      </c>
      <c r="F359" t="s">
        <v>31</v>
      </c>
      <c r="G359" t="s">
        <v>157</v>
      </c>
      <c r="H359" t="s">
        <v>71</v>
      </c>
      <c r="I359">
        <v>1</v>
      </c>
      <c r="J359" t="s">
        <v>232</v>
      </c>
      <c r="K359" t="s">
        <v>397</v>
      </c>
      <c r="L359" t="s">
        <v>276</v>
      </c>
      <c r="M359">
        <v>34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探偵白布賢二郎ICONIC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2</v>
      </c>
      <c r="C360" t="s">
        <v>393</v>
      </c>
      <c r="D360" t="s">
        <v>394</v>
      </c>
      <c r="E360" t="s">
        <v>24</v>
      </c>
      <c r="F360" t="s">
        <v>31</v>
      </c>
      <c r="G360" t="s">
        <v>157</v>
      </c>
      <c r="H360" t="s">
        <v>71</v>
      </c>
      <c r="I360">
        <v>1</v>
      </c>
      <c r="J360" t="s">
        <v>232</v>
      </c>
      <c r="K360" t="s">
        <v>398</v>
      </c>
      <c r="L360" t="s">
        <v>276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探偵白布賢二郎ICONIC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3</v>
      </c>
      <c r="C361" t="s">
        <v>393</v>
      </c>
      <c r="D361" t="s">
        <v>394</v>
      </c>
      <c r="E361" t="s">
        <v>24</v>
      </c>
      <c r="F361" t="s">
        <v>31</v>
      </c>
      <c r="G361" t="s">
        <v>157</v>
      </c>
      <c r="H361" t="s">
        <v>71</v>
      </c>
      <c r="I361">
        <v>1</v>
      </c>
      <c r="J361" t="s">
        <v>232</v>
      </c>
      <c r="K361" t="s">
        <v>399</v>
      </c>
      <c r="L361" t="s">
        <v>400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探偵白布賢二郎ICONIC</v>
      </c>
    </row>
    <row r="362" spans="1:20" x14ac:dyDescent="0.3">
      <c r="A362">
        <f>VLOOKUP(Toss[[#This Row],[No用]],SetNo[[No.用]:[vlookup 用]],2,FALSE)</f>
        <v>127</v>
      </c>
      <c r="B362">
        <f>IF(ROW()=2,1,IF(A361&lt;&gt;Toss[[#This Row],[No]],1,B361+1))</f>
        <v>4</v>
      </c>
      <c r="C362" t="s">
        <v>393</v>
      </c>
      <c r="D362" t="s">
        <v>394</v>
      </c>
      <c r="E362" t="s">
        <v>24</v>
      </c>
      <c r="F362" t="s">
        <v>31</v>
      </c>
      <c r="G362" t="s">
        <v>157</v>
      </c>
      <c r="H362" t="s">
        <v>71</v>
      </c>
      <c r="I362">
        <v>1</v>
      </c>
      <c r="J362" t="s">
        <v>396</v>
      </c>
      <c r="K362" t="s">
        <v>401</v>
      </c>
      <c r="L362" t="s">
        <v>276</v>
      </c>
      <c r="M362">
        <v>36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探偵白布賢二郎ICONIC</v>
      </c>
    </row>
    <row r="363" spans="1:20" x14ac:dyDescent="0.3">
      <c r="A363">
        <f>VLOOKUP(Toss[[#This Row],[No用]],SetNo[[No.用]:[vlookup 用]],2,FALSE)</f>
        <v>127</v>
      </c>
      <c r="B363">
        <f>IF(ROW()=2,1,IF(A362&lt;&gt;Toss[[#This Row],[No]],1,B362+1))</f>
        <v>5</v>
      </c>
      <c r="C363" t="s">
        <v>393</v>
      </c>
      <c r="D363" t="s">
        <v>394</v>
      </c>
      <c r="E363" t="s">
        <v>24</v>
      </c>
      <c r="F363" t="s">
        <v>31</v>
      </c>
      <c r="G363" t="s">
        <v>157</v>
      </c>
      <c r="H363" t="s">
        <v>71</v>
      </c>
      <c r="I363">
        <v>1</v>
      </c>
      <c r="J363" t="s">
        <v>396</v>
      </c>
      <c r="K363" t="s">
        <v>402</v>
      </c>
      <c r="L363" t="s">
        <v>400</v>
      </c>
      <c r="M363">
        <v>37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探偵白布賢二郎ICONIC</v>
      </c>
    </row>
    <row r="364" spans="1:20" x14ac:dyDescent="0.3">
      <c r="A364">
        <f>VLOOKUP(Toss[[#This Row],[No用]],SetNo[[No.用]:[vlookup 用]],2,FALSE)</f>
        <v>127</v>
      </c>
      <c r="B364">
        <f>IF(ROW()=2,1,IF(A363&lt;&gt;Toss[[#This Row],[No]],1,B363+1))</f>
        <v>6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396</v>
      </c>
      <c r="K364" t="s">
        <v>403</v>
      </c>
      <c r="L364" t="s">
        <v>404</v>
      </c>
      <c r="M364">
        <v>49</v>
      </c>
      <c r="N364">
        <v>0</v>
      </c>
      <c r="O364">
        <v>59</v>
      </c>
      <c r="P364">
        <v>0</v>
      </c>
      <c r="R364" s="1" t="s">
        <v>909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1</v>
      </c>
      <c r="C365" t="s">
        <v>108</v>
      </c>
      <c r="D365" t="s">
        <v>113</v>
      </c>
      <c r="E365" t="s">
        <v>73</v>
      </c>
      <c r="F365" t="s">
        <v>78</v>
      </c>
      <c r="G365" t="s">
        <v>118</v>
      </c>
      <c r="H365" t="s">
        <v>71</v>
      </c>
      <c r="I365">
        <v>1</v>
      </c>
      <c r="J365" t="s">
        <v>396</v>
      </c>
      <c r="K365" s="1" t="s">
        <v>166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ユニフォーム大平獅音ICONIC</v>
      </c>
    </row>
    <row r="366" spans="1:20" x14ac:dyDescent="0.3">
      <c r="A366">
        <f>VLOOKUP(Toss[[#This Row],[No用]],SetNo[[No.用]:[vlookup 用]],2,FALSE)</f>
        <v>128</v>
      </c>
      <c r="B366">
        <f>IF(ROW()=2,1,IF(A365&lt;&gt;Toss[[#This Row],[No]],1,B365+1))</f>
        <v>2</v>
      </c>
      <c r="C366" t="s">
        <v>108</v>
      </c>
      <c r="D366" t="s">
        <v>113</v>
      </c>
      <c r="E366" t="s">
        <v>73</v>
      </c>
      <c r="F366" t="s">
        <v>78</v>
      </c>
      <c r="G366" t="s">
        <v>118</v>
      </c>
      <c r="H366" t="s">
        <v>71</v>
      </c>
      <c r="I366">
        <v>1</v>
      </c>
      <c r="J366" t="s">
        <v>396</v>
      </c>
      <c r="K366" s="1" t="s">
        <v>167</v>
      </c>
      <c r="L366" s="1" t="s">
        <v>162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ユニフォーム大平獅音ICONIC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1</v>
      </c>
      <c r="C367" t="s">
        <v>108</v>
      </c>
      <c r="D367" t="s">
        <v>114</v>
      </c>
      <c r="E367" t="s">
        <v>73</v>
      </c>
      <c r="F367" t="s">
        <v>82</v>
      </c>
      <c r="G367" t="s">
        <v>118</v>
      </c>
      <c r="H367" t="s">
        <v>71</v>
      </c>
      <c r="I367">
        <v>1</v>
      </c>
      <c r="J367" t="s">
        <v>396</v>
      </c>
      <c r="K367" s="1" t="s">
        <v>166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ユニフォーム川西太一ICONIC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2</v>
      </c>
      <c r="C368" t="s">
        <v>108</v>
      </c>
      <c r="D368" t="s">
        <v>114</v>
      </c>
      <c r="E368" t="s">
        <v>73</v>
      </c>
      <c r="F368" t="s">
        <v>82</v>
      </c>
      <c r="G368" t="s">
        <v>118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ユニフォーム川西太一ICONIC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1</v>
      </c>
      <c r="C369" t="s">
        <v>108</v>
      </c>
      <c r="D369" s="1" t="s">
        <v>664</v>
      </c>
      <c r="E369" t="s">
        <v>73</v>
      </c>
      <c r="F369" t="s">
        <v>74</v>
      </c>
      <c r="G369" t="s">
        <v>118</v>
      </c>
      <c r="H369" t="s">
        <v>71</v>
      </c>
      <c r="I369">
        <v>1</v>
      </c>
      <c r="J369" t="s">
        <v>232</v>
      </c>
      <c r="K369" s="1" t="s">
        <v>166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ユニフォーム瀬見英太ICONIC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2</v>
      </c>
      <c r="C370" t="s">
        <v>108</v>
      </c>
      <c r="D370" s="1" t="s">
        <v>664</v>
      </c>
      <c r="E370" t="s">
        <v>73</v>
      </c>
      <c r="F370" t="s">
        <v>74</v>
      </c>
      <c r="G370" t="s">
        <v>118</v>
      </c>
      <c r="H370" t="s">
        <v>71</v>
      </c>
      <c r="I370">
        <v>1</v>
      </c>
      <c r="J370" t="s">
        <v>232</v>
      </c>
      <c r="K370" s="1" t="s">
        <v>169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ユニフォーム瀬見英太ICONIC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3</v>
      </c>
      <c r="C371" t="s">
        <v>108</v>
      </c>
      <c r="D371" s="1" t="s">
        <v>664</v>
      </c>
      <c r="E371" t="s">
        <v>73</v>
      </c>
      <c r="F371" t="s">
        <v>74</v>
      </c>
      <c r="G371" t="s">
        <v>118</v>
      </c>
      <c r="H371" t="s">
        <v>71</v>
      </c>
      <c r="I371">
        <v>1</v>
      </c>
      <c r="J371" t="s">
        <v>232</v>
      </c>
      <c r="K371" s="1" t="s">
        <v>172</v>
      </c>
      <c r="L371" s="1" t="s">
        <v>173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ユニフォーム瀬見英太ICONIC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4</v>
      </c>
      <c r="C372" t="s">
        <v>108</v>
      </c>
      <c r="D372" s="1" t="s">
        <v>664</v>
      </c>
      <c r="E372" t="s">
        <v>73</v>
      </c>
      <c r="F372" t="s">
        <v>74</v>
      </c>
      <c r="G372" t="s">
        <v>118</v>
      </c>
      <c r="H372" t="s">
        <v>71</v>
      </c>
      <c r="I372">
        <v>1</v>
      </c>
      <c r="J372" t="s">
        <v>232</v>
      </c>
      <c r="K372" s="1" t="s">
        <v>386</v>
      </c>
      <c r="L372" s="1" t="s">
        <v>173</v>
      </c>
      <c r="M372">
        <v>45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ユニフォーム瀬見英太ICONIC</v>
      </c>
    </row>
    <row r="373" spans="1:20" x14ac:dyDescent="0.3">
      <c r="A373">
        <f>VLOOKUP(Toss[[#This Row],[No用]],SetNo[[No.用]:[vlookup 用]],2,FALSE)</f>
        <v>130</v>
      </c>
      <c r="B373">
        <f>IF(ROW()=2,1,IF(A372&lt;&gt;Toss[[#This Row],[No]],1,B372+1))</f>
        <v>5</v>
      </c>
      <c r="C373" t="s">
        <v>108</v>
      </c>
      <c r="D373" s="1" t="s">
        <v>664</v>
      </c>
      <c r="E373" t="s">
        <v>73</v>
      </c>
      <c r="F373" t="s">
        <v>74</v>
      </c>
      <c r="G373" t="s">
        <v>118</v>
      </c>
      <c r="H373" t="s">
        <v>71</v>
      </c>
      <c r="I373">
        <v>1</v>
      </c>
      <c r="J373" t="s">
        <v>232</v>
      </c>
      <c r="K373" s="1" t="s">
        <v>233</v>
      </c>
      <c r="L373" s="1" t="s">
        <v>162</v>
      </c>
      <c r="M373">
        <v>35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ユニフォーム瀬見英太ICONIC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1</v>
      </c>
      <c r="C374" t="s">
        <v>108</v>
      </c>
      <c r="D374" t="s">
        <v>115</v>
      </c>
      <c r="E374" t="s">
        <v>73</v>
      </c>
      <c r="F374" t="s">
        <v>80</v>
      </c>
      <c r="G374" t="s">
        <v>118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ユニフォーム山形隼人ICONIC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1</v>
      </c>
      <c r="C375" t="s">
        <v>108</v>
      </c>
      <c r="D375" t="s">
        <v>186</v>
      </c>
      <c r="E375" t="s">
        <v>77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ユニフォーム宮侑ICONIC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2</v>
      </c>
      <c r="C376" t="s">
        <v>108</v>
      </c>
      <c r="D376" t="s">
        <v>186</v>
      </c>
      <c r="E376" t="s">
        <v>77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ユニフォーム宮侑ICONIC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3</v>
      </c>
      <c r="C377" t="s">
        <v>108</v>
      </c>
      <c r="D377" t="s">
        <v>186</v>
      </c>
      <c r="E377" t="s">
        <v>77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181</v>
      </c>
      <c r="L377" s="1" t="s">
        <v>173</v>
      </c>
      <c r="M377">
        <v>42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ユニフォーム宮侑ICONIC</v>
      </c>
    </row>
    <row r="378" spans="1:20" x14ac:dyDescent="0.3">
      <c r="A378">
        <f>VLOOKUP(Toss[[#This Row],[No用]],SetNo[[No.用]:[vlookup 用]],2,FALSE)</f>
        <v>132</v>
      </c>
      <c r="B378">
        <f>IF(ROW()=2,1,IF(A377&lt;&gt;Toss[[#This Row],[No]],1,B377+1))</f>
        <v>4</v>
      </c>
      <c r="C378" t="s">
        <v>108</v>
      </c>
      <c r="D378" t="s">
        <v>186</v>
      </c>
      <c r="E378" t="s">
        <v>77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233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5</v>
      </c>
      <c r="C379" t="s">
        <v>108</v>
      </c>
      <c r="D379" t="s">
        <v>186</v>
      </c>
      <c r="E379" t="s">
        <v>77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183</v>
      </c>
      <c r="L379" s="1" t="s">
        <v>225</v>
      </c>
      <c r="M379">
        <v>50</v>
      </c>
      <c r="N379">
        <v>0</v>
      </c>
      <c r="O379">
        <v>60</v>
      </c>
      <c r="P379">
        <v>0</v>
      </c>
      <c r="T379" t="str">
        <f>Toss[[#This Row],[服装]]&amp;Toss[[#This Row],[名前]]&amp;Toss[[#This Row],[レアリティ]]</f>
        <v>ユニフォーム宮侑ICONIC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6</v>
      </c>
      <c r="C380" t="s">
        <v>108</v>
      </c>
      <c r="D380" t="s">
        <v>186</v>
      </c>
      <c r="E380" t="s">
        <v>77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57</v>
      </c>
      <c r="N380">
        <v>0</v>
      </c>
      <c r="O380">
        <v>64</v>
      </c>
      <c r="P380">
        <v>0</v>
      </c>
      <c r="Q380" s="1" t="s">
        <v>187</v>
      </c>
      <c r="T380" t="str">
        <f>Toss[[#This Row],[服装]]&amp;Toss[[#This Row],[名前]]&amp;Toss[[#This Row],[レアリティ]]</f>
        <v>ユニフォーム宮侑ICONIC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s="1" t="s">
        <v>898</v>
      </c>
      <c r="D381" t="s">
        <v>186</v>
      </c>
      <c r="E381" s="1" t="s">
        <v>73</v>
      </c>
      <c r="F381" t="s">
        <v>74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38</v>
      </c>
      <c r="N381">
        <v>0</v>
      </c>
      <c r="O381">
        <v>0</v>
      </c>
      <c r="P381">
        <v>0</v>
      </c>
      <c r="Q381" s="1"/>
      <c r="T381" t="str">
        <f>Toss[[#This Row],[服装]]&amp;Toss[[#This Row],[名前]]&amp;Toss[[#This Row],[レアリティ]]</f>
        <v>文化祭宮侑ICONIC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s="1" t="s">
        <v>898</v>
      </c>
      <c r="D382" t="s">
        <v>186</v>
      </c>
      <c r="E382" s="1" t="s">
        <v>73</v>
      </c>
      <c r="F382" t="s">
        <v>74</v>
      </c>
      <c r="G382" t="s">
        <v>185</v>
      </c>
      <c r="H382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38</v>
      </c>
      <c r="N382">
        <v>0</v>
      </c>
      <c r="O382">
        <v>0</v>
      </c>
      <c r="P382">
        <v>0</v>
      </c>
      <c r="Q382" s="1"/>
      <c r="T382" t="str">
        <f>Toss[[#This Row],[服装]]&amp;Toss[[#This Row],[名前]]&amp;Toss[[#This Row],[レアリティ]]</f>
        <v>文化祭宮侑ICONIC</v>
      </c>
    </row>
    <row r="383" spans="1:20" x14ac:dyDescent="0.3">
      <c r="A383">
        <f>VLOOKUP(Toss[[#This Row],[No用]],SetNo[[No.用]:[vlookup 用]],2,FALSE)</f>
        <v>133</v>
      </c>
      <c r="B383">
        <f>IF(ROW()=2,1,IF(A382&lt;&gt;Toss[[#This Row],[No]],1,B382+1))</f>
        <v>3</v>
      </c>
      <c r="C383" s="1" t="s">
        <v>898</v>
      </c>
      <c r="D383" t="s">
        <v>186</v>
      </c>
      <c r="E383" s="1" t="s">
        <v>73</v>
      </c>
      <c r="F383" t="s">
        <v>74</v>
      </c>
      <c r="G383" t="s">
        <v>185</v>
      </c>
      <c r="H383" t="s">
        <v>71</v>
      </c>
      <c r="I383">
        <v>1</v>
      </c>
      <c r="J383" t="s">
        <v>232</v>
      </c>
      <c r="K383" s="1" t="s">
        <v>181</v>
      </c>
      <c r="L383" s="1" t="s">
        <v>173</v>
      </c>
      <c r="M383">
        <v>42</v>
      </c>
      <c r="N383">
        <v>0</v>
      </c>
      <c r="O383">
        <v>0</v>
      </c>
      <c r="P383">
        <v>0</v>
      </c>
      <c r="Q383" s="1"/>
      <c r="T383" t="str">
        <f>Toss[[#This Row],[服装]]&amp;Toss[[#This Row],[名前]]&amp;Toss[[#This Row],[レアリティ]]</f>
        <v>文化祭宮侑ICONIC</v>
      </c>
    </row>
    <row r="384" spans="1:20" x14ac:dyDescent="0.3">
      <c r="A384">
        <f>VLOOKUP(Toss[[#This Row],[No用]],SetNo[[No.用]:[vlookup 用]],2,FALSE)</f>
        <v>133</v>
      </c>
      <c r="B384">
        <f>IF(ROW()=2,1,IF(A383&lt;&gt;Toss[[#This Row],[No]],1,B383+1))</f>
        <v>4</v>
      </c>
      <c r="C384" s="1" t="s">
        <v>898</v>
      </c>
      <c r="D384" t="s">
        <v>186</v>
      </c>
      <c r="E384" s="1" t="s">
        <v>73</v>
      </c>
      <c r="F384" t="s">
        <v>74</v>
      </c>
      <c r="G384" t="s">
        <v>185</v>
      </c>
      <c r="H384" t="s">
        <v>71</v>
      </c>
      <c r="I384">
        <v>1</v>
      </c>
      <c r="J384" t="s">
        <v>232</v>
      </c>
      <c r="K384" s="1" t="s">
        <v>233</v>
      </c>
      <c r="L384" s="1" t="s">
        <v>162</v>
      </c>
      <c r="M384">
        <v>25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文化祭宮侑ICONIC</v>
      </c>
    </row>
    <row r="385" spans="1:20" x14ac:dyDescent="0.3">
      <c r="A385">
        <f>VLOOKUP(Toss[[#This Row],[No用]],SetNo[[No.用]:[vlookup 用]],2,FALSE)</f>
        <v>133</v>
      </c>
      <c r="B385">
        <f>IF(ROW()=2,1,IF(A384&lt;&gt;Toss[[#This Row],[No]],1,B384+1))</f>
        <v>5</v>
      </c>
      <c r="C385" s="1" t="s">
        <v>898</v>
      </c>
      <c r="D385" t="s">
        <v>186</v>
      </c>
      <c r="E385" s="1" t="s">
        <v>73</v>
      </c>
      <c r="F385" t="s">
        <v>74</v>
      </c>
      <c r="G385" t="s">
        <v>185</v>
      </c>
      <c r="H385" t="s">
        <v>71</v>
      </c>
      <c r="I385">
        <v>1</v>
      </c>
      <c r="J385" t="s">
        <v>232</v>
      </c>
      <c r="K385" s="1" t="s">
        <v>169</v>
      </c>
      <c r="L385" s="1" t="s">
        <v>225</v>
      </c>
      <c r="M385">
        <v>50</v>
      </c>
      <c r="N385">
        <v>0</v>
      </c>
      <c r="O385">
        <v>60</v>
      </c>
      <c r="P385">
        <v>0</v>
      </c>
      <c r="Q385" s="1" t="s">
        <v>187</v>
      </c>
      <c r="T385" t="str">
        <f>Toss[[#This Row],[服装]]&amp;Toss[[#This Row],[名前]]&amp;Toss[[#This Row],[レアリティ]]</f>
        <v>文化祭宮侑ICONIC</v>
      </c>
    </row>
    <row r="386" spans="1:20" x14ac:dyDescent="0.3">
      <c r="A386">
        <f>VLOOKUP(Toss[[#This Row],[No用]],SetNo[[No.用]:[vlookup 用]],2,FALSE)</f>
        <v>134</v>
      </c>
      <c r="B386">
        <f>IF(ROW()=2,1,IF(A385&lt;&gt;Toss[[#This Row],[No]],1,B385+1))</f>
        <v>1</v>
      </c>
      <c r="C386" t="s">
        <v>108</v>
      </c>
      <c r="D386" t="s">
        <v>187</v>
      </c>
      <c r="E386" t="s">
        <v>90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ユニフォーム宮治ICONIC</v>
      </c>
    </row>
    <row r="387" spans="1:20" x14ac:dyDescent="0.3">
      <c r="A387">
        <f>VLOOKUP(Toss[[#This Row],[No用]],SetNo[[No.用]:[vlookup 用]],2,FALSE)</f>
        <v>134</v>
      </c>
      <c r="B387">
        <f>IF(ROW()=2,1,IF(A386&lt;&gt;Toss[[#This Row],[No]],1,B386+1))</f>
        <v>2</v>
      </c>
      <c r="C387" t="s">
        <v>108</v>
      </c>
      <c r="D387" t="s">
        <v>187</v>
      </c>
      <c r="E387" t="s">
        <v>90</v>
      </c>
      <c r="F387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ユニフォーム宮治ICONIC</v>
      </c>
    </row>
    <row r="388" spans="1:20" x14ac:dyDescent="0.3">
      <c r="A388">
        <f>VLOOKUP(Toss[[#This Row],[No用]],SetNo[[No.用]:[vlookup 用]],2,FALSE)</f>
        <v>135</v>
      </c>
      <c r="B388">
        <f>IF(ROW()=2,1,IF(A387&lt;&gt;Toss[[#This Row],[No]],1,B387+1))</f>
        <v>1</v>
      </c>
      <c r="C388" t="s">
        <v>108</v>
      </c>
      <c r="D388" t="s">
        <v>188</v>
      </c>
      <c r="E388" t="s">
        <v>77</v>
      </c>
      <c r="F388" t="s">
        <v>82</v>
      </c>
      <c r="G388" t="s">
        <v>185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ユニフォーム角名倫太郎ICONIC</v>
      </c>
    </row>
    <row r="389" spans="1:20" x14ac:dyDescent="0.3">
      <c r="A389">
        <f>VLOOKUP(Toss[[#This Row],[No用]],SetNo[[No.用]:[vlookup 用]],2,FALSE)</f>
        <v>135</v>
      </c>
      <c r="B389">
        <f>IF(ROW()=2,1,IF(A388&lt;&gt;Toss[[#This Row],[No]],1,B388+1))</f>
        <v>2</v>
      </c>
      <c r="C389" t="s">
        <v>108</v>
      </c>
      <c r="D389" t="s">
        <v>188</v>
      </c>
      <c r="E389" t="s">
        <v>77</v>
      </c>
      <c r="F389" t="s">
        <v>82</v>
      </c>
      <c r="G389" t="s">
        <v>185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ユニフォーム角名倫太郎ICONIC</v>
      </c>
    </row>
    <row r="390" spans="1:20" x14ac:dyDescent="0.3">
      <c r="A390">
        <f>VLOOKUP(Toss[[#This Row],[No用]],SetNo[[No.用]:[vlookup 用]],2,FALSE)</f>
        <v>136</v>
      </c>
      <c r="B390">
        <f>IF(ROW()=2,1,IF(A389&lt;&gt;Toss[[#This Row],[No]],1,B389+1))</f>
        <v>1</v>
      </c>
      <c r="C390" t="s">
        <v>108</v>
      </c>
      <c r="D390" t="s">
        <v>189</v>
      </c>
      <c r="E390" t="s">
        <v>77</v>
      </c>
      <c r="F390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ユニフォーム北信介ICONIC</v>
      </c>
    </row>
    <row r="391" spans="1:20" x14ac:dyDescent="0.3">
      <c r="A391">
        <f>VLOOKUP(Toss[[#This Row],[No用]],SetNo[[No.用]:[vlookup 用]],2,FALSE)</f>
        <v>136</v>
      </c>
      <c r="B391">
        <f>IF(ROW()=2,1,IF(A390&lt;&gt;Toss[[#This Row],[No]],1,B390+1))</f>
        <v>2</v>
      </c>
      <c r="C391" t="s">
        <v>108</v>
      </c>
      <c r="D391" t="s">
        <v>189</v>
      </c>
      <c r="E391" t="s">
        <v>77</v>
      </c>
      <c r="F391" t="s">
        <v>78</v>
      </c>
      <c r="G391" t="s">
        <v>185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ユニフォーム北信介ICONIC</v>
      </c>
    </row>
    <row r="392" spans="1:20" x14ac:dyDescent="0.3">
      <c r="A392">
        <f>VLOOKUP(Toss[[#This Row],[No用]],SetNo[[No.用]:[vlookup 用]],2,FALSE)</f>
        <v>137</v>
      </c>
      <c r="B392">
        <f>IF(ROW()=2,1,IF(A391&lt;&gt;Toss[[#This Row],[No]],1,B391+1))</f>
        <v>1</v>
      </c>
      <c r="C392" s="1" t="s">
        <v>918</v>
      </c>
      <c r="D392" t="s">
        <v>189</v>
      </c>
      <c r="E392" s="1" t="s">
        <v>73</v>
      </c>
      <c r="F392" t="s">
        <v>78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Xmas北信介ICONIC</v>
      </c>
    </row>
    <row r="393" spans="1:20" x14ac:dyDescent="0.3">
      <c r="A393">
        <f>VLOOKUP(Toss[[#This Row],[No用]],SetNo[[No.用]:[vlookup 用]],2,FALSE)</f>
        <v>137</v>
      </c>
      <c r="B393">
        <f>IF(ROW()=2,1,IF(A392&lt;&gt;Toss[[#This Row],[No]],1,B392+1))</f>
        <v>2</v>
      </c>
      <c r="C393" s="1" t="s">
        <v>918</v>
      </c>
      <c r="D393" t="s">
        <v>189</v>
      </c>
      <c r="E393" s="1" t="s">
        <v>73</v>
      </c>
      <c r="F393" t="s">
        <v>78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Xmas北信介ICONIC</v>
      </c>
    </row>
    <row r="394" spans="1:20" x14ac:dyDescent="0.3">
      <c r="A394">
        <f>VLOOKUP(Toss[[#This Row],[No用]],SetNo[[No.用]:[vlookup 用]],2,FALSE)</f>
        <v>138</v>
      </c>
      <c r="B394">
        <f>IF(ROW()=2,1,IF(A393&lt;&gt;Toss[[#This Row],[No]],1,B393+1))</f>
        <v>1</v>
      </c>
      <c r="C394" t="s">
        <v>108</v>
      </c>
      <c r="D394" s="1" t="s">
        <v>667</v>
      </c>
      <c r="E394" t="s">
        <v>77</v>
      </c>
      <c r="F394" s="1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ユニフォーム尾白アランICONIC</v>
      </c>
    </row>
    <row r="395" spans="1:20" x14ac:dyDescent="0.3">
      <c r="A395">
        <f>VLOOKUP(Toss[[#This Row],[No用]],SetNo[[No.用]:[vlookup 用]],2,FALSE)</f>
        <v>138</v>
      </c>
      <c r="B395">
        <f>IF(ROW()=2,1,IF(A394&lt;&gt;Toss[[#This Row],[No]],1,B394+1))</f>
        <v>2</v>
      </c>
      <c r="C395" t="s">
        <v>108</v>
      </c>
      <c r="D395" s="1" t="s">
        <v>667</v>
      </c>
      <c r="E395" t="s">
        <v>77</v>
      </c>
      <c r="F395" s="1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ユニフォーム尾白アランICONIC</v>
      </c>
    </row>
    <row r="396" spans="1:20" x14ac:dyDescent="0.3">
      <c r="A396">
        <f>VLOOKUP(Toss[[#This Row],[No用]],SetNo[[No.用]:[vlookup 用]],2,FALSE)</f>
        <v>139</v>
      </c>
      <c r="B396" s="10">
        <f>IF(ROW()=2,1,IF(A395&lt;&gt;Toss[[#This Row],[No]],1,B395+1))</f>
        <v>1</v>
      </c>
      <c r="C396" s="1" t="s">
        <v>963</v>
      </c>
      <c r="D396" s="1" t="s">
        <v>667</v>
      </c>
      <c r="E396" s="1" t="s">
        <v>987</v>
      </c>
      <c r="F396" s="1" t="s">
        <v>78</v>
      </c>
      <c r="G396" t="s">
        <v>185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雪遊び尾白アランICONIC</v>
      </c>
    </row>
    <row r="397" spans="1:20" x14ac:dyDescent="0.3">
      <c r="A397">
        <f>VLOOKUP(Toss[[#This Row],[No用]],SetNo[[No.用]:[vlookup 用]],2,FALSE)</f>
        <v>139</v>
      </c>
      <c r="B397" s="10">
        <f>IF(ROW()=2,1,IF(A396&lt;&gt;Toss[[#This Row],[No]],1,B396+1))</f>
        <v>2</v>
      </c>
      <c r="C397" s="1" t="s">
        <v>963</v>
      </c>
      <c r="D397" s="1" t="s">
        <v>667</v>
      </c>
      <c r="E397" s="1" t="s">
        <v>987</v>
      </c>
      <c r="F397" s="1" t="s">
        <v>78</v>
      </c>
      <c r="G397" t="s">
        <v>185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雪遊び尾白アランICONIC</v>
      </c>
    </row>
    <row r="398" spans="1:20" x14ac:dyDescent="0.3">
      <c r="A398">
        <f>VLOOKUP(Toss[[#This Row],[No用]],SetNo[[No.用]:[vlookup 用]],2,FALSE)</f>
        <v>140</v>
      </c>
      <c r="B398" s="10">
        <f>IF(ROW()=2,1,IF(A397&lt;&gt;Toss[[#This Row],[No]],1,B397+1))</f>
        <v>1</v>
      </c>
      <c r="C398" t="s">
        <v>108</v>
      </c>
      <c r="D398" s="1" t="s">
        <v>669</v>
      </c>
      <c r="E398" t="s">
        <v>77</v>
      </c>
      <c r="F398" s="1" t="s">
        <v>80</v>
      </c>
      <c r="G398" t="s">
        <v>185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ユニフォーム赤木路成ICONIC</v>
      </c>
    </row>
    <row r="399" spans="1:20" x14ac:dyDescent="0.3">
      <c r="A399">
        <f>VLOOKUP(Toss[[#This Row],[No用]],SetNo[[No.用]:[vlookup 用]],2,FALSE)</f>
        <v>141</v>
      </c>
      <c r="B399" s="10">
        <f>IF(ROW()=2,1,IF(A398&lt;&gt;Toss[[#This Row],[No]],1,B398+1))</f>
        <v>1</v>
      </c>
      <c r="C399" t="s">
        <v>108</v>
      </c>
      <c r="D399" s="1" t="s">
        <v>671</v>
      </c>
      <c r="E399" t="s">
        <v>77</v>
      </c>
      <c r="F399" s="1" t="s">
        <v>82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ユニフォーム大耳練ICONIC</v>
      </c>
    </row>
    <row r="400" spans="1:20" x14ac:dyDescent="0.3">
      <c r="A400">
        <f>VLOOKUP(Toss[[#This Row],[No用]],SetNo[[No.用]:[vlookup 用]],2,FALSE)</f>
        <v>141</v>
      </c>
      <c r="B400" s="10">
        <f>IF(ROW()=2,1,IF(A399&lt;&gt;Toss[[#This Row],[No]],1,B399+1))</f>
        <v>2</v>
      </c>
      <c r="C400" t="s">
        <v>108</v>
      </c>
      <c r="D400" s="1" t="s">
        <v>671</v>
      </c>
      <c r="E400" t="s">
        <v>77</v>
      </c>
      <c r="F400" s="1" t="s">
        <v>82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ユニフォーム大耳練ICONIC</v>
      </c>
    </row>
    <row r="401" spans="1:20" x14ac:dyDescent="0.3">
      <c r="A401">
        <f>VLOOKUP(Toss[[#This Row],[No用]],SetNo[[No.用]:[vlookup 用]],2,FALSE)</f>
        <v>142</v>
      </c>
      <c r="B401" s="10">
        <f>IF(ROW()=2,1,IF(A400&lt;&gt;Toss[[#This Row],[No]],1,B400+1))</f>
        <v>1</v>
      </c>
      <c r="C401" t="s">
        <v>108</v>
      </c>
      <c r="D401" s="1" t="s">
        <v>673</v>
      </c>
      <c r="E401" t="s">
        <v>77</v>
      </c>
      <c r="F401" s="1" t="s">
        <v>78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23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ユニフォーム理石平介ICONIC</v>
      </c>
    </row>
    <row r="402" spans="1:20" x14ac:dyDescent="0.3">
      <c r="A402">
        <f>VLOOKUP(Toss[[#This Row],[No用]],SetNo[[No.用]:[vlookup 用]],2,FALSE)</f>
        <v>142</v>
      </c>
      <c r="B402" s="10">
        <f>IF(ROW()=2,1,IF(A401&lt;&gt;Toss[[#This Row],[No]],1,B401+1))</f>
        <v>2</v>
      </c>
      <c r="C402" t="s">
        <v>108</v>
      </c>
      <c r="D402" s="1" t="s">
        <v>673</v>
      </c>
      <c r="E402" t="s">
        <v>77</v>
      </c>
      <c r="F402" s="1" t="s">
        <v>78</v>
      </c>
      <c r="G402" t="s">
        <v>185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ユニフォーム理石平介ICONIC</v>
      </c>
    </row>
    <row r="403" spans="1:20" x14ac:dyDescent="0.3">
      <c r="A403">
        <f>VLOOKUP(Toss[[#This Row],[No用]],SetNo[[No.用]:[vlookup 用]],2,FALSE)</f>
        <v>143</v>
      </c>
      <c r="B403" s="10">
        <f>IF(ROW()=2,1,IF(A402&lt;&gt;Toss[[#This Row],[No]],1,B402+1))</f>
        <v>1</v>
      </c>
      <c r="C403" t="s">
        <v>108</v>
      </c>
      <c r="D403" t="s">
        <v>122</v>
      </c>
      <c r="E403" t="s">
        <v>90</v>
      </c>
      <c r="F403" t="s">
        <v>78</v>
      </c>
      <c r="G403" t="s">
        <v>128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ユニフォーム木兎光太郎ICONIC</v>
      </c>
    </row>
    <row r="404" spans="1:20" x14ac:dyDescent="0.3">
      <c r="A404">
        <f>VLOOKUP(Toss[[#This Row],[No用]],SetNo[[No.用]:[vlookup 用]],2,FALSE)</f>
        <v>143</v>
      </c>
      <c r="B404" s="10">
        <f>IF(ROW()=2,1,IF(A403&lt;&gt;Toss[[#This Row],[No]],1,B403+1))</f>
        <v>2</v>
      </c>
      <c r="C404" t="s">
        <v>108</v>
      </c>
      <c r="D404" t="s">
        <v>122</v>
      </c>
      <c r="E404" t="s">
        <v>90</v>
      </c>
      <c r="F404" t="s">
        <v>78</v>
      </c>
      <c r="G404" t="s">
        <v>128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30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ユニフォーム木兎光太郎ICONIC</v>
      </c>
    </row>
    <row r="405" spans="1:20" x14ac:dyDescent="0.3">
      <c r="A405">
        <f>VLOOKUP(Toss[[#This Row],[No用]],SetNo[[No.用]:[vlookup 用]],2,FALSE)</f>
        <v>144</v>
      </c>
      <c r="B405" s="10">
        <f>IF(ROW()=2,1,IF(A404&lt;&gt;Toss[[#This Row],[No]],1,B404+1))</f>
        <v>1</v>
      </c>
      <c r="C405" t="s">
        <v>150</v>
      </c>
      <c r="D405" t="s">
        <v>122</v>
      </c>
      <c r="E405" t="s">
        <v>77</v>
      </c>
      <c r="F405" t="s">
        <v>78</v>
      </c>
      <c r="G405" t="s">
        <v>128</v>
      </c>
      <c r="H405" t="s">
        <v>71</v>
      </c>
      <c r="I405">
        <v>1</v>
      </c>
      <c r="J405" t="s">
        <v>232</v>
      </c>
      <c r="K405" s="1" t="s">
        <v>166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夏祭り木兎光太郎ICONIC</v>
      </c>
    </row>
    <row r="406" spans="1:20" x14ac:dyDescent="0.3">
      <c r="A406">
        <f>VLOOKUP(Toss[[#This Row],[No用]],SetNo[[No.用]:[vlookup 用]],2,FALSE)</f>
        <v>144</v>
      </c>
      <c r="B406" s="10">
        <f>IF(ROW()=2,1,IF(A405&lt;&gt;Toss[[#This Row],[No]],1,B405+1))</f>
        <v>2</v>
      </c>
      <c r="C406" t="s">
        <v>150</v>
      </c>
      <c r="D406" t="s">
        <v>122</v>
      </c>
      <c r="E406" t="s">
        <v>77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167</v>
      </c>
      <c r="L406" s="1" t="s">
        <v>178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夏祭り木兎光太郎ICONIC</v>
      </c>
    </row>
    <row r="407" spans="1:20" x14ac:dyDescent="0.3">
      <c r="A407">
        <f>VLOOKUP(Toss[[#This Row],[No用]],SetNo[[No.用]:[vlookup 用]],2,FALSE)</f>
        <v>145</v>
      </c>
      <c r="B407" s="10">
        <f>IF(ROW()=2,1,IF(A406&lt;&gt;Toss[[#This Row],[No]],1,B406+1))</f>
        <v>1</v>
      </c>
      <c r="C407" s="1" t="s">
        <v>918</v>
      </c>
      <c r="D407" t="s">
        <v>122</v>
      </c>
      <c r="E407" s="1" t="s">
        <v>73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Xmas木兎光太郎ICONIC</v>
      </c>
    </row>
    <row r="408" spans="1:20" x14ac:dyDescent="0.3">
      <c r="A408">
        <f>VLOOKUP(Toss[[#This Row],[No用]],SetNo[[No.用]:[vlookup 用]],2,FALSE)</f>
        <v>145</v>
      </c>
      <c r="B408" s="10">
        <f>IF(ROW()=2,1,IF(A407&lt;&gt;Toss[[#This Row],[No]],1,B407+1))</f>
        <v>2</v>
      </c>
      <c r="C408" s="1" t="s">
        <v>918</v>
      </c>
      <c r="D408" t="s">
        <v>122</v>
      </c>
      <c r="E408" s="1" t="s">
        <v>73</v>
      </c>
      <c r="F408" t="s">
        <v>78</v>
      </c>
      <c r="G408" t="s">
        <v>128</v>
      </c>
      <c r="H408" t="s">
        <v>71</v>
      </c>
      <c r="I408">
        <v>1</v>
      </c>
      <c r="J408" t="s">
        <v>232</v>
      </c>
      <c r="K408" s="1" t="s">
        <v>167</v>
      </c>
      <c r="L408" s="1" t="s">
        <v>178</v>
      </c>
      <c r="M408">
        <v>30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Xmas木兎光太郎ICONIC</v>
      </c>
    </row>
    <row r="409" spans="1:20" x14ac:dyDescent="0.3">
      <c r="A409">
        <f>VLOOKUP(Toss[[#This Row],[No用]],SetNo[[No.用]:[vlookup 用]],2,FALSE)</f>
        <v>146</v>
      </c>
      <c r="B409" s="10">
        <f>IF(ROW()=2,1,IF(A408&lt;&gt;Toss[[#This Row],[No]],1,B408+1))</f>
        <v>1</v>
      </c>
      <c r="C409" t="s">
        <v>108</v>
      </c>
      <c r="D409" t="s">
        <v>123</v>
      </c>
      <c r="E409" t="s">
        <v>90</v>
      </c>
      <c r="F409" t="s">
        <v>78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ユニフォーム木葉秋紀ICONIC</v>
      </c>
    </row>
    <row r="410" spans="1:20" x14ac:dyDescent="0.3">
      <c r="A410">
        <f>VLOOKUP(Toss[[#This Row],[No用]],SetNo[[No.用]:[vlookup 用]],2,FALSE)</f>
        <v>146</v>
      </c>
      <c r="B410" s="10">
        <f>IF(ROW()=2,1,IF(A409&lt;&gt;Toss[[#This Row],[No]],1,B409+1))</f>
        <v>2</v>
      </c>
      <c r="C410" t="s">
        <v>108</v>
      </c>
      <c r="D410" t="s">
        <v>123</v>
      </c>
      <c r="E410" t="s">
        <v>90</v>
      </c>
      <c r="F410" t="s">
        <v>78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ユニフォーム木葉秋紀ICONIC</v>
      </c>
    </row>
    <row r="411" spans="1:20" x14ac:dyDescent="0.3">
      <c r="A411">
        <f>VLOOKUP(Toss[[#This Row],[No用]],SetNo[[No.用]:[vlookup 用]],2,FALSE)</f>
        <v>147</v>
      </c>
      <c r="B411" s="10">
        <f>IF(ROW()=2,1,IF(A410&lt;&gt;Toss[[#This Row],[No]],1,B410+1))</f>
        <v>1</v>
      </c>
      <c r="C411" s="1" t="s">
        <v>387</v>
      </c>
      <c r="D411" t="s">
        <v>123</v>
      </c>
      <c r="E411" s="1" t="s">
        <v>77</v>
      </c>
      <c r="F411" t="s">
        <v>78</v>
      </c>
      <c r="G411" t="s">
        <v>128</v>
      </c>
      <c r="H411" t="s">
        <v>71</v>
      </c>
      <c r="I411">
        <v>1</v>
      </c>
      <c r="J411" t="s">
        <v>396</v>
      </c>
      <c r="K411" s="1" t="s">
        <v>166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探偵木葉秋紀ICONIC</v>
      </c>
    </row>
    <row r="412" spans="1:20" x14ac:dyDescent="0.3">
      <c r="A412">
        <f>VLOOKUP(Toss[[#This Row],[No用]],SetNo[[No.用]:[vlookup 用]],2,FALSE)</f>
        <v>147</v>
      </c>
      <c r="B412" s="10">
        <f>IF(ROW()=2,1,IF(A411&lt;&gt;Toss[[#This Row],[No]],1,B411+1))</f>
        <v>2</v>
      </c>
      <c r="C412" s="1" t="s">
        <v>387</v>
      </c>
      <c r="D412" t="s">
        <v>123</v>
      </c>
      <c r="E412" s="1" t="s">
        <v>77</v>
      </c>
      <c r="F412" t="s">
        <v>78</v>
      </c>
      <c r="G412" t="s">
        <v>128</v>
      </c>
      <c r="H412" t="s">
        <v>71</v>
      </c>
      <c r="I412">
        <v>1</v>
      </c>
      <c r="J412" t="s">
        <v>396</v>
      </c>
      <c r="K412" s="1" t="s">
        <v>167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探偵木葉秋紀ICONIC</v>
      </c>
    </row>
    <row r="413" spans="1:20" x14ac:dyDescent="0.3">
      <c r="A413">
        <f>VLOOKUP(Toss[[#This Row],[No用]],SetNo[[No.用]:[vlookup 用]],2,FALSE)</f>
        <v>148</v>
      </c>
      <c r="B413" s="10">
        <f>IF(ROW()=2,1,IF(A412&lt;&gt;Toss[[#This Row],[No]],1,B412+1))</f>
        <v>1</v>
      </c>
      <c r="C413" t="s">
        <v>108</v>
      </c>
      <c r="D413" t="s">
        <v>124</v>
      </c>
      <c r="E413" t="s">
        <v>90</v>
      </c>
      <c r="F413" t="s">
        <v>78</v>
      </c>
      <c r="G413" t="s">
        <v>128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 s="1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ユニフォーム猿杙大和ICONIC</v>
      </c>
    </row>
    <row r="414" spans="1:20" x14ac:dyDescent="0.3">
      <c r="A414">
        <f>VLOOKUP(Toss[[#This Row],[No用]],SetNo[[No.用]:[vlookup 用]],2,FALSE)</f>
        <v>148</v>
      </c>
      <c r="B414" s="10">
        <f>IF(ROW()=2,1,IF(A413&lt;&gt;Toss[[#This Row],[No]],1,B413+1))</f>
        <v>2</v>
      </c>
      <c r="C414" t="s">
        <v>108</v>
      </c>
      <c r="D414" t="s">
        <v>124</v>
      </c>
      <c r="E414" t="s">
        <v>90</v>
      </c>
      <c r="F414" t="s">
        <v>78</v>
      </c>
      <c r="G414" t="s">
        <v>128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ユニフォーム猿杙大和ICONIC</v>
      </c>
    </row>
    <row r="415" spans="1:20" x14ac:dyDescent="0.3">
      <c r="A415">
        <f>VLOOKUP(Toss[[#This Row],[No用]],SetNo[[No.用]:[vlookup 用]],2,FALSE)</f>
        <v>149</v>
      </c>
      <c r="B415" s="10">
        <f>IF(ROW()=2,1,IF(A414&lt;&gt;Toss[[#This Row],[No]],1,B414+1))</f>
        <v>1</v>
      </c>
      <c r="C415" t="s">
        <v>108</v>
      </c>
      <c r="D415" t="s">
        <v>125</v>
      </c>
      <c r="E415" t="s">
        <v>90</v>
      </c>
      <c r="F415" t="s">
        <v>80</v>
      </c>
      <c r="G415" t="s">
        <v>128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ユニフォーム小見春樹ICONIC</v>
      </c>
    </row>
    <row r="416" spans="1:20" x14ac:dyDescent="0.3">
      <c r="A416">
        <f>VLOOKUP(Toss[[#This Row],[No用]],SetNo[[No.用]:[vlookup 用]],2,FALSE)</f>
        <v>150</v>
      </c>
      <c r="B416" s="10">
        <f>IF(ROW()=2,1,IF(A415&lt;&gt;Toss[[#This Row],[No]],1,B415+1))</f>
        <v>1</v>
      </c>
      <c r="C416" t="s">
        <v>108</v>
      </c>
      <c r="D416" t="s">
        <v>126</v>
      </c>
      <c r="E416" t="s">
        <v>90</v>
      </c>
      <c r="F416" t="s">
        <v>82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ユニフォーム尾長渉ICONIC</v>
      </c>
    </row>
    <row r="417" spans="1:20" x14ac:dyDescent="0.3">
      <c r="A417">
        <f>VLOOKUP(Toss[[#This Row],[No用]],SetNo[[No.用]:[vlookup 用]],2,FALSE)</f>
        <v>150</v>
      </c>
      <c r="B417" s="10">
        <f>IF(ROW()=2,1,IF(A416&lt;&gt;Toss[[#This Row],[No]],1,B416+1))</f>
        <v>2</v>
      </c>
      <c r="C417" t="s">
        <v>108</v>
      </c>
      <c r="D417" t="s">
        <v>126</v>
      </c>
      <c r="E417" t="s">
        <v>90</v>
      </c>
      <c r="F417" t="s">
        <v>82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ユニフォーム尾長渉ICONIC</v>
      </c>
    </row>
    <row r="418" spans="1:20" x14ac:dyDescent="0.3">
      <c r="A418">
        <f>VLOOKUP(Toss[[#This Row],[No用]],SetNo[[No.用]:[vlookup 用]],2,FALSE)</f>
        <v>151</v>
      </c>
      <c r="B418" s="10">
        <f>IF(ROW()=2,1,IF(A417&lt;&gt;Toss[[#This Row],[No]],1,B417+1))</f>
        <v>1</v>
      </c>
      <c r="C418" t="s">
        <v>108</v>
      </c>
      <c r="D418" t="s">
        <v>127</v>
      </c>
      <c r="E418" t="s">
        <v>90</v>
      </c>
      <c r="F418" t="s">
        <v>82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ユニフォーム鷲尾辰生ICONIC</v>
      </c>
    </row>
    <row r="419" spans="1:20" x14ac:dyDescent="0.3">
      <c r="A419">
        <f>VLOOKUP(Toss[[#This Row],[No用]],SetNo[[No.用]:[vlookup 用]],2,FALSE)</f>
        <v>151</v>
      </c>
      <c r="B419" s="10">
        <f>IF(ROW()=2,1,IF(A418&lt;&gt;Toss[[#This Row],[No]],1,B418+1))</f>
        <v>2</v>
      </c>
      <c r="C419" t="s">
        <v>108</v>
      </c>
      <c r="D419" t="s">
        <v>127</v>
      </c>
      <c r="E419" t="s">
        <v>90</v>
      </c>
      <c r="F419" t="s">
        <v>82</v>
      </c>
      <c r="G419" t="s">
        <v>128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ユニフォーム鷲尾辰生ICONIC</v>
      </c>
    </row>
    <row r="420" spans="1:20" x14ac:dyDescent="0.3">
      <c r="A420">
        <f>VLOOKUP(Toss[[#This Row],[No用]],SetNo[[No.用]:[vlookup 用]],2,FALSE)</f>
        <v>152</v>
      </c>
      <c r="B420" s="10">
        <f>IF(ROW()=2,1,IF(A419&lt;&gt;Toss[[#This Row],[No]],1,B419+1))</f>
        <v>1</v>
      </c>
      <c r="C420" t="s">
        <v>108</v>
      </c>
      <c r="D420" t="s">
        <v>129</v>
      </c>
      <c r="E420" t="s">
        <v>73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166</v>
      </c>
      <c r="L420" s="1" t="s">
        <v>173</v>
      </c>
      <c r="M420">
        <v>38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ユニフォーム赤葦京治ICONIC</v>
      </c>
    </row>
    <row r="421" spans="1:20" x14ac:dyDescent="0.3">
      <c r="A421">
        <f>VLOOKUP(Toss[[#This Row],[No用]],SetNo[[No.用]:[vlookup 用]],2,FALSE)</f>
        <v>152</v>
      </c>
      <c r="B421" s="10">
        <f>IF(ROW()=2,1,IF(A420&lt;&gt;Toss[[#This Row],[No]],1,B420+1))</f>
        <v>2</v>
      </c>
      <c r="C421" t="s">
        <v>108</v>
      </c>
      <c r="D421" t="s">
        <v>129</v>
      </c>
      <c r="E421" t="s">
        <v>73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169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ユニフォーム赤葦京治ICONIC</v>
      </c>
    </row>
    <row r="422" spans="1:20" x14ac:dyDescent="0.3">
      <c r="A422">
        <f>VLOOKUP(Toss[[#This Row],[No用]],SetNo[[No.用]:[vlookup 用]],2,FALSE)</f>
        <v>152</v>
      </c>
      <c r="B422" s="10">
        <f>IF(ROW()=2,1,IF(A421&lt;&gt;Toss[[#This Row],[No]],1,B421+1))</f>
        <v>3</v>
      </c>
      <c r="C422" t="s">
        <v>108</v>
      </c>
      <c r="D422" t="s">
        <v>129</v>
      </c>
      <c r="E422" t="s">
        <v>73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234</v>
      </c>
      <c r="L422" s="1" t="s">
        <v>162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ユニフォーム赤葦京治ICONIC</v>
      </c>
    </row>
    <row r="423" spans="1:20" x14ac:dyDescent="0.3">
      <c r="A423">
        <f>VLOOKUP(Toss[[#This Row],[No用]],SetNo[[No.用]:[vlookup 用]],2,FALSE)</f>
        <v>152</v>
      </c>
      <c r="B423" s="10">
        <f>IF(ROW()=2,1,IF(A422&lt;&gt;Toss[[#This Row],[No]],1,B422+1))</f>
        <v>4</v>
      </c>
      <c r="C423" t="s">
        <v>108</v>
      </c>
      <c r="D423" t="s">
        <v>129</v>
      </c>
      <c r="E423" t="s">
        <v>73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172</v>
      </c>
      <c r="L423" s="1" t="s">
        <v>173</v>
      </c>
      <c r="M423">
        <v>41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ユニフォーム赤葦京治ICONIC</v>
      </c>
    </row>
    <row r="424" spans="1:20" x14ac:dyDescent="0.3">
      <c r="A424">
        <f>VLOOKUP(Toss[[#This Row],[No用]],SetNo[[No.用]:[vlookup 用]],2,FALSE)</f>
        <v>152</v>
      </c>
      <c r="B424" s="10">
        <f>IF(ROW()=2,1,IF(A423&lt;&gt;Toss[[#This Row],[No]],1,B423+1))</f>
        <v>5</v>
      </c>
      <c r="C424" t="s">
        <v>108</v>
      </c>
      <c r="D424" t="s">
        <v>129</v>
      </c>
      <c r="E424" t="s">
        <v>73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233</v>
      </c>
      <c r="L424" s="1" t="s">
        <v>162</v>
      </c>
      <c r="M424">
        <v>30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ユニフォーム赤葦京治ICONIC</v>
      </c>
    </row>
    <row r="425" spans="1:20" x14ac:dyDescent="0.3">
      <c r="A425">
        <f>VLOOKUP(Toss[[#This Row],[No用]],SetNo[[No.用]:[vlookup 用]],2,FALSE)</f>
        <v>152</v>
      </c>
      <c r="B425" s="10">
        <f>IF(ROW()=2,1,IF(A424&lt;&gt;Toss[[#This Row],[No]],1,B424+1))</f>
        <v>6</v>
      </c>
      <c r="C425" t="s">
        <v>108</v>
      </c>
      <c r="D425" t="s">
        <v>129</v>
      </c>
      <c r="E425" t="s">
        <v>73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169</v>
      </c>
      <c r="L425" s="1" t="s">
        <v>225</v>
      </c>
      <c r="M425">
        <v>50</v>
      </c>
      <c r="N425">
        <v>0</v>
      </c>
      <c r="O425">
        <v>60</v>
      </c>
      <c r="P425">
        <v>0</v>
      </c>
      <c r="T425" t="str">
        <f>Toss[[#This Row],[服装]]&amp;Toss[[#This Row],[名前]]&amp;Toss[[#This Row],[レアリティ]]</f>
        <v>ユニフォーム赤葦京治ICONIC</v>
      </c>
    </row>
    <row r="426" spans="1:20" x14ac:dyDescent="0.3">
      <c r="A426">
        <f>VLOOKUP(Toss[[#This Row],[No用]],SetNo[[No.用]:[vlookup 用]],2,FALSE)</f>
        <v>153</v>
      </c>
      <c r="B426" s="10">
        <f>IF(ROW()=2,1,IF(A425&lt;&gt;Toss[[#This Row],[No]],1,B425+1))</f>
        <v>1</v>
      </c>
      <c r="C426" t="s">
        <v>150</v>
      </c>
      <c r="D426" t="s">
        <v>129</v>
      </c>
      <c r="E426" t="s">
        <v>90</v>
      </c>
      <c r="F426" t="s">
        <v>74</v>
      </c>
      <c r="G426" t="s">
        <v>128</v>
      </c>
      <c r="H426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夏祭り赤葦京治ICONIC</v>
      </c>
    </row>
    <row r="427" spans="1:20" x14ac:dyDescent="0.3">
      <c r="A427">
        <f>VLOOKUP(Toss[[#This Row],[No用]],SetNo[[No.用]:[vlookup 用]],2,FALSE)</f>
        <v>153</v>
      </c>
      <c r="B427" s="10">
        <f>IF(ROW()=2,1,IF(A426&lt;&gt;Toss[[#This Row],[No]],1,B426+1))</f>
        <v>2</v>
      </c>
      <c r="C427" t="s">
        <v>150</v>
      </c>
      <c r="D427" t="s">
        <v>129</v>
      </c>
      <c r="E427" t="s">
        <v>90</v>
      </c>
      <c r="F427" t="s">
        <v>74</v>
      </c>
      <c r="G427" t="s">
        <v>128</v>
      </c>
      <c r="H427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38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夏祭り赤葦京治ICONIC</v>
      </c>
    </row>
    <row r="428" spans="1:20" x14ac:dyDescent="0.3">
      <c r="A428">
        <f>VLOOKUP(Toss[[#This Row],[No用]],SetNo[[No.用]:[vlookup 用]],2,FALSE)</f>
        <v>153</v>
      </c>
      <c r="B428" s="10">
        <f>IF(ROW()=2,1,IF(A427&lt;&gt;Toss[[#This Row],[No]],1,B427+1))</f>
        <v>3</v>
      </c>
      <c r="C428" t="s">
        <v>150</v>
      </c>
      <c r="D428" t="s">
        <v>129</v>
      </c>
      <c r="E428" t="s">
        <v>90</v>
      </c>
      <c r="F428" t="s">
        <v>74</v>
      </c>
      <c r="G428" t="s">
        <v>128</v>
      </c>
      <c r="H428" t="s">
        <v>71</v>
      </c>
      <c r="I428">
        <v>1</v>
      </c>
      <c r="J428" t="s">
        <v>232</v>
      </c>
      <c r="K428" s="1" t="s">
        <v>234</v>
      </c>
      <c r="L428" s="1" t="s">
        <v>162</v>
      </c>
      <c r="M428">
        <v>38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夏祭り赤葦京治ICONIC</v>
      </c>
    </row>
    <row r="429" spans="1:20" x14ac:dyDescent="0.3">
      <c r="A429">
        <f>VLOOKUP(Toss[[#This Row],[No用]],SetNo[[No.用]:[vlookup 用]],2,FALSE)</f>
        <v>153</v>
      </c>
      <c r="B429" s="10">
        <f>IF(ROW()=2,1,IF(A428&lt;&gt;Toss[[#This Row],[No]],1,B428+1))</f>
        <v>4</v>
      </c>
      <c r="C429" t="s">
        <v>150</v>
      </c>
      <c r="D429" t="s">
        <v>129</v>
      </c>
      <c r="E429" t="s">
        <v>90</v>
      </c>
      <c r="F429" t="s">
        <v>74</v>
      </c>
      <c r="G429" t="s">
        <v>128</v>
      </c>
      <c r="H429" t="s">
        <v>71</v>
      </c>
      <c r="I429">
        <v>1</v>
      </c>
      <c r="J429" t="s">
        <v>232</v>
      </c>
      <c r="K429" s="1" t="s">
        <v>172</v>
      </c>
      <c r="L429" s="1" t="s">
        <v>173</v>
      </c>
      <c r="M429">
        <v>41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夏祭り赤葦京治ICONIC</v>
      </c>
    </row>
    <row r="430" spans="1:20" x14ac:dyDescent="0.3">
      <c r="A430">
        <f>VLOOKUP(Toss[[#This Row],[No用]],SetNo[[No.用]:[vlookup 用]],2,FALSE)</f>
        <v>153</v>
      </c>
      <c r="B430" s="10">
        <f>IF(ROW()=2,1,IF(A429&lt;&gt;Toss[[#This Row],[No]],1,B429+1))</f>
        <v>5</v>
      </c>
      <c r="C430" t="s">
        <v>150</v>
      </c>
      <c r="D430" t="s">
        <v>129</v>
      </c>
      <c r="E430" t="s">
        <v>90</v>
      </c>
      <c r="F430" t="s">
        <v>74</v>
      </c>
      <c r="G430" t="s">
        <v>128</v>
      </c>
      <c r="H430" t="s">
        <v>71</v>
      </c>
      <c r="I430">
        <v>1</v>
      </c>
      <c r="J430" t="s">
        <v>232</v>
      </c>
      <c r="K430" s="1" t="s">
        <v>233</v>
      </c>
      <c r="L430" s="1" t="s">
        <v>178</v>
      </c>
      <c r="M430">
        <v>33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夏祭り赤葦京治ICONIC</v>
      </c>
    </row>
    <row r="431" spans="1:20" x14ac:dyDescent="0.3">
      <c r="A431">
        <f>VLOOKUP(Toss[[#This Row],[No用]],SetNo[[No.用]:[vlookup 用]],2,FALSE)</f>
        <v>153</v>
      </c>
      <c r="B431" s="10">
        <f>IF(ROW()=2,1,IF(A430&lt;&gt;Toss[[#This Row],[No]],1,B430+1))</f>
        <v>6</v>
      </c>
      <c r="C431" t="s">
        <v>150</v>
      </c>
      <c r="D431" t="s">
        <v>129</v>
      </c>
      <c r="E431" t="s">
        <v>90</v>
      </c>
      <c r="F431" t="s">
        <v>74</v>
      </c>
      <c r="G431" t="s">
        <v>128</v>
      </c>
      <c r="H431" t="s">
        <v>71</v>
      </c>
      <c r="I431">
        <v>1</v>
      </c>
      <c r="J431" t="s">
        <v>232</v>
      </c>
      <c r="K431" s="1" t="s">
        <v>183</v>
      </c>
      <c r="L431" s="1" t="s">
        <v>225</v>
      </c>
      <c r="M431">
        <v>50</v>
      </c>
      <c r="N431">
        <v>0</v>
      </c>
      <c r="O431">
        <v>60</v>
      </c>
      <c r="P431">
        <v>0</v>
      </c>
      <c r="Q431" s="1" t="s">
        <v>122</v>
      </c>
      <c r="T431" t="str">
        <f>Toss[[#This Row],[服装]]&amp;Toss[[#This Row],[名前]]&amp;Toss[[#This Row],[レアリティ]]</f>
        <v>夏祭り赤葦京治ICONIC</v>
      </c>
    </row>
    <row r="432" spans="1:20" x14ac:dyDescent="0.3">
      <c r="A432">
        <f>VLOOKUP(Toss[[#This Row],[No用]],SetNo[[No.用]:[vlookup 用]],2,FALSE)</f>
        <v>153</v>
      </c>
      <c r="B432" s="10">
        <f>IF(ROW()=2,1,IF(A431&lt;&gt;Toss[[#This Row],[No]],1,B431+1))</f>
        <v>7</v>
      </c>
      <c r="C432" t="s">
        <v>150</v>
      </c>
      <c r="D432" t="s">
        <v>129</v>
      </c>
      <c r="E432" t="s">
        <v>90</v>
      </c>
      <c r="F432" t="s">
        <v>74</v>
      </c>
      <c r="G432" t="s">
        <v>128</v>
      </c>
      <c r="H432" t="s">
        <v>71</v>
      </c>
      <c r="I432">
        <v>1</v>
      </c>
      <c r="J432" t="s">
        <v>232</v>
      </c>
      <c r="K432" s="1" t="s">
        <v>183</v>
      </c>
      <c r="L432" s="1" t="s">
        <v>225</v>
      </c>
      <c r="M432">
        <v>50</v>
      </c>
      <c r="N432">
        <v>0</v>
      </c>
      <c r="O432">
        <v>60</v>
      </c>
      <c r="P432">
        <v>0</v>
      </c>
      <c r="T432" t="str">
        <f>Toss[[#This Row],[服装]]&amp;Toss[[#This Row],[名前]]&amp;Toss[[#This Row],[レアリティ]]</f>
        <v>夏祭り赤葦京治ICONIC</v>
      </c>
    </row>
    <row r="433" spans="1:20" x14ac:dyDescent="0.3">
      <c r="A433">
        <f>VLOOKUP(Toss[[#This Row],[No用]],SetNo[[No.用]:[vlookup 用]],2,FALSE)</f>
        <v>154</v>
      </c>
      <c r="B433" s="10">
        <f>IF(ROW()=2,1,IF(A432&lt;&gt;Toss[[#This Row],[No]],1,B432+1))</f>
        <v>1</v>
      </c>
      <c r="C433" t="s">
        <v>108</v>
      </c>
      <c r="D433" t="s">
        <v>284</v>
      </c>
      <c r="E433" t="s">
        <v>77</v>
      </c>
      <c r="F433" t="s">
        <v>78</v>
      </c>
      <c r="G433" t="s">
        <v>134</v>
      </c>
      <c r="H433" t="s">
        <v>71</v>
      </c>
      <c r="I433">
        <v>1</v>
      </c>
      <c r="J433" t="s">
        <v>232</v>
      </c>
      <c r="K433" s="1" t="s">
        <v>166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ユニフォーム星海光来ICONIC</v>
      </c>
    </row>
    <row r="434" spans="1:20" x14ac:dyDescent="0.3">
      <c r="A434">
        <f>VLOOKUP(Toss[[#This Row],[No用]],SetNo[[No.用]:[vlookup 用]],2,FALSE)</f>
        <v>154</v>
      </c>
      <c r="B434" s="10">
        <f>IF(ROW()=2,1,IF(A433&lt;&gt;Toss[[#This Row],[No]],1,B433+1))</f>
        <v>2</v>
      </c>
      <c r="C434" t="s">
        <v>108</v>
      </c>
      <c r="D434" t="s">
        <v>284</v>
      </c>
      <c r="E434" t="s">
        <v>77</v>
      </c>
      <c r="F434" t="s">
        <v>78</v>
      </c>
      <c r="G434" t="s">
        <v>134</v>
      </c>
      <c r="H434" t="s">
        <v>71</v>
      </c>
      <c r="I434">
        <v>1</v>
      </c>
      <c r="J434" t="s">
        <v>232</v>
      </c>
      <c r="K434" s="1" t="s">
        <v>167</v>
      </c>
      <c r="L434" s="1" t="s">
        <v>162</v>
      </c>
      <c r="M434">
        <v>32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ユニフォーム星海光来ICONIC</v>
      </c>
    </row>
    <row r="435" spans="1:20" x14ac:dyDescent="0.3">
      <c r="A435">
        <f>VLOOKUP(Toss[[#This Row],[No用]],SetNo[[No.用]:[vlookup 用]],2,FALSE)</f>
        <v>155</v>
      </c>
      <c r="B435" s="10">
        <f>IF(ROW()=2,1,IF(A434&lt;&gt;Toss[[#This Row],[No]],1,B434+1))</f>
        <v>1</v>
      </c>
      <c r="C435" s="1" t="s">
        <v>898</v>
      </c>
      <c r="D435" t="s">
        <v>284</v>
      </c>
      <c r="E435" s="1" t="s">
        <v>73</v>
      </c>
      <c r="F435" t="s">
        <v>78</v>
      </c>
      <c r="G435" t="s">
        <v>134</v>
      </c>
      <c r="H435" t="s">
        <v>71</v>
      </c>
      <c r="I435">
        <v>1</v>
      </c>
      <c r="J435" t="s">
        <v>232</v>
      </c>
      <c r="K435" s="1" t="s">
        <v>166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文化祭星海光来ICONIC</v>
      </c>
    </row>
    <row r="436" spans="1:20" x14ac:dyDescent="0.3">
      <c r="A436">
        <f>VLOOKUP(Toss[[#This Row],[No用]],SetNo[[No.用]:[vlookup 用]],2,FALSE)</f>
        <v>155</v>
      </c>
      <c r="B436" s="10">
        <f>IF(ROW()=2,1,IF(A435&lt;&gt;Toss[[#This Row],[No]],1,B435+1))</f>
        <v>2</v>
      </c>
      <c r="C436" s="1" t="s">
        <v>898</v>
      </c>
      <c r="D436" t="s">
        <v>284</v>
      </c>
      <c r="E436" s="1" t="s">
        <v>73</v>
      </c>
      <c r="F436" t="s">
        <v>78</v>
      </c>
      <c r="G436" t="s">
        <v>134</v>
      </c>
      <c r="H436" t="s">
        <v>71</v>
      </c>
      <c r="I436">
        <v>1</v>
      </c>
      <c r="J436" t="s">
        <v>232</v>
      </c>
      <c r="K436" s="1" t="s">
        <v>167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文化祭星海光来ICONIC</v>
      </c>
    </row>
    <row r="437" spans="1:20" x14ac:dyDescent="0.3">
      <c r="A437">
        <f>VLOOKUP(Toss[[#This Row],[No用]],SetNo[[No.用]:[vlookup 用]],2,FALSE)</f>
        <v>156</v>
      </c>
      <c r="B437" s="10">
        <f>IF(ROW()=2,1,IF(A436&lt;&gt;Toss[[#This Row],[No]],1,B436+1))</f>
        <v>1</v>
      </c>
      <c r="C437" t="s">
        <v>108</v>
      </c>
      <c r="D437" t="s">
        <v>133</v>
      </c>
      <c r="E437" t="s">
        <v>77</v>
      </c>
      <c r="F437" t="s">
        <v>82</v>
      </c>
      <c r="G437" t="s">
        <v>134</v>
      </c>
      <c r="H437" t="s">
        <v>71</v>
      </c>
      <c r="I437">
        <v>1</v>
      </c>
      <c r="J437" t="s">
        <v>232</v>
      </c>
      <c r="K437" s="1" t="s">
        <v>166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ユニフォーム昼神幸郎ICONIC</v>
      </c>
    </row>
    <row r="438" spans="1:20" x14ac:dyDescent="0.3">
      <c r="A438">
        <f>VLOOKUP(Toss[[#This Row],[No用]],SetNo[[No.用]:[vlookup 用]],2,FALSE)</f>
        <v>156</v>
      </c>
      <c r="B438" s="10">
        <f>IF(ROW()=2,1,IF(A437&lt;&gt;Toss[[#This Row],[No]],1,B437+1))</f>
        <v>2</v>
      </c>
      <c r="C438" t="s">
        <v>108</v>
      </c>
      <c r="D438" t="s">
        <v>133</v>
      </c>
      <c r="E438" t="s">
        <v>77</v>
      </c>
      <c r="F438" t="s">
        <v>82</v>
      </c>
      <c r="G438" t="s">
        <v>134</v>
      </c>
      <c r="H438" t="s">
        <v>71</v>
      </c>
      <c r="I438">
        <v>1</v>
      </c>
      <c r="J438" t="s">
        <v>232</v>
      </c>
      <c r="K438" s="1" t="s">
        <v>167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ユニフォーム昼神幸郎ICONIC</v>
      </c>
    </row>
    <row r="439" spans="1:20" x14ac:dyDescent="0.3">
      <c r="A439">
        <f>VLOOKUP(Toss[[#This Row],[No用]],SetNo[[No.用]:[vlookup 用]],2,FALSE)</f>
        <v>157</v>
      </c>
      <c r="B439" s="10">
        <f>IF(ROW()=2,1,IF(A438&lt;&gt;Toss[[#This Row],[No]],1,B438+1))</f>
        <v>1</v>
      </c>
      <c r="C439" s="1" t="s">
        <v>918</v>
      </c>
      <c r="D439" t="s">
        <v>133</v>
      </c>
      <c r="E439" s="1" t="s">
        <v>73</v>
      </c>
      <c r="F439" t="s">
        <v>82</v>
      </c>
      <c r="G439" t="s">
        <v>134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Xmas昼神幸郎ICONIC</v>
      </c>
    </row>
    <row r="440" spans="1:20" x14ac:dyDescent="0.3">
      <c r="A440">
        <f>VLOOKUP(Toss[[#This Row],[No用]],SetNo[[No.用]:[vlookup 用]],2,FALSE)</f>
        <v>157</v>
      </c>
      <c r="B440" s="10">
        <f>IF(ROW()=2,1,IF(A439&lt;&gt;Toss[[#This Row],[No]],1,B439+1))</f>
        <v>2</v>
      </c>
      <c r="C440" s="1" t="s">
        <v>918</v>
      </c>
      <c r="D440" t="s">
        <v>133</v>
      </c>
      <c r="E440" s="1" t="s">
        <v>73</v>
      </c>
      <c r="F440" t="s">
        <v>82</v>
      </c>
      <c r="G440" t="s">
        <v>134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Xmas昼神幸郎ICONIC</v>
      </c>
    </row>
    <row r="441" spans="1:20" x14ac:dyDescent="0.3">
      <c r="A441">
        <f>VLOOKUP(Toss[[#This Row],[No用]],SetNo[[No.用]:[vlookup 用]],2,FALSE)</f>
        <v>158</v>
      </c>
      <c r="B441" s="10">
        <f>IF(ROW()=2,1,IF(A440&lt;&gt;Toss[[#This Row],[No]],1,B440+1))</f>
        <v>1</v>
      </c>
      <c r="C441" t="s">
        <v>108</v>
      </c>
      <c r="D441" t="s">
        <v>131</v>
      </c>
      <c r="E441" t="s">
        <v>77</v>
      </c>
      <c r="F441" t="s">
        <v>78</v>
      </c>
      <c r="G441" t="s">
        <v>135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ユニフォーム佐久早聖臣ICONIC</v>
      </c>
    </row>
    <row r="442" spans="1:20" x14ac:dyDescent="0.3">
      <c r="A442">
        <f>VLOOKUP(Toss[[#This Row],[No用]],SetNo[[No.用]:[vlookup 用]],2,FALSE)</f>
        <v>158</v>
      </c>
      <c r="B442" s="10">
        <f>IF(ROW()=2,1,IF(A441&lt;&gt;Toss[[#This Row],[No]],1,B441+1))</f>
        <v>2</v>
      </c>
      <c r="C442" t="s">
        <v>108</v>
      </c>
      <c r="D442" t="s">
        <v>131</v>
      </c>
      <c r="E442" t="s">
        <v>77</v>
      </c>
      <c r="F442" t="s">
        <v>78</v>
      </c>
      <c r="G442" t="s">
        <v>135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32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ユニフォーム佐久早聖臣ICONIC</v>
      </c>
    </row>
    <row r="443" spans="1:20" x14ac:dyDescent="0.3">
      <c r="A443">
        <f>VLOOKUP(Toss[[#This Row],[No用]],SetNo[[No.用]:[vlookup 用]],2,FALSE)</f>
        <v>159</v>
      </c>
      <c r="B443" s="10">
        <f>IF(ROW()=2,1,IF(A442&lt;&gt;Toss[[#This Row],[No]],1,B442+1))</f>
        <v>1</v>
      </c>
      <c r="C443" t="s">
        <v>108</v>
      </c>
      <c r="D443" t="s">
        <v>132</v>
      </c>
      <c r="E443" t="s">
        <v>77</v>
      </c>
      <c r="F443" t="s">
        <v>80</v>
      </c>
      <c r="G443" t="s">
        <v>135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ユニフォーム小森元也ICONIC</v>
      </c>
    </row>
    <row r="444" spans="1:20" x14ac:dyDescent="0.3">
      <c r="A444">
        <f>VLOOKUP(Toss[[#This Row],[No用]],SetNo[[No.用]:[vlookup 用]],2,FALSE)</f>
        <v>159</v>
      </c>
      <c r="B444" s="10">
        <f>IF(ROW()=2,1,IF(A443&lt;&gt;Toss[[#This Row],[No]],1,B443+1))</f>
        <v>2</v>
      </c>
      <c r="C444" t="s">
        <v>108</v>
      </c>
      <c r="D444" t="s">
        <v>132</v>
      </c>
      <c r="E444" t="s">
        <v>77</v>
      </c>
      <c r="F444" t="s">
        <v>80</v>
      </c>
      <c r="G444" t="s">
        <v>135</v>
      </c>
      <c r="H444" t="s">
        <v>71</v>
      </c>
      <c r="I444">
        <v>1</v>
      </c>
      <c r="J444" t="s">
        <v>232</v>
      </c>
      <c r="K444" s="1" t="s">
        <v>169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ユニフォーム小森元也ICONIC</v>
      </c>
    </row>
    <row r="445" spans="1:20" x14ac:dyDescent="0.3">
      <c r="A445">
        <f>VLOOKUP(Toss[[#This Row],[No用]],SetNo[[No.用]:[vlookup 用]],2,FALSE)</f>
        <v>160</v>
      </c>
      <c r="B445" s="10">
        <f>IF(ROW()=2,1,IF(A444&lt;&gt;Toss[[#This Row],[No]],1,B444+1))</f>
        <v>1</v>
      </c>
      <c r="C445" t="s">
        <v>108</v>
      </c>
      <c r="D445" s="1" t="s">
        <v>689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ユニフォーム大将優ICONIC</v>
      </c>
    </row>
    <row r="446" spans="1:20" x14ac:dyDescent="0.3">
      <c r="A446">
        <f>VLOOKUP(Toss[[#This Row],[No用]],SetNo[[No.用]:[vlookup 用]],2,FALSE)</f>
        <v>160</v>
      </c>
      <c r="B446" s="10">
        <f>IF(ROW()=2,1,IF(A445&lt;&gt;Toss[[#This Row],[No]],1,B445+1))</f>
        <v>2</v>
      </c>
      <c r="C446" t="s">
        <v>108</v>
      </c>
      <c r="D446" s="1" t="s">
        <v>689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ユニフォーム大将優ICONIC</v>
      </c>
    </row>
    <row r="447" spans="1:20" x14ac:dyDescent="0.3">
      <c r="A447">
        <f>VLOOKUP(Toss[[#This Row],[No用]],SetNo[[No.用]:[vlookup 用]],2,FALSE)</f>
        <v>161</v>
      </c>
      <c r="B447" s="10">
        <f>IF(ROW()=2,1,IF(A446&lt;&gt;Toss[[#This Row],[No]],1,B446+1))</f>
        <v>1</v>
      </c>
      <c r="C447" s="1" t="s">
        <v>939</v>
      </c>
      <c r="D447" s="1" t="s">
        <v>689</v>
      </c>
      <c r="E447" s="1" t="s">
        <v>77</v>
      </c>
      <c r="F447" s="1" t="s">
        <v>78</v>
      </c>
      <c r="G447" s="1" t="s">
        <v>691</v>
      </c>
      <c r="H447" s="1" t="s">
        <v>692</v>
      </c>
      <c r="I447">
        <v>1</v>
      </c>
      <c r="J447" t="s">
        <v>232</v>
      </c>
      <c r="K447" s="1" t="s">
        <v>166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新年大将優ICONIC</v>
      </c>
    </row>
    <row r="448" spans="1:20" x14ac:dyDescent="0.3">
      <c r="A448">
        <f>VLOOKUP(Toss[[#This Row],[No用]],SetNo[[No.用]:[vlookup 用]],2,FALSE)</f>
        <v>161</v>
      </c>
      <c r="B448" s="10">
        <f>IF(ROW()=2,1,IF(A447&lt;&gt;Toss[[#This Row],[No]],1,B447+1))</f>
        <v>2</v>
      </c>
      <c r="C448" s="1" t="s">
        <v>939</v>
      </c>
      <c r="D448" s="1" t="s">
        <v>689</v>
      </c>
      <c r="E448" s="1" t="s">
        <v>77</v>
      </c>
      <c r="F448" s="1" t="s">
        <v>78</v>
      </c>
      <c r="G448" s="1" t="s">
        <v>691</v>
      </c>
      <c r="H448" s="1" t="s">
        <v>692</v>
      </c>
      <c r="I448">
        <v>1</v>
      </c>
      <c r="J448" t="s">
        <v>396</v>
      </c>
      <c r="K448" s="1" t="s">
        <v>167</v>
      </c>
      <c r="L448" s="1" t="s">
        <v>178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新年大将優ICONIC</v>
      </c>
    </row>
    <row r="449" spans="1:20" x14ac:dyDescent="0.3">
      <c r="A449">
        <f>VLOOKUP(Toss[[#This Row],[No用]],SetNo[[No.用]:[vlookup 用]],2,FALSE)</f>
        <v>161</v>
      </c>
      <c r="B449" s="10">
        <f>IF(ROW()=2,1,IF(A448&lt;&gt;Toss[[#This Row],[No]],1,B448+1))</f>
        <v>3</v>
      </c>
      <c r="C449" s="1" t="s">
        <v>939</v>
      </c>
      <c r="D449" s="1" t="s">
        <v>689</v>
      </c>
      <c r="E449" s="1" t="s">
        <v>77</v>
      </c>
      <c r="F449" s="1" t="s">
        <v>78</v>
      </c>
      <c r="G449" s="1" t="s">
        <v>691</v>
      </c>
      <c r="H449" s="1" t="s">
        <v>692</v>
      </c>
      <c r="I449">
        <v>1</v>
      </c>
      <c r="J449" t="s">
        <v>396</v>
      </c>
      <c r="K449" s="1" t="s">
        <v>167</v>
      </c>
      <c r="L449" s="1" t="s">
        <v>225</v>
      </c>
      <c r="M449">
        <v>44</v>
      </c>
      <c r="N449">
        <v>0</v>
      </c>
      <c r="O449">
        <v>54</v>
      </c>
      <c r="P449">
        <v>0</v>
      </c>
      <c r="T449" t="str">
        <f>Toss[[#This Row],[服装]]&amp;Toss[[#This Row],[名前]]&amp;Toss[[#This Row],[レアリティ]]</f>
        <v>新年大将優ICONIC</v>
      </c>
    </row>
    <row r="450" spans="1:20" x14ac:dyDescent="0.3">
      <c r="A450">
        <f>VLOOKUP(Toss[[#This Row],[No用]],SetNo[[No.用]:[vlookup 用]],2,FALSE)</f>
        <v>162</v>
      </c>
      <c r="B450" s="10">
        <f>IF(ROW()=2,1,IF(A449&lt;&gt;Toss[[#This Row],[No]],1,B449+1))</f>
        <v>1</v>
      </c>
      <c r="C450" t="s">
        <v>108</v>
      </c>
      <c r="D450" s="1" t="s">
        <v>694</v>
      </c>
      <c r="E450" s="1" t="s">
        <v>90</v>
      </c>
      <c r="F450" s="1" t="s">
        <v>78</v>
      </c>
      <c r="G450" s="1" t="s">
        <v>691</v>
      </c>
      <c r="H450" t="s">
        <v>71</v>
      </c>
      <c r="I450">
        <v>1</v>
      </c>
      <c r="J450" t="s">
        <v>396</v>
      </c>
      <c r="K450" s="1" t="s">
        <v>166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ユニフォーム沼井和馬ICONIC</v>
      </c>
    </row>
    <row r="451" spans="1:20" x14ac:dyDescent="0.3">
      <c r="A451">
        <f>VLOOKUP(Toss[[#This Row],[No用]],SetNo[[No.用]:[vlookup 用]],2,FALSE)</f>
        <v>162</v>
      </c>
      <c r="B451" s="10">
        <f>IF(ROW()=2,1,IF(A450&lt;&gt;Toss[[#This Row],[No]],1,B450+1))</f>
        <v>2</v>
      </c>
      <c r="C451" t="s">
        <v>108</v>
      </c>
      <c r="D451" s="1" t="s">
        <v>694</v>
      </c>
      <c r="E451" s="1" t="s">
        <v>90</v>
      </c>
      <c r="F451" s="1" t="s">
        <v>78</v>
      </c>
      <c r="G451" s="1" t="s">
        <v>691</v>
      </c>
      <c r="H451" t="s">
        <v>71</v>
      </c>
      <c r="I451">
        <v>1</v>
      </c>
      <c r="J451" t="s">
        <v>396</v>
      </c>
      <c r="K451" s="1" t="s">
        <v>167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ユニフォーム沼井和馬ICONIC</v>
      </c>
    </row>
    <row r="452" spans="1:20" x14ac:dyDescent="0.3">
      <c r="A452">
        <f>VLOOKUP(Toss[[#This Row],[No用]],SetNo[[No.用]:[vlookup 用]],2,FALSE)</f>
        <v>163</v>
      </c>
      <c r="B452" s="10">
        <f>IF(ROW()=2,1,IF(A451&lt;&gt;Toss[[#This Row],[No]],1,B451+1))</f>
        <v>1</v>
      </c>
      <c r="C452" t="s">
        <v>108</v>
      </c>
      <c r="D452" s="1" t="s">
        <v>861</v>
      </c>
      <c r="E452" s="1" t="s">
        <v>90</v>
      </c>
      <c r="F452" s="1" t="s">
        <v>78</v>
      </c>
      <c r="G452" s="1" t="s">
        <v>691</v>
      </c>
      <c r="H452" t="s">
        <v>71</v>
      </c>
      <c r="I452">
        <v>1</v>
      </c>
      <c r="J452" t="s">
        <v>396</v>
      </c>
      <c r="K452" s="1" t="s">
        <v>166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ユニフォーム潜尚保ICONIC</v>
      </c>
    </row>
    <row r="453" spans="1:20" x14ac:dyDescent="0.3">
      <c r="A453">
        <f>VLOOKUP(Toss[[#This Row],[No用]],SetNo[[No.用]:[vlookup 用]],2,FALSE)</f>
        <v>163</v>
      </c>
      <c r="B453" s="10">
        <f>IF(ROW()=2,1,IF(A452&lt;&gt;Toss[[#This Row],[No]],1,B452+1))</f>
        <v>2</v>
      </c>
      <c r="C453" t="s">
        <v>108</v>
      </c>
      <c r="D453" s="1" t="s">
        <v>861</v>
      </c>
      <c r="E453" s="1" t="s">
        <v>90</v>
      </c>
      <c r="F453" s="1" t="s">
        <v>78</v>
      </c>
      <c r="G453" s="1" t="s">
        <v>691</v>
      </c>
      <c r="H453" t="s">
        <v>71</v>
      </c>
      <c r="I453">
        <v>1</v>
      </c>
      <c r="J453" t="s">
        <v>396</v>
      </c>
      <c r="K453" s="1" t="s">
        <v>167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ユニフォーム潜尚保ICONIC</v>
      </c>
    </row>
    <row r="454" spans="1:20" x14ac:dyDescent="0.3">
      <c r="A454">
        <f>VLOOKUP(Toss[[#This Row],[No用]],SetNo[[No.用]:[vlookup 用]],2,FALSE)</f>
        <v>164</v>
      </c>
      <c r="B454" s="10">
        <f>IF(ROW()=2,1,IF(A453&lt;&gt;Toss[[#This Row],[No]],1,B453+1))</f>
        <v>1</v>
      </c>
      <c r="C454" t="s">
        <v>108</v>
      </c>
      <c r="D454" s="1" t="s">
        <v>863</v>
      </c>
      <c r="E454" s="1" t="s">
        <v>90</v>
      </c>
      <c r="F454" s="1" t="s">
        <v>78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ユニフォーム高千穂恵也ICONIC</v>
      </c>
    </row>
    <row r="455" spans="1:20" x14ac:dyDescent="0.3">
      <c r="A455">
        <f>VLOOKUP(Toss[[#This Row],[No用]],SetNo[[No.用]:[vlookup 用]],2,FALSE)</f>
        <v>164</v>
      </c>
      <c r="B455" s="10">
        <f>IF(ROW()=2,1,IF(A454&lt;&gt;Toss[[#This Row],[No]],1,B454+1))</f>
        <v>2</v>
      </c>
      <c r="C455" t="s">
        <v>108</v>
      </c>
      <c r="D455" s="1" t="s">
        <v>863</v>
      </c>
      <c r="E455" s="1" t="s">
        <v>90</v>
      </c>
      <c r="F455" s="1" t="s">
        <v>78</v>
      </c>
      <c r="G455" s="1" t="s">
        <v>691</v>
      </c>
      <c r="H455" t="s">
        <v>71</v>
      </c>
      <c r="I455">
        <v>1</v>
      </c>
      <c r="J455" t="s">
        <v>396</v>
      </c>
      <c r="K455" s="1" t="s">
        <v>167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ユニフォーム高千穂恵也ICONIC</v>
      </c>
    </row>
    <row r="456" spans="1:20" x14ac:dyDescent="0.3">
      <c r="A456">
        <f>VLOOKUP(Toss[[#This Row],[No用]],SetNo[[No.用]:[vlookup 用]],2,FALSE)</f>
        <v>165</v>
      </c>
      <c r="B456" s="10">
        <f>IF(ROW()=2,1,IF(A455&lt;&gt;Toss[[#This Row],[No]],1,B455+1))</f>
        <v>1</v>
      </c>
      <c r="C456" t="s">
        <v>108</v>
      </c>
      <c r="D456" s="1" t="s">
        <v>865</v>
      </c>
      <c r="E456" s="1" t="s">
        <v>90</v>
      </c>
      <c r="F456" s="1" t="s">
        <v>82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24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ユニフォーム広尾倖児ICONIC</v>
      </c>
    </row>
    <row r="457" spans="1:20" x14ac:dyDescent="0.3">
      <c r="A457">
        <f>VLOOKUP(Toss[[#This Row],[No用]],SetNo[[No.用]:[vlookup 用]],2,FALSE)</f>
        <v>165</v>
      </c>
      <c r="B457" s="10">
        <f>IF(ROW()=2,1,IF(A456&lt;&gt;Toss[[#This Row],[No]],1,B456+1))</f>
        <v>2</v>
      </c>
      <c r="C457" t="s">
        <v>108</v>
      </c>
      <c r="D457" s="1" t="s">
        <v>865</v>
      </c>
      <c r="E457" s="1" t="s">
        <v>90</v>
      </c>
      <c r="F457" s="1" t="s">
        <v>82</v>
      </c>
      <c r="G457" s="1" t="s">
        <v>691</v>
      </c>
      <c r="H457" t="s">
        <v>71</v>
      </c>
      <c r="I457">
        <v>1</v>
      </c>
      <c r="J457" t="s">
        <v>396</v>
      </c>
      <c r="K457" s="1" t="s">
        <v>167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ユニフォーム広尾倖児ICONIC</v>
      </c>
    </row>
    <row r="458" spans="1:20" x14ac:dyDescent="0.3">
      <c r="A458">
        <f>VLOOKUP(Toss[[#This Row],[No用]],SetNo[[No.用]:[vlookup 用]],2,FALSE)</f>
        <v>166</v>
      </c>
      <c r="B458" s="10">
        <f>IF(ROW()=2,1,IF(A457&lt;&gt;Toss[[#This Row],[No]],1,B457+1))</f>
        <v>1</v>
      </c>
      <c r="C458" t="s">
        <v>108</v>
      </c>
      <c r="D458" s="1" t="s">
        <v>867</v>
      </c>
      <c r="E458" s="1" t="s">
        <v>90</v>
      </c>
      <c r="F458" s="1" t="s">
        <v>74</v>
      </c>
      <c r="G458" s="1" t="s">
        <v>691</v>
      </c>
      <c r="H458" t="s">
        <v>71</v>
      </c>
      <c r="I458">
        <v>1</v>
      </c>
      <c r="J458" t="s">
        <v>396</v>
      </c>
      <c r="K458" s="1" t="s">
        <v>166</v>
      </c>
      <c r="L458" s="1" t="s">
        <v>173</v>
      </c>
      <c r="M458">
        <v>34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ユニフォーム先島伊澄ICONIC</v>
      </c>
    </row>
    <row r="459" spans="1:20" x14ac:dyDescent="0.3">
      <c r="A459">
        <f>VLOOKUP(Toss[[#This Row],[No用]],SetNo[[No.用]:[vlookup 用]],2,FALSE)</f>
        <v>166</v>
      </c>
      <c r="B459" s="10">
        <f>IF(ROW()=2,1,IF(A458&lt;&gt;Toss[[#This Row],[No]],1,B458+1))</f>
        <v>2</v>
      </c>
      <c r="C459" t="s">
        <v>108</v>
      </c>
      <c r="D459" s="1" t="s">
        <v>867</v>
      </c>
      <c r="E459" s="1" t="s">
        <v>90</v>
      </c>
      <c r="F459" s="1" t="s">
        <v>74</v>
      </c>
      <c r="G459" s="1" t="s">
        <v>691</v>
      </c>
      <c r="H459" t="s">
        <v>71</v>
      </c>
      <c r="I459">
        <v>1</v>
      </c>
      <c r="J459" t="s">
        <v>396</v>
      </c>
      <c r="K459" s="1" t="s">
        <v>169</v>
      </c>
      <c r="L459" s="1" t="s">
        <v>178</v>
      </c>
      <c r="M459">
        <v>34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ユニフォーム先島伊澄ICONIC</v>
      </c>
    </row>
    <row r="460" spans="1:20" x14ac:dyDescent="0.3">
      <c r="A460">
        <f>VLOOKUP(Toss[[#This Row],[No用]],SetNo[[No.用]:[vlookup 用]],2,FALSE)</f>
        <v>166</v>
      </c>
      <c r="B460" s="10">
        <f>IF(ROW()=2,1,IF(A459&lt;&gt;Toss[[#This Row],[No]],1,B459+1))</f>
        <v>3</v>
      </c>
      <c r="C460" t="s">
        <v>108</v>
      </c>
      <c r="D460" s="1" t="s">
        <v>867</v>
      </c>
      <c r="E460" s="1" t="s">
        <v>90</v>
      </c>
      <c r="F460" s="1" t="s">
        <v>74</v>
      </c>
      <c r="G460" s="1" t="s">
        <v>691</v>
      </c>
      <c r="H460" t="s">
        <v>71</v>
      </c>
      <c r="I460">
        <v>1</v>
      </c>
      <c r="J460" t="s">
        <v>396</v>
      </c>
      <c r="K460" s="1" t="s">
        <v>181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ユニフォーム先島伊澄ICONIC</v>
      </c>
    </row>
    <row r="461" spans="1:20" x14ac:dyDescent="0.3">
      <c r="A461">
        <f>VLOOKUP(Toss[[#This Row],[No用]],SetNo[[No.用]:[vlookup 用]],2,FALSE)</f>
        <v>166</v>
      </c>
      <c r="B461" s="10">
        <f>IF(ROW()=2,1,IF(A460&lt;&gt;Toss[[#This Row],[No]],1,B460+1))</f>
        <v>4</v>
      </c>
      <c r="C461" t="s">
        <v>108</v>
      </c>
      <c r="D461" s="1" t="s">
        <v>867</v>
      </c>
      <c r="E461" s="1" t="s">
        <v>90</v>
      </c>
      <c r="F461" s="1" t="s">
        <v>74</v>
      </c>
      <c r="G461" s="1" t="s">
        <v>691</v>
      </c>
      <c r="H461" t="s">
        <v>71</v>
      </c>
      <c r="I461">
        <v>1</v>
      </c>
      <c r="J461" t="s">
        <v>396</v>
      </c>
      <c r="K461" s="1" t="s">
        <v>233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ユニフォーム先島伊澄ICONIC</v>
      </c>
    </row>
    <row r="462" spans="1:20" x14ac:dyDescent="0.3">
      <c r="A462">
        <f>VLOOKUP(Toss[[#This Row],[No用]],SetNo[[No.用]:[vlookup 用]],2,FALSE)</f>
        <v>166</v>
      </c>
      <c r="B462" s="10">
        <f>IF(ROW()=2,1,IF(A461&lt;&gt;Toss[[#This Row],[No]],1,B461+1))</f>
        <v>5</v>
      </c>
      <c r="C462" t="s">
        <v>108</v>
      </c>
      <c r="D462" s="1" t="s">
        <v>867</v>
      </c>
      <c r="E462" s="1" t="s">
        <v>90</v>
      </c>
      <c r="F462" s="1" t="s">
        <v>74</v>
      </c>
      <c r="G462" s="1" t="s">
        <v>691</v>
      </c>
      <c r="H462" t="s">
        <v>71</v>
      </c>
      <c r="I462">
        <v>1</v>
      </c>
      <c r="J462" t="s">
        <v>396</v>
      </c>
      <c r="K462" s="1" t="s">
        <v>183</v>
      </c>
      <c r="L462" s="1" t="s">
        <v>225</v>
      </c>
      <c r="M462">
        <v>46</v>
      </c>
      <c r="N462">
        <v>0</v>
      </c>
      <c r="O462">
        <v>56</v>
      </c>
      <c r="P462">
        <v>0</v>
      </c>
      <c r="T462" t="str">
        <f>Toss[[#This Row],[服装]]&amp;Toss[[#This Row],[名前]]&amp;Toss[[#This Row],[レアリティ]]</f>
        <v>ユニフォーム先島伊澄ICONIC</v>
      </c>
    </row>
    <row r="463" spans="1:20" x14ac:dyDescent="0.3">
      <c r="A463">
        <f>VLOOKUP(Toss[[#This Row],[No用]],SetNo[[No.用]:[vlookup 用]],2,FALSE)</f>
        <v>167</v>
      </c>
      <c r="B463" s="10">
        <f>IF(ROW()=2,1,IF(A462&lt;&gt;Toss[[#This Row],[No]],1,B462+1))</f>
        <v>1</v>
      </c>
      <c r="C463" t="s">
        <v>108</v>
      </c>
      <c r="D463" s="1" t="s">
        <v>869</v>
      </c>
      <c r="E463" s="1" t="s">
        <v>90</v>
      </c>
      <c r="F463" s="1" t="s">
        <v>82</v>
      </c>
      <c r="G463" s="1" t="s">
        <v>691</v>
      </c>
      <c r="H463" t="s">
        <v>71</v>
      </c>
      <c r="I463">
        <v>1</v>
      </c>
      <c r="J463" t="s">
        <v>396</v>
      </c>
      <c r="K463" s="1" t="s">
        <v>166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ユニフォーム背黒晃彦ICONIC</v>
      </c>
    </row>
    <row r="464" spans="1:20" x14ac:dyDescent="0.3">
      <c r="A464">
        <f>VLOOKUP(Toss[[#This Row],[No用]],SetNo[[No.用]:[vlookup 用]],2,FALSE)</f>
        <v>167</v>
      </c>
      <c r="B464" s="10">
        <f>IF(ROW()=2,1,IF(A463&lt;&gt;Toss[[#This Row],[No]],1,B463+1))</f>
        <v>2</v>
      </c>
      <c r="C464" t="s">
        <v>108</v>
      </c>
      <c r="D464" s="1" t="s">
        <v>869</v>
      </c>
      <c r="E464" s="1" t="s">
        <v>90</v>
      </c>
      <c r="F464" s="1" t="s">
        <v>82</v>
      </c>
      <c r="G464" s="1" t="s">
        <v>691</v>
      </c>
      <c r="H464" t="s">
        <v>71</v>
      </c>
      <c r="I464">
        <v>1</v>
      </c>
      <c r="J464" t="s">
        <v>396</v>
      </c>
      <c r="K464" s="1" t="s">
        <v>167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ユニフォーム背黒晃彦ICONIC</v>
      </c>
    </row>
    <row r="465" spans="1:20" x14ac:dyDescent="0.3">
      <c r="A465">
        <f>VLOOKUP(Toss[[#This Row],[No用]],SetNo[[No.用]:[vlookup 用]],2,FALSE)</f>
        <v>168</v>
      </c>
      <c r="B465" s="10">
        <f>IF(ROW()=2,1,IF(A464&lt;&gt;Toss[[#This Row],[No]],1,B464+1))</f>
        <v>1</v>
      </c>
      <c r="C465" t="s">
        <v>108</v>
      </c>
      <c r="D465" s="1" t="s">
        <v>871</v>
      </c>
      <c r="E465" s="1" t="s">
        <v>90</v>
      </c>
      <c r="F465" s="1" t="s">
        <v>80</v>
      </c>
      <c r="G465" s="1" t="s">
        <v>691</v>
      </c>
      <c r="H465" t="s">
        <v>71</v>
      </c>
      <c r="I465">
        <v>1</v>
      </c>
      <c r="J465" t="s">
        <v>396</v>
      </c>
      <c r="K465" s="1" t="s">
        <v>166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61"/>
  <sheetViews>
    <sheetView topLeftCell="A525" workbookViewId="0">
      <selection activeCell="A538" sqref="A538:XFD54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s="1" t="s">
        <v>963</v>
      </c>
      <c r="D377" t="s">
        <v>72</v>
      </c>
      <c r="E377" s="1" t="s">
        <v>90</v>
      </c>
      <c r="F377" t="s">
        <v>74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雪遊び古牧譲ICONIC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s="1" t="s">
        <v>963</v>
      </c>
      <c r="D378" t="s">
        <v>72</v>
      </c>
      <c r="E378" s="1" t="s">
        <v>90</v>
      </c>
      <c r="F378" t="s">
        <v>74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雪遊び古牧譲ICONIC</v>
      </c>
    </row>
    <row r="379" spans="1:20" x14ac:dyDescent="0.3">
      <c r="A379">
        <f>VLOOKUP(Attack[[#This Row],[No用]],SetNo[[No.用]:[vlookup 用]],2,FALSE)</f>
        <v>94</v>
      </c>
      <c r="B379">
        <f>IF(ROW()=2,1,IF(A378&lt;&gt;Attack[[#This Row],[No]],1,B378+1))</f>
        <v>1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173</v>
      </c>
      <c r="M379">
        <v>35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94</v>
      </c>
      <c r="B380">
        <f>IF(ROW()=2,1,IF(A379&lt;&gt;Attack[[#This Row],[No]],1,B379+1))</f>
        <v>2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94</v>
      </c>
      <c r="B381">
        <f>IF(ROW()=2,1,IF(A380&lt;&gt;Attack[[#This Row],[No]],1,B380+1))</f>
        <v>3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170</v>
      </c>
      <c r="L381" s="1" t="s">
        <v>173</v>
      </c>
      <c r="M381">
        <v>43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4</v>
      </c>
      <c r="C382" t="s">
        <v>206</v>
      </c>
      <c r="D382" t="s">
        <v>76</v>
      </c>
      <c r="E382" t="s">
        <v>28</v>
      </c>
      <c r="F382" t="s">
        <v>25</v>
      </c>
      <c r="G382" t="s">
        <v>75</v>
      </c>
      <c r="H382" t="s">
        <v>71</v>
      </c>
      <c r="I382">
        <v>1</v>
      </c>
      <c r="J382" t="s">
        <v>235</v>
      </c>
      <c r="K382" s="1" t="s">
        <v>172</v>
      </c>
      <c r="L382" s="1" t="s">
        <v>162</v>
      </c>
      <c r="M382">
        <v>31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ユニフォーム浅虫快人ICONIC</v>
      </c>
    </row>
    <row r="383" spans="1:20" x14ac:dyDescent="0.3">
      <c r="A383">
        <f>VLOOKUP(Attack[[#This Row],[No用]],SetNo[[No.用]:[vlookup 用]],2,FALSE)</f>
        <v>94</v>
      </c>
      <c r="B383">
        <f>IF(ROW()=2,1,IF(A382&lt;&gt;Attack[[#This Row],[No]],1,B382+1))</f>
        <v>5</v>
      </c>
      <c r="C383" t="s">
        <v>206</v>
      </c>
      <c r="D383" t="s">
        <v>76</v>
      </c>
      <c r="E383" t="s">
        <v>28</v>
      </c>
      <c r="F383" t="s">
        <v>25</v>
      </c>
      <c r="G383" t="s">
        <v>75</v>
      </c>
      <c r="H383" t="s">
        <v>71</v>
      </c>
      <c r="I383">
        <v>1</v>
      </c>
      <c r="J383" t="s">
        <v>235</v>
      </c>
      <c r="K383" s="1" t="s">
        <v>183</v>
      </c>
      <c r="L383" s="1" t="s">
        <v>225</v>
      </c>
      <c r="M383">
        <v>46</v>
      </c>
      <c r="N383">
        <v>0</v>
      </c>
      <c r="O383">
        <v>56</v>
      </c>
      <c r="P383">
        <v>0</v>
      </c>
      <c r="T383" t="str">
        <f>Attack[[#This Row],[服装]]&amp;Attack[[#This Row],[名前]]&amp;Attack[[#This Row],[レアリティ]]</f>
        <v>ユニフォーム浅虫快人ICONIC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1</v>
      </c>
      <c r="C384" t="s">
        <v>206</v>
      </c>
      <c r="D384" t="s">
        <v>79</v>
      </c>
      <c r="E384" t="s">
        <v>23</v>
      </c>
      <c r="F384" t="s">
        <v>21</v>
      </c>
      <c r="G384" t="s">
        <v>75</v>
      </c>
      <c r="H384" t="s">
        <v>71</v>
      </c>
      <c r="I384">
        <v>1</v>
      </c>
      <c r="J384" t="s">
        <v>235</v>
      </c>
      <c r="K384" s="1"/>
      <c r="L384" s="1"/>
      <c r="M384">
        <v>0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ユニフォーム南田大志ICONIC</v>
      </c>
    </row>
    <row r="385" spans="1:20" x14ac:dyDescent="0.3">
      <c r="A385">
        <f>VLOOKUP(Attack[[#This Row],[No用]],SetNo[[No.用]:[vlookup 用]],2,FALSE)</f>
        <v>96</v>
      </c>
      <c r="B385">
        <f>IF(ROW()=2,1,IF(A384&lt;&gt;Attack[[#This Row],[No]],1,B384+1))</f>
        <v>1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2</v>
      </c>
      <c r="C386" t="s">
        <v>206</v>
      </c>
      <c r="D386" t="s">
        <v>81</v>
      </c>
      <c r="E386" t="s">
        <v>23</v>
      </c>
      <c r="F386" t="s">
        <v>26</v>
      </c>
      <c r="G386" t="s">
        <v>75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ユニフォーム湯川良明ICONIC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3</v>
      </c>
      <c r="C387" t="s">
        <v>206</v>
      </c>
      <c r="D387" t="s">
        <v>81</v>
      </c>
      <c r="E387" t="s">
        <v>23</v>
      </c>
      <c r="F387" t="s">
        <v>26</v>
      </c>
      <c r="G387" t="s">
        <v>75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ユニフォーム湯川良明ICONIC</v>
      </c>
    </row>
    <row r="388" spans="1:20" x14ac:dyDescent="0.3">
      <c r="A388">
        <f>VLOOKUP(Attack[[#This Row],[No用]],SetNo[[No.用]:[vlookup 用]],2,FALSE)</f>
        <v>97</v>
      </c>
      <c r="B388">
        <f>IF(ROW()=2,1,IF(A387&lt;&gt;Attack[[#This Row],[No]],1,B387+1))</f>
        <v>1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97</v>
      </c>
      <c r="B389">
        <f>IF(ROW()=2,1,IF(A388&lt;&gt;Attack[[#This Row],[No]],1,B388+1))</f>
        <v>2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97</v>
      </c>
      <c r="B390">
        <f>IF(ROW()=2,1,IF(A389&lt;&gt;Attack[[#This Row],[No]],1,B389+1))</f>
        <v>3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285</v>
      </c>
      <c r="L390" s="1" t="s">
        <v>173</v>
      </c>
      <c r="M390">
        <v>43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4</v>
      </c>
      <c r="C391" t="s">
        <v>206</v>
      </c>
      <c r="D391" t="s">
        <v>83</v>
      </c>
      <c r="E391" t="s">
        <v>23</v>
      </c>
      <c r="F391" t="s">
        <v>25</v>
      </c>
      <c r="G391" t="s">
        <v>75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ユニフォーム稲垣功ICONIC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5</v>
      </c>
      <c r="C392" t="s">
        <v>206</v>
      </c>
      <c r="D392" t="s">
        <v>83</v>
      </c>
      <c r="E392" t="s">
        <v>23</v>
      </c>
      <c r="F392" t="s">
        <v>25</v>
      </c>
      <c r="G392" t="s">
        <v>75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Attack[[#This Row],[服装]]&amp;Attack[[#This Row],[名前]]&amp;Attack[[#This Row],[レアリティ]]</f>
        <v>ユニフォーム稲垣功ICONIC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1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2</v>
      </c>
      <c r="C394" t="s">
        <v>206</v>
      </c>
      <c r="D394" t="s">
        <v>86</v>
      </c>
      <c r="E394" t="s">
        <v>23</v>
      </c>
      <c r="F394" t="s">
        <v>26</v>
      </c>
      <c r="G394" t="s">
        <v>75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ユニフォーム馬門英治ICONIC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3</v>
      </c>
      <c r="C395" t="s">
        <v>206</v>
      </c>
      <c r="D395" t="s">
        <v>86</v>
      </c>
      <c r="E395" t="s">
        <v>23</v>
      </c>
      <c r="F395" t="s">
        <v>26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ユニフォーム馬門英治ICONIC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1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2</v>
      </c>
      <c r="C397" t="s">
        <v>206</v>
      </c>
      <c r="D397" t="s">
        <v>88</v>
      </c>
      <c r="E397" t="s">
        <v>23</v>
      </c>
      <c r="F397" t="s">
        <v>25</v>
      </c>
      <c r="G397" t="s">
        <v>75</v>
      </c>
      <c r="H397" t="s">
        <v>71</v>
      </c>
      <c r="I397">
        <v>1</v>
      </c>
      <c r="J397" t="s">
        <v>235</v>
      </c>
      <c r="K397" s="1" t="s">
        <v>169</v>
      </c>
      <c r="L397" s="1" t="s">
        <v>162</v>
      </c>
      <c r="M397">
        <v>12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3</v>
      </c>
      <c r="C398" t="s">
        <v>206</v>
      </c>
      <c r="D398" t="s">
        <v>88</v>
      </c>
      <c r="E398" t="s">
        <v>23</v>
      </c>
      <c r="F398" t="s">
        <v>25</v>
      </c>
      <c r="G398" t="s">
        <v>75</v>
      </c>
      <c r="H398" t="s">
        <v>71</v>
      </c>
      <c r="I398">
        <v>1</v>
      </c>
      <c r="J398" t="s">
        <v>235</v>
      </c>
      <c r="K398" s="1" t="s">
        <v>183</v>
      </c>
      <c r="L398" s="1" t="s">
        <v>225</v>
      </c>
      <c r="M398">
        <v>50</v>
      </c>
      <c r="N398">
        <v>5</v>
      </c>
      <c r="O398">
        <v>60</v>
      </c>
      <c r="P398">
        <v>8</v>
      </c>
      <c r="T398" t="str">
        <f>Attack[[#This Row],[服装]]&amp;Attack[[#This Row],[名前]]&amp;Attack[[#This Row],[レアリティ]]</f>
        <v>ユニフォーム百沢雄大ICONIC</v>
      </c>
    </row>
    <row r="399" spans="1:20" x14ac:dyDescent="0.3">
      <c r="A399">
        <f>VLOOKUP(Attack[[#This Row],[No用]],SetNo[[No.用]:[vlookup 用]],2,FALSE)</f>
        <v>100</v>
      </c>
      <c r="B399">
        <f>IF(ROW()=2,1,IF(A398&lt;&gt;Attack[[#This Row],[No]],1,B398+1))</f>
        <v>1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168</v>
      </c>
      <c r="L399" s="1" t="s">
        <v>173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2</v>
      </c>
      <c r="C400" s="1" t="s">
        <v>705</v>
      </c>
      <c r="D400" t="s">
        <v>88</v>
      </c>
      <c r="E400" s="1" t="s">
        <v>90</v>
      </c>
      <c r="F400" t="s">
        <v>78</v>
      </c>
      <c r="G400" t="s">
        <v>75</v>
      </c>
      <c r="H400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12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職業体験百沢雄大ICONIC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3</v>
      </c>
      <c r="C401" s="1" t="s">
        <v>705</v>
      </c>
      <c r="D401" t="s">
        <v>88</v>
      </c>
      <c r="E401" s="1" t="s">
        <v>90</v>
      </c>
      <c r="F401" t="s">
        <v>78</v>
      </c>
      <c r="G401" t="s">
        <v>75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50</v>
      </c>
      <c r="N401">
        <v>5</v>
      </c>
      <c r="O401">
        <v>60</v>
      </c>
      <c r="P401">
        <v>8</v>
      </c>
      <c r="T401" t="str">
        <f>Attack[[#This Row],[服装]]&amp;Attack[[#This Row],[名前]]&amp;Attack[[#This Row],[レアリティ]]</f>
        <v>職業体験百沢雄大ICONIC</v>
      </c>
    </row>
    <row r="402" spans="1:20" x14ac:dyDescent="0.3">
      <c r="A402">
        <f>VLOOKUP(Attack[[#This Row],[No用]],SetNo[[No.用]:[vlookup 用]],2,FALSE)</f>
        <v>101</v>
      </c>
      <c r="B402">
        <f>IF(ROW()=2,1,IF(A401&lt;&gt;Attack[[#This Row],[No]],1,B401+1))</f>
        <v>1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168</v>
      </c>
      <c r="L402" s="1" t="s">
        <v>173</v>
      </c>
      <c r="M402">
        <v>39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101</v>
      </c>
      <c r="B403">
        <f>IF(ROW()=2,1,IF(A402&lt;&gt;Attack[[#This Row],[No]],1,B402+1))</f>
        <v>2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3</v>
      </c>
      <c r="C404" t="s">
        <v>108</v>
      </c>
      <c r="D404" t="s">
        <v>89</v>
      </c>
      <c r="E404" t="s">
        <v>90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171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4</v>
      </c>
      <c r="C405" t="s">
        <v>108</v>
      </c>
      <c r="D405" t="s">
        <v>89</v>
      </c>
      <c r="E405" t="s">
        <v>90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ユニフォーム照島游児ICONIC</v>
      </c>
    </row>
    <row r="406" spans="1:20" x14ac:dyDescent="0.3">
      <c r="A406">
        <f>VLOOKUP(Attack[[#This Row],[No用]],SetNo[[No.用]:[vlookup 用]],2,FALSE)</f>
        <v>102</v>
      </c>
      <c r="B406">
        <f>IF(ROW()=2,1,IF(A405&lt;&gt;Attack[[#This Row],[No]],1,B405+1))</f>
        <v>1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2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3</v>
      </c>
      <c r="C408" t="s">
        <v>149</v>
      </c>
      <c r="D408" t="s">
        <v>89</v>
      </c>
      <c r="E408" t="s">
        <v>77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171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制服照島游児ICONIC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4</v>
      </c>
      <c r="C409" t="s">
        <v>149</v>
      </c>
      <c r="D409" t="s">
        <v>89</v>
      </c>
      <c r="E409" t="s">
        <v>77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制服照島游児ICONIC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1</v>
      </c>
      <c r="C410" s="1" t="s">
        <v>963</v>
      </c>
      <c r="D410" t="s">
        <v>89</v>
      </c>
      <c r="E410" s="1" t="s">
        <v>964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雪遊び照島游児ICONIC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2</v>
      </c>
      <c r="C411" s="1" t="s">
        <v>963</v>
      </c>
      <c r="D411" t="s">
        <v>89</v>
      </c>
      <c r="E411" s="1" t="s">
        <v>964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雪遊び照島游児ICONIC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3</v>
      </c>
      <c r="C412" s="1" t="s">
        <v>963</v>
      </c>
      <c r="D412" t="s">
        <v>89</v>
      </c>
      <c r="E412" s="1" t="s">
        <v>964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271</v>
      </c>
      <c r="L412" s="1" t="s">
        <v>178</v>
      </c>
      <c r="M412">
        <v>41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雪遊び照島游児ICONIC</v>
      </c>
    </row>
    <row r="413" spans="1:20" x14ac:dyDescent="0.3">
      <c r="A413">
        <f>VLOOKUP(Attack[[#This Row],[No用]],SetNo[[No.用]:[vlookup 用]],2,FALSE)</f>
        <v>103</v>
      </c>
      <c r="B413">
        <f>IF(ROW()=2,1,IF(A412&lt;&gt;Attack[[#This Row],[No]],1,B412+1))</f>
        <v>4</v>
      </c>
      <c r="C413" s="1" t="s">
        <v>963</v>
      </c>
      <c r="D413" t="s">
        <v>89</v>
      </c>
      <c r="E413" s="1" t="s">
        <v>964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171</v>
      </c>
      <c r="L413" s="1" t="s">
        <v>173</v>
      </c>
      <c r="M413">
        <v>38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雪遊び照島游児ICONIC</v>
      </c>
    </row>
    <row r="414" spans="1:20" x14ac:dyDescent="0.3">
      <c r="A414">
        <f>VLOOKUP(Attack[[#This Row],[No用]],SetNo[[No.用]:[vlookup 用]],2,FALSE)</f>
        <v>103</v>
      </c>
      <c r="B414">
        <f>IF(ROW()=2,1,IF(A413&lt;&gt;Attack[[#This Row],[No]],1,B413+1))</f>
        <v>5</v>
      </c>
      <c r="C414" s="1" t="s">
        <v>963</v>
      </c>
      <c r="D414" t="s">
        <v>89</v>
      </c>
      <c r="E414" s="1" t="s">
        <v>964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172</v>
      </c>
      <c r="L414" s="1" t="s">
        <v>162</v>
      </c>
      <c r="M414">
        <v>33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103</v>
      </c>
      <c r="B415">
        <f>IF(ROW()=2,1,IF(A414&lt;&gt;Attack[[#This Row],[No]],1,B414+1))</f>
        <v>6</v>
      </c>
      <c r="C415" s="1" t="s">
        <v>963</v>
      </c>
      <c r="D415" t="s">
        <v>89</v>
      </c>
      <c r="E415" s="1" t="s">
        <v>964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183</v>
      </c>
      <c r="L415" s="1" t="s">
        <v>225</v>
      </c>
      <c r="M415">
        <v>51</v>
      </c>
      <c r="N415">
        <v>0</v>
      </c>
      <c r="O415">
        <v>61</v>
      </c>
      <c r="P415">
        <v>0</v>
      </c>
      <c r="T415" t="str">
        <f>Attack[[#This Row],[服装]]&amp;Attack[[#This Row],[名前]]&amp;Attack[[#This Row],[レアリティ]]</f>
        <v>雪遊び照島游児ICONIC</v>
      </c>
    </row>
    <row r="416" spans="1:20" x14ac:dyDescent="0.3">
      <c r="A416">
        <f>VLOOKUP(Attack[[#This Row],[No用]],SetNo[[No.用]:[vlookup 用]],2,FALSE)</f>
        <v>103</v>
      </c>
      <c r="B416">
        <f>IF(ROW()=2,1,IF(A415&lt;&gt;Attack[[#This Row],[No]],1,B415+1))</f>
        <v>7</v>
      </c>
      <c r="C416" s="1" t="s">
        <v>963</v>
      </c>
      <c r="D416" t="s">
        <v>89</v>
      </c>
      <c r="E416" s="1" t="s">
        <v>964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271</v>
      </c>
      <c r="L416" s="1" t="s">
        <v>225</v>
      </c>
      <c r="M416">
        <v>51</v>
      </c>
      <c r="N416">
        <v>0</v>
      </c>
      <c r="O416">
        <v>61</v>
      </c>
      <c r="P416">
        <v>0</v>
      </c>
      <c r="T416" t="str">
        <f>Attack[[#This Row],[服装]]&amp;Attack[[#This Row],[名前]]&amp;Attack[[#This Row],[レアリティ]]</f>
        <v>雪遊び照島游児ICONIC</v>
      </c>
    </row>
    <row r="417" spans="1:20" x14ac:dyDescent="0.3">
      <c r="A417">
        <f>VLOOKUP(Attack[[#This Row],[No用]],SetNo[[No.用]:[vlookup 用]],2,FALSE)</f>
        <v>104</v>
      </c>
      <c r="B417">
        <f>IF(ROW()=2,1,IF(A416&lt;&gt;Attack[[#This Row],[No]],1,B416+1))</f>
        <v>1</v>
      </c>
      <c r="C417" t="s">
        <v>108</v>
      </c>
      <c r="D417" t="s">
        <v>92</v>
      </c>
      <c r="E417" t="s">
        <v>90</v>
      </c>
      <c r="F417" t="s">
        <v>82</v>
      </c>
      <c r="G417" t="s">
        <v>91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ユニフォーム母畑和馬ICONIC</v>
      </c>
    </row>
    <row r="418" spans="1:20" x14ac:dyDescent="0.3">
      <c r="A418">
        <f>VLOOKUP(Attack[[#This Row],[No用]],SetNo[[No.用]:[vlookup 用]],2,FALSE)</f>
        <v>104</v>
      </c>
      <c r="B418">
        <f>IF(ROW()=2,1,IF(A417&lt;&gt;Attack[[#This Row],[No]],1,B417+1))</f>
        <v>2</v>
      </c>
      <c r="C418" t="s">
        <v>108</v>
      </c>
      <c r="D418" t="s">
        <v>92</v>
      </c>
      <c r="E418" t="s">
        <v>90</v>
      </c>
      <c r="F418" t="s">
        <v>82</v>
      </c>
      <c r="G418" t="s">
        <v>91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ユニフォーム母畑和馬ICONIC</v>
      </c>
    </row>
    <row r="419" spans="1:20" x14ac:dyDescent="0.3">
      <c r="A419">
        <f>VLOOKUP(Attack[[#This Row],[No用]],SetNo[[No.用]:[vlookup 用]],2,FALSE)</f>
        <v>104</v>
      </c>
      <c r="B419">
        <f>IF(ROW()=2,1,IF(A418&lt;&gt;Attack[[#This Row],[No]],1,B418+1))</f>
        <v>3</v>
      </c>
      <c r="C419" t="s">
        <v>108</v>
      </c>
      <c r="D419" t="s">
        <v>92</v>
      </c>
      <c r="E419" t="s">
        <v>90</v>
      </c>
      <c r="F419" t="s">
        <v>82</v>
      </c>
      <c r="G419" t="s">
        <v>91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ユニフォーム母畑和馬ICONIC</v>
      </c>
    </row>
    <row r="420" spans="1:20" x14ac:dyDescent="0.3">
      <c r="A420">
        <f>VLOOKUP(Attack[[#This Row],[No用]],SetNo[[No.用]:[vlookup 用]],2,FALSE)</f>
        <v>105</v>
      </c>
      <c r="B420">
        <f>IF(ROW()=2,1,IF(A419&lt;&gt;Attack[[#This Row],[No]],1,B419+1))</f>
        <v>1</v>
      </c>
      <c r="C420" t="s">
        <v>108</v>
      </c>
      <c r="D420" t="s">
        <v>93</v>
      </c>
      <c r="E420" t="s">
        <v>73</v>
      </c>
      <c r="F420" t="s">
        <v>74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ユニフォーム二岐丈晴ICONIC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2</v>
      </c>
      <c r="C421" t="s">
        <v>108</v>
      </c>
      <c r="D421" t="s">
        <v>93</v>
      </c>
      <c r="E421" t="s">
        <v>73</v>
      </c>
      <c r="F421" t="s">
        <v>74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ユニフォーム二岐丈晴ICONIC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1</v>
      </c>
      <c r="C422" t="s">
        <v>149</v>
      </c>
      <c r="D422" t="s">
        <v>93</v>
      </c>
      <c r="E422" t="s">
        <v>90</v>
      </c>
      <c r="F422" t="s">
        <v>74</v>
      </c>
      <c r="G422" t="s">
        <v>91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制服二岐丈晴ICONIC</v>
      </c>
    </row>
    <row r="423" spans="1:20" x14ac:dyDescent="0.3">
      <c r="A423">
        <f>VLOOKUP(Attack[[#This Row],[No用]],SetNo[[No.用]:[vlookup 用]],2,FALSE)</f>
        <v>106</v>
      </c>
      <c r="B423">
        <f>IF(ROW()=2,1,IF(A422&lt;&gt;Attack[[#This Row],[No]],1,B422+1))</f>
        <v>2</v>
      </c>
      <c r="C423" t="s">
        <v>149</v>
      </c>
      <c r="D423" t="s">
        <v>93</v>
      </c>
      <c r="E423" t="s">
        <v>90</v>
      </c>
      <c r="F423" t="s">
        <v>74</v>
      </c>
      <c r="G423" t="s">
        <v>91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制服二岐丈晴ICONIC</v>
      </c>
    </row>
    <row r="424" spans="1:20" x14ac:dyDescent="0.3">
      <c r="A424">
        <f>VLOOKUP(Attack[[#This Row],[No用]],SetNo[[No.用]:[vlookup 用]],2,FALSE)</f>
        <v>107</v>
      </c>
      <c r="B424">
        <f>IF(ROW()=2,1,IF(A423&lt;&gt;Attack[[#This Row],[No]],1,B423+1))</f>
        <v>1</v>
      </c>
      <c r="C424" t="s">
        <v>108</v>
      </c>
      <c r="D424" t="s">
        <v>99</v>
      </c>
      <c r="E424" t="s">
        <v>73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ユニフォーム沼尻凛太郎ICONIC</v>
      </c>
    </row>
    <row r="425" spans="1:20" x14ac:dyDescent="0.3">
      <c r="A425">
        <f>VLOOKUP(Attack[[#This Row],[No用]],SetNo[[No.用]:[vlookup 用]],2,FALSE)</f>
        <v>107</v>
      </c>
      <c r="B425">
        <f>IF(ROW()=2,1,IF(A424&lt;&gt;Attack[[#This Row],[No]],1,B424+1))</f>
        <v>2</v>
      </c>
      <c r="C425" t="s">
        <v>108</v>
      </c>
      <c r="D425" t="s">
        <v>99</v>
      </c>
      <c r="E425" t="s">
        <v>73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ユニフォーム沼尻凛太郎ICONIC</v>
      </c>
    </row>
    <row r="426" spans="1:20" x14ac:dyDescent="0.3">
      <c r="A426">
        <f>VLOOKUP(Attack[[#This Row],[No用]],SetNo[[No.用]:[vlookup 用]],2,FALSE)</f>
        <v>107</v>
      </c>
      <c r="B426">
        <f>IF(ROW()=2,1,IF(A425&lt;&gt;Attack[[#This Row],[No]],1,B425+1))</f>
        <v>3</v>
      </c>
      <c r="C426" t="s">
        <v>108</v>
      </c>
      <c r="D426" t="s">
        <v>99</v>
      </c>
      <c r="E426" t="s">
        <v>73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43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ユニフォーム沼尻凛太郎ICONIC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4</v>
      </c>
      <c r="C427" t="s">
        <v>108</v>
      </c>
      <c r="D427" t="s">
        <v>99</v>
      </c>
      <c r="E427" t="s">
        <v>73</v>
      </c>
      <c r="F427" t="s">
        <v>78</v>
      </c>
      <c r="G427" t="s">
        <v>91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ユニフォーム沼尻凛太郎ICONIC</v>
      </c>
    </row>
    <row r="428" spans="1:20" x14ac:dyDescent="0.3">
      <c r="A428">
        <f>VLOOKUP(Attack[[#This Row],[No用]],SetNo[[No.用]:[vlookup 用]],2,FALSE)</f>
        <v>107</v>
      </c>
      <c r="B428">
        <f>IF(ROW()=2,1,IF(A427&lt;&gt;Attack[[#This Row],[No]],1,B427+1))</f>
        <v>5</v>
      </c>
      <c r="C428" t="s">
        <v>108</v>
      </c>
      <c r="D428" t="s">
        <v>99</v>
      </c>
      <c r="E428" t="s">
        <v>73</v>
      </c>
      <c r="F428" t="s">
        <v>78</v>
      </c>
      <c r="G428" t="s">
        <v>91</v>
      </c>
      <c r="H428" t="s">
        <v>71</v>
      </c>
      <c r="I428">
        <v>1</v>
      </c>
      <c r="J428" t="s">
        <v>235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Attack[[#This Row],[服装]]&amp;Attack[[#This Row],[名前]]&amp;Attack[[#This Row],[レアリティ]]</f>
        <v>ユニフォーム沼尻凛太郎ICONIC</v>
      </c>
    </row>
    <row r="429" spans="1:20" x14ac:dyDescent="0.3">
      <c r="A429">
        <f>VLOOKUP(Attack[[#This Row],[No用]],SetNo[[No.用]:[vlookup 用]],2,FALSE)</f>
        <v>108</v>
      </c>
      <c r="B429">
        <f>IF(ROW()=2,1,IF(A428&lt;&gt;Attack[[#This Row],[No]],1,B428+1))</f>
        <v>1</v>
      </c>
      <c r="C429" t="s">
        <v>108</v>
      </c>
      <c r="D429" t="s">
        <v>94</v>
      </c>
      <c r="E429" t="s">
        <v>90</v>
      </c>
      <c r="F429" t="s">
        <v>82</v>
      </c>
      <c r="G429" t="s">
        <v>91</v>
      </c>
      <c r="H429" t="s">
        <v>71</v>
      </c>
      <c r="I429">
        <v>1</v>
      </c>
      <c r="J429" t="s">
        <v>235</v>
      </c>
      <c r="K429" s="1" t="s">
        <v>168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ユニフォーム飯坂信義ICONIC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2</v>
      </c>
      <c r="C430" t="s">
        <v>108</v>
      </c>
      <c r="D430" t="s">
        <v>94</v>
      </c>
      <c r="E430" t="s">
        <v>90</v>
      </c>
      <c r="F430" t="s">
        <v>82</v>
      </c>
      <c r="G430" t="s">
        <v>91</v>
      </c>
      <c r="H430" t="s">
        <v>71</v>
      </c>
      <c r="I430">
        <v>1</v>
      </c>
      <c r="J430" t="s">
        <v>235</v>
      </c>
      <c r="K430" s="1" t="s">
        <v>169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ユニフォーム飯坂信義ICONIC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3</v>
      </c>
      <c r="C431" t="s">
        <v>108</v>
      </c>
      <c r="D431" t="s">
        <v>94</v>
      </c>
      <c r="E431" t="s">
        <v>90</v>
      </c>
      <c r="F431" t="s">
        <v>82</v>
      </c>
      <c r="G431" t="s">
        <v>91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ユニフォーム飯坂信義ICONIC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1</v>
      </c>
      <c r="C432" t="s">
        <v>108</v>
      </c>
      <c r="D432" t="s">
        <v>95</v>
      </c>
      <c r="E432" t="s">
        <v>90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168</v>
      </c>
      <c r="L432" s="1" t="s">
        <v>173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ユニフォーム東山勝道ICONIC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2</v>
      </c>
      <c r="C433" t="s">
        <v>108</v>
      </c>
      <c r="D433" t="s">
        <v>95</v>
      </c>
      <c r="E433" t="s">
        <v>90</v>
      </c>
      <c r="F433" t="s">
        <v>78</v>
      </c>
      <c r="G433" t="s">
        <v>91</v>
      </c>
      <c r="H433" t="s">
        <v>71</v>
      </c>
      <c r="I433">
        <v>1</v>
      </c>
      <c r="J433" t="s">
        <v>235</v>
      </c>
      <c r="K433" s="1" t="s">
        <v>169</v>
      </c>
      <c r="L433" s="1" t="s">
        <v>173</v>
      </c>
      <c r="M433">
        <v>34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ユニフォーム東山勝道ICONIC</v>
      </c>
    </row>
    <row r="434" spans="1:20" x14ac:dyDescent="0.3">
      <c r="A434">
        <f>VLOOKUP(Attack[[#This Row],[No用]],SetNo[[No.用]:[vlookup 用]],2,FALSE)</f>
        <v>109</v>
      </c>
      <c r="B434">
        <f>IF(ROW()=2,1,IF(A433&lt;&gt;Attack[[#This Row],[No]],1,B433+1))</f>
        <v>3</v>
      </c>
      <c r="C434" t="s">
        <v>108</v>
      </c>
      <c r="D434" t="s">
        <v>95</v>
      </c>
      <c r="E434" t="s">
        <v>90</v>
      </c>
      <c r="F434" t="s">
        <v>78</v>
      </c>
      <c r="G434" t="s">
        <v>91</v>
      </c>
      <c r="H434" t="s">
        <v>71</v>
      </c>
      <c r="I434">
        <v>1</v>
      </c>
      <c r="J434" t="s">
        <v>235</v>
      </c>
      <c r="K434" s="1" t="s">
        <v>271</v>
      </c>
      <c r="L434" s="1" t="s">
        <v>173</v>
      </c>
      <c r="M434">
        <v>43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ユニフォーム東山勝道ICONIC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4</v>
      </c>
      <c r="C435" t="s">
        <v>108</v>
      </c>
      <c r="D435" t="s">
        <v>95</v>
      </c>
      <c r="E435" t="s">
        <v>90</v>
      </c>
      <c r="F435" t="s">
        <v>78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14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ユニフォーム東山勝道ICONIC</v>
      </c>
    </row>
    <row r="436" spans="1:20" x14ac:dyDescent="0.3">
      <c r="A436">
        <f>VLOOKUP(Attack[[#This Row],[No用]],SetNo[[No.用]:[vlookup 用]],2,FALSE)</f>
        <v>109</v>
      </c>
      <c r="B436">
        <f>IF(ROW()=2,1,IF(A435&lt;&gt;Attack[[#This Row],[No]],1,B435+1))</f>
        <v>5</v>
      </c>
      <c r="C436" t="s">
        <v>108</v>
      </c>
      <c r="D436" t="s">
        <v>95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171</v>
      </c>
      <c r="L436" s="1" t="s">
        <v>225</v>
      </c>
      <c r="M436">
        <v>38</v>
      </c>
      <c r="N436">
        <v>0</v>
      </c>
      <c r="O436">
        <v>48</v>
      </c>
      <c r="P436">
        <v>0</v>
      </c>
      <c r="T436" t="str">
        <f>Attack[[#This Row],[服装]]&amp;Attack[[#This Row],[名前]]&amp;Attack[[#This Row],[レアリティ]]</f>
        <v>ユニフォーム東山勝道ICONIC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1</v>
      </c>
      <c r="C437" t="s">
        <v>108</v>
      </c>
      <c r="D437" t="s">
        <v>96</v>
      </c>
      <c r="E437" t="s">
        <v>90</v>
      </c>
      <c r="F437" t="s">
        <v>80</v>
      </c>
      <c r="G437" t="s">
        <v>91</v>
      </c>
      <c r="H437" t="s">
        <v>71</v>
      </c>
      <c r="I437">
        <v>1</v>
      </c>
      <c r="J437" t="s">
        <v>235</v>
      </c>
      <c r="M437">
        <v>0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ユニフォーム土湯新ICONIC</v>
      </c>
    </row>
    <row r="438" spans="1:20" x14ac:dyDescent="0.3">
      <c r="A438">
        <f>VLOOKUP(Attack[[#This Row],[No用]],SetNo[[No.用]:[vlookup 用]],2,FALSE)</f>
        <v>111</v>
      </c>
      <c r="B438">
        <f>IF(ROW()=2,1,IF(A437&lt;&gt;Attack[[#This Row],[No]],1,B437+1))</f>
        <v>1</v>
      </c>
      <c r="C438" t="s">
        <v>206</v>
      </c>
      <c r="D438" t="s">
        <v>571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168</v>
      </c>
      <c r="L438" s="1" t="s">
        <v>173</v>
      </c>
      <c r="M438">
        <v>36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ユニフォーム中島猛ICONIC</v>
      </c>
    </row>
    <row r="439" spans="1:20" x14ac:dyDescent="0.3">
      <c r="A439">
        <f>VLOOKUP(Attack[[#This Row],[No用]],SetNo[[No.用]:[vlookup 用]],2,FALSE)</f>
        <v>111</v>
      </c>
      <c r="B439">
        <f>IF(ROW()=2,1,IF(A438&lt;&gt;Attack[[#This Row],[No]],1,B438+1))</f>
        <v>2</v>
      </c>
      <c r="C439" t="s">
        <v>206</v>
      </c>
      <c r="D439" t="s">
        <v>571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169</v>
      </c>
      <c r="L439" s="1" t="s">
        <v>173</v>
      </c>
      <c r="M439">
        <v>36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ユニフォーム中島猛ICONIC</v>
      </c>
    </row>
    <row r="440" spans="1:20" x14ac:dyDescent="0.3">
      <c r="A440">
        <f>VLOOKUP(Attack[[#This Row],[No用]],SetNo[[No.用]:[vlookup 用]],2,FALSE)</f>
        <v>111</v>
      </c>
      <c r="B440">
        <f>IF(ROW()=2,1,IF(A439&lt;&gt;Attack[[#This Row],[No]],1,B439+1))</f>
        <v>3</v>
      </c>
      <c r="C440" t="s">
        <v>206</v>
      </c>
      <c r="D440" t="s">
        <v>571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170</v>
      </c>
      <c r="L440" s="1" t="s">
        <v>173</v>
      </c>
      <c r="M440">
        <v>42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ユニフォーム中島猛ICONIC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4</v>
      </c>
      <c r="C441" t="s">
        <v>206</v>
      </c>
      <c r="D441" t="s">
        <v>571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172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ユニフォーム中島猛ICONIC</v>
      </c>
    </row>
    <row r="442" spans="1:20" x14ac:dyDescent="0.3">
      <c r="A442">
        <f>VLOOKUP(Attack[[#This Row],[No用]],SetNo[[No.用]:[vlookup 用]],2,FALSE)</f>
        <v>112</v>
      </c>
      <c r="B442">
        <f>IF(ROW()=2,1,IF(A441&lt;&gt;Attack[[#This Row],[No]],1,B441+1))</f>
        <v>1</v>
      </c>
      <c r="C442" t="s">
        <v>206</v>
      </c>
      <c r="D442" t="s">
        <v>574</v>
      </c>
      <c r="E442" t="s">
        <v>24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32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ユニフォーム白石優希ICONIC</v>
      </c>
    </row>
    <row r="443" spans="1:20" x14ac:dyDescent="0.3">
      <c r="A443">
        <f>VLOOKUP(Attack[[#This Row],[No用]],SetNo[[No.用]:[vlookup 用]],2,FALSE)</f>
        <v>112</v>
      </c>
      <c r="B443">
        <f>IF(ROW()=2,1,IF(A442&lt;&gt;Attack[[#This Row],[No]],1,B442+1))</f>
        <v>2</v>
      </c>
      <c r="C443" t="s">
        <v>206</v>
      </c>
      <c r="D443" t="s">
        <v>574</v>
      </c>
      <c r="E443" t="s">
        <v>24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ユニフォーム白石優希ICONIC</v>
      </c>
    </row>
    <row r="444" spans="1:20" x14ac:dyDescent="0.3">
      <c r="A444">
        <f>VLOOKUP(Attack[[#This Row],[No用]],SetNo[[No.用]:[vlookup 用]],2,FALSE)</f>
        <v>112</v>
      </c>
      <c r="B444">
        <f>IF(ROW()=2,1,IF(A443&lt;&gt;Attack[[#This Row],[No]],1,B443+1))</f>
        <v>3</v>
      </c>
      <c r="C444" t="s">
        <v>206</v>
      </c>
      <c r="D444" t="s">
        <v>574</v>
      </c>
      <c r="E444" t="s">
        <v>24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171</v>
      </c>
      <c r="L444" s="1" t="s">
        <v>173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ユニフォーム白石優希ICONIC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4</v>
      </c>
      <c r="C445" t="s">
        <v>206</v>
      </c>
      <c r="D445" t="s">
        <v>574</v>
      </c>
      <c r="E445" t="s">
        <v>24</v>
      </c>
      <c r="F445" t="s">
        <v>25</v>
      </c>
      <c r="G445" t="s">
        <v>156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12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ユニフォーム白石優希ICONIC</v>
      </c>
    </row>
    <row r="446" spans="1:20" x14ac:dyDescent="0.3">
      <c r="A446">
        <f>VLOOKUP(Attack[[#This Row],[No用]],SetNo[[No.用]:[vlookup 用]],2,FALSE)</f>
        <v>112</v>
      </c>
      <c r="B446">
        <f>IF(ROW()=2,1,IF(A445&lt;&gt;Attack[[#This Row],[No]],1,B445+1))</f>
        <v>5</v>
      </c>
      <c r="C446" t="s">
        <v>206</v>
      </c>
      <c r="D446" t="s">
        <v>574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42</v>
      </c>
      <c r="N446">
        <v>0</v>
      </c>
      <c r="O446">
        <v>52</v>
      </c>
      <c r="P446">
        <v>0</v>
      </c>
      <c r="T446" t="str">
        <f>Attack[[#This Row],[服装]]&amp;Attack[[#This Row],[名前]]&amp;Attack[[#This Row],[レアリティ]]</f>
        <v>ユニフォーム白石優希ICONIC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1</v>
      </c>
      <c r="C447" t="s">
        <v>206</v>
      </c>
      <c r="D447" t="s">
        <v>577</v>
      </c>
      <c r="E447" t="s">
        <v>28</v>
      </c>
      <c r="F447" t="s">
        <v>31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ユニフォーム花山一雅ICONIC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2</v>
      </c>
      <c r="C448" t="s">
        <v>206</v>
      </c>
      <c r="D448" t="s">
        <v>577</v>
      </c>
      <c r="E448" t="s">
        <v>28</v>
      </c>
      <c r="F448" t="s">
        <v>31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ユニフォーム花山一雅ICONIC</v>
      </c>
    </row>
    <row r="449" spans="1:20" x14ac:dyDescent="0.3">
      <c r="A449">
        <f>VLOOKUP(Attack[[#This Row],[No用]],SetNo[[No.用]:[vlookup 用]],2,FALSE)</f>
        <v>114</v>
      </c>
      <c r="B449">
        <f>IF(ROW()=2,1,IF(A448&lt;&gt;Attack[[#This Row],[No]],1,B448+1))</f>
        <v>1</v>
      </c>
      <c r="C449" t="s">
        <v>206</v>
      </c>
      <c r="D449" t="s">
        <v>580</v>
      </c>
      <c r="E449" t="s">
        <v>28</v>
      </c>
      <c r="F449" t="s">
        <v>26</v>
      </c>
      <c r="G449" t="s">
        <v>156</v>
      </c>
      <c r="H449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ユニフォーム鳴子哲平ICONIC</v>
      </c>
    </row>
    <row r="450" spans="1:20" x14ac:dyDescent="0.3">
      <c r="A450">
        <f>VLOOKUP(Attack[[#This Row],[No用]],SetNo[[No.用]:[vlookup 用]],2,FALSE)</f>
        <v>114</v>
      </c>
      <c r="B450">
        <f>IF(ROW()=2,1,IF(A449&lt;&gt;Attack[[#This Row],[No]],1,B449+1))</f>
        <v>2</v>
      </c>
      <c r="C450" t="s">
        <v>206</v>
      </c>
      <c r="D450" t="s">
        <v>580</v>
      </c>
      <c r="E450" t="s">
        <v>28</v>
      </c>
      <c r="F450" t="s">
        <v>26</v>
      </c>
      <c r="G450" t="s">
        <v>156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ユニフォーム鳴子哲平ICONIC</v>
      </c>
    </row>
    <row r="451" spans="1:20" x14ac:dyDescent="0.3">
      <c r="A451">
        <f>VLOOKUP(Attack[[#This Row],[No用]],SetNo[[No.用]:[vlookup 用]],2,FALSE)</f>
        <v>114</v>
      </c>
      <c r="B451">
        <f>IF(ROW()=2,1,IF(A450&lt;&gt;Attack[[#This Row],[No]],1,B450+1))</f>
        <v>3</v>
      </c>
      <c r="C451" t="s">
        <v>206</v>
      </c>
      <c r="D451" t="s">
        <v>580</v>
      </c>
      <c r="E451" t="s">
        <v>28</v>
      </c>
      <c r="F451" t="s">
        <v>26</v>
      </c>
      <c r="G451" t="s">
        <v>156</v>
      </c>
      <c r="H451" t="s">
        <v>71</v>
      </c>
      <c r="I451">
        <v>1</v>
      </c>
      <c r="J451" t="s">
        <v>235</v>
      </c>
      <c r="K451" s="1" t="s">
        <v>172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ユニフォーム鳴子哲平ICONIC</v>
      </c>
    </row>
    <row r="452" spans="1:20" x14ac:dyDescent="0.3">
      <c r="A452">
        <f>VLOOKUP(Attack[[#This Row],[No用]],SetNo[[No.用]:[vlookup 用]],2,FALSE)</f>
        <v>115</v>
      </c>
      <c r="B452">
        <f>IF(ROW()=2,1,IF(A451&lt;&gt;Attack[[#This Row],[No]],1,B451+1))</f>
        <v>1</v>
      </c>
      <c r="C452" t="s">
        <v>206</v>
      </c>
      <c r="D452" t="s">
        <v>583</v>
      </c>
      <c r="E452" t="s">
        <v>28</v>
      </c>
      <c r="F452" t="s">
        <v>21</v>
      </c>
      <c r="G452" t="s">
        <v>156</v>
      </c>
      <c r="H452" t="s">
        <v>71</v>
      </c>
      <c r="I452">
        <v>1</v>
      </c>
      <c r="J452" t="s">
        <v>235</v>
      </c>
      <c r="M452">
        <v>0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ユニフォーム秋保和光ICONIC</v>
      </c>
    </row>
    <row r="453" spans="1:20" x14ac:dyDescent="0.3">
      <c r="A453">
        <f>VLOOKUP(Attack[[#This Row],[No用]],SetNo[[No.用]:[vlookup 用]],2,FALSE)</f>
        <v>116</v>
      </c>
      <c r="B453">
        <f>IF(ROW()=2,1,IF(A452&lt;&gt;Attack[[#This Row],[No]],1,B452+1))</f>
        <v>1</v>
      </c>
      <c r="C453" t="s">
        <v>206</v>
      </c>
      <c r="D453" t="s">
        <v>586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ユニフォーム松島剛ICONIC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2</v>
      </c>
      <c r="C454" t="s">
        <v>206</v>
      </c>
      <c r="D454" t="s">
        <v>586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ユニフォーム松島剛ICONIC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3</v>
      </c>
      <c r="C455" t="s">
        <v>206</v>
      </c>
      <c r="D455" t="s">
        <v>586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ユニフォーム松島剛ICONIC</v>
      </c>
    </row>
    <row r="456" spans="1:20" x14ac:dyDescent="0.3">
      <c r="A456">
        <f>VLOOKUP(Attack[[#This Row],[No用]],SetNo[[No.用]:[vlookup 用]],2,FALSE)</f>
        <v>117</v>
      </c>
      <c r="B456">
        <f>IF(ROW()=2,1,IF(A455&lt;&gt;Attack[[#This Row],[No]],1,B455+1))</f>
        <v>1</v>
      </c>
      <c r="C456" t="s">
        <v>206</v>
      </c>
      <c r="D456" t="s">
        <v>589</v>
      </c>
      <c r="E456" t="s">
        <v>28</v>
      </c>
      <c r="F456" t="s">
        <v>25</v>
      </c>
      <c r="G456" t="s">
        <v>156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ユニフォーム川渡瞬己ICONIC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2</v>
      </c>
      <c r="C457" t="s">
        <v>206</v>
      </c>
      <c r="D457" t="s">
        <v>589</v>
      </c>
      <c r="E457" t="s">
        <v>28</v>
      </c>
      <c r="F457" t="s">
        <v>25</v>
      </c>
      <c r="G457" t="s">
        <v>156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ユニフォーム川渡瞬己ICONIC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3</v>
      </c>
      <c r="C458" t="s">
        <v>206</v>
      </c>
      <c r="D458" t="s">
        <v>589</v>
      </c>
      <c r="E458" t="s">
        <v>28</v>
      </c>
      <c r="F458" t="s">
        <v>25</v>
      </c>
      <c r="G458" t="s">
        <v>156</v>
      </c>
      <c r="H458" t="s">
        <v>71</v>
      </c>
      <c r="I458">
        <v>1</v>
      </c>
      <c r="J458" t="s">
        <v>235</v>
      </c>
      <c r="K458" s="1" t="s">
        <v>285</v>
      </c>
      <c r="L458" s="1" t="s">
        <v>173</v>
      </c>
      <c r="M458">
        <v>43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ユニフォーム川渡瞬己ICONIC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4</v>
      </c>
      <c r="C459" t="s">
        <v>206</v>
      </c>
      <c r="D459" t="s">
        <v>589</v>
      </c>
      <c r="E459" t="s">
        <v>28</v>
      </c>
      <c r="F459" t="s">
        <v>25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34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ユニフォーム川渡瞬己ICONIC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5</v>
      </c>
      <c r="C460" t="s">
        <v>206</v>
      </c>
      <c r="D460" t="s">
        <v>589</v>
      </c>
      <c r="E460" t="s">
        <v>28</v>
      </c>
      <c r="F460" t="s">
        <v>25</v>
      </c>
      <c r="G460" t="s">
        <v>156</v>
      </c>
      <c r="H460" t="s">
        <v>71</v>
      </c>
      <c r="I460">
        <v>1</v>
      </c>
      <c r="J460" t="s">
        <v>235</v>
      </c>
      <c r="K460" s="1" t="s">
        <v>172</v>
      </c>
      <c r="L460" s="1" t="s">
        <v>225</v>
      </c>
      <c r="M460">
        <v>47</v>
      </c>
      <c r="N460">
        <v>0</v>
      </c>
      <c r="O460">
        <v>57</v>
      </c>
      <c r="P460">
        <v>0</v>
      </c>
      <c r="T460" t="str">
        <f>Attack[[#This Row],[服装]]&amp;Attack[[#This Row],[名前]]&amp;Attack[[#This Row],[レアリティ]]</f>
        <v>ユニフォーム川渡瞬己ICONIC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1</v>
      </c>
      <c r="C461" t="s">
        <v>108</v>
      </c>
      <c r="D461" t="s">
        <v>109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39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ユニフォーム牛島若利ICONIC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2</v>
      </c>
      <c r="C462" t="s">
        <v>108</v>
      </c>
      <c r="D462" t="s">
        <v>109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ユニフォーム牛島若利ICONIC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3</v>
      </c>
      <c r="C463" t="s">
        <v>108</v>
      </c>
      <c r="D463" t="s">
        <v>109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173</v>
      </c>
      <c r="M463">
        <v>45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4</v>
      </c>
      <c r="C464" t="s">
        <v>108</v>
      </c>
      <c r="D464" t="s">
        <v>109</v>
      </c>
      <c r="E464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ユニフォーム牛島若利ICONIC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5</v>
      </c>
      <c r="C465" t="s">
        <v>108</v>
      </c>
      <c r="D465" t="s">
        <v>109</v>
      </c>
      <c r="E465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51</v>
      </c>
      <c r="N465">
        <v>0</v>
      </c>
      <c r="O465">
        <v>61</v>
      </c>
      <c r="P465">
        <v>0</v>
      </c>
      <c r="T465" t="str">
        <f>Attack[[#This Row],[服装]]&amp;Attack[[#This Row],[名前]]&amp;Attack[[#This Row],[レアリティ]]</f>
        <v>ユニフォーム牛島若利ICONIC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1</v>
      </c>
      <c r="C466" t="s">
        <v>116</v>
      </c>
      <c r="D466" t="s">
        <v>109</v>
      </c>
      <c r="E466" t="s">
        <v>90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168</v>
      </c>
      <c r="L466" s="1" t="s">
        <v>173</v>
      </c>
      <c r="M466">
        <v>39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水着牛島若利ICONIC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2</v>
      </c>
      <c r="C467" t="s">
        <v>116</v>
      </c>
      <c r="D467" t="s">
        <v>109</v>
      </c>
      <c r="E467" t="s">
        <v>90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水着牛島若利ICONIC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3</v>
      </c>
      <c r="C468" t="s">
        <v>116</v>
      </c>
      <c r="D468" t="s">
        <v>109</v>
      </c>
      <c r="E468" t="s">
        <v>90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271</v>
      </c>
      <c r="L468" s="1" t="s">
        <v>173</v>
      </c>
      <c r="M468">
        <v>45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水着牛島若利ICONIC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4</v>
      </c>
      <c r="C469" t="s">
        <v>116</v>
      </c>
      <c r="D469" t="s">
        <v>109</v>
      </c>
      <c r="E469" t="s">
        <v>90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172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水着牛島若利ICONIC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1</v>
      </c>
      <c r="C470" s="1" t="s">
        <v>939</v>
      </c>
      <c r="D470" t="s">
        <v>109</v>
      </c>
      <c r="E470" s="1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新年牛島若利ICONIC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2</v>
      </c>
      <c r="C471" s="1" t="s">
        <v>939</v>
      </c>
      <c r="D471" t="s">
        <v>109</v>
      </c>
      <c r="E471" s="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新年牛島若利ICONIC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3</v>
      </c>
      <c r="C472" s="1" t="s">
        <v>939</v>
      </c>
      <c r="D472" t="s">
        <v>109</v>
      </c>
      <c r="E472" s="1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271</v>
      </c>
      <c r="L472" s="1" t="s">
        <v>173</v>
      </c>
      <c r="M472">
        <v>45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新年牛島若利ICONIC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4</v>
      </c>
      <c r="C473" s="1" t="s">
        <v>939</v>
      </c>
      <c r="D473" t="s">
        <v>109</v>
      </c>
      <c r="E473" s="1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285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新年牛島若利ICONIC</v>
      </c>
    </row>
    <row r="474" spans="1:20" x14ac:dyDescent="0.3">
      <c r="A474">
        <f>VLOOKUP(Attack[[#This Row],[No用]],SetNo[[No.用]:[vlookup 用]],2,FALSE)</f>
        <v>120</v>
      </c>
      <c r="B474">
        <f>IF(ROW()=2,1,IF(A473&lt;&gt;Attack[[#This Row],[No]],1,B473+1))</f>
        <v>5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172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120</v>
      </c>
      <c r="B475">
        <f>IF(ROW()=2,1,IF(A474&lt;&gt;Attack[[#This Row],[No]],1,B474+1))</f>
        <v>6</v>
      </c>
      <c r="C475" s="1" t="s">
        <v>939</v>
      </c>
      <c r="D475" t="s">
        <v>109</v>
      </c>
      <c r="E475" s="1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183</v>
      </c>
      <c r="L475" s="1" t="s">
        <v>225</v>
      </c>
      <c r="M475">
        <v>51</v>
      </c>
      <c r="N475">
        <v>0</v>
      </c>
      <c r="O475">
        <v>61</v>
      </c>
      <c r="P475">
        <v>0</v>
      </c>
      <c r="T475" t="str">
        <f>Attack[[#This Row],[服装]]&amp;Attack[[#This Row],[名前]]&amp;Attack[[#This Row],[レアリティ]]</f>
        <v>新年牛島若利ICONIC</v>
      </c>
    </row>
    <row r="476" spans="1:20" x14ac:dyDescent="0.3">
      <c r="A476">
        <f>VLOOKUP(Attack[[#This Row],[No用]],SetNo[[No.用]:[vlookup 用]],2,FALSE)</f>
        <v>120</v>
      </c>
      <c r="B476">
        <f>IF(ROW()=2,1,IF(A475&lt;&gt;Attack[[#This Row],[No]],1,B475+1))</f>
        <v>7</v>
      </c>
      <c r="C476" s="1" t="s">
        <v>939</v>
      </c>
      <c r="D476" t="s">
        <v>109</v>
      </c>
      <c r="E476" s="1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225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新年牛島若利ICONIC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1</v>
      </c>
      <c r="C477" t="s">
        <v>108</v>
      </c>
      <c r="D477" t="s">
        <v>110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ユニフォーム天童覚ICONIC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2</v>
      </c>
      <c r="C478" t="s">
        <v>108</v>
      </c>
      <c r="D478" t="s">
        <v>110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32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ユニフォーム天童覚ICONIC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1</v>
      </c>
      <c r="C479" t="s">
        <v>116</v>
      </c>
      <c r="D479" t="s">
        <v>110</v>
      </c>
      <c r="E479" t="s">
        <v>90</v>
      </c>
      <c r="F479" t="s">
        <v>82</v>
      </c>
      <c r="G479" t="s">
        <v>118</v>
      </c>
      <c r="H479" t="s">
        <v>71</v>
      </c>
      <c r="I479">
        <v>1</v>
      </c>
      <c r="J479" t="s">
        <v>235</v>
      </c>
      <c r="K479" s="1" t="s">
        <v>168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水着天童覚ICONIC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2</v>
      </c>
      <c r="C480" t="s">
        <v>116</v>
      </c>
      <c r="D480" t="s">
        <v>110</v>
      </c>
      <c r="E480" t="s">
        <v>90</v>
      </c>
      <c r="F480" t="s">
        <v>82</v>
      </c>
      <c r="G480" t="s">
        <v>118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水着天童覚ICONIC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3</v>
      </c>
      <c r="C481" t="s">
        <v>116</v>
      </c>
      <c r="D481" t="s">
        <v>110</v>
      </c>
      <c r="E481" t="s">
        <v>90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170</v>
      </c>
      <c r="L481" s="1" t="s">
        <v>178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水着天童覚ICONIC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4</v>
      </c>
      <c r="C482" t="s">
        <v>116</v>
      </c>
      <c r="D482" t="s">
        <v>110</v>
      </c>
      <c r="E482" t="s">
        <v>90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287</v>
      </c>
      <c r="L482" s="1" t="s">
        <v>178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水着天童覚ICONIC</v>
      </c>
    </row>
    <row r="483" spans="1:20" x14ac:dyDescent="0.3">
      <c r="A483">
        <f>VLOOKUP(Attack[[#This Row],[No用]],SetNo[[No.用]:[vlookup 用]],2,FALSE)</f>
        <v>122</v>
      </c>
      <c r="B483">
        <f>IF(ROW()=2,1,IF(A482&lt;&gt;Attack[[#This Row],[No]],1,B482+1))</f>
        <v>5</v>
      </c>
      <c r="C483" t="s">
        <v>116</v>
      </c>
      <c r="D483" t="s">
        <v>110</v>
      </c>
      <c r="E483" t="s">
        <v>90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183</v>
      </c>
      <c r="L483" s="1" t="s">
        <v>225</v>
      </c>
      <c r="M483">
        <v>48</v>
      </c>
      <c r="N483">
        <v>0</v>
      </c>
      <c r="O483">
        <v>58</v>
      </c>
      <c r="P483">
        <v>0</v>
      </c>
      <c r="T483" t="str">
        <f>Attack[[#This Row],[服装]]&amp;Attack[[#This Row],[名前]]&amp;Attack[[#This Row],[レアリティ]]</f>
        <v>水着天童覚ICONIC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1</v>
      </c>
      <c r="C484" s="1" t="s">
        <v>898</v>
      </c>
      <c r="D484" t="s">
        <v>110</v>
      </c>
      <c r="E484" s="1" t="s">
        <v>77</v>
      </c>
      <c r="F484" t="s">
        <v>82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文化祭天童覚ICONIC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2</v>
      </c>
      <c r="C485" s="1" t="s">
        <v>898</v>
      </c>
      <c r="D485" t="s">
        <v>110</v>
      </c>
      <c r="E485" s="1" t="s">
        <v>77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32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文化祭天童覚ICONIC</v>
      </c>
    </row>
    <row r="486" spans="1:20" x14ac:dyDescent="0.3">
      <c r="A486">
        <f>VLOOKUP(Attack[[#This Row],[No用]],SetNo[[No.用]:[vlookup 用]],2,FALSE)</f>
        <v>124</v>
      </c>
      <c r="B486">
        <f>IF(ROW()=2,1,IF(A485&lt;&gt;Attack[[#This Row],[No]],1,B485+1))</f>
        <v>1</v>
      </c>
      <c r="C486" t="s">
        <v>108</v>
      </c>
      <c r="D486" t="s">
        <v>111</v>
      </c>
      <c r="E486" t="s">
        <v>77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ユニフォーム五色工ICONIC</v>
      </c>
    </row>
    <row r="487" spans="1:20" x14ac:dyDescent="0.3">
      <c r="A487">
        <f>VLOOKUP(Attack[[#This Row],[No用]],SetNo[[No.用]:[vlookup 用]],2,FALSE)</f>
        <v>124</v>
      </c>
      <c r="B487">
        <f>IF(ROW()=2,1,IF(A486&lt;&gt;Attack[[#This Row],[No]],1,B486+1))</f>
        <v>2</v>
      </c>
      <c r="C487" t="s">
        <v>108</v>
      </c>
      <c r="D487" t="s">
        <v>111</v>
      </c>
      <c r="E487" t="s">
        <v>77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37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ユニフォーム五色工ICONIC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3</v>
      </c>
      <c r="C488" t="s">
        <v>108</v>
      </c>
      <c r="D488" t="s">
        <v>111</v>
      </c>
      <c r="E488" t="s">
        <v>77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285</v>
      </c>
      <c r="L488" s="1" t="s">
        <v>173</v>
      </c>
      <c r="M488">
        <v>45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ユニフォーム五色工ICONIC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4</v>
      </c>
      <c r="C489" t="s">
        <v>108</v>
      </c>
      <c r="D489" t="s">
        <v>111</v>
      </c>
      <c r="E489" t="s">
        <v>77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34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ユニフォーム五色工ICONIC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5</v>
      </c>
      <c r="C490" t="s">
        <v>108</v>
      </c>
      <c r="D490" t="s">
        <v>111</v>
      </c>
      <c r="E490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183</v>
      </c>
      <c r="L490" s="1" t="s">
        <v>225</v>
      </c>
      <c r="M490">
        <v>49</v>
      </c>
      <c r="N490">
        <v>0</v>
      </c>
      <c r="O490">
        <v>59</v>
      </c>
      <c r="P490">
        <v>0</v>
      </c>
      <c r="T490" t="str">
        <f>Attack[[#This Row],[服装]]&amp;Attack[[#This Row],[名前]]&amp;Attack[[#This Row],[レアリティ]]</f>
        <v>ユニフォーム五色工ICONIC</v>
      </c>
    </row>
    <row r="491" spans="1:20" x14ac:dyDescent="0.3">
      <c r="A491">
        <f>VLOOKUP(Attack[[#This Row],[No用]],SetNo[[No.用]:[vlookup 用]],2,FALSE)</f>
        <v>125</v>
      </c>
      <c r="B491">
        <f>IF(ROW()=2,1,IF(A490&lt;&gt;Attack[[#This Row],[No]],1,B490+1))</f>
        <v>1</v>
      </c>
      <c r="C491" s="1" t="s">
        <v>705</v>
      </c>
      <c r="D491" t="s">
        <v>111</v>
      </c>
      <c r="E491" s="1" t="s">
        <v>73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職業体験五色工ICONIC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2</v>
      </c>
      <c r="C492" s="1" t="s">
        <v>705</v>
      </c>
      <c r="D492" t="s">
        <v>111</v>
      </c>
      <c r="E492" s="1" t="s">
        <v>73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職業体験五色工ICONIC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3</v>
      </c>
      <c r="C493" s="1" t="s">
        <v>705</v>
      </c>
      <c r="D493" t="s">
        <v>111</v>
      </c>
      <c r="E493" s="1" t="s">
        <v>73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170</v>
      </c>
      <c r="L493" s="1" t="s">
        <v>178</v>
      </c>
      <c r="M493">
        <v>33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職業体験五色工ICONIC</v>
      </c>
    </row>
    <row r="494" spans="1:20" x14ac:dyDescent="0.3">
      <c r="A494">
        <f>VLOOKUP(Attack[[#This Row],[No用]],SetNo[[No.用]:[vlookup 用]],2,FALSE)</f>
        <v>125</v>
      </c>
      <c r="B494">
        <f>IF(ROW()=2,1,IF(A493&lt;&gt;Attack[[#This Row],[No]],1,B493+1))</f>
        <v>4</v>
      </c>
      <c r="C494" s="1" t="s">
        <v>705</v>
      </c>
      <c r="D494" t="s">
        <v>111</v>
      </c>
      <c r="E494" s="1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271</v>
      </c>
      <c r="L494" s="1" t="s">
        <v>178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職業体験五色工ICONIC</v>
      </c>
    </row>
    <row r="495" spans="1:20" x14ac:dyDescent="0.3">
      <c r="A495">
        <f>VLOOKUP(Attack[[#This Row],[No用]],SetNo[[No.用]:[vlookup 用]],2,FALSE)</f>
        <v>125</v>
      </c>
      <c r="B495">
        <f>IF(ROW()=2,1,IF(A494&lt;&gt;Attack[[#This Row],[No]],1,B494+1))</f>
        <v>5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285</v>
      </c>
      <c r="L495" s="1" t="s">
        <v>173</v>
      </c>
      <c r="M495">
        <v>45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125</v>
      </c>
      <c r="B496">
        <f>IF(ROW()=2,1,IF(A495&lt;&gt;Attack[[#This Row],[No]],1,B495+1))</f>
        <v>6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7</v>
      </c>
      <c r="C497" s="1" t="s">
        <v>705</v>
      </c>
      <c r="D497" t="s">
        <v>111</v>
      </c>
      <c r="E497" s="1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T497" t="str">
        <f>Attack[[#This Row],[服装]]&amp;Attack[[#This Row],[名前]]&amp;Attack[[#This Row],[レアリティ]]</f>
        <v>職業体験五色工ICONIC</v>
      </c>
    </row>
    <row r="498" spans="1:20" x14ac:dyDescent="0.3">
      <c r="A498">
        <f>VLOOKUP(Attack[[#This Row],[No用]],SetNo[[No.用]:[vlookup 用]],2,FALSE)</f>
        <v>125</v>
      </c>
      <c r="B498">
        <f>IF(ROW()=2,1,IF(A497&lt;&gt;Attack[[#This Row],[No]],1,B497+1))</f>
        <v>8</v>
      </c>
      <c r="C498" s="1" t="s">
        <v>705</v>
      </c>
      <c r="D498" t="s">
        <v>111</v>
      </c>
      <c r="E498" s="1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271</v>
      </c>
      <c r="L498" s="1" t="s">
        <v>225</v>
      </c>
      <c r="M498">
        <v>49</v>
      </c>
      <c r="N498">
        <v>0</v>
      </c>
      <c r="O498">
        <v>59</v>
      </c>
      <c r="P498">
        <v>0</v>
      </c>
      <c r="T498" t="str">
        <f>Attack[[#This Row],[服装]]&amp;Attack[[#This Row],[名前]]&amp;Attack[[#This Row],[レアリティ]]</f>
        <v>職業体験五色工ICONIC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1</v>
      </c>
      <c r="C499" t="s">
        <v>108</v>
      </c>
      <c r="D499" t="s">
        <v>112</v>
      </c>
      <c r="E499" t="s">
        <v>73</v>
      </c>
      <c r="F499" t="s">
        <v>74</v>
      </c>
      <c r="G499" t="s">
        <v>118</v>
      </c>
      <c r="H499" t="s">
        <v>71</v>
      </c>
      <c r="I499">
        <v>1</v>
      </c>
      <c r="J499" t="s">
        <v>235</v>
      </c>
      <c r="K499" t="s">
        <v>9</v>
      </c>
      <c r="L499" t="s">
        <v>400</v>
      </c>
      <c r="M499">
        <v>27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ユニフォーム白布賢二郎ICONIC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2</v>
      </c>
      <c r="C500" t="s">
        <v>108</v>
      </c>
      <c r="D500" t="s">
        <v>112</v>
      </c>
      <c r="E500" t="s">
        <v>73</v>
      </c>
      <c r="F500" t="s">
        <v>74</v>
      </c>
      <c r="G500" t="s">
        <v>118</v>
      </c>
      <c r="H500" t="s">
        <v>71</v>
      </c>
      <c r="I500">
        <v>1</v>
      </c>
      <c r="J500" t="s">
        <v>235</v>
      </c>
      <c r="K500" t="s">
        <v>398</v>
      </c>
      <c r="L500" t="s">
        <v>400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ユニフォーム白布賢二郎ICONIC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1</v>
      </c>
      <c r="C501" t="s">
        <v>393</v>
      </c>
      <c r="D501" t="s">
        <v>394</v>
      </c>
      <c r="E501" t="s">
        <v>24</v>
      </c>
      <c r="F501" t="s">
        <v>31</v>
      </c>
      <c r="G501" t="s">
        <v>157</v>
      </c>
      <c r="H501" t="s">
        <v>71</v>
      </c>
      <c r="I501">
        <v>1</v>
      </c>
      <c r="J501" t="s">
        <v>235</v>
      </c>
      <c r="K501" t="s">
        <v>9</v>
      </c>
      <c r="L501" t="s">
        <v>400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探偵白布賢二郎ICONIC</v>
      </c>
    </row>
    <row r="502" spans="1:20" x14ac:dyDescent="0.3">
      <c r="A502">
        <f>VLOOKUP(Attack[[#This Row],[No用]],SetNo[[No.用]:[vlookup 用]],2,FALSE)</f>
        <v>127</v>
      </c>
      <c r="B502">
        <f>IF(ROW()=2,1,IF(A501&lt;&gt;Attack[[#This Row],[No]],1,B501+1))</f>
        <v>2</v>
      </c>
      <c r="C502" t="s">
        <v>393</v>
      </c>
      <c r="D502" t="s">
        <v>394</v>
      </c>
      <c r="E502" t="s">
        <v>24</v>
      </c>
      <c r="F502" t="s">
        <v>31</v>
      </c>
      <c r="G502" t="s">
        <v>157</v>
      </c>
      <c r="H502" t="s">
        <v>71</v>
      </c>
      <c r="I502">
        <v>1</v>
      </c>
      <c r="J502" t="s">
        <v>235</v>
      </c>
      <c r="K502" t="s">
        <v>398</v>
      </c>
      <c r="L502" t="s">
        <v>400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探偵白布賢二郎ICONIC</v>
      </c>
    </row>
    <row r="503" spans="1:20" x14ac:dyDescent="0.3">
      <c r="A503">
        <f>VLOOKUP(Attack[[#This Row],[No用]],SetNo[[No.用]:[vlookup 用]],2,FALSE)</f>
        <v>128</v>
      </c>
      <c r="B503">
        <f>IF(ROW()=2,1,IF(A502&lt;&gt;Attack[[#This Row],[No]],1,B502+1))</f>
        <v>1</v>
      </c>
      <c r="C503" t="s">
        <v>108</v>
      </c>
      <c r="D503" t="s">
        <v>113</v>
      </c>
      <c r="E503" t="s">
        <v>73</v>
      </c>
      <c r="F503" t="s">
        <v>78</v>
      </c>
      <c r="G503" t="s">
        <v>118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34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ユニフォーム大平獅音ICONIC</v>
      </c>
    </row>
    <row r="504" spans="1:20" x14ac:dyDescent="0.3">
      <c r="A504">
        <f>VLOOKUP(Attack[[#This Row],[No用]],SetNo[[No.用]:[vlookup 用]],2,FALSE)</f>
        <v>128</v>
      </c>
      <c r="B504">
        <f>IF(ROW()=2,1,IF(A503&lt;&gt;Attack[[#This Row],[No]],1,B503+1))</f>
        <v>2</v>
      </c>
      <c r="C504" t="s">
        <v>108</v>
      </c>
      <c r="D504" t="s">
        <v>113</v>
      </c>
      <c r="E504" t="s">
        <v>73</v>
      </c>
      <c r="F504" t="s">
        <v>78</v>
      </c>
      <c r="G504" t="s">
        <v>118</v>
      </c>
      <c r="H504" t="s">
        <v>71</v>
      </c>
      <c r="I504">
        <v>1</v>
      </c>
      <c r="J504" t="s">
        <v>235</v>
      </c>
      <c r="K504" s="1" t="s">
        <v>169</v>
      </c>
      <c r="L504" s="1" t="s">
        <v>173</v>
      </c>
      <c r="M504">
        <v>34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ユニフォーム大平獅音ICONIC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3</v>
      </c>
      <c r="C505" t="s">
        <v>108</v>
      </c>
      <c r="D505" t="s">
        <v>113</v>
      </c>
      <c r="E505" t="s">
        <v>73</v>
      </c>
      <c r="F505" t="s">
        <v>78</v>
      </c>
      <c r="G505" t="s">
        <v>118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ユニフォーム大平獅音ICONIC</v>
      </c>
    </row>
    <row r="506" spans="1:20" x14ac:dyDescent="0.3">
      <c r="A506">
        <f>VLOOKUP(Attack[[#This Row],[No用]],SetNo[[No.用]:[vlookup 用]],2,FALSE)</f>
        <v>128</v>
      </c>
      <c r="B506">
        <f>IF(ROW()=2,1,IF(A505&lt;&gt;Attack[[#This Row],[No]],1,B505+1))</f>
        <v>4</v>
      </c>
      <c r="C506" t="s">
        <v>108</v>
      </c>
      <c r="D506" t="s">
        <v>113</v>
      </c>
      <c r="E506" t="s">
        <v>73</v>
      </c>
      <c r="F506" t="s">
        <v>78</v>
      </c>
      <c r="G506" t="s">
        <v>118</v>
      </c>
      <c r="H506" t="s">
        <v>71</v>
      </c>
      <c r="I506">
        <v>1</v>
      </c>
      <c r="J506" t="s">
        <v>235</v>
      </c>
      <c r="K506" s="1" t="s">
        <v>183</v>
      </c>
      <c r="L506" s="1" t="s">
        <v>225</v>
      </c>
      <c r="M506">
        <v>49</v>
      </c>
      <c r="N506">
        <v>0</v>
      </c>
      <c r="O506">
        <v>59</v>
      </c>
      <c r="P506">
        <v>0</v>
      </c>
      <c r="T506" t="str">
        <f>Attack[[#This Row],[服装]]&amp;Attack[[#This Row],[名前]]&amp;Attack[[#This Row],[レアリティ]]</f>
        <v>ユニフォーム大平獅音ICONIC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1</v>
      </c>
      <c r="C507" t="s">
        <v>108</v>
      </c>
      <c r="D507" t="s">
        <v>114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405</v>
      </c>
      <c r="K507" s="1" t="s">
        <v>168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ユニフォーム川西太一ICONIC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2</v>
      </c>
      <c r="C508" t="s">
        <v>108</v>
      </c>
      <c r="D508" t="s">
        <v>114</v>
      </c>
      <c r="E508" t="s">
        <v>73</v>
      </c>
      <c r="F508" t="s">
        <v>82</v>
      </c>
      <c r="G508" t="s">
        <v>118</v>
      </c>
      <c r="H508" t="s">
        <v>71</v>
      </c>
      <c r="I508">
        <v>1</v>
      </c>
      <c r="J508" t="s">
        <v>405</v>
      </c>
      <c r="K508" s="1" t="s">
        <v>169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ユニフォーム川西太一ICONIC</v>
      </c>
    </row>
    <row r="509" spans="1:20" x14ac:dyDescent="0.3">
      <c r="A509">
        <f>VLOOKUP(Attack[[#This Row],[No用]],SetNo[[No.用]:[vlookup 用]],2,FALSE)</f>
        <v>130</v>
      </c>
      <c r="B509">
        <f>IF(ROW()=2,1,IF(A508&lt;&gt;Attack[[#This Row],[No]],1,B508+1))</f>
        <v>1</v>
      </c>
      <c r="C509" t="s">
        <v>108</v>
      </c>
      <c r="D509" s="1" t="s">
        <v>664</v>
      </c>
      <c r="E509" t="s">
        <v>73</v>
      </c>
      <c r="F509" t="s">
        <v>74</v>
      </c>
      <c r="G509" t="s">
        <v>118</v>
      </c>
      <c r="H509" t="s">
        <v>71</v>
      </c>
      <c r="I509">
        <v>1</v>
      </c>
      <c r="J509" t="s">
        <v>235</v>
      </c>
      <c r="K509" s="1" t="s">
        <v>168</v>
      </c>
      <c r="L509" s="1" t="s">
        <v>178</v>
      </c>
      <c r="M509">
        <v>28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ユニフォーム瀬見英太ICONIC</v>
      </c>
    </row>
    <row r="510" spans="1:20" x14ac:dyDescent="0.3">
      <c r="A510">
        <f>VLOOKUP(Attack[[#This Row],[No用]],SetNo[[No.用]:[vlookup 用]],2,FALSE)</f>
        <v>130</v>
      </c>
      <c r="B510">
        <f>IF(ROW()=2,1,IF(A509&lt;&gt;Attack[[#This Row],[No]],1,B509+1))</f>
        <v>2</v>
      </c>
      <c r="C510" t="s">
        <v>108</v>
      </c>
      <c r="D510" s="1" t="s">
        <v>664</v>
      </c>
      <c r="E510" t="s">
        <v>73</v>
      </c>
      <c r="F510" t="s">
        <v>74</v>
      </c>
      <c r="G510" t="s">
        <v>118</v>
      </c>
      <c r="H510" t="s">
        <v>71</v>
      </c>
      <c r="I510">
        <v>1</v>
      </c>
      <c r="J510" t="s">
        <v>235</v>
      </c>
      <c r="K510" s="1" t="s">
        <v>169</v>
      </c>
      <c r="L510" s="1" t="s">
        <v>178</v>
      </c>
      <c r="M510">
        <v>28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ユニフォーム瀬見英太ICONIC</v>
      </c>
    </row>
    <row r="511" spans="1:20" x14ac:dyDescent="0.3">
      <c r="A511">
        <f>VLOOKUP(Attack[[#This Row],[No用]],SetNo[[No.用]:[vlookup 用]],2,FALSE)</f>
        <v>131</v>
      </c>
      <c r="B511">
        <f>IF(ROW()=2,1,IF(A510&lt;&gt;Attack[[#This Row],[No]],1,B510+1))</f>
        <v>1</v>
      </c>
      <c r="C511" t="s">
        <v>108</v>
      </c>
      <c r="D511" t="s">
        <v>115</v>
      </c>
      <c r="E511" t="s">
        <v>73</v>
      </c>
      <c r="F511" t="s">
        <v>80</v>
      </c>
      <c r="G511" t="s">
        <v>118</v>
      </c>
      <c r="H511" t="s">
        <v>71</v>
      </c>
      <c r="I511">
        <v>1</v>
      </c>
      <c r="J511" t="s">
        <v>235</v>
      </c>
      <c r="M511">
        <v>0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ユニフォーム山形隼人ICONIC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1</v>
      </c>
      <c r="C512" t="s">
        <v>108</v>
      </c>
      <c r="D512" t="s">
        <v>186</v>
      </c>
      <c r="E512" t="s">
        <v>77</v>
      </c>
      <c r="F512" t="s">
        <v>74</v>
      </c>
      <c r="G512" t="s">
        <v>185</v>
      </c>
      <c r="H512" t="s">
        <v>71</v>
      </c>
      <c r="I512">
        <v>1</v>
      </c>
      <c r="J512" t="s">
        <v>235</v>
      </c>
      <c r="K512" s="1" t="s">
        <v>168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ユニフォーム宮侑ICONIC</v>
      </c>
    </row>
    <row r="513" spans="1:20" x14ac:dyDescent="0.3">
      <c r="A513">
        <f>VLOOKUP(Attack[[#This Row],[No用]],SetNo[[No.用]:[vlookup 用]],2,FALSE)</f>
        <v>132</v>
      </c>
      <c r="B513">
        <f>IF(ROW()=2,1,IF(A512&lt;&gt;Attack[[#This Row],[No]],1,B512+1))</f>
        <v>2</v>
      </c>
      <c r="C513" t="s">
        <v>108</v>
      </c>
      <c r="D513" t="s">
        <v>186</v>
      </c>
      <c r="E513" t="s">
        <v>77</v>
      </c>
      <c r="F513" t="s">
        <v>74</v>
      </c>
      <c r="G513" t="s">
        <v>185</v>
      </c>
      <c r="H513" t="s">
        <v>71</v>
      </c>
      <c r="I513">
        <v>1</v>
      </c>
      <c r="J513" t="s">
        <v>235</v>
      </c>
      <c r="K513" s="1" t="s">
        <v>169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ユニフォーム宮侑ICONIC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1</v>
      </c>
      <c r="C514" s="1" t="s">
        <v>898</v>
      </c>
      <c r="D514" t="s">
        <v>186</v>
      </c>
      <c r="E514" s="1" t="s">
        <v>73</v>
      </c>
      <c r="F514" t="s">
        <v>74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文化祭宮侑ICONIC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2</v>
      </c>
      <c r="C515" s="1" t="s">
        <v>898</v>
      </c>
      <c r="D515" t="s">
        <v>186</v>
      </c>
      <c r="E515" s="1" t="s">
        <v>73</v>
      </c>
      <c r="F515" t="s">
        <v>74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文化祭宮侑ICONIC</v>
      </c>
    </row>
    <row r="516" spans="1:20" x14ac:dyDescent="0.3">
      <c r="A516">
        <f>VLOOKUP(Attack[[#This Row],[No用]],SetNo[[No.用]:[vlookup 用]],2,FALSE)</f>
        <v>134</v>
      </c>
      <c r="B516">
        <f>IF(ROW()=2,1,IF(A515&lt;&gt;Attack[[#This Row],[No]],1,B515+1))</f>
        <v>1</v>
      </c>
      <c r="C516" t="s">
        <v>108</v>
      </c>
      <c r="D516" t="s">
        <v>187</v>
      </c>
      <c r="E516" t="s">
        <v>90</v>
      </c>
      <c r="F516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38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ユニフォーム宮治ICONIC</v>
      </c>
    </row>
    <row r="517" spans="1:20" x14ac:dyDescent="0.3">
      <c r="A517">
        <f>VLOOKUP(Attack[[#This Row],[No用]],SetNo[[No.用]:[vlookup 用]],2,FALSE)</f>
        <v>134</v>
      </c>
      <c r="B517">
        <f>IF(ROW()=2,1,IF(A516&lt;&gt;Attack[[#This Row],[No]],1,B516+1))</f>
        <v>2</v>
      </c>
      <c r="C517" t="s">
        <v>108</v>
      </c>
      <c r="D517" t="s">
        <v>187</v>
      </c>
      <c r="E517" t="s">
        <v>90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ユニフォーム宮治ICONIC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3</v>
      </c>
      <c r="C518" t="s">
        <v>108</v>
      </c>
      <c r="D518" t="s">
        <v>187</v>
      </c>
      <c r="E518" t="s">
        <v>90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170</v>
      </c>
      <c r="L518" s="1" t="s">
        <v>173</v>
      </c>
      <c r="M518">
        <v>41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ユニフォーム宮治ICONIC</v>
      </c>
    </row>
    <row r="519" spans="1:20" x14ac:dyDescent="0.3">
      <c r="A519">
        <f>VLOOKUP(Attack[[#This Row],[No用]],SetNo[[No.用]:[vlookup 用]],2,FALSE)</f>
        <v>134</v>
      </c>
      <c r="B519">
        <f>IF(ROW()=2,1,IF(A518&lt;&gt;Attack[[#This Row],[No]],1,B518+1))</f>
        <v>4</v>
      </c>
      <c r="C519" t="s">
        <v>108</v>
      </c>
      <c r="D519" t="s">
        <v>187</v>
      </c>
      <c r="E519" t="s">
        <v>90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32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ユニフォーム宮治ICONIC</v>
      </c>
    </row>
    <row r="520" spans="1:20" x14ac:dyDescent="0.3">
      <c r="A520">
        <f>VLOOKUP(Attack[[#This Row],[No用]],SetNo[[No.用]:[vlookup 用]],2,FALSE)</f>
        <v>134</v>
      </c>
      <c r="B520">
        <f>IF(ROW()=2,1,IF(A519&lt;&gt;Attack[[#This Row],[No]],1,B519+1))</f>
        <v>5</v>
      </c>
      <c r="C520" t="s">
        <v>108</v>
      </c>
      <c r="D520" t="s">
        <v>187</v>
      </c>
      <c r="E520" t="s">
        <v>90</v>
      </c>
      <c r="F520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225</v>
      </c>
      <c r="M520">
        <v>50</v>
      </c>
      <c r="N520">
        <v>0</v>
      </c>
      <c r="O520">
        <v>60</v>
      </c>
      <c r="P520">
        <v>0</v>
      </c>
      <c r="T520" t="str">
        <f>Attack[[#This Row],[服装]]&amp;Attack[[#This Row],[名前]]&amp;Attack[[#This Row],[レアリティ]]</f>
        <v>ユニフォーム宮治ICONIC</v>
      </c>
    </row>
    <row r="521" spans="1:20" x14ac:dyDescent="0.3">
      <c r="A521">
        <f>VLOOKUP(Attack[[#This Row],[No用]],SetNo[[No.用]:[vlookup 用]],2,FALSE)</f>
        <v>134</v>
      </c>
      <c r="B521">
        <f>IF(ROW()=2,1,IF(A520&lt;&gt;Attack[[#This Row],[No]],1,B520+1))</f>
        <v>6</v>
      </c>
      <c r="C521" t="s">
        <v>108</v>
      </c>
      <c r="D521" t="s">
        <v>187</v>
      </c>
      <c r="E521" t="s">
        <v>90</v>
      </c>
      <c r="F52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225</v>
      </c>
      <c r="M521">
        <v>52</v>
      </c>
      <c r="N521">
        <v>0</v>
      </c>
      <c r="O521">
        <v>62</v>
      </c>
      <c r="P521">
        <v>0</v>
      </c>
      <c r="T521" t="str">
        <f>Attack[[#This Row],[服装]]&amp;Attack[[#This Row],[名前]]&amp;Attack[[#This Row],[レアリティ]]</f>
        <v>ユニフォーム宮治ICONIC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1</v>
      </c>
      <c r="C522" t="s">
        <v>108</v>
      </c>
      <c r="D522" t="s">
        <v>188</v>
      </c>
      <c r="E522" t="s">
        <v>77</v>
      </c>
      <c r="F522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168</v>
      </c>
      <c r="L522" s="1" t="s">
        <v>178</v>
      </c>
      <c r="M522">
        <v>37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ユニフォーム角名倫太郎ICONIC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2</v>
      </c>
      <c r="C523" t="s">
        <v>108</v>
      </c>
      <c r="D523" t="s">
        <v>188</v>
      </c>
      <c r="E523" t="s">
        <v>77</v>
      </c>
      <c r="F523" t="s">
        <v>82</v>
      </c>
      <c r="G523" t="s">
        <v>185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ユニフォーム角名倫太郎ICONIC</v>
      </c>
    </row>
    <row r="524" spans="1:20" x14ac:dyDescent="0.3">
      <c r="A524">
        <f>VLOOKUP(Attack[[#This Row],[No用]],SetNo[[No.用]:[vlookup 用]],2,FALSE)</f>
        <v>135</v>
      </c>
      <c r="B524">
        <f>IF(ROW()=2,1,IF(A523&lt;&gt;Attack[[#This Row],[No]],1,B523+1))</f>
        <v>3</v>
      </c>
      <c r="C524" t="s">
        <v>108</v>
      </c>
      <c r="D524" t="s">
        <v>188</v>
      </c>
      <c r="E524" t="s">
        <v>77</v>
      </c>
      <c r="F524" t="s">
        <v>82</v>
      </c>
      <c r="G524" t="s">
        <v>185</v>
      </c>
      <c r="H524" t="s">
        <v>71</v>
      </c>
      <c r="I524">
        <v>1</v>
      </c>
      <c r="J524" t="s">
        <v>235</v>
      </c>
      <c r="K524" s="1" t="s">
        <v>171</v>
      </c>
      <c r="L524" s="1" t="s">
        <v>162</v>
      </c>
      <c r="M524">
        <v>34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ユニフォーム角名倫太郎ICONIC</v>
      </c>
    </row>
    <row r="525" spans="1:20" x14ac:dyDescent="0.3">
      <c r="A525">
        <f>VLOOKUP(Attack[[#This Row],[No用]],SetNo[[No.用]:[vlookup 用]],2,FALSE)</f>
        <v>135</v>
      </c>
      <c r="B525">
        <f>IF(ROW()=2,1,IF(A524&lt;&gt;Attack[[#This Row],[No]],1,B524+1))</f>
        <v>4</v>
      </c>
      <c r="C525" t="s">
        <v>108</v>
      </c>
      <c r="D525" t="s">
        <v>188</v>
      </c>
      <c r="E525" t="s">
        <v>77</v>
      </c>
      <c r="F525" t="s">
        <v>82</v>
      </c>
      <c r="G525" t="s">
        <v>185</v>
      </c>
      <c r="H525" t="s">
        <v>71</v>
      </c>
      <c r="I525">
        <v>1</v>
      </c>
      <c r="J525" t="s">
        <v>235</v>
      </c>
      <c r="K525" s="1" t="s">
        <v>172</v>
      </c>
      <c r="L525" s="1" t="s">
        <v>162</v>
      </c>
      <c r="M525">
        <v>29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ユニフォーム角名倫太郎ICONIC</v>
      </c>
    </row>
    <row r="526" spans="1:20" x14ac:dyDescent="0.3">
      <c r="A526">
        <f>VLOOKUP(Attack[[#This Row],[No用]],SetNo[[No.用]:[vlookup 用]],2,FALSE)</f>
        <v>136</v>
      </c>
      <c r="B526">
        <f>IF(ROW()=2,1,IF(A525&lt;&gt;Attack[[#This Row],[No]],1,B525+1))</f>
        <v>1</v>
      </c>
      <c r="C526" t="s">
        <v>108</v>
      </c>
      <c r="D526" t="s">
        <v>189</v>
      </c>
      <c r="E526" t="s">
        <v>77</v>
      </c>
      <c r="F526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ユニフォーム北信介ICONIC</v>
      </c>
    </row>
    <row r="527" spans="1:20" x14ac:dyDescent="0.3">
      <c r="A527">
        <f>VLOOKUP(Attack[[#This Row],[No用]],SetNo[[No.用]:[vlookup 用]],2,FALSE)</f>
        <v>136</v>
      </c>
      <c r="B527">
        <f>IF(ROW()=2,1,IF(A526&lt;&gt;Attack[[#This Row],[No]],1,B526+1))</f>
        <v>2</v>
      </c>
      <c r="C527" t="s">
        <v>108</v>
      </c>
      <c r="D527" t="s">
        <v>189</v>
      </c>
      <c r="E527" t="s">
        <v>77</v>
      </c>
      <c r="F527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ユニフォーム北信介ICONIC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3</v>
      </c>
      <c r="C528" t="s">
        <v>108</v>
      </c>
      <c r="D528" t="s">
        <v>189</v>
      </c>
      <c r="E528" t="s">
        <v>77</v>
      </c>
      <c r="F528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271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ユニフォーム北信介ICONIC</v>
      </c>
    </row>
    <row r="529" spans="1:20" x14ac:dyDescent="0.3">
      <c r="A529">
        <f>VLOOKUP(Attack[[#This Row],[No用]],SetNo[[No.用]:[vlookup 用]],2,FALSE)</f>
        <v>136</v>
      </c>
      <c r="B529">
        <f>IF(ROW()=2,1,IF(A528&lt;&gt;Attack[[#This Row],[No]],1,B528+1))</f>
        <v>4</v>
      </c>
      <c r="C529" t="s">
        <v>108</v>
      </c>
      <c r="D529" t="s">
        <v>189</v>
      </c>
      <c r="E529" t="s">
        <v>77</v>
      </c>
      <c r="F529" t="s">
        <v>78</v>
      </c>
      <c r="G529" t="s">
        <v>185</v>
      </c>
      <c r="H529" t="s">
        <v>71</v>
      </c>
      <c r="I529">
        <v>1</v>
      </c>
      <c r="J529" t="s">
        <v>235</v>
      </c>
      <c r="K529" s="1" t="s">
        <v>183</v>
      </c>
      <c r="L529" s="1" t="s">
        <v>225</v>
      </c>
      <c r="M529">
        <v>47</v>
      </c>
      <c r="N529">
        <v>0</v>
      </c>
      <c r="O529">
        <v>57</v>
      </c>
      <c r="P529">
        <v>0</v>
      </c>
      <c r="T529" t="str">
        <f>Attack[[#This Row],[服装]]&amp;Attack[[#This Row],[名前]]&amp;Attack[[#This Row],[レアリティ]]</f>
        <v>ユニフォーム北信介ICONIC</v>
      </c>
    </row>
    <row r="530" spans="1:20" x14ac:dyDescent="0.3">
      <c r="A530">
        <f>VLOOKUP(Attack[[#This Row],[No用]],SetNo[[No.用]:[vlookup 用]],2,FALSE)</f>
        <v>137</v>
      </c>
      <c r="B530">
        <f>IF(ROW()=2,1,IF(A529&lt;&gt;Attack[[#This Row],[No]],1,B529+1))</f>
        <v>1</v>
      </c>
      <c r="C530" s="1" t="s">
        <v>918</v>
      </c>
      <c r="D530" t="s">
        <v>189</v>
      </c>
      <c r="E530" s="1" t="s">
        <v>73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Xmas北信介ICONIC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2</v>
      </c>
      <c r="C531" s="1" t="s">
        <v>918</v>
      </c>
      <c r="D531" t="s">
        <v>189</v>
      </c>
      <c r="E531" s="1" t="s">
        <v>73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Xmas北信介ICONIC</v>
      </c>
    </row>
    <row r="532" spans="1:20" x14ac:dyDescent="0.3">
      <c r="A532">
        <f>VLOOKUP(Attack[[#This Row],[No用]],SetNo[[No.用]:[vlookup 用]],2,FALSE)</f>
        <v>137</v>
      </c>
      <c r="B532">
        <f>IF(ROW()=2,1,IF(A531&lt;&gt;Attack[[#This Row],[No]],1,B531+1))</f>
        <v>3</v>
      </c>
      <c r="C532" s="1" t="s">
        <v>918</v>
      </c>
      <c r="D532" t="s">
        <v>189</v>
      </c>
      <c r="E532" s="1" t="s">
        <v>73</v>
      </c>
      <c r="F532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Xmas北信介ICONIC</v>
      </c>
    </row>
    <row r="533" spans="1:20" x14ac:dyDescent="0.3">
      <c r="A533">
        <f>VLOOKUP(Attack[[#This Row],[No用]],SetNo[[No.用]:[vlookup 用]],2,FALSE)</f>
        <v>138</v>
      </c>
      <c r="B533">
        <f>IF(ROW()=2,1,IF(A532&lt;&gt;Attack[[#This Row],[No]],1,B532+1))</f>
        <v>1</v>
      </c>
      <c r="C533" t="s">
        <v>108</v>
      </c>
      <c r="D533" s="1" t="s">
        <v>667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37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ユニフォーム尾白アランICONIC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2</v>
      </c>
      <c r="C534" t="s">
        <v>108</v>
      </c>
      <c r="D534" s="1" t="s">
        <v>667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169</v>
      </c>
      <c r="L534" s="1" t="s">
        <v>178</v>
      </c>
      <c r="M534">
        <v>37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ユニフォーム尾白アランICONIC</v>
      </c>
    </row>
    <row r="535" spans="1:20" x14ac:dyDescent="0.3">
      <c r="A535">
        <f>VLOOKUP(Attack[[#This Row],[No用]],SetNo[[No.用]:[vlookup 用]],2,FALSE)</f>
        <v>138</v>
      </c>
      <c r="B535">
        <f>IF(ROW()=2,1,IF(A534&lt;&gt;Attack[[#This Row],[No]],1,B534+1))</f>
        <v>3</v>
      </c>
      <c r="C535" t="s">
        <v>108</v>
      </c>
      <c r="D535" s="1" t="s">
        <v>667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170</v>
      </c>
      <c r="L535" s="1" t="s">
        <v>173</v>
      </c>
      <c r="M535">
        <v>42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ユニフォーム尾白アランICONIC</v>
      </c>
    </row>
    <row r="536" spans="1:20" x14ac:dyDescent="0.3">
      <c r="A536">
        <f>VLOOKUP(Attack[[#This Row],[No用]],SetNo[[No.用]:[vlookup 用]],2,FALSE)</f>
        <v>138</v>
      </c>
      <c r="B536">
        <f>IF(ROW()=2,1,IF(A535&lt;&gt;Attack[[#This Row],[No]],1,B535+1))</f>
        <v>4</v>
      </c>
      <c r="C536" t="s">
        <v>108</v>
      </c>
      <c r="D536" s="1" t="s">
        <v>667</v>
      </c>
      <c r="E536" t="s">
        <v>77</v>
      </c>
      <c r="F536" s="1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271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ユニフォーム尾白アランICONIC</v>
      </c>
    </row>
    <row r="537" spans="1:20" x14ac:dyDescent="0.3">
      <c r="A537">
        <f>VLOOKUP(Attack[[#This Row],[No用]],SetNo[[No.用]:[vlookup 用]],2,FALSE)</f>
        <v>138</v>
      </c>
      <c r="B537">
        <f>IF(ROW()=2,1,IF(A536&lt;&gt;Attack[[#This Row],[No]],1,B536+1))</f>
        <v>5</v>
      </c>
      <c r="C537" t="s">
        <v>108</v>
      </c>
      <c r="D537" s="1" t="s">
        <v>667</v>
      </c>
      <c r="E537" t="s">
        <v>77</v>
      </c>
      <c r="F537" s="1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45</v>
      </c>
      <c r="N537">
        <v>0</v>
      </c>
      <c r="O537">
        <v>55</v>
      </c>
      <c r="P537">
        <v>0</v>
      </c>
      <c r="T537" t="str">
        <f>Attack[[#This Row],[服装]]&amp;Attack[[#This Row],[名前]]&amp;Attack[[#This Row],[レアリティ]]</f>
        <v>ユニフォーム尾白アランICONIC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1</v>
      </c>
      <c r="C538" s="1" t="s">
        <v>963</v>
      </c>
      <c r="D538" s="1" t="s">
        <v>667</v>
      </c>
      <c r="E538" s="1" t="s">
        <v>987</v>
      </c>
      <c r="F538" s="1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雪遊び尾白アランICONIC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2</v>
      </c>
      <c r="C539" s="1" t="s">
        <v>963</v>
      </c>
      <c r="D539" s="1" t="s">
        <v>667</v>
      </c>
      <c r="E539" s="1" t="s">
        <v>987</v>
      </c>
      <c r="F539" s="1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169</v>
      </c>
      <c r="L539" s="1" t="s">
        <v>178</v>
      </c>
      <c r="M539">
        <v>37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雪遊び尾白アランICONIC</v>
      </c>
    </row>
    <row r="540" spans="1:20" x14ac:dyDescent="0.3">
      <c r="A540">
        <f>VLOOKUP(Attack[[#This Row],[No用]],SetNo[[No.用]:[vlookup 用]],2,FALSE)</f>
        <v>139</v>
      </c>
      <c r="B540">
        <f>IF(ROW()=2,1,IF(A539&lt;&gt;Attack[[#This Row],[No]],1,B539+1))</f>
        <v>3</v>
      </c>
      <c r="C540" s="1" t="s">
        <v>963</v>
      </c>
      <c r="D540" s="1" t="s">
        <v>667</v>
      </c>
      <c r="E540" s="1" t="s">
        <v>987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170</v>
      </c>
      <c r="L540" s="1" t="s">
        <v>173</v>
      </c>
      <c r="M540">
        <v>42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雪遊び尾白アランICONIC</v>
      </c>
    </row>
    <row r="541" spans="1:20" x14ac:dyDescent="0.3">
      <c r="A541">
        <f>VLOOKUP(Attack[[#This Row],[No用]],SetNo[[No.用]:[vlookup 用]],2,FALSE)</f>
        <v>139</v>
      </c>
      <c r="B541">
        <f>IF(ROW()=2,1,IF(A540&lt;&gt;Attack[[#This Row],[No]],1,B540+1))</f>
        <v>4</v>
      </c>
      <c r="C541" s="1" t="s">
        <v>963</v>
      </c>
      <c r="D541" s="1" t="s">
        <v>667</v>
      </c>
      <c r="E541" s="1" t="s">
        <v>987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39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雪遊び尾白アランICONIC</v>
      </c>
    </row>
    <row r="542" spans="1:20" x14ac:dyDescent="0.3">
      <c r="A542">
        <f>VLOOKUP(Attack[[#This Row],[No用]],SetNo[[No.用]:[vlookup 用]],2,FALSE)</f>
        <v>139</v>
      </c>
      <c r="B542">
        <f>IF(ROW()=2,1,IF(A541&lt;&gt;Attack[[#This Row],[No]],1,B541+1))</f>
        <v>5</v>
      </c>
      <c r="C542" s="1" t="s">
        <v>963</v>
      </c>
      <c r="D542" s="1" t="s">
        <v>667</v>
      </c>
      <c r="E542" s="1" t="s">
        <v>987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45</v>
      </c>
      <c r="N542">
        <v>0</v>
      </c>
      <c r="O542">
        <v>55</v>
      </c>
      <c r="P542">
        <v>0</v>
      </c>
      <c r="T542" t="str">
        <f>Attack[[#This Row],[服装]]&amp;Attack[[#This Row],[名前]]&amp;Attack[[#This Row],[レアリティ]]</f>
        <v>雪遊び尾白アランICONIC</v>
      </c>
    </row>
    <row r="543" spans="1:20" x14ac:dyDescent="0.3">
      <c r="A543">
        <f>VLOOKUP(Attack[[#This Row],[No用]],SetNo[[No.用]:[vlookup 用]],2,FALSE)</f>
        <v>140</v>
      </c>
      <c r="B543">
        <f>IF(ROW()=2,1,IF(A542&lt;&gt;Attack[[#This Row],[No]],1,B542+1))</f>
        <v>1</v>
      </c>
      <c r="C543" t="s">
        <v>108</v>
      </c>
      <c r="D543" s="1" t="s">
        <v>669</v>
      </c>
      <c r="E543" t="s">
        <v>77</v>
      </c>
      <c r="F543" s="1" t="s">
        <v>80</v>
      </c>
      <c r="G543" t="s">
        <v>185</v>
      </c>
      <c r="H543" t="s">
        <v>71</v>
      </c>
      <c r="I543">
        <v>1</v>
      </c>
      <c r="J543" t="s">
        <v>235</v>
      </c>
      <c r="M543">
        <v>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ユニフォーム赤木路成ICONIC</v>
      </c>
    </row>
    <row r="544" spans="1:20" x14ac:dyDescent="0.3">
      <c r="A544">
        <f>VLOOKUP(Attack[[#This Row],[No用]],SetNo[[No.用]:[vlookup 用]],2,FALSE)</f>
        <v>141</v>
      </c>
      <c r="B544">
        <f>IF(ROW()=2,1,IF(A543&lt;&gt;Attack[[#This Row],[No]],1,B543+1))</f>
        <v>1</v>
      </c>
      <c r="C544" t="s">
        <v>108</v>
      </c>
      <c r="D544" s="1" t="s">
        <v>671</v>
      </c>
      <c r="E544" t="s">
        <v>77</v>
      </c>
      <c r="F544" s="1" t="s">
        <v>82</v>
      </c>
      <c r="G544" t="s">
        <v>185</v>
      </c>
      <c r="H544" t="s">
        <v>71</v>
      </c>
      <c r="I544">
        <v>1</v>
      </c>
      <c r="J544" t="s">
        <v>235</v>
      </c>
      <c r="K544" s="1" t="s">
        <v>168</v>
      </c>
      <c r="L544" s="1" t="s">
        <v>178</v>
      </c>
      <c r="M544">
        <v>33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ユニフォーム大耳練ICONIC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2</v>
      </c>
      <c r="C545" t="s">
        <v>108</v>
      </c>
      <c r="D545" s="1" t="s">
        <v>671</v>
      </c>
      <c r="E545" t="s">
        <v>77</v>
      </c>
      <c r="F545" s="1" t="s">
        <v>82</v>
      </c>
      <c r="G545" t="s">
        <v>185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30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ユニフォーム大耳練ICONIC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3</v>
      </c>
      <c r="C546" t="s">
        <v>108</v>
      </c>
      <c r="D546" s="1" t="s">
        <v>671</v>
      </c>
      <c r="E546" t="s">
        <v>77</v>
      </c>
      <c r="F546" s="1" t="s">
        <v>82</v>
      </c>
      <c r="G546" t="s">
        <v>185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ユニフォーム大耳練ICONIC</v>
      </c>
    </row>
    <row r="547" spans="1:20" x14ac:dyDescent="0.3">
      <c r="A547">
        <f>VLOOKUP(Attack[[#This Row],[No用]],SetNo[[No.用]:[vlookup 用]],2,FALSE)</f>
        <v>142</v>
      </c>
      <c r="B547">
        <f>IF(ROW()=2,1,IF(A546&lt;&gt;Attack[[#This Row],[No]],1,B546+1))</f>
        <v>1</v>
      </c>
      <c r="C547" t="s">
        <v>108</v>
      </c>
      <c r="D547" s="1" t="s">
        <v>673</v>
      </c>
      <c r="E547" t="s">
        <v>77</v>
      </c>
      <c r="F547" s="1" t="s">
        <v>78</v>
      </c>
      <c r="G547" t="s">
        <v>185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33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ユニフォーム理石平介ICONIC</v>
      </c>
    </row>
    <row r="548" spans="1:20" x14ac:dyDescent="0.3">
      <c r="A548">
        <f>VLOOKUP(Attack[[#This Row],[No用]],SetNo[[No.用]:[vlookup 用]],2,FALSE)</f>
        <v>142</v>
      </c>
      <c r="B548">
        <f>IF(ROW()=2,1,IF(A547&lt;&gt;Attack[[#This Row],[No]],1,B547+1))</f>
        <v>2</v>
      </c>
      <c r="C548" t="s">
        <v>108</v>
      </c>
      <c r="D548" s="1" t="s">
        <v>673</v>
      </c>
      <c r="E548" t="s">
        <v>77</v>
      </c>
      <c r="F548" s="1" t="s">
        <v>78</v>
      </c>
      <c r="G548" t="s">
        <v>185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ユニフォーム理石平介ICONIC</v>
      </c>
    </row>
    <row r="549" spans="1:20" x14ac:dyDescent="0.3">
      <c r="A549">
        <f>VLOOKUP(Attack[[#This Row],[No用]],SetNo[[No.用]:[vlookup 用]],2,FALSE)</f>
        <v>142</v>
      </c>
      <c r="B549">
        <f>IF(ROW()=2,1,IF(A548&lt;&gt;Attack[[#This Row],[No]],1,B548+1))</f>
        <v>3</v>
      </c>
      <c r="C549" t="s">
        <v>108</v>
      </c>
      <c r="D549" s="1" t="s">
        <v>673</v>
      </c>
      <c r="E549" t="s">
        <v>77</v>
      </c>
      <c r="F549" s="1" t="s">
        <v>78</v>
      </c>
      <c r="G549" t="s">
        <v>185</v>
      </c>
      <c r="H549" t="s">
        <v>71</v>
      </c>
      <c r="I549">
        <v>1</v>
      </c>
      <c r="J549" t="s">
        <v>235</v>
      </c>
      <c r="K549" s="1" t="s">
        <v>271</v>
      </c>
      <c r="L549" s="1" t="s">
        <v>162</v>
      </c>
      <c r="M549">
        <v>35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ユニフォーム理石平介ICONIC</v>
      </c>
    </row>
    <row r="550" spans="1:20" x14ac:dyDescent="0.3">
      <c r="A550">
        <f>VLOOKUP(Attack[[#This Row],[No用]],SetNo[[No.用]:[vlookup 用]],2,FALSE)</f>
        <v>143</v>
      </c>
      <c r="B550">
        <f>IF(ROW()=2,1,IF(A549&lt;&gt;Attack[[#This Row],[No]],1,B549+1))</f>
        <v>1</v>
      </c>
      <c r="C550" t="s">
        <v>108</v>
      </c>
      <c r="D550" t="s">
        <v>122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ユニフォーム木兎光太郎ICONIC</v>
      </c>
    </row>
    <row r="551" spans="1:20" x14ac:dyDescent="0.3">
      <c r="A551">
        <f>VLOOKUP(Attack[[#This Row],[No用]],SetNo[[No.用]:[vlookup 用]],2,FALSE)</f>
        <v>143</v>
      </c>
      <c r="B551">
        <f>IF(ROW()=2,1,IF(A550&lt;&gt;Attack[[#This Row],[No]],1,B550+1))</f>
        <v>2</v>
      </c>
      <c r="C551" t="s">
        <v>108</v>
      </c>
      <c r="D551" t="s">
        <v>122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ユニフォーム木兎光太郎ICONIC</v>
      </c>
    </row>
    <row r="552" spans="1:20" x14ac:dyDescent="0.3">
      <c r="A552">
        <f>VLOOKUP(Attack[[#This Row],[No用]],SetNo[[No.用]:[vlookup 用]],2,FALSE)</f>
        <v>143</v>
      </c>
      <c r="B552">
        <f>IF(ROW()=2,1,IF(A551&lt;&gt;Attack[[#This Row],[No]],1,B551+1))</f>
        <v>3</v>
      </c>
      <c r="C552" t="s">
        <v>108</v>
      </c>
      <c r="D552" t="s">
        <v>122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170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ユニフォーム木兎光太郎ICONIC</v>
      </c>
    </row>
    <row r="553" spans="1:20" x14ac:dyDescent="0.3">
      <c r="A553">
        <f>VLOOKUP(Attack[[#This Row],[No用]],SetNo[[No.用]:[vlookup 用]],2,FALSE)</f>
        <v>143</v>
      </c>
      <c r="B553">
        <f>IF(ROW()=2,1,IF(A552&lt;&gt;Attack[[#This Row],[No]],1,B552+1))</f>
        <v>4</v>
      </c>
      <c r="C553" t="s">
        <v>108</v>
      </c>
      <c r="D553" t="s">
        <v>122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271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ユニフォーム木兎光太郎ICONIC</v>
      </c>
    </row>
    <row r="554" spans="1:20" x14ac:dyDescent="0.3">
      <c r="A554">
        <f>VLOOKUP(Attack[[#This Row],[No用]],SetNo[[No.用]:[vlookup 用]],2,FALSE)</f>
        <v>143</v>
      </c>
      <c r="B554">
        <f>IF(ROW()=2,1,IF(A553&lt;&gt;Attack[[#This Row],[No]],1,B553+1))</f>
        <v>5</v>
      </c>
      <c r="C554" t="s">
        <v>108</v>
      </c>
      <c r="D554" t="s">
        <v>122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171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ユニフォーム木兎光太郎ICONIC</v>
      </c>
    </row>
    <row r="555" spans="1:20" x14ac:dyDescent="0.3">
      <c r="A555">
        <f>VLOOKUP(Attack[[#This Row],[No用]],SetNo[[No.用]:[vlookup 用]],2,FALSE)</f>
        <v>143</v>
      </c>
      <c r="B555">
        <f>IF(ROW()=2,1,IF(A554&lt;&gt;Attack[[#This Row],[No]],1,B554+1))</f>
        <v>6</v>
      </c>
      <c r="C555" t="s">
        <v>108</v>
      </c>
      <c r="D555" t="s">
        <v>122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287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ユニフォーム木兎光太郎ICONIC</v>
      </c>
    </row>
    <row r="556" spans="1:20" x14ac:dyDescent="0.3">
      <c r="A556">
        <f>VLOOKUP(Attack[[#This Row],[No用]],SetNo[[No.用]:[vlookup 用]],2,FALSE)</f>
        <v>143</v>
      </c>
      <c r="B556">
        <f>IF(ROW()=2,1,IF(A555&lt;&gt;Attack[[#This Row],[No]],1,B555+1))</f>
        <v>7</v>
      </c>
      <c r="C556" t="s">
        <v>108</v>
      </c>
      <c r="D556" t="s">
        <v>122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ユニフォーム木兎光太郎ICONIC</v>
      </c>
    </row>
    <row r="557" spans="1:20" x14ac:dyDescent="0.3">
      <c r="A557">
        <f>VLOOKUP(Attack[[#This Row],[No用]],SetNo[[No.用]:[vlookup 用]],2,FALSE)</f>
        <v>143</v>
      </c>
      <c r="B557">
        <f>IF(ROW()=2,1,IF(A556&lt;&gt;Attack[[#This Row],[No]],1,B556+1))</f>
        <v>8</v>
      </c>
      <c r="C557" t="s">
        <v>108</v>
      </c>
      <c r="D557" t="s">
        <v>122</v>
      </c>
      <c r="E557" t="s">
        <v>90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183</v>
      </c>
      <c r="L557" s="1" t="s">
        <v>225</v>
      </c>
      <c r="M557">
        <v>51</v>
      </c>
      <c r="N557">
        <v>0</v>
      </c>
      <c r="O557">
        <v>61</v>
      </c>
      <c r="P557">
        <v>0</v>
      </c>
      <c r="Q557" s="1" t="s">
        <v>701</v>
      </c>
      <c r="T557" t="str">
        <f>Attack[[#This Row],[服装]]&amp;Attack[[#This Row],[名前]]&amp;Attack[[#This Row],[レアリティ]]</f>
        <v>ユニフォーム木兎光太郎ICONIC</v>
      </c>
    </row>
    <row r="558" spans="1:20" x14ac:dyDescent="0.3">
      <c r="A558">
        <f>VLOOKUP(Attack[[#This Row],[No用]],SetNo[[No.用]:[vlookup 用]],2,FALSE)</f>
        <v>143</v>
      </c>
      <c r="B558">
        <f>IF(ROW()=2,1,IF(A557&lt;&gt;Attack[[#This Row],[No]],1,B557+1))</f>
        <v>9</v>
      </c>
      <c r="C558" t="s">
        <v>108</v>
      </c>
      <c r="D558" t="s">
        <v>122</v>
      </c>
      <c r="E558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183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Attack[[#This Row],[服装]]&amp;Attack[[#This Row],[名前]]&amp;Attack[[#This Row],[レアリティ]]</f>
        <v>ユニフォーム木兎光太郎ICONIC</v>
      </c>
    </row>
    <row r="559" spans="1:20" x14ac:dyDescent="0.3">
      <c r="A559">
        <f>VLOOKUP(Attack[[#This Row],[No用]],SetNo[[No.用]:[vlookup 用]],2,FALSE)</f>
        <v>144</v>
      </c>
      <c r="B559">
        <f>IF(ROW()=2,1,IF(A558&lt;&gt;Attack[[#This Row],[No]],1,B558+1))</f>
        <v>1</v>
      </c>
      <c r="C559" t="s">
        <v>150</v>
      </c>
      <c r="D559" t="s">
        <v>122</v>
      </c>
      <c r="E559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168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夏祭り木兎光太郎ICONIC</v>
      </c>
    </row>
    <row r="560" spans="1:20" x14ac:dyDescent="0.3">
      <c r="A560">
        <f>VLOOKUP(Attack[[#This Row],[No用]],SetNo[[No.用]:[vlookup 用]],2,FALSE)</f>
        <v>144</v>
      </c>
      <c r="B560">
        <f>IF(ROW()=2,1,IF(A559&lt;&gt;Attack[[#This Row],[No]],1,B559+1))</f>
        <v>2</v>
      </c>
      <c r="C560" t="s">
        <v>150</v>
      </c>
      <c r="D560" t="s">
        <v>122</v>
      </c>
      <c r="E560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169</v>
      </c>
      <c r="L560" s="1" t="s">
        <v>178</v>
      </c>
      <c r="M560">
        <v>36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夏祭り木兎光太郎ICONIC</v>
      </c>
    </row>
    <row r="561" spans="1:20" x14ac:dyDescent="0.3">
      <c r="A561">
        <f>VLOOKUP(Attack[[#This Row],[No用]],SetNo[[No.用]:[vlookup 用]],2,FALSE)</f>
        <v>144</v>
      </c>
      <c r="B561">
        <f>IF(ROW()=2,1,IF(A560&lt;&gt;Attack[[#This Row],[No]],1,B560+1))</f>
        <v>3</v>
      </c>
      <c r="C561" t="s">
        <v>150</v>
      </c>
      <c r="D561" t="s">
        <v>122</v>
      </c>
      <c r="E561" t="s">
        <v>77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170</v>
      </c>
      <c r="L561" s="1" t="s">
        <v>173</v>
      </c>
      <c r="M561">
        <v>39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夏祭り木兎光太郎ICONIC</v>
      </c>
    </row>
    <row r="562" spans="1:20" x14ac:dyDescent="0.3">
      <c r="A562">
        <f>VLOOKUP(Attack[[#This Row],[No用]],SetNo[[No.用]:[vlookup 用]],2,FALSE)</f>
        <v>144</v>
      </c>
      <c r="B562">
        <f>IF(ROW()=2,1,IF(A561&lt;&gt;Attack[[#This Row],[No]],1,B561+1))</f>
        <v>4</v>
      </c>
      <c r="C562" t="s">
        <v>150</v>
      </c>
      <c r="D562" t="s">
        <v>122</v>
      </c>
      <c r="E562" t="s">
        <v>77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271</v>
      </c>
      <c r="L562" s="1" t="s">
        <v>173</v>
      </c>
      <c r="M562">
        <v>42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夏祭り木兎光太郎ICONIC</v>
      </c>
    </row>
    <row r="563" spans="1:20" x14ac:dyDescent="0.3">
      <c r="A563">
        <f>VLOOKUP(Attack[[#This Row],[No用]],SetNo[[No.用]:[vlookup 用]],2,FALSE)</f>
        <v>144</v>
      </c>
      <c r="B563">
        <f>IF(ROW()=2,1,IF(A562&lt;&gt;Attack[[#This Row],[No]],1,B562+1))</f>
        <v>5</v>
      </c>
      <c r="C563" t="s">
        <v>150</v>
      </c>
      <c r="D563" t="s">
        <v>122</v>
      </c>
      <c r="E563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171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夏祭り木兎光太郎ICONIC</v>
      </c>
    </row>
    <row r="564" spans="1:20" x14ac:dyDescent="0.3">
      <c r="A564">
        <f>VLOOKUP(Attack[[#This Row],[No用]],SetNo[[No.用]:[vlookup 用]],2,FALSE)</f>
        <v>144</v>
      </c>
      <c r="B564">
        <f>IF(ROW()=2,1,IF(A563&lt;&gt;Attack[[#This Row],[No]],1,B563+1))</f>
        <v>6</v>
      </c>
      <c r="C564" t="s">
        <v>150</v>
      </c>
      <c r="D564" t="s">
        <v>122</v>
      </c>
      <c r="E564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287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夏祭り木兎光太郎ICONIC</v>
      </c>
    </row>
    <row r="565" spans="1:20" x14ac:dyDescent="0.3">
      <c r="A565">
        <f>VLOOKUP(Attack[[#This Row],[No用]],SetNo[[No.用]:[vlookup 用]],2,FALSE)</f>
        <v>144</v>
      </c>
      <c r="B565">
        <f>IF(ROW()=2,1,IF(A564&lt;&gt;Attack[[#This Row],[No]],1,B564+1))</f>
        <v>7</v>
      </c>
      <c r="C565" t="s">
        <v>150</v>
      </c>
      <c r="D565" t="s">
        <v>122</v>
      </c>
      <c r="E565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夏祭り木兎光太郎ICONIC</v>
      </c>
    </row>
    <row r="566" spans="1:20" x14ac:dyDescent="0.3">
      <c r="A566">
        <f>VLOOKUP(Attack[[#This Row],[No用]],SetNo[[No.用]:[vlookup 用]],2,FALSE)</f>
        <v>144</v>
      </c>
      <c r="B566">
        <f>IF(ROW()=2,1,IF(A565&lt;&gt;Attack[[#This Row],[No]],1,B565+1))</f>
        <v>8</v>
      </c>
      <c r="C566" t="s">
        <v>150</v>
      </c>
      <c r="D566" t="s">
        <v>122</v>
      </c>
      <c r="E566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51</v>
      </c>
      <c r="N566">
        <v>0</v>
      </c>
      <c r="O566">
        <v>61</v>
      </c>
      <c r="P566">
        <v>0</v>
      </c>
      <c r="Q566" s="1" t="s">
        <v>701</v>
      </c>
      <c r="T566" t="str">
        <f>Attack[[#This Row],[服装]]&amp;Attack[[#This Row],[名前]]&amp;Attack[[#This Row],[レアリティ]]</f>
        <v>夏祭り木兎光太郎ICONIC</v>
      </c>
    </row>
    <row r="567" spans="1:20" x14ac:dyDescent="0.3">
      <c r="A567">
        <f>VLOOKUP(Attack[[#This Row],[No用]],SetNo[[No.用]:[vlookup 用]],2,FALSE)</f>
        <v>144</v>
      </c>
      <c r="B567">
        <f>IF(ROW()=2,1,IF(A566&lt;&gt;Attack[[#This Row],[No]],1,B566+1))</f>
        <v>9</v>
      </c>
      <c r="C567" t="s">
        <v>150</v>
      </c>
      <c r="D567" t="s">
        <v>122</v>
      </c>
      <c r="E567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271</v>
      </c>
      <c r="L567" s="1" t="s">
        <v>225</v>
      </c>
      <c r="M567">
        <v>51</v>
      </c>
      <c r="N567">
        <v>0</v>
      </c>
      <c r="O567">
        <v>61</v>
      </c>
      <c r="P567">
        <v>0</v>
      </c>
      <c r="T567" t="str">
        <f>Attack[[#This Row],[服装]]&amp;Attack[[#This Row],[名前]]&amp;Attack[[#This Row],[レアリティ]]</f>
        <v>夏祭り木兎光太郎ICONIC</v>
      </c>
    </row>
    <row r="568" spans="1:20" x14ac:dyDescent="0.3">
      <c r="A568">
        <f>VLOOKUP(Attack[[#This Row],[No用]],SetNo[[No.用]:[vlookup 用]],2,FALSE)</f>
        <v>145</v>
      </c>
      <c r="B568">
        <f>IF(ROW()=2,1,IF(A567&lt;&gt;Attack[[#This Row],[No]],1,B567+1))</f>
        <v>1</v>
      </c>
      <c r="C568" s="1" t="s">
        <v>918</v>
      </c>
      <c r="D568" t="s">
        <v>122</v>
      </c>
      <c r="E568" s="1" t="s">
        <v>73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Xmas木兎光太郎ICONIC</v>
      </c>
    </row>
    <row r="569" spans="1:20" x14ac:dyDescent="0.3">
      <c r="A569">
        <f>VLOOKUP(Attack[[#This Row],[No用]],SetNo[[No.用]:[vlookup 用]],2,FALSE)</f>
        <v>145</v>
      </c>
      <c r="B569">
        <f>IF(ROW()=2,1,IF(A568&lt;&gt;Attack[[#This Row],[No]],1,B568+1))</f>
        <v>2</v>
      </c>
      <c r="C569" s="1" t="s">
        <v>918</v>
      </c>
      <c r="D569" t="s">
        <v>122</v>
      </c>
      <c r="E569" s="1" t="s">
        <v>73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169</v>
      </c>
      <c r="L569" s="1" t="s">
        <v>178</v>
      </c>
      <c r="M569">
        <v>37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Xmas木兎光太郎ICONIC</v>
      </c>
    </row>
    <row r="570" spans="1:20" x14ac:dyDescent="0.3">
      <c r="A570">
        <f>VLOOKUP(Attack[[#This Row],[No用]],SetNo[[No.用]:[vlookup 用]],2,FALSE)</f>
        <v>145</v>
      </c>
      <c r="B570">
        <f>IF(ROW()=2,1,IF(A569&lt;&gt;Attack[[#This Row],[No]],1,B569+1))</f>
        <v>3</v>
      </c>
      <c r="C570" s="1" t="s">
        <v>918</v>
      </c>
      <c r="D570" t="s">
        <v>122</v>
      </c>
      <c r="E570" s="1" t="s">
        <v>73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170</v>
      </c>
      <c r="L570" s="1" t="s">
        <v>173</v>
      </c>
      <c r="M570">
        <v>39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Xmas木兎光太郎ICONIC</v>
      </c>
    </row>
    <row r="571" spans="1:20" x14ac:dyDescent="0.3">
      <c r="A571">
        <f>VLOOKUP(Attack[[#This Row],[No用]],SetNo[[No.用]:[vlookup 用]],2,FALSE)</f>
        <v>145</v>
      </c>
      <c r="B571">
        <f>IF(ROW()=2,1,IF(A570&lt;&gt;Attack[[#This Row],[No]],1,B570+1))</f>
        <v>4</v>
      </c>
      <c r="C571" s="1" t="s">
        <v>918</v>
      </c>
      <c r="D571" t="s">
        <v>122</v>
      </c>
      <c r="E571" s="1" t="s">
        <v>73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271</v>
      </c>
      <c r="L571" s="1" t="s">
        <v>173</v>
      </c>
      <c r="M571">
        <v>42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Xmas木兎光太郎ICONIC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5</v>
      </c>
      <c r="C572" s="1" t="s">
        <v>918</v>
      </c>
      <c r="D572" t="s">
        <v>122</v>
      </c>
      <c r="E572" s="1" t="s">
        <v>73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171</v>
      </c>
      <c r="L572" s="1" t="s">
        <v>178</v>
      </c>
      <c r="M572">
        <v>37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Xmas木兎光太郎ICONIC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6</v>
      </c>
      <c r="C573" s="1" t="s">
        <v>918</v>
      </c>
      <c r="D573" t="s">
        <v>122</v>
      </c>
      <c r="E573" s="1" t="s">
        <v>73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287</v>
      </c>
      <c r="L573" s="1" t="s">
        <v>178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Xmas木兎光太郎ICONIC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7</v>
      </c>
      <c r="C574" s="1" t="s">
        <v>918</v>
      </c>
      <c r="D574" t="s">
        <v>122</v>
      </c>
      <c r="E574" s="1" t="s">
        <v>73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172</v>
      </c>
      <c r="L574" s="1" t="s">
        <v>178</v>
      </c>
      <c r="M574">
        <v>33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Xmas木兎光太郎ICONIC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8</v>
      </c>
      <c r="C575" s="1" t="s">
        <v>918</v>
      </c>
      <c r="D575" t="s">
        <v>122</v>
      </c>
      <c r="E575" s="1" t="s">
        <v>73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171</v>
      </c>
      <c r="L575" s="1" t="s">
        <v>225</v>
      </c>
      <c r="M575">
        <v>51</v>
      </c>
      <c r="N575">
        <v>0</v>
      </c>
      <c r="O575">
        <v>61</v>
      </c>
      <c r="P575">
        <v>0</v>
      </c>
      <c r="T575" t="str">
        <f>Attack[[#This Row],[服装]]&amp;Attack[[#This Row],[名前]]&amp;Attack[[#This Row],[レアリティ]]</f>
        <v>Xmas木兎光太郎ICONIC</v>
      </c>
    </row>
    <row r="576" spans="1:20" x14ac:dyDescent="0.3">
      <c r="A576">
        <f>VLOOKUP(Attack[[#This Row],[No用]],SetNo[[No.用]:[vlookup 用]],2,FALSE)</f>
        <v>145</v>
      </c>
      <c r="B576">
        <f>IF(ROW()=2,1,IF(A575&lt;&gt;Attack[[#This Row],[No]],1,B575+1))</f>
        <v>9</v>
      </c>
      <c r="C576" s="1" t="s">
        <v>918</v>
      </c>
      <c r="D576" t="s">
        <v>122</v>
      </c>
      <c r="E576" s="1" t="s">
        <v>73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287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Attack[[#This Row],[服装]]&amp;Attack[[#This Row],[名前]]&amp;Attack[[#This Row],[レアリティ]]</f>
        <v>Xmas木兎光太郎ICONIC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1</v>
      </c>
      <c r="C577" t="s">
        <v>108</v>
      </c>
      <c r="D577" t="s">
        <v>123</v>
      </c>
      <c r="E577" t="s">
        <v>90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ユニフォーム木葉秋紀ICONIC</v>
      </c>
    </row>
    <row r="578" spans="1:20" x14ac:dyDescent="0.3">
      <c r="A578">
        <f>VLOOKUP(Attack[[#This Row],[No用]],SetNo[[No.用]:[vlookup 用]],2,FALSE)</f>
        <v>146</v>
      </c>
      <c r="B578">
        <f>IF(ROW()=2,1,IF(A577&lt;&gt;Attack[[#This Row],[No]],1,B577+1))</f>
        <v>2</v>
      </c>
      <c r="C578" t="s">
        <v>108</v>
      </c>
      <c r="D578" t="s">
        <v>123</v>
      </c>
      <c r="E578" t="s">
        <v>90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169</v>
      </c>
      <c r="L578" s="1" t="s">
        <v>178</v>
      </c>
      <c r="M578">
        <v>30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ユニフォーム木葉秋紀ICONIC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3</v>
      </c>
      <c r="C579" t="s">
        <v>108</v>
      </c>
      <c r="D579" t="s">
        <v>123</v>
      </c>
      <c r="E579" t="s">
        <v>90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171</v>
      </c>
      <c r="L579" s="1" t="s">
        <v>173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ユニフォーム木葉秋紀ICONIC</v>
      </c>
    </row>
    <row r="580" spans="1:20" x14ac:dyDescent="0.3">
      <c r="A580">
        <f>VLOOKUP(Attack[[#This Row],[No用]],SetNo[[No.用]:[vlookup 用]],2,FALSE)</f>
        <v>146</v>
      </c>
      <c r="B580">
        <f>IF(ROW()=2,1,IF(A579&lt;&gt;Attack[[#This Row],[No]],1,B579+1))</f>
        <v>4</v>
      </c>
      <c r="C580" t="s">
        <v>108</v>
      </c>
      <c r="D580" t="s">
        <v>123</v>
      </c>
      <c r="E580" t="s">
        <v>90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183</v>
      </c>
      <c r="L580" s="1" t="s">
        <v>225</v>
      </c>
      <c r="M580">
        <v>49</v>
      </c>
      <c r="N580">
        <v>0</v>
      </c>
      <c r="O580">
        <v>59</v>
      </c>
      <c r="P580">
        <v>0</v>
      </c>
      <c r="T580" t="str">
        <f>Attack[[#This Row],[服装]]&amp;Attack[[#This Row],[名前]]&amp;Attack[[#This Row],[レアリティ]]</f>
        <v>ユニフォーム木葉秋紀ICONIC</v>
      </c>
    </row>
    <row r="581" spans="1:20" x14ac:dyDescent="0.3">
      <c r="A581">
        <f>VLOOKUP(Attack[[#This Row],[No用]],SetNo[[No.用]:[vlookup 用]],2,FALSE)</f>
        <v>147</v>
      </c>
      <c r="B581">
        <f>IF(ROW()=2,1,IF(A580&lt;&gt;Attack[[#This Row],[No]],1,B580+1))</f>
        <v>1</v>
      </c>
      <c r="C581" s="1" t="s">
        <v>387</v>
      </c>
      <c r="D581" t="s">
        <v>123</v>
      </c>
      <c r="E581" s="1" t="s">
        <v>77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探偵木葉秋紀ICONIC</v>
      </c>
    </row>
    <row r="582" spans="1:20" x14ac:dyDescent="0.3">
      <c r="A582">
        <f>VLOOKUP(Attack[[#This Row],[No用]],SetNo[[No.用]:[vlookup 用]],2,FALSE)</f>
        <v>147</v>
      </c>
      <c r="B582">
        <f>IF(ROW()=2,1,IF(A581&lt;&gt;Attack[[#This Row],[No]],1,B581+1))</f>
        <v>2</v>
      </c>
      <c r="C582" s="1" t="s">
        <v>387</v>
      </c>
      <c r="D582" t="s">
        <v>123</v>
      </c>
      <c r="E582" s="1" t="s">
        <v>77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169</v>
      </c>
      <c r="L582" s="1" t="s">
        <v>178</v>
      </c>
      <c r="M582">
        <v>31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探偵木葉秋紀ICONIC</v>
      </c>
    </row>
    <row r="583" spans="1:20" x14ac:dyDescent="0.3">
      <c r="A583">
        <f>VLOOKUP(Attack[[#This Row],[No用]],SetNo[[No.用]:[vlookup 用]],2,FALSE)</f>
        <v>147</v>
      </c>
      <c r="B583">
        <f>IF(ROW()=2,1,IF(A582&lt;&gt;Attack[[#This Row],[No]],1,B582+1))</f>
        <v>3</v>
      </c>
      <c r="C583" s="1" t="s">
        <v>387</v>
      </c>
      <c r="D583" t="s">
        <v>123</v>
      </c>
      <c r="E583" s="1" t="s">
        <v>77</v>
      </c>
      <c r="F583" t="s">
        <v>78</v>
      </c>
      <c r="G583" t="s">
        <v>128</v>
      </c>
      <c r="H583" t="s">
        <v>71</v>
      </c>
      <c r="I583">
        <v>1</v>
      </c>
      <c r="J583" t="s">
        <v>405</v>
      </c>
      <c r="K583" s="1" t="s">
        <v>171</v>
      </c>
      <c r="L583" s="1" t="s">
        <v>173</v>
      </c>
      <c r="M583">
        <v>36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探偵木葉秋紀ICONIC</v>
      </c>
    </row>
    <row r="584" spans="1:20" x14ac:dyDescent="0.3">
      <c r="A584">
        <f>VLOOKUP(Attack[[#This Row],[No用]],SetNo[[No.用]:[vlookup 用]],2,FALSE)</f>
        <v>147</v>
      </c>
      <c r="B584">
        <f>IF(ROW()=2,1,IF(A583&lt;&gt;Attack[[#This Row],[No]],1,B583+1))</f>
        <v>4</v>
      </c>
      <c r="C584" s="1" t="s">
        <v>387</v>
      </c>
      <c r="D584" t="s">
        <v>123</v>
      </c>
      <c r="E584" s="1" t="s">
        <v>77</v>
      </c>
      <c r="F584" t="s">
        <v>78</v>
      </c>
      <c r="G584" t="s">
        <v>128</v>
      </c>
      <c r="H584" t="s">
        <v>71</v>
      </c>
      <c r="I584">
        <v>1</v>
      </c>
      <c r="J584" t="s">
        <v>405</v>
      </c>
      <c r="K584" s="1" t="s">
        <v>172</v>
      </c>
      <c r="L584" s="1" t="s">
        <v>178</v>
      </c>
      <c r="M584">
        <v>31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探偵木葉秋紀ICONIC</v>
      </c>
    </row>
    <row r="585" spans="1:20" x14ac:dyDescent="0.3">
      <c r="A585">
        <f>VLOOKUP(Attack[[#This Row],[No用]],SetNo[[No.用]:[vlookup 用]],2,FALSE)</f>
        <v>147</v>
      </c>
      <c r="B585">
        <f>IF(ROW()=2,1,IF(A584&lt;&gt;Attack[[#This Row],[No]],1,B584+1))</f>
        <v>5</v>
      </c>
      <c r="C585" s="1" t="s">
        <v>387</v>
      </c>
      <c r="D585" t="s">
        <v>123</v>
      </c>
      <c r="E585" s="1" t="s">
        <v>77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49</v>
      </c>
      <c r="N585">
        <v>0</v>
      </c>
      <c r="O585">
        <v>59</v>
      </c>
      <c r="P585">
        <v>0</v>
      </c>
      <c r="T585" t="str">
        <f>Attack[[#This Row],[服装]]&amp;Attack[[#This Row],[名前]]&amp;Attack[[#This Row],[レアリティ]]</f>
        <v>探偵木葉秋紀ICONIC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1</v>
      </c>
      <c r="C586" t="s">
        <v>108</v>
      </c>
      <c r="D586" t="s">
        <v>124</v>
      </c>
      <c r="E586" t="s">
        <v>90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ユニフォーム猿杙大和ICONIC</v>
      </c>
    </row>
    <row r="587" spans="1:20" x14ac:dyDescent="0.3">
      <c r="A587">
        <f>VLOOKUP(Attack[[#This Row],[No用]],SetNo[[No.用]:[vlookup 用]],2,FALSE)</f>
        <v>148</v>
      </c>
      <c r="B587">
        <f>IF(ROW()=2,1,IF(A586&lt;&gt;Attack[[#This Row],[No]],1,B586+1))</f>
        <v>2</v>
      </c>
      <c r="C587" t="s">
        <v>108</v>
      </c>
      <c r="D587" t="s">
        <v>124</v>
      </c>
      <c r="E587" t="s">
        <v>90</v>
      </c>
      <c r="F587" t="s">
        <v>78</v>
      </c>
      <c r="G587" t="s">
        <v>128</v>
      </c>
      <c r="H587" t="s">
        <v>71</v>
      </c>
      <c r="I587">
        <v>1</v>
      </c>
      <c r="J587" t="s">
        <v>235</v>
      </c>
      <c r="K587" s="1" t="s">
        <v>169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ユニフォーム猿杙大和ICONIC</v>
      </c>
    </row>
    <row r="588" spans="1:20" x14ac:dyDescent="0.3">
      <c r="A588">
        <f>VLOOKUP(Attack[[#This Row],[No用]],SetNo[[No.用]:[vlookup 用]],2,FALSE)</f>
        <v>148</v>
      </c>
      <c r="B588">
        <f>IF(ROW()=2,1,IF(A587&lt;&gt;Attack[[#This Row],[No]],1,B587+1))</f>
        <v>3</v>
      </c>
      <c r="C588" t="s">
        <v>108</v>
      </c>
      <c r="D588" t="s">
        <v>124</v>
      </c>
      <c r="E588" t="s">
        <v>90</v>
      </c>
      <c r="F588" t="s">
        <v>78</v>
      </c>
      <c r="G588" t="s">
        <v>128</v>
      </c>
      <c r="H588" t="s">
        <v>71</v>
      </c>
      <c r="I588">
        <v>1</v>
      </c>
      <c r="J588" t="s">
        <v>235</v>
      </c>
      <c r="K588" s="1" t="s">
        <v>171</v>
      </c>
      <c r="L588" s="1" t="s">
        <v>173</v>
      </c>
      <c r="M588">
        <v>38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ユニフォーム猿杙大和ICONIC</v>
      </c>
    </row>
    <row r="589" spans="1:20" x14ac:dyDescent="0.3">
      <c r="A589">
        <f>VLOOKUP(Attack[[#This Row],[No用]],SetNo[[No.用]:[vlookup 用]],2,FALSE)</f>
        <v>148</v>
      </c>
      <c r="B589">
        <f>IF(ROW()=2,1,IF(A588&lt;&gt;Attack[[#This Row],[No]],1,B588+1))</f>
        <v>4</v>
      </c>
      <c r="C589" t="s">
        <v>108</v>
      </c>
      <c r="D589" t="s">
        <v>124</v>
      </c>
      <c r="E589" t="s">
        <v>90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32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ユニフォーム猿杙大和ICONIC</v>
      </c>
    </row>
    <row r="590" spans="1:20" x14ac:dyDescent="0.3">
      <c r="A590">
        <f>VLOOKUP(Attack[[#This Row],[No用]],SetNo[[No.用]:[vlookup 用]],2,FALSE)</f>
        <v>148</v>
      </c>
      <c r="B590">
        <f>IF(ROW()=2,1,IF(A589&lt;&gt;Attack[[#This Row],[No]],1,B589+1))</f>
        <v>5</v>
      </c>
      <c r="C590" t="s">
        <v>108</v>
      </c>
      <c r="D590" t="s">
        <v>124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47</v>
      </c>
      <c r="N590">
        <v>0</v>
      </c>
      <c r="O590">
        <v>57</v>
      </c>
      <c r="P590">
        <v>0</v>
      </c>
      <c r="T590" t="str">
        <f>Attack[[#This Row],[服装]]&amp;Attack[[#This Row],[名前]]&amp;Attack[[#This Row],[レアリティ]]</f>
        <v>ユニフォーム猿杙大和ICONIC</v>
      </c>
    </row>
    <row r="591" spans="1:20" x14ac:dyDescent="0.3">
      <c r="A591">
        <f>VLOOKUP(Attack[[#This Row],[No用]],SetNo[[No.用]:[vlookup 用]],2,FALSE)</f>
        <v>149</v>
      </c>
      <c r="B591">
        <f>IF(ROW()=2,1,IF(A590&lt;&gt;Attack[[#This Row],[No]],1,B590+1))</f>
        <v>1</v>
      </c>
      <c r="C591" t="s">
        <v>108</v>
      </c>
      <c r="D591" t="s">
        <v>125</v>
      </c>
      <c r="E591" t="s">
        <v>90</v>
      </c>
      <c r="F591" t="s">
        <v>80</v>
      </c>
      <c r="G591" t="s">
        <v>128</v>
      </c>
      <c r="H591" t="s">
        <v>71</v>
      </c>
      <c r="I591">
        <v>1</v>
      </c>
      <c r="J591" t="s">
        <v>235</v>
      </c>
      <c r="M591">
        <v>0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ユニフォーム小見春樹ICONIC</v>
      </c>
    </row>
    <row r="592" spans="1:20" x14ac:dyDescent="0.3">
      <c r="A592">
        <f>VLOOKUP(Attack[[#This Row],[No用]],SetNo[[No.用]:[vlookup 用]],2,FALSE)</f>
        <v>150</v>
      </c>
      <c r="B592">
        <f>IF(ROW()=2,1,IF(A591&lt;&gt;Attack[[#This Row],[No]],1,B591+1))</f>
        <v>1</v>
      </c>
      <c r="C592" t="s">
        <v>108</v>
      </c>
      <c r="D592" t="s">
        <v>126</v>
      </c>
      <c r="E592" t="s">
        <v>90</v>
      </c>
      <c r="F592" t="s">
        <v>82</v>
      </c>
      <c r="G592" t="s">
        <v>128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ユニフォーム尾長渉ICONIC</v>
      </c>
    </row>
    <row r="593" spans="1:20" x14ac:dyDescent="0.3">
      <c r="A593">
        <f>VLOOKUP(Attack[[#This Row],[No用]],SetNo[[No.用]:[vlookup 用]],2,FALSE)</f>
        <v>150</v>
      </c>
      <c r="B593">
        <f>IF(ROW()=2,1,IF(A592&lt;&gt;Attack[[#This Row],[No]],1,B592+1))</f>
        <v>2</v>
      </c>
      <c r="C593" t="s">
        <v>108</v>
      </c>
      <c r="D593" t="s">
        <v>126</v>
      </c>
      <c r="E593" t="s">
        <v>90</v>
      </c>
      <c r="F593" t="s">
        <v>82</v>
      </c>
      <c r="G593" t="s">
        <v>128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ユニフォーム尾長渉ICONIC</v>
      </c>
    </row>
    <row r="594" spans="1:20" x14ac:dyDescent="0.3">
      <c r="A594">
        <f>VLOOKUP(Attack[[#This Row],[No用]],SetNo[[No.用]:[vlookup 用]],2,FALSE)</f>
        <v>151</v>
      </c>
      <c r="B594">
        <f>IF(ROW()=2,1,IF(A593&lt;&gt;Attack[[#This Row],[No]],1,B593+1))</f>
        <v>1</v>
      </c>
      <c r="C594" t="s">
        <v>108</v>
      </c>
      <c r="D594" t="s">
        <v>127</v>
      </c>
      <c r="E594" t="s">
        <v>90</v>
      </c>
      <c r="F594" t="s">
        <v>82</v>
      </c>
      <c r="G594" t="s">
        <v>128</v>
      </c>
      <c r="H594" t="s">
        <v>71</v>
      </c>
      <c r="I594">
        <v>1</v>
      </c>
      <c r="J594" t="s">
        <v>235</v>
      </c>
      <c r="K594" s="1" t="s">
        <v>168</v>
      </c>
      <c r="L594" s="1" t="s">
        <v>162</v>
      </c>
      <c r="M594">
        <v>30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ユニフォーム鷲尾辰生ICONIC</v>
      </c>
    </row>
    <row r="595" spans="1:20" x14ac:dyDescent="0.3">
      <c r="A595">
        <f>VLOOKUP(Attack[[#This Row],[No用]],SetNo[[No.用]:[vlookup 用]],2,FALSE)</f>
        <v>151</v>
      </c>
      <c r="B595">
        <f>IF(ROW()=2,1,IF(A594&lt;&gt;Attack[[#This Row],[No]],1,B594+1))</f>
        <v>2</v>
      </c>
      <c r="C595" t="s">
        <v>108</v>
      </c>
      <c r="D595" t="s">
        <v>127</v>
      </c>
      <c r="E595" t="s">
        <v>90</v>
      </c>
      <c r="F595" t="s">
        <v>82</v>
      </c>
      <c r="G595" t="s">
        <v>128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ユニフォーム鷲尾辰生ICONIC</v>
      </c>
    </row>
    <row r="596" spans="1:20" x14ac:dyDescent="0.3">
      <c r="A596">
        <f>VLOOKUP(Attack[[#This Row],[No用]],SetNo[[No.用]:[vlookup 用]],2,FALSE)</f>
        <v>151</v>
      </c>
      <c r="B596">
        <f>IF(ROW()=2,1,IF(A595&lt;&gt;Attack[[#This Row],[No]],1,B595+1))</f>
        <v>3</v>
      </c>
      <c r="C596" t="s">
        <v>108</v>
      </c>
      <c r="D596" t="s">
        <v>127</v>
      </c>
      <c r="E596" t="s">
        <v>90</v>
      </c>
      <c r="F596" t="s">
        <v>82</v>
      </c>
      <c r="G596" t="s">
        <v>128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ユニフォーム鷲尾辰生ICONIC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1</v>
      </c>
      <c r="C597" t="s">
        <v>108</v>
      </c>
      <c r="D597" t="s">
        <v>129</v>
      </c>
      <c r="E597" t="s">
        <v>73</v>
      </c>
      <c r="F597" t="s">
        <v>74</v>
      </c>
      <c r="G597" t="s">
        <v>128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ユニフォーム赤葦京治ICONIC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2</v>
      </c>
      <c r="C598" t="s">
        <v>108</v>
      </c>
      <c r="D598" t="s">
        <v>129</v>
      </c>
      <c r="E598" t="s">
        <v>73</v>
      </c>
      <c r="F598" t="s">
        <v>74</v>
      </c>
      <c r="G598" t="s">
        <v>128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ユニフォーム赤葦京治ICONIC</v>
      </c>
    </row>
    <row r="599" spans="1:20" x14ac:dyDescent="0.3">
      <c r="A599">
        <f>VLOOKUP(Attack[[#This Row],[No用]],SetNo[[No.用]:[vlookup 用]],2,FALSE)</f>
        <v>153</v>
      </c>
      <c r="B599">
        <f>IF(ROW()=2,1,IF(A598&lt;&gt;Attack[[#This Row],[No]],1,B598+1))</f>
        <v>1</v>
      </c>
      <c r="C599" t="s">
        <v>150</v>
      </c>
      <c r="D599" t="s">
        <v>129</v>
      </c>
      <c r="E599" t="s">
        <v>90</v>
      </c>
      <c r="F599" t="s">
        <v>74</v>
      </c>
      <c r="G599" t="s">
        <v>128</v>
      </c>
      <c r="H599" t="s">
        <v>71</v>
      </c>
      <c r="I599">
        <v>1</v>
      </c>
      <c r="J599" t="s">
        <v>235</v>
      </c>
      <c r="K599" s="1" t="s">
        <v>168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夏祭り赤葦京治ICONIC</v>
      </c>
    </row>
    <row r="600" spans="1:20" x14ac:dyDescent="0.3">
      <c r="A600">
        <f>VLOOKUP(Attack[[#This Row],[No用]],SetNo[[No.用]:[vlookup 用]],2,FALSE)</f>
        <v>153</v>
      </c>
      <c r="B600">
        <f>IF(ROW()=2,1,IF(A599&lt;&gt;Attack[[#This Row],[No]],1,B599+1))</f>
        <v>2</v>
      </c>
      <c r="C600" t="s">
        <v>150</v>
      </c>
      <c r="D600" t="s">
        <v>129</v>
      </c>
      <c r="E600" t="s">
        <v>90</v>
      </c>
      <c r="F600" t="s">
        <v>74</v>
      </c>
      <c r="G600" t="s">
        <v>128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夏祭り赤葦京治ICONIC</v>
      </c>
    </row>
    <row r="601" spans="1:20" x14ac:dyDescent="0.3">
      <c r="A601">
        <f>VLOOKUP(Attack[[#This Row],[No用]],SetNo[[No.用]:[vlookup 用]],2,FALSE)</f>
        <v>154</v>
      </c>
      <c r="B601">
        <f>IF(ROW()=2,1,IF(A600&lt;&gt;Attack[[#This Row],[No]],1,B600+1))</f>
        <v>1</v>
      </c>
      <c r="C601" t="s">
        <v>108</v>
      </c>
      <c r="D601" t="s">
        <v>284</v>
      </c>
      <c r="E601" t="s">
        <v>77</v>
      </c>
      <c r="F601" t="s">
        <v>78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ユニフォーム星海光来ICONIC</v>
      </c>
    </row>
    <row r="602" spans="1:20" x14ac:dyDescent="0.3">
      <c r="A602">
        <f>VLOOKUP(Attack[[#This Row],[No用]],SetNo[[No.用]:[vlookup 用]],2,FALSE)</f>
        <v>154</v>
      </c>
      <c r="B602">
        <f>IF(ROW()=2,1,IF(A601&lt;&gt;Attack[[#This Row],[No]],1,B601+1))</f>
        <v>2</v>
      </c>
      <c r="C602" t="s">
        <v>108</v>
      </c>
      <c r="D602" t="s">
        <v>284</v>
      </c>
      <c r="E602" t="s">
        <v>77</v>
      </c>
      <c r="F602" t="s">
        <v>78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ユニフォーム星海光来ICONIC</v>
      </c>
    </row>
    <row r="603" spans="1:20" x14ac:dyDescent="0.3">
      <c r="A603">
        <f>VLOOKUP(Attack[[#This Row],[No用]],SetNo[[No.用]:[vlookup 用]],2,FALSE)</f>
        <v>154</v>
      </c>
      <c r="B603">
        <f>IF(ROW()=2,1,IF(A602&lt;&gt;Attack[[#This Row],[No]],1,B602+1))</f>
        <v>3</v>
      </c>
      <c r="C603" t="s">
        <v>108</v>
      </c>
      <c r="D603" t="s">
        <v>284</v>
      </c>
      <c r="E603" t="s">
        <v>77</v>
      </c>
      <c r="F603" t="s">
        <v>78</v>
      </c>
      <c r="G603" t="s">
        <v>134</v>
      </c>
      <c r="H603" t="s">
        <v>71</v>
      </c>
      <c r="I603">
        <v>1</v>
      </c>
      <c r="J603" t="s">
        <v>235</v>
      </c>
      <c r="K603" s="1" t="s">
        <v>271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ユニフォーム星海光来ICONIC</v>
      </c>
    </row>
    <row r="604" spans="1:20" x14ac:dyDescent="0.3">
      <c r="A604">
        <f>VLOOKUP(Attack[[#This Row],[No用]],SetNo[[No.用]:[vlookup 用]],2,FALSE)</f>
        <v>154</v>
      </c>
      <c r="B604">
        <f>IF(ROW()=2,1,IF(A603&lt;&gt;Attack[[#This Row],[No]],1,B603+1))</f>
        <v>4</v>
      </c>
      <c r="C604" t="s">
        <v>108</v>
      </c>
      <c r="D604" t="s">
        <v>284</v>
      </c>
      <c r="E604" t="s">
        <v>77</v>
      </c>
      <c r="F604" t="s">
        <v>78</v>
      </c>
      <c r="G604" t="s">
        <v>134</v>
      </c>
      <c r="H604" t="s">
        <v>71</v>
      </c>
      <c r="I604">
        <v>1</v>
      </c>
      <c r="J604" t="s">
        <v>235</v>
      </c>
      <c r="K604" s="1" t="s">
        <v>171</v>
      </c>
      <c r="L604" s="1" t="s">
        <v>162</v>
      </c>
      <c r="M604">
        <v>36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ユニフォーム星海光来ICONIC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5</v>
      </c>
      <c r="C605" t="s">
        <v>108</v>
      </c>
      <c r="D605" t="s">
        <v>284</v>
      </c>
      <c r="E605" t="s">
        <v>77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287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ユニフォーム星海光来ICONIC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6</v>
      </c>
      <c r="C606" t="s">
        <v>108</v>
      </c>
      <c r="D606" t="s">
        <v>284</v>
      </c>
      <c r="E606" t="s">
        <v>77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ユニフォーム星海光来ICONIC</v>
      </c>
    </row>
    <row r="607" spans="1:20" x14ac:dyDescent="0.3">
      <c r="A607">
        <f>VLOOKUP(Attack[[#This Row],[No用]],SetNo[[No.用]:[vlookup 用]],2,FALSE)</f>
        <v>154</v>
      </c>
      <c r="B607">
        <f>IF(ROW()=2,1,IF(A606&lt;&gt;Attack[[#This Row],[No]],1,B606+1))</f>
        <v>7</v>
      </c>
      <c r="C607" t="s">
        <v>108</v>
      </c>
      <c r="D607" t="s">
        <v>284</v>
      </c>
      <c r="E607" t="s">
        <v>77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51</v>
      </c>
      <c r="N607">
        <v>0</v>
      </c>
      <c r="O607">
        <v>61</v>
      </c>
      <c r="P607">
        <v>0</v>
      </c>
      <c r="T607" t="str">
        <f>Attack[[#This Row],[服装]]&amp;Attack[[#This Row],[名前]]&amp;Attack[[#This Row],[レアリティ]]</f>
        <v>ユニフォーム星海光来ICONIC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1</v>
      </c>
      <c r="C608" s="1" t="s">
        <v>898</v>
      </c>
      <c r="D608" t="s">
        <v>284</v>
      </c>
      <c r="E608" s="1" t="s">
        <v>73</v>
      </c>
      <c r="F608" t="s">
        <v>78</v>
      </c>
      <c r="G608" t="s">
        <v>134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39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文化祭星海光来ICONIC</v>
      </c>
    </row>
    <row r="609" spans="1:20" x14ac:dyDescent="0.3">
      <c r="A609">
        <f>VLOOKUP(Attack[[#This Row],[No用]],SetNo[[No.用]:[vlookup 用]],2,FALSE)</f>
        <v>155</v>
      </c>
      <c r="B609">
        <f>IF(ROW()=2,1,IF(A608&lt;&gt;Attack[[#This Row],[No]],1,B608+1))</f>
        <v>2</v>
      </c>
      <c r="C609" s="1" t="s">
        <v>898</v>
      </c>
      <c r="D609" t="s">
        <v>284</v>
      </c>
      <c r="E609" s="1" t="s">
        <v>73</v>
      </c>
      <c r="F609" t="s">
        <v>78</v>
      </c>
      <c r="G609" t="s">
        <v>134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33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文化祭星海光来ICONIC</v>
      </c>
    </row>
    <row r="610" spans="1:20" x14ac:dyDescent="0.3">
      <c r="A610">
        <f>VLOOKUP(Attack[[#This Row],[No用]],SetNo[[No.用]:[vlookup 用]],2,FALSE)</f>
        <v>155</v>
      </c>
      <c r="B610">
        <f>IF(ROW()=2,1,IF(A609&lt;&gt;Attack[[#This Row],[No]],1,B609+1))</f>
        <v>3</v>
      </c>
      <c r="C610" s="1" t="s">
        <v>898</v>
      </c>
      <c r="D610" t="s">
        <v>284</v>
      </c>
      <c r="E610" s="1" t="s">
        <v>73</v>
      </c>
      <c r="F610" t="s">
        <v>78</v>
      </c>
      <c r="G610" t="s">
        <v>134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42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文化祭星海光来ICONIC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4</v>
      </c>
      <c r="C611" s="1" t="s">
        <v>898</v>
      </c>
      <c r="D611" t="s">
        <v>284</v>
      </c>
      <c r="E611" s="1" t="s">
        <v>73</v>
      </c>
      <c r="F611" t="s">
        <v>78</v>
      </c>
      <c r="G611" t="s">
        <v>134</v>
      </c>
      <c r="H611" t="s">
        <v>71</v>
      </c>
      <c r="I611">
        <v>1</v>
      </c>
      <c r="J611" t="s">
        <v>235</v>
      </c>
      <c r="K611" s="1" t="s">
        <v>171</v>
      </c>
      <c r="L611" s="1" t="s">
        <v>162</v>
      </c>
      <c r="M611">
        <v>36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文化祭星海光来ICONIC</v>
      </c>
    </row>
    <row r="612" spans="1:20" x14ac:dyDescent="0.3">
      <c r="A612">
        <f>VLOOKUP(Attack[[#This Row],[No用]],SetNo[[No.用]:[vlookup 用]],2,FALSE)</f>
        <v>155</v>
      </c>
      <c r="B612">
        <f>IF(ROW()=2,1,IF(A611&lt;&gt;Attack[[#This Row],[No]],1,B611+1))</f>
        <v>5</v>
      </c>
      <c r="C612" s="1" t="s">
        <v>898</v>
      </c>
      <c r="D612" t="s">
        <v>284</v>
      </c>
      <c r="E612" s="1" t="s">
        <v>73</v>
      </c>
      <c r="F612" t="s">
        <v>78</v>
      </c>
      <c r="G612" t="s">
        <v>134</v>
      </c>
      <c r="H612" t="s">
        <v>71</v>
      </c>
      <c r="I612">
        <v>1</v>
      </c>
      <c r="J612" t="s">
        <v>235</v>
      </c>
      <c r="K612" s="1" t="s">
        <v>285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文化祭星海光来ICONIC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6</v>
      </c>
      <c r="C613" s="1" t="s">
        <v>898</v>
      </c>
      <c r="D613" t="s">
        <v>284</v>
      </c>
      <c r="E613" s="1" t="s">
        <v>73</v>
      </c>
      <c r="F613" t="s">
        <v>78</v>
      </c>
      <c r="G613" t="s">
        <v>134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文化祭星海光来ICONIC</v>
      </c>
    </row>
    <row r="614" spans="1:20" x14ac:dyDescent="0.3">
      <c r="A614">
        <f>VLOOKUP(Attack[[#This Row],[No用]],SetNo[[No.用]:[vlookup 用]],2,FALSE)</f>
        <v>155</v>
      </c>
      <c r="B614">
        <f>IF(ROW()=2,1,IF(A613&lt;&gt;Attack[[#This Row],[No]],1,B613+1))</f>
        <v>7</v>
      </c>
      <c r="C614" s="1" t="s">
        <v>898</v>
      </c>
      <c r="D614" t="s">
        <v>284</v>
      </c>
      <c r="E614" s="1" t="s">
        <v>73</v>
      </c>
      <c r="F614" t="s">
        <v>78</v>
      </c>
      <c r="G614" t="s">
        <v>134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51</v>
      </c>
      <c r="N614">
        <v>0</v>
      </c>
      <c r="O614">
        <v>61</v>
      </c>
      <c r="P614">
        <v>0</v>
      </c>
      <c r="T614" t="str">
        <f>Attack[[#This Row],[服装]]&amp;Attack[[#This Row],[名前]]&amp;Attack[[#This Row],[レアリティ]]</f>
        <v>文化祭星海光来ICONIC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1</v>
      </c>
      <c r="C615" t="s">
        <v>108</v>
      </c>
      <c r="D615" t="s">
        <v>133</v>
      </c>
      <c r="E615" t="s">
        <v>77</v>
      </c>
      <c r="F615" t="s">
        <v>82</v>
      </c>
      <c r="G615" t="s">
        <v>134</v>
      </c>
      <c r="H615" t="s">
        <v>71</v>
      </c>
      <c r="I615">
        <v>1</v>
      </c>
      <c r="J615" t="s">
        <v>235</v>
      </c>
      <c r="K615" s="1" t="s">
        <v>168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ユニフォーム昼神幸郎ICONIC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2</v>
      </c>
      <c r="C616" t="s">
        <v>108</v>
      </c>
      <c r="D616" t="s">
        <v>133</v>
      </c>
      <c r="E616" t="s">
        <v>77</v>
      </c>
      <c r="F616" t="s">
        <v>82</v>
      </c>
      <c r="G616" t="s">
        <v>134</v>
      </c>
      <c r="H616" t="s">
        <v>71</v>
      </c>
      <c r="I616">
        <v>1</v>
      </c>
      <c r="J616" t="s">
        <v>235</v>
      </c>
      <c r="K616" s="1" t="s">
        <v>169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ユニフォーム昼神幸郎ICONIC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3</v>
      </c>
      <c r="C617" t="s">
        <v>108</v>
      </c>
      <c r="D617" t="s">
        <v>133</v>
      </c>
      <c r="E617" t="s">
        <v>77</v>
      </c>
      <c r="F617" t="s">
        <v>82</v>
      </c>
      <c r="G617" t="s">
        <v>134</v>
      </c>
      <c r="H617" t="s">
        <v>71</v>
      </c>
      <c r="I617">
        <v>1</v>
      </c>
      <c r="J617" t="s">
        <v>235</v>
      </c>
      <c r="K617" s="1" t="s">
        <v>172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ユニフォーム昼神幸郎ICONIC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1</v>
      </c>
      <c r="C618" s="1" t="s">
        <v>918</v>
      </c>
      <c r="D618" t="s">
        <v>133</v>
      </c>
      <c r="E618" s="1" t="s">
        <v>73</v>
      </c>
      <c r="F618" t="s">
        <v>82</v>
      </c>
      <c r="G618" t="s">
        <v>134</v>
      </c>
      <c r="H618" t="s">
        <v>71</v>
      </c>
      <c r="I618">
        <v>1</v>
      </c>
      <c r="J618" t="s">
        <v>235</v>
      </c>
      <c r="K618" s="1" t="s">
        <v>168</v>
      </c>
      <c r="L618" s="1" t="s">
        <v>178</v>
      </c>
      <c r="M618">
        <v>30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Xmas昼神幸郎ICONIC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2</v>
      </c>
      <c r="C619" s="1" t="s">
        <v>918</v>
      </c>
      <c r="D619" t="s">
        <v>133</v>
      </c>
      <c r="E619" s="1" t="s">
        <v>73</v>
      </c>
      <c r="F619" t="s">
        <v>82</v>
      </c>
      <c r="G619" t="s">
        <v>134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30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Xmas昼神幸郎ICONIC</v>
      </c>
    </row>
    <row r="620" spans="1:20" x14ac:dyDescent="0.3">
      <c r="A620">
        <f>VLOOKUP(Attack[[#This Row],[No用]],SetNo[[No.用]:[vlookup 用]],2,FALSE)</f>
        <v>157</v>
      </c>
      <c r="B620">
        <f>IF(ROW()=2,1,IF(A619&lt;&gt;Attack[[#This Row],[No]],1,B619+1))</f>
        <v>3</v>
      </c>
      <c r="C620" s="1" t="s">
        <v>918</v>
      </c>
      <c r="D620" t="s">
        <v>133</v>
      </c>
      <c r="E620" s="1" t="s">
        <v>73</v>
      </c>
      <c r="F620" t="s">
        <v>82</v>
      </c>
      <c r="G620" t="s">
        <v>134</v>
      </c>
      <c r="H620" t="s">
        <v>71</v>
      </c>
      <c r="I620">
        <v>1</v>
      </c>
      <c r="J620" t="s">
        <v>235</v>
      </c>
      <c r="K620" s="1" t="s">
        <v>172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Xmas昼神幸郎ICONIC</v>
      </c>
    </row>
    <row r="621" spans="1:20" x14ac:dyDescent="0.3">
      <c r="A621">
        <f>VLOOKUP(Attack[[#This Row],[No用]],SetNo[[No.用]:[vlookup 用]],2,FALSE)</f>
        <v>158</v>
      </c>
      <c r="B621">
        <f>IF(ROW()=2,1,IF(A620&lt;&gt;Attack[[#This Row],[No]],1,B620+1))</f>
        <v>1</v>
      </c>
      <c r="C621" t="s">
        <v>108</v>
      </c>
      <c r="D621" t="s">
        <v>131</v>
      </c>
      <c r="E621" t="s">
        <v>77</v>
      </c>
      <c r="F621" t="s">
        <v>78</v>
      </c>
      <c r="G621" t="s">
        <v>135</v>
      </c>
      <c r="H621" t="s">
        <v>71</v>
      </c>
      <c r="I621">
        <v>1</v>
      </c>
      <c r="J621" t="s">
        <v>235</v>
      </c>
      <c r="K621" s="1" t="s">
        <v>168</v>
      </c>
      <c r="L621" s="1" t="s">
        <v>162</v>
      </c>
      <c r="M621">
        <v>36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ユニフォーム佐久早聖臣ICONIC</v>
      </c>
    </row>
    <row r="622" spans="1:20" x14ac:dyDescent="0.3">
      <c r="A622">
        <f>VLOOKUP(Attack[[#This Row],[No用]],SetNo[[No.用]:[vlookup 用]],2,FALSE)</f>
        <v>158</v>
      </c>
      <c r="B622">
        <f>IF(ROW()=2,1,IF(A621&lt;&gt;Attack[[#This Row],[No]],1,B621+1))</f>
        <v>2</v>
      </c>
      <c r="C622" t="s">
        <v>108</v>
      </c>
      <c r="D622" t="s">
        <v>131</v>
      </c>
      <c r="E622" t="s">
        <v>77</v>
      </c>
      <c r="F622" t="s">
        <v>78</v>
      </c>
      <c r="G622" t="s">
        <v>135</v>
      </c>
      <c r="H622" t="s">
        <v>71</v>
      </c>
      <c r="I622">
        <v>1</v>
      </c>
      <c r="J622" t="s">
        <v>235</v>
      </c>
      <c r="K622" s="1" t="s">
        <v>169</v>
      </c>
      <c r="L622" s="1" t="s">
        <v>162</v>
      </c>
      <c r="M622">
        <v>33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ユニフォーム佐久早聖臣ICONIC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3</v>
      </c>
      <c r="C623" t="s">
        <v>108</v>
      </c>
      <c r="D623" t="s">
        <v>131</v>
      </c>
      <c r="E623" t="s">
        <v>77</v>
      </c>
      <c r="F623" t="s">
        <v>78</v>
      </c>
      <c r="G623" t="s">
        <v>135</v>
      </c>
      <c r="H623" t="s">
        <v>71</v>
      </c>
      <c r="I623">
        <v>1</v>
      </c>
      <c r="J623" t="s">
        <v>235</v>
      </c>
      <c r="K623" s="1" t="s">
        <v>170</v>
      </c>
      <c r="L623" s="1" t="s">
        <v>173</v>
      </c>
      <c r="M623">
        <v>39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ユニフォーム佐久早聖臣ICONIC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4</v>
      </c>
      <c r="C624" t="s">
        <v>108</v>
      </c>
      <c r="D624" t="s">
        <v>131</v>
      </c>
      <c r="E624" t="s">
        <v>77</v>
      </c>
      <c r="F624" t="s">
        <v>78</v>
      </c>
      <c r="G624" t="s">
        <v>135</v>
      </c>
      <c r="H624" t="s">
        <v>71</v>
      </c>
      <c r="I624">
        <v>1</v>
      </c>
      <c r="J624" t="s">
        <v>235</v>
      </c>
      <c r="K624" s="1" t="s">
        <v>271</v>
      </c>
      <c r="L624" s="1" t="s">
        <v>173</v>
      </c>
      <c r="M624">
        <v>39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ユニフォーム佐久早聖臣ICONIC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5</v>
      </c>
      <c r="C625" t="s">
        <v>108</v>
      </c>
      <c r="D625" t="s">
        <v>131</v>
      </c>
      <c r="E625" t="s">
        <v>77</v>
      </c>
      <c r="F625" t="s">
        <v>78</v>
      </c>
      <c r="G625" t="s">
        <v>135</v>
      </c>
      <c r="H625" t="s">
        <v>71</v>
      </c>
      <c r="I625">
        <v>1</v>
      </c>
      <c r="J625" t="s">
        <v>235</v>
      </c>
      <c r="K625" s="1" t="s">
        <v>171</v>
      </c>
      <c r="L625" s="1" t="s">
        <v>173</v>
      </c>
      <c r="M625">
        <v>39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ユニフォーム佐久早聖臣ICONIC</v>
      </c>
    </row>
    <row r="626" spans="1:20" x14ac:dyDescent="0.3">
      <c r="A626">
        <f>VLOOKUP(Attack[[#This Row],[No用]],SetNo[[No.用]:[vlookup 用]],2,FALSE)</f>
        <v>158</v>
      </c>
      <c r="B626">
        <f>IF(ROW()=2,1,IF(A625&lt;&gt;Attack[[#This Row],[No]],1,B625+1))</f>
        <v>6</v>
      </c>
      <c r="C626" t="s">
        <v>108</v>
      </c>
      <c r="D626" t="s">
        <v>131</v>
      </c>
      <c r="E626" t="s">
        <v>77</v>
      </c>
      <c r="F626" t="s">
        <v>78</v>
      </c>
      <c r="G626" t="s">
        <v>135</v>
      </c>
      <c r="H626" t="s">
        <v>71</v>
      </c>
      <c r="I626">
        <v>1</v>
      </c>
      <c r="J626" t="s">
        <v>235</v>
      </c>
      <c r="K626" s="1" t="s">
        <v>285</v>
      </c>
      <c r="L626" s="1" t="s">
        <v>173</v>
      </c>
      <c r="M626">
        <v>42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ユニフォーム佐久早聖臣ICONIC</v>
      </c>
    </row>
    <row r="627" spans="1:20" x14ac:dyDescent="0.3">
      <c r="A627">
        <f>VLOOKUP(Attack[[#This Row],[No用]],SetNo[[No.用]:[vlookup 用]],2,FALSE)</f>
        <v>158</v>
      </c>
      <c r="B627">
        <f>IF(ROW()=2,1,IF(A626&lt;&gt;Attack[[#This Row],[No]],1,B626+1))</f>
        <v>7</v>
      </c>
      <c r="C627" t="s">
        <v>108</v>
      </c>
      <c r="D627" t="s">
        <v>131</v>
      </c>
      <c r="E627" t="s">
        <v>77</v>
      </c>
      <c r="F627" t="s">
        <v>78</v>
      </c>
      <c r="G627" t="s">
        <v>135</v>
      </c>
      <c r="H627" t="s">
        <v>71</v>
      </c>
      <c r="I627">
        <v>1</v>
      </c>
      <c r="J627" t="s">
        <v>235</v>
      </c>
      <c r="K627" s="1" t="s">
        <v>172</v>
      </c>
      <c r="L627" s="1" t="s">
        <v>162</v>
      </c>
      <c r="M627">
        <v>33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ユニフォーム佐久早聖臣ICONIC</v>
      </c>
    </row>
    <row r="628" spans="1:20" x14ac:dyDescent="0.3">
      <c r="A628">
        <f>VLOOKUP(Attack[[#This Row],[No用]],SetNo[[No.用]:[vlookup 用]],2,FALSE)</f>
        <v>158</v>
      </c>
      <c r="B628">
        <f>IF(ROW()=2,1,IF(A627&lt;&gt;Attack[[#This Row],[No]],1,B627+1))</f>
        <v>8</v>
      </c>
      <c r="C628" t="s">
        <v>108</v>
      </c>
      <c r="D628" t="s">
        <v>131</v>
      </c>
      <c r="E628" t="s">
        <v>77</v>
      </c>
      <c r="F628" t="s">
        <v>78</v>
      </c>
      <c r="G628" t="s">
        <v>135</v>
      </c>
      <c r="H628" t="s">
        <v>71</v>
      </c>
      <c r="I628">
        <v>1</v>
      </c>
      <c r="J628" t="s">
        <v>235</v>
      </c>
      <c r="K628" s="1" t="s">
        <v>183</v>
      </c>
      <c r="L628" s="1" t="s">
        <v>225</v>
      </c>
      <c r="M628">
        <v>51</v>
      </c>
      <c r="N628">
        <v>0</v>
      </c>
      <c r="O628">
        <v>61</v>
      </c>
      <c r="P628">
        <v>0</v>
      </c>
      <c r="T628" t="str">
        <f>Attack[[#This Row],[服装]]&amp;Attack[[#This Row],[名前]]&amp;Attack[[#This Row],[レアリティ]]</f>
        <v>ユニフォーム佐久早聖臣ICONIC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1</v>
      </c>
      <c r="C629" t="s">
        <v>108</v>
      </c>
      <c r="D629" t="s">
        <v>132</v>
      </c>
      <c r="E629" t="s">
        <v>77</v>
      </c>
      <c r="F629" t="s">
        <v>80</v>
      </c>
      <c r="G629" t="s">
        <v>135</v>
      </c>
      <c r="H629" t="s">
        <v>71</v>
      </c>
      <c r="I629">
        <v>1</v>
      </c>
      <c r="J629" t="s">
        <v>235</v>
      </c>
      <c r="M629">
        <v>0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ユニフォーム小森元也ICONIC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1</v>
      </c>
      <c r="C630" t="s">
        <v>108</v>
      </c>
      <c r="D630" s="1" t="s">
        <v>689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235</v>
      </c>
      <c r="K630" s="1" t="s">
        <v>168</v>
      </c>
      <c r="L630" s="1" t="s">
        <v>173</v>
      </c>
      <c r="M630">
        <v>34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ユニフォーム大将優ICONIC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2</v>
      </c>
      <c r="C631" t="s">
        <v>108</v>
      </c>
      <c r="D631" s="1" t="s">
        <v>689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405</v>
      </c>
      <c r="K631" s="1" t="s">
        <v>169</v>
      </c>
      <c r="L631" s="1" t="s">
        <v>173</v>
      </c>
      <c r="M631">
        <v>34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ユニフォーム大将優ICONIC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3</v>
      </c>
      <c r="C632" t="s">
        <v>108</v>
      </c>
      <c r="D632" s="1" t="s">
        <v>689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235</v>
      </c>
      <c r="K632" s="1" t="s">
        <v>271</v>
      </c>
      <c r="L632" s="1" t="s">
        <v>173</v>
      </c>
      <c r="M632">
        <v>37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ユニフォーム大将優ICONIC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4</v>
      </c>
      <c r="C633" t="s">
        <v>108</v>
      </c>
      <c r="D633" s="1" t="s">
        <v>689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235</v>
      </c>
      <c r="K633" s="1" t="s">
        <v>172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ユニフォーム大将優ICONIC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5</v>
      </c>
      <c r="C634" t="s">
        <v>108</v>
      </c>
      <c r="D634" s="1" t="s">
        <v>689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405</v>
      </c>
      <c r="K634" s="1" t="s">
        <v>183</v>
      </c>
      <c r="L634" s="1" t="s">
        <v>225</v>
      </c>
      <c r="M634">
        <v>49</v>
      </c>
      <c r="N634">
        <v>0</v>
      </c>
      <c r="O634">
        <v>59</v>
      </c>
      <c r="P634">
        <v>0</v>
      </c>
      <c r="T634" t="str">
        <f>Attack[[#This Row],[服装]]&amp;Attack[[#This Row],[名前]]&amp;Attack[[#This Row],[レアリティ]]</f>
        <v>ユニフォーム大将優ICONIC</v>
      </c>
    </row>
    <row r="635" spans="1:20" x14ac:dyDescent="0.3">
      <c r="A635">
        <f>VLOOKUP(Attack[[#This Row],[No用]],SetNo[[No.用]:[vlookup 用]],2,FALSE)</f>
        <v>161</v>
      </c>
      <c r="B635">
        <f>IF(ROW()=2,1,IF(A634&lt;&gt;Attack[[#This Row],[No]],1,B634+1))</f>
        <v>1</v>
      </c>
      <c r="C635" s="1" t="s">
        <v>939</v>
      </c>
      <c r="D635" s="1" t="s">
        <v>689</v>
      </c>
      <c r="E635" s="1" t="s">
        <v>77</v>
      </c>
      <c r="F635" s="1" t="s">
        <v>78</v>
      </c>
      <c r="G635" s="1" t="s">
        <v>691</v>
      </c>
      <c r="H635" s="1" t="s">
        <v>692</v>
      </c>
      <c r="I635">
        <v>1</v>
      </c>
      <c r="J635" t="s">
        <v>235</v>
      </c>
      <c r="K635" s="1" t="s">
        <v>168</v>
      </c>
      <c r="L635" s="1" t="s">
        <v>173</v>
      </c>
      <c r="M635">
        <v>34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新年大将優ICONIC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2</v>
      </c>
      <c r="C636" s="1" t="s">
        <v>939</v>
      </c>
      <c r="D636" s="1" t="s">
        <v>689</v>
      </c>
      <c r="E636" s="1" t="s">
        <v>77</v>
      </c>
      <c r="F636" s="1" t="s">
        <v>78</v>
      </c>
      <c r="G636" s="1" t="s">
        <v>691</v>
      </c>
      <c r="H636" s="1" t="s">
        <v>692</v>
      </c>
      <c r="I636">
        <v>1</v>
      </c>
      <c r="J636" t="s">
        <v>235</v>
      </c>
      <c r="K636" s="1" t="s">
        <v>169</v>
      </c>
      <c r="L636" s="1" t="s">
        <v>173</v>
      </c>
      <c r="M636">
        <v>34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新年大将優ICONIC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3</v>
      </c>
      <c r="C637" s="1" t="s">
        <v>939</v>
      </c>
      <c r="D637" s="1" t="s">
        <v>689</v>
      </c>
      <c r="E637" s="1" t="s">
        <v>77</v>
      </c>
      <c r="F637" s="1" t="s">
        <v>78</v>
      </c>
      <c r="G637" s="1" t="s">
        <v>691</v>
      </c>
      <c r="H637" s="1" t="s">
        <v>692</v>
      </c>
      <c r="I637">
        <v>1</v>
      </c>
      <c r="J637" t="s">
        <v>405</v>
      </c>
      <c r="K637" s="1" t="s">
        <v>271</v>
      </c>
      <c r="L637" s="1" t="s">
        <v>173</v>
      </c>
      <c r="M637">
        <v>37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新年大将優ICONIC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4</v>
      </c>
      <c r="C638" s="1" t="s">
        <v>939</v>
      </c>
      <c r="D638" s="1" t="s">
        <v>689</v>
      </c>
      <c r="E638" s="1" t="s">
        <v>77</v>
      </c>
      <c r="F638" s="1" t="s">
        <v>78</v>
      </c>
      <c r="G638" s="1" t="s">
        <v>691</v>
      </c>
      <c r="H638" s="1" t="s">
        <v>692</v>
      </c>
      <c r="I638">
        <v>1</v>
      </c>
      <c r="J638" t="s">
        <v>235</v>
      </c>
      <c r="K638" s="1" t="s">
        <v>171</v>
      </c>
      <c r="L638" s="1" t="s">
        <v>178</v>
      </c>
      <c r="M638">
        <v>31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新年大将優ICONIC</v>
      </c>
    </row>
    <row r="639" spans="1:20" x14ac:dyDescent="0.3">
      <c r="A639">
        <f>VLOOKUP(Attack[[#This Row],[No用]],SetNo[[No.用]:[vlookup 用]],2,FALSE)</f>
        <v>161</v>
      </c>
      <c r="B639">
        <f>IF(ROW()=2,1,IF(A638&lt;&gt;Attack[[#This Row],[No]],1,B638+1))</f>
        <v>5</v>
      </c>
      <c r="C639" s="1" t="s">
        <v>939</v>
      </c>
      <c r="D639" s="1" t="s">
        <v>689</v>
      </c>
      <c r="E639" s="1" t="s">
        <v>77</v>
      </c>
      <c r="F639" s="1" t="s">
        <v>78</v>
      </c>
      <c r="G639" s="1" t="s">
        <v>691</v>
      </c>
      <c r="H639" s="1" t="s">
        <v>692</v>
      </c>
      <c r="I639">
        <v>1</v>
      </c>
      <c r="J639" t="s">
        <v>235</v>
      </c>
      <c r="K639" s="1" t="s">
        <v>172</v>
      </c>
      <c r="L639" s="1" t="s">
        <v>162</v>
      </c>
      <c r="M639">
        <v>31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新年大将優ICONIC</v>
      </c>
    </row>
    <row r="640" spans="1:20" x14ac:dyDescent="0.3">
      <c r="A640">
        <f>VLOOKUP(Attack[[#This Row],[No用]],SetNo[[No.用]:[vlookup 用]],2,FALSE)</f>
        <v>161</v>
      </c>
      <c r="B640">
        <f>IF(ROW()=2,1,IF(A639&lt;&gt;Attack[[#This Row],[No]],1,B639+1))</f>
        <v>6</v>
      </c>
      <c r="C640" s="1" t="s">
        <v>939</v>
      </c>
      <c r="D640" s="1" t="s">
        <v>689</v>
      </c>
      <c r="E640" s="1" t="s">
        <v>77</v>
      </c>
      <c r="F640" s="1" t="s">
        <v>78</v>
      </c>
      <c r="G640" s="1" t="s">
        <v>691</v>
      </c>
      <c r="H640" s="1" t="s">
        <v>692</v>
      </c>
      <c r="I640">
        <v>1</v>
      </c>
      <c r="J640" t="s">
        <v>405</v>
      </c>
      <c r="K640" s="1" t="s">
        <v>171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Attack[[#This Row],[服装]]&amp;Attack[[#This Row],[名前]]&amp;Attack[[#This Row],[レアリティ]]</f>
        <v>新年大将優ICONIC</v>
      </c>
    </row>
    <row r="641" spans="1:20" x14ac:dyDescent="0.3">
      <c r="A641">
        <f>VLOOKUP(Attack[[#This Row],[No用]],SetNo[[No.用]:[vlookup 用]],2,FALSE)</f>
        <v>161</v>
      </c>
      <c r="B641">
        <f>IF(ROW()=2,1,IF(A640&lt;&gt;Attack[[#This Row],[No]],1,B640+1))</f>
        <v>7</v>
      </c>
      <c r="C641" s="1" t="s">
        <v>939</v>
      </c>
      <c r="D641" s="1" t="s">
        <v>689</v>
      </c>
      <c r="E641" s="1" t="s">
        <v>77</v>
      </c>
      <c r="F641" s="1" t="s">
        <v>78</v>
      </c>
      <c r="G641" s="1" t="s">
        <v>691</v>
      </c>
      <c r="H641" s="1" t="s">
        <v>692</v>
      </c>
      <c r="I641">
        <v>1</v>
      </c>
      <c r="J641" t="s">
        <v>235</v>
      </c>
      <c r="K641" s="1" t="s">
        <v>271</v>
      </c>
      <c r="L641" s="1" t="s">
        <v>225</v>
      </c>
      <c r="M641">
        <v>49</v>
      </c>
      <c r="N641">
        <v>0</v>
      </c>
      <c r="O641">
        <v>59</v>
      </c>
      <c r="P641">
        <v>0</v>
      </c>
      <c r="T641" t="str">
        <f>Attack[[#This Row],[服装]]&amp;Attack[[#This Row],[名前]]&amp;Attack[[#This Row],[レアリティ]]</f>
        <v>新年大将優ICONIC</v>
      </c>
    </row>
    <row r="642" spans="1:20" x14ac:dyDescent="0.3">
      <c r="A642">
        <f>VLOOKUP(Attack[[#This Row],[No用]],SetNo[[No.用]:[vlookup 用]],2,FALSE)</f>
        <v>162</v>
      </c>
      <c r="B642">
        <f>IF(ROW()=2,1,IF(A641&lt;&gt;Attack[[#This Row],[No]],1,B641+1))</f>
        <v>1</v>
      </c>
      <c r="C642" t="s">
        <v>108</v>
      </c>
      <c r="D642" s="1" t="s">
        <v>694</v>
      </c>
      <c r="E642" s="1" t="s">
        <v>90</v>
      </c>
      <c r="F642" s="1" t="s">
        <v>78</v>
      </c>
      <c r="G642" s="1" t="s">
        <v>691</v>
      </c>
      <c r="H642" t="s">
        <v>71</v>
      </c>
      <c r="I642">
        <v>1</v>
      </c>
      <c r="J642" t="s">
        <v>235</v>
      </c>
      <c r="K642" s="1" t="s">
        <v>168</v>
      </c>
      <c r="L642" s="1" t="s">
        <v>173</v>
      </c>
      <c r="M642">
        <v>36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ユニフォーム沼井和馬ICONIC</v>
      </c>
    </row>
    <row r="643" spans="1:20" x14ac:dyDescent="0.3">
      <c r="A643">
        <f>VLOOKUP(Attack[[#This Row],[No用]],SetNo[[No.用]:[vlookup 用]],2,FALSE)</f>
        <v>162</v>
      </c>
      <c r="B643">
        <f>IF(ROW()=2,1,IF(A642&lt;&gt;Attack[[#This Row],[No]],1,B642+1))</f>
        <v>2</v>
      </c>
      <c r="C643" t="s">
        <v>108</v>
      </c>
      <c r="D643" s="1" t="s">
        <v>694</v>
      </c>
      <c r="E643" s="1" t="s">
        <v>90</v>
      </c>
      <c r="F643" s="1" t="s">
        <v>78</v>
      </c>
      <c r="G643" s="1" t="s">
        <v>691</v>
      </c>
      <c r="H643" t="s">
        <v>71</v>
      </c>
      <c r="I643">
        <v>1</v>
      </c>
      <c r="J643" t="s">
        <v>235</v>
      </c>
      <c r="K643" s="1" t="s">
        <v>169</v>
      </c>
      <c r="L643" s="1" t="s">
        <v>178</v>
      </c>
      <c r="M643">
        <v>36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ユニフォーム沼井和馬ICONIC</v>
      </c>
    </row>
    <row r="644" spans="1:20" x14ac:dyDescent="0.3">
      <c r="A644">
        <f>VLOOKUP(Attack[[#This Row],[No用]],SetNo[[No.用]:[vlookup 用]],2,FALSE)</f>
        <v>163</v>
      </c>
      <c r="B644">
        <f>IF(ROW()=2,1,IF(A643&lt;&gt;Attack[[#This Row],[No]],1,B643+1))</f>
        <v>1</v>
      </c>
      <c r="C644" t="s">
        <v>108</v>
      </c>
      <c r="D644" s="1" t="s">
        <v>861</v>
      </c>
      <c r="E644" s="1" t="s">
        <v>90</v>
      </c>
      <c r="F644" s="1" t="s">
        <v>78</v>
      </c>
      <c r="G644" s="1" t="s">
        <v>691</v>
      </c>
      <c r="H644" t="s">
        <v>71</v>
      </c>
      <c r="I644">
        <v>1</v>
      </c>
      <c r="J644" t="s">
        <v>405</v>
      </c>
      <c r="K644" s="1" t="s">
        <v>168</v>
      </c>
      <c r="L644" s="1" t="s">
        <v>178</v>
      </c>
      <c r="M644">
        <v>35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ユニフォーム潜尚保ICONIC</v>
      </c>
    </row>
    <row r="645" spans="1:20" x14ac:dyDescent="0.3">
      <c r="A645">
        <f>VLOOKUP(Attack[[#This Row],[No用]],SetNo[[No.用]:[vlookup 用]],2,FALSE)</f>
        <v>163</v>
      </c>
      <c r="B645">
        <f>IF(ROW()=2,1,IF(A644&lt;&gt;Attack[[#This Row],[No]],1,B644+1))</f>
        <v>2</v>
      </c>
      <c r="C645" t="s">
        <v>108</v>
      </c>
      <c r="D645" s="1" t="s">
        <v>861</v>
      </c>
      <c r="E645" s="1" t="s">
        <v>90</v>
      </c>
      <c r="F645" s="1" t="s">
        <v>78</v>
      </c>
      <c r="G645" s="1" t="s">
        <v>691</v>
      </c>
      <c r="H645" t="s">
        <v>71</v>
      </c>
      <c r="I645">
        <v>1</v>
      </c>
      <c r="J645" t="s">
        <v>235</v>
      </c>
      <c r="K645" s="1" t="s">
        <v>169</v>
      </c>
      <c r="L645" s="1" t="s">
        <v>178</v>
      </c>
      <c r="M645">
        <v>33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ユニフォーム潜尚保ICONIC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3</v>
      </c>
      <c r="C646" t="s">
        <v>108</v>
      </c>
      <c r="D646" s="1" t="s">
        <v>861</v>
      </c>
      <c r="E646" s="1" t="s">
        <v>90</v>
      </c>
      <c r="F646" s="1" t="s">
        <v>78</v>
      </c>
      <c r="G646" s="1" t="s">
        <v>691</v>
      </c>
      <c r="H646" t="s">
        <v>71</v>
      </c>
      <c r="I646">
        <v>1</v>
      </c>
      <c r="J646" t="s">
        <v>235</v>
      </c>
      <c r="K646" s="1" t="s">
        <v>170</v>
      </c>
      <c r="L646" s="1" t="s">
        <v>173</v>
      </c>
      <c r="M646">
        <v>38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ユニフォーム潜尚保ICONIC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4</v>
      </c>
      <c r="C647" t="s">
        <v>108</v>
      </c>
      <c r="D647" s="1" t="s">
        <v>861</v>
      </c>
      <c r="E647" s="1" t="s">
        <v>90</v>
      </c>
      <c r="F647" s="1" t="s">
        <v>78</v>
      </c>
      <c r="G647" s="1" t="s">
        <v>691</v>
      </c>
      <c r="H647" t="s">
        <v>71</v>
      </c>
      <c r="I647">
        <v>1</v>
      </c>
      <c r="J647" t="s">
        <v>405</v>
      </c>
      <c r="K647" s="1" t="s">
        <v>271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ユニフォーム潜尚保ICONIC</v>
      </c>
    </row>
    <row r="648" spans="1:20" x14ac:dyDescent="0.3">
      <c r="A648">
        <f>VLOOKUP(Attack[[#This Row],[No用]],SetNo[[No.用]:[vlookup 用]],2,FALSE)</f>
        <v>163</v>
      </c>
      <c r="B648">
        <f>IF(ROW()=2,1,IF(A647&lt;&gt;Attack[[#This Row],[No]],1,B647+1))</f>
        <v>5</v>
      </c>
      <c r="C648" t="s">
        <v>108</v>
      </c>
      <c r="D648" s="1" t="s">
        <v>861</v>
      </c>
      <c r="E648" s="1" t="s">
        <v>90</v>
      </c>
      <c r="F648" s="1" t="s">
        <v>78</v>
      </c>
      <c r="G648" s="1" t="s">
        <v>691</v>
      </c>
      <c r="H648" t="s">
        <v>71</v>
      </c>
      <c r="I648">
        <v>1</v>
      </c>
      <c r="J648" t="s">
        <v>235</v>
      </c>
      <c r="K648" s="1" t="s">
        <v>172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ユニフォーム潜尚保ICONIC</v>
      </c>
    </row>
    <row r="649" spans="1:20" x14ac:dyDescent="0.3">
      <c r="A649">
        <f>VLOOKUP(Attack[[#This Row],[No用]],SetNo[[No.用]:[vlookup 用]],2,FALSE)</f>
        <v>163</v>
      </c>
      <c r="B649">
        <f>IF(ROW()=2,1,IF(A648&lt;&gt;Attack[[#This Row],[No]],1,B648+1))</f>
        <v>6</v>
      </c>
      <c r="C649" t="s">
        <v>108</v>
      </c>
      <c r="D649" s="1" t="s">
        <v>861</v>
      </c>
      <c r="E649" s="1" t="s">
        <v>90</v>
      </c>
      <c r="F649" s="1" t="s">
        <v>78</v>
      </c>
      <c r="G649" s="1" t="s">
        <v>691</v>
      </c>
      <c r="H649" t="s">
        <v>71</v>
      </c>
      <c r="I649">
        <v>1</v>
      </c>
      <c r="J649" t="s">
        <v>235</v>
      </c>
      <c r="K649" s="1" t="s">
        <v>183</v>
      </c>
      <c r="L649" s="1" t="s">
        <v>225</v>
      </c>
      <c r="M649">
        <v>43</v>
      </c>
      <c r="N649">
        <v>0</v>
      </c>
      <c r="O649">
        <v>53</v>
      </c>
      <c r="P649">
        <v>0</v>
      </c>
      <c r="T649" t="str">
        <f>Attack[[#This Row],[服装]]&amp;Attack[[#This Row],[名前]]&amp;Attack[[#This Row],[レアリティ]]</f>
        <v>ユニフォーム潜尚保ICONIC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1</v>
      </c>
      <c r="C650" t="s">
        <v>108</v>
      </c>
      <c r="D650" s="1" t="s">
        <v>863</v>
      </c>
      <c r="E650" s="1" t="s">
        <v>90</v>
      </c>
      <c r="F650" s="1" t="s">
        <v>78</v>
      </c>
      <c r="G650" s="1" t="s">
        <v>691</v>
      </c>
      <c r="H650" t="s">
        <v>71</v>
      </c>
      <c r="I650">
        <v>1</v>
      </c>
      <c r="J650" t="s">
        <v>405</v>
      </c>
      <c r="K650" s="1" t="s">
        <v>168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ユニフォーム高千穂恵也ICONIC</v>
      </c>
    </row>
    <row r="651" spans="1:20" x14ac:dyDescent="0.3">
      <c r="A651">
        <f>VLOOKUP(Attack[[#This Row],[No用]],SetNo[[No.用]:[vlookup 用]],2,FALSE)</f>
        <v>164</v>
      </c>
      <c r="B651">
        <f>IF(ROW()=2,1,IF(A650&lt;&gt;Attack[[#This Row],[No]],1,B650+1))</f>
        <v>2</v>
      </c>
      <c r="C651" t="s">
        <v>108</v>
      </c>
      <c r="D651" s="1" t="s">
        <v>863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34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ユニフォーム高千穂恵也ICONIC</v>
      </c>
    </row>
    <row r="652" spans="1:20" x14ac:dyDescent="0.3">
      <c r="A652">
        <f>VLOOKUP(Attack[[#This Row],[No用]],SetNo[[No.用]:[vlookup 用]],2,FALSE)</f>
        <v>164</v>
      </c>
      <c r="B652">
        <f>IF(ROW()=2,1,IF(A651&lt;&gt;Attack[[#This Row],[No]],1,B651+1))</f>
        <v>3</v>
      </c>
      <c r="C652" t="s">
        <v>108</v>
      </c>
      <c r="D652" s="1" t="s">
        <v>863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235</v>
      </c>
      <c r="K652" s="1" t="s">
        <v>271</v>
      </c>
      <c r="L652" s="1" t="s">
        <v>162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ユニフォーム高千穂恵也ICONIC</v>
      </c>
    </row>
    <row r="653" spans="1:20" x14ac:dyDescent="0.3">
      <c r="A653">
        <f>VLOOKUP(Attack[[#This Row],[No用]],SetNo[[No.用]:[vlookup 用]],2,FALSE)</f>
        <v>165</v>
      </c>
      <c r="B653">
        <f>IF(ROW()=2,1,IF(A652&lt;&gt;Attack[[#This Row],[No]],1,B652+1))</f>
        <v>1</v>
      </c>
      <c r="C653" t="s">
        <v>108</v>
      </c>
      <c r="D653" s="1" t="s">
        <v>865</v>
      </c>
      <c r="E653" s="1" t="s">
        <v>90</v>
      </c>
      <c r="F653" s="1" t="s">
        <v>82</v>
      </c>
      <c r="G653" s="1" t="s">
        <v>691</v>
      </c>
      <c r="H653" t="s">
        <v>71</v>
      </c>
      <c r="I653">
        <v>1</v>
      </c>
      <c r="J653" t="s">
        <v>235</v>
      </c>
      <c r="K653" s="1" t="s">
        <v>168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ユニフォーム広尾倖児ICONIC</v>
      </c>
    </row>
    <row r="654" spans="1:20" x14ac:dyDescent="0.3">
      <c r="A654">
        <f>VLOOKUP(Attack[[#This Row],[No用]],SetNo[[No.用]:[vlookup 用]],2,FALSE)</f>
        <v>165</v>
      </c>
      <c r="B654">
        <f>IF(ROW()=2,1,IF(A653&lt;&gt;Attack[[#This Row],[No]],1,B653+1))</f>
        <v>2</v>
      </c>
      <c r="C654" t="s">
        <v>108</v>
      </c>
      <c r="D654" s="1" t="s">
        <v>865</v>
      </c>
      <c r="E654" s="1" t="s">
        <v>90</v>
      </c>
      <c r="F654" s="1" t="s">
        <v>82</v>
      </c>
      <c r="G654" s="1" t="s">
        <v>691</v>
      </c>
      <c r="H654" t="s">
        <v>71</v>
      </c>
      <c r="I654">
        <v>1</v>
      </c>
      <c r="J654" t="s">
        <v>405</v>
      </c>
      <c r="K654" s="1" t="s">
        <v>169</v>
      </c>
      <c r="L654" s="1" t="s">
        <v>162</v>
      </c>
      <c r="M654">
        <v>24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ユニフォーム広尾倖児ICONIC</v>
      </c>
    </row>
    <row r="655" spans="1:20" x14ac:dyDescent="0.3">
      <c r="A655">
        <f>VLOOKUP(Attack[[#This Row],[No用]],SetNo[[No.用]:[vlookup 用]],2,FALSE)</f>
        <v>165</v>
      </c>
      <c r="B655">
        <f>IF(ROW()=2,1,IF(A654&lt;&gt;Attack[[#This Row],[No]],1,B654+1))</f>
        <v>3</v>
      </c>
      <c r="C655" t="s">
        <v>108</v>
      </c>
      <c r="D655" s="1" t="s">
        <v>865</v>
      </c>
      <c r="E655" s="1" t="s">
        <v>90</v>
      </c>
      <c r="F655" s="1" t="s">
        <v>82</v>
      </c>
      <c r="G655" s="1" t="s">
        <v>691</v>
      </c>
      <c r="H655" t="s">
        <v>71</v>
      </c>
      <c r="I655">
        <v>1</v>
      </c>
      <c r="J655" t="s">
        <v>235</v>
      </c>
      <c r="K655" s="1" t="s">
        <v>172</v>
      </c>
      <c r="L655" s="1" t="s">
        <v>162</v>
      </c>
      <c r="M655">
        <v>24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ユニフォーム広尾倖児ICONIC</v>
      </c>
    </row>
    <row r="656" spans="1:20" x14ac:dyDescent="0.3">
      <c r="A656">
        <f>VLOOKUP(Attack[[#This Row],[No用]],SetNo[[No.用]:[vlookup 用]],2,FALSE)</f>
        <v>166</v>
      </c>
      <c r="B656">
        <f>IF(ROW()=2,1,IF(A655&lt;&gt;Attack[[#This Row],[No]],1,B655+1))</f>
        <v>1</v>
      </c>
      <c r="C656" t="s">
        <v>108</v>
      </c>
      <c r="D656" s="1" t="s">
        <v>867</v>
      </c>
      <c r="E656" s="1" t="s">
        <v>90</v>
      </c>
      <c r="F656" s="1" t="s">
        <v>74</v>
      </c>
      <c r="G656" s="1" t="s">
        <v>691</v>
      </c>
      <c r="H656" t="s">
        <v>71</v>
      </c>
      <c r="I656">
        <v>1</v>
      </c>
      <c r="J656" t="s">
        <v>235</v>
      </c>
      <c r="K656" s="1" t="s">
        <v>168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ユニフォーム先島伊澄ICONIC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2</v>
      </c>
      <c r="C657" t="s">
        <v>108</v>
      </c>
      <c r="D657" s="1" t="s">
        <v>867</v>
      </c>
      <c r="E657" s="1" t="s">
        <v>90</v>
      </c>
      <c r="F657" s="1" t="s">
        <v>74</v>
      </c>
      <c r="G657" s="1" t="s">
        <v>691</v>
      </c>
      <c r="H657" t="s">
        <v>71</v>
      </c>
      <c r="I657">
        <v>1</v>
      </c>
      <c r="J657" t="s">
        <v>235</v>
      </c>
      <c r="K657" s="1" t="s">
        <v>169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ユニフォーム先島伊澄ICONIC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3</v>
      </c>
      <c r="C658" t="s">
        <v>108</v>
      </c>
      <c r="D658" s="1" t="s">
        <v>867</v>
      </c>
      <c r="E658" s="1" t="s">
        <v>90</v>
      </c>
      <c r="F658" s="1" t="s">
        <v>74</v>
      </c>
      <c r="G658" s="1" t="s">
        <v>691</v>
      </c>
      <c r="H658" t="s">
        <v>71</v>
      </c>
      <c r="I658">
        <v>1</v>
      </c>
      <c r="J658" t="s">
        <v>235</v>
      </c>
      <c r="K658" s="1" t="s">
        <v>171</v>
      </c>
      <c r="L658" s="1" t="s">
        <v>173</v>
      </c>
      <c r="M658">
        <v>30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ユニフォーム先島伊澄ICONIC</v>
      </c>
    </row>
    <row r="659" spans="1:20" x14ac:dyDescent="0.3">
      <c r="A659">
        <f>VLOOKUP(Attack[[#This Row],[No用]],SetNo[[No.用]:[vlookup 用]],2,FALSE)</f>
        <v>167</v>
      </c>
      <c r="B659">
        <f>IF(ROW()=2,1,IF(A658&lt;&gt;Attack[[#This Row],[No]],1,B658+1))</f>
        <v>1</v>
      </c>
      <c r="C659" t="s">
        <v>108</v>
      </c>
      <c r="D659" s="1" t="s">
        <v>869</v>
      </c>
      <c r="E659" s="1" t="s">
        <v>90</v>
      </c>
      <c r="F659" s="1" t="s">
        <v>82</v>
      </c>
      <c r="G659" s="1" t="s">
        <v>691</v>
      </c>
      <c r="H659" t="s">
        <v>71</v>
      </c>
      <c r="I659">
        <v>1</v>
      </c>
      <c r="J659" t="s">
        <v>405</v>
      </c>
      <c r="K659" s="1" t="s">
        <v>168</v>
      </c>
      <c r="L659" s="1" t="s">
        <v>162</v>
      </c>
      <c r="M659">
        <v>31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ユニフォーム背黒晃彦ICONIC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2</v>
      </c>
      <c r="C660" t="s">
        <v>108</v>
      </c>
      <c r="D660" s="1" t="s">
        <v>869</v>
      </c>
      <c r="E660" s="1" t="s">
        <v>90</v>
      </c>
      <c r="F660" s="1" t="s">
        <v>82</v>
      </c>
      <c r="G660" s="1" t="s">
        <v>691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31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ユニフォーム背黒晃彦ICONIC</v>
      </c>
    </row>
    <row r="661" spans="1:20" x14ac:dyDescent="0.3">
      <c r="A661">
        <f>VLOOKUP(Attack[[#This Row],[No用]],SetNo[[No.用]:[vlookup 用]],2,FALSE)</f>
        <v>168</v>
      </c>
      <c r="B661">
        <f>IF(ROW()=2,1,IF(A660&lt;&gt;Attack[[#This Row],[No]],1,B660+1))</f>
        <v>1</v>
      </c>
      <c r="C661" t="s">
        <v>108</v>
      </c>
      <c r="D661" s="1" t="s">
        <v>871</v>
      </c>
      <c r="E661" s="1" t="s">
        <v>90</v>
      </c>
      <c r="F661" s="1" t="s">
        <v>80</v>
      </c>
      <c r="G661" s="1" t="s">
        <v>691</v>
      </c>
      <c r="H661" t="s">
        <v>71</v>
      </c>
      <c r="I661">
        <v>1</v>
      </c>
      <c r="J661" t="s">
        <v>235</v>
      </c>
      <c r="M661">
        <v>0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34"/>
  <sheetViews>
    <sheetView topLeftCell="A488" workbookViewId="0">
      <selection activeCell="A525" sqref="A525:XFD52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s="1" t="s">
        <v>963</v>
      </c>
      <c r="D349" t="s">
        <v>72</v>
      </c>
      <c r="E349" s="1" t="s">
        <v>90</v>
      </c>
      <c r="F349" t="s">
        <v>74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雪遊び古牧譲ICONIC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s="1" t="s">
        <v>963</v>
      </c>
      <c r="D350" t="s">
        <v>72</v>
      </c>
      <c r="E350" s="1" t="s">
        <v>90</v>
      </c>
      <c r="F350" t="s">
        <v>74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雪遊び古牧譲ICONIC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s="1" t="s">
        <v>963</v>
      </c>
      <c r="D351" t="s">
        <v>72</v>
      </c>
      <c r="E351" s="1" t="s">
        <v>90</v>
      </c>
      <c r="F351" t="s">
        <v>74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雪遊び古牧譲ICONIC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t="s">
        <v>206</v>
      </c>
      <c r="D353" t="s">
        <v>76</v>
      </c>
      <c r="E353" t="s">
        <v>28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ユニフォーム浅虫快人ICONIC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t="s">
        <v>206</v>
      </c>
      <c r="D354" t="s">
        <v>76</v>
      </c>
      <c r="E354" t="s">
        <v>28</v>
      </c>
      <c r="F354" t="s">
        <v>25</v>
      </c>
      <c r="G354" t="s">
        <v>75</v>
      </c>
      <c r="H354" t="s">
        <v>71</v>
      </c>
      <c r="I354">
        <v>1</v>
      </c>
      <c r="J354" t="s">
        <v>248</v>
      </c>
      <c r="K354" s="1" t="s">
        <v>177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ユニフォーム浅虫快人ICONIC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4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249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ユニフォーム浅虫快人ICONIC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1</v>
      </c>
      <c r="C356" t="s">
        <v>206</v>
      </c>
      <c r="D356" t="s">
        <v>79</v>
      </c>
      <c r="E356" t="s">
        <v>23</v>
      </c>
      <c r="F356" t="s">
        <v>21</v>
      </c>
      <c r="G356" t="s">
        <v>75</v>
      </c>
      <c r="H356" t="s">
        <v>71</v>
      </c>
      <c r="I356">
        <v>1</v>
      </c>
      <c r="J356" t="s">
        <v>248</v>
      </c>
      <c r="K356" s="1"/>
      <c r="L356" s="1"/>
      <c r="M356">
        <v>0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ユニフォーム南田大志ICONIC</v>
      </c>
    </row>
    <row r="357" spans="1:20" x14ac:dyDescent="0.3">
      <c r="A357">
        <f>VLOOKUP(Block[[#This Row],[No用]],SetNo[[No.用]:[vlookup 用]],2,FALSE)</f>
        <v>96</v>
      </c>
      <c r="B357">
        <f>IF(ROW()=2,1,IF(A356&lt;&gt;Block[[#This Row],[No]],1,B356+1))</f>
        <v>1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96</v>
      </c>
      <c r="B358">
        <f>IF(ROW()=2,1,IF(A357&lt;&gt;Block[[#This Row],[No]],1,B357+1))</f>
        <v>2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3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173</v>
      </c>
      <c r="M359">
        <v>39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4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ユニフォーム湯川良明ICONIC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5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ユニフォーム湯川良明ICONIC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6</v>
      </c>
      <c r="C362" t="s">
        <v>206</v>
      </c>
      <c r="D362" t="s">
        <v>81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225</v>
      </c>
      <c r="M362">
        <v>44</v>
      </c>
      <c r="N362">
        <v>0</v>
      </c>
      <c r="O362">
        <v>54</v>
      </c>
      <c r="P362">
        <v>0</v>
      </c>
      <c r="T362" t="str">
        <f>Block[[#This Row],[服装]]&amp;Block[[#This Row],[名前]]&amp;Block[[#This Row],[レアリティ]]</f>
        <v>ユニフォーム湯川良明ICONIC</v>
      </c>
    </row>
    <row r="363" spans="1:20" x14ac:dyDescent="0.3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t="s">
        <v>206</v>
      </c>
      <c r="D364" t="s">
        <v>83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175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ユニフォーム稲垣功ICONIC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t="s">
        <v>206</v>
      </c>
      <c r="D365" t="s">
        <v>83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248</v>
      </c>
      <c r="K365" s="1" t="s">
        <v>177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ユニフォーム稲垣功ICONIC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4</v>
      </c>
      <c r="C366" t="s">
        <v>206</v>
      </c>
      <c r="D366" t="s">
        <v>83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ユニフォーム稲垣功ICONIC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1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174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2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175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3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192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4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ユニフォーム馬門英治ICONIC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5</v>
      </c>
      <c r="C371" t="s">
        <v>206</v>
      </c>
      <c r="D371" t="s">
        <v>86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ユニフォーム馬門英治ICONIC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6</v>
      </c>
      <c r="C372" t="s">
        <v>206</v>
      </c>
      <c r="D372" t="s">
        <v>86</v>
      </c>
      <c r="E372" t="s">
        <v>23</v>
      </c>
      <c r="F372" t="s">
        <v>26</v>
      </c>
      <c r="G372" t="s">
        <v>75</v>
      </c>
      <c r="H372" t="s">
        <v>71</v>
      </c>
      <c r="I372">
        <v>1</v>
      </c>
      <c r="J372" t="s">
        <v>248</v>
      </c>
      <c r="K372" s="1" t="s">
        <v>176</v>
      </c>
      <c r="L372" s="1" t="s">
        <v>225</v>
      </c>
      <c r="M372">
        <v>45</v>
      </c>
      <c r="N372">
        <v>0</v>
      </c>
      <c r="O372">
        <v>56</v>
      </c>
      <c r="P372">
        <v>0</v>
      </c>
      <c r="T372" t="str">
        <f>Block[[#This Row],[服装]]&amp;Block[[#This Row],[名前]]&amp;Block[[#This Row],[レアリティ]]</f>
        <v>ユニフォーム馬門英治ICONIC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t="s">
        <v>206</v>
      </c>
      <c r="D373" t="s">
        <v>88</v>
      </c>
      <c r="E373" t="s">
        <v>23</v>
      </c>
      <c r="F373" t="s">
        <v>25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t="s">
        <v>206</v>
      </c>
      <c r="D374" t="s">
        <v>88</v>
      </c>
      <c r="E374" t="s">
        <v>23</v>
      </c>
      <c r="F374" t="s">
        <v>25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t="s">
        <v>206</v>
      </c>
      <c r="D375" t="s">
        <v>88</v>
      </c>
      <c r="E375" t="s">
        <v>23</v>
      </c>
      <c r="F375" t="s">
        <v>25</v>
      </c>
      <c r="G375" t="s">
        <v>75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ユニフォーム百沢雄大ICONIC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178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s="1" t="s">
        <v>705</v>
      </c>
      <c r="D378" t="s">
        <v>88</v>
      </c>
      <c r="E378" s="1" t="s">
        <v>90</v>
      </c>
      <c r="F378" t="s">
        <v>78</v>
      </c>
      <c r="G378" t="s">
        <v>75</v>
      </c>
      <c r="H378" t="s">
        <v>71</v>
      </c>
      <c r="I378">
        <v>1</v>
      </c>
      <c r="J378" t="s">
        <v>248</v>
      </c>
      <c r="K378" s="1" t="s">
        <v>179</v>
      </c>
      <c r="L378" s="1" t="s">
        <v>178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職業体験百沢雄大ICONIC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4</v>
      </c>
      <c r="C379" s="1" t="s">
        <v>705</v>
      </c>
      <c r="D379" t="s">
        <v>88</v>
      </c>
      <c r="E379" s="1" t="s">
        <v>90</v>
      </c>
      <c r="F379" t="s">
        <v>78</v>
      </c>
      <c r="G379" t="s">
        <v>75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職業体験百沢雄大ICONIC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5</v>
      </c>
      <c r="C380" s="1" t="s">
        <v>705</v>
      </c>
      <c r="D380" t="s">
        <v>88</v>
      </c>
      <c r="E380" s="1" t="s">
        <v>90</v>
      </c>
      <c r="F380" t="s">
        <v>78</v>
      </c>
      <c r="G380" t="s">
        <v>75</v>
      </c>
      <c r="H380" t="s">
        <v>71</v>
      </c>
      <c r="I380">
        <v>1</v>
      </c>
      <c r="J380" t="s">
        <v>248</v>
      </c>
      <c r="K380" s="1" t="s">
        <v>183</v>
      </c>
      <c r="L380" s="1" t="s">
        <v>225</v>
      </c>
      <c r="M380">
        <v>50</v>
      </c>
      <c r="N380">
        <v>5</v>
      </c>
      <c r="O380">
        <v>60</v>
      </c>
      <c r="P380">
        <v>8</v>
      </c>
      <c r="T380" t="str">
        <f>Block[[#This Row],[服装]]&amp;Block[[#This Row],[名前]]&amp;Block[[#This Row],[レアリティ]]</f>
        <v>職業体験百沢雄大ICONIC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108</v>
      </c>
      <c r="D381" t="s">
        <v>89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108</v>
      </c>
      <c r="D382" t="s">
        <v>89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108</v>
      </c>
      <c r="D383" t="s">
        <v>89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149</v>
      </c>
      <c r="D384" t="s">
        <v>89</v>
      </c>
      <c r="E384" t="s">
        <v>77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制服照島游児ICONIC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t="s">
        <v>149</v>
      </c>
      <c r="D385" t="s">
        <v>89</v>
      </c>
      <c r="E385" t="s">
        <v>77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制服照島游児ICONIC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t="s">
        <v>149</v>
      </c>
      <c r="D386" t="s">
        <v>89</v>
      </c>
      <c r="E386" t="s">
        <v>77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制服照島游児ICONIC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s="1" t="s">
        <v>963</v>
      </c>
      <c r="D387" t="s">
        <v>89</v>
      </c>
      <c r="E387" s="1" t="s">
        <v>964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雪遊び照島游児ICONIC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s="1" t="s">
        <v>963</v>
      </c>
      <c r="D388" t="s">
        <v>89</v>
      </c>
      <c r="E388" s="1" t="s">
        <v>964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178</v>
      </c>
      <c r="M388">
        <v>32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雪遊び照島游児ICONIC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s="1" t="s">
        <v>963</v>
      </c>
      <c r="D389" t="s">
        <v>89</v>
      </c>
      <c r="E389" s="1" t="s">
        <v>964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雪遊び照島游児ICONIC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t="s">
        <v>108</v>
      </c>
      <c r="D390" t="s">
        <v>92</v>
      </c>
      <c r="E390" t="s">
        <v>90</v>
      </c>
      <c r="F390" t="s">
        <v>82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173</v>
      </c>
      <c r="M390">
        <v>36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ユニフォーム母畑和馬ICONIC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2</v>
      </c>
      <c r="C391" t="s">
        <v>108</v>
      </c>
      <c r="D391" t="s">
        <v>92</v>
      </c>
      <c r="E391" t="s">
        <v>90</v>
      </c>
      <c r="F391" t="s">
        <v>82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173</v>
      </c>
      <c r="M391">
        <v>36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ユニフォーム母畑和馬ICONIC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3</v>
      </c>
      <c r="C392" t="s">
        <v>108</v>
      </c>
      <c r="D392" t="s">
        <v>92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179</v>
      </c>
      <c r="L392" s="1" t="s">
        <v>173</v>
      </c>
      <c r="M392">
        <v>39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ユニフォーム母畑和馬ICONIC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4</v>
      </c>
      <c r="C393" t="s">
        <v>108</v>
      </c>
      <c r="D393" t="s">
        <v>92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177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ユニフォーム母畑和馬ICONIC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5</v>
      </c>
      <c r="C394" t="s">
        <v>108</v>
      </c>
      <c r="D394" t="s">
        <v>92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ユニフォーム母畑和馬ICONIC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6</v>
      </c>
      <c r="C395" t="s">
        <v>108</v>
      </c>
      <c r="D395" t="s">
        <v>92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183</v>
      </c>
      <c r="L395" s="1" t="s">
        <v>225</v>
      </c>
      <c r="M395">
        <v>46</v>
      </c>
      <c r="N395">
        <v>0</v>
      </c>
      <c r="O395">
        <v>56</v>
      </c>
      <c r="P395">
        <v>0</v>
      </c>
      <c r="T395" t="str">
        <f>Block[[#This Row],[服装]]&amp;Block[[#This Row],[名前]]&amp;Block[[#This Row],[レアリティ]]</f>
        <v>ユニフォーム母畑和馬ICONIC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108</v>
      </c>
      <c r="D396" t="s">
        <v>93</v>
      </c>
      <c r="E396" t="s">
        <v>73</v>
      </c>
      <c r="F396" t="s">
        <v>74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14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ユニフォーム二岐丈晴ICONIC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108</v>
      </c>
      <c r="D397" t="s">
        <v>93</v>
      </c>
      <c r="E397" t="s">
        <v>73</v>
      </c>
      <c r="F397" t="s">
        <v>74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ユニフォーム二岐丈晴ICONIC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108</v>
      </c>
      <c r="D398" t="s">
        <v>93</v>
      </c>
      <c r="E398" t="s">
        <v>73</v>
      </c>
      <c r="F398" t="s">
        <v>74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14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ユニフォーム二岐丈晴ICONIC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149</v>
      </c>
      <c r="D399" t="s">
        <v>93</v>
      </c>
      <c r="E399" t="s">
        <v>90</v>
      </c>
      <c r="F399" t="s">
        <v>74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制服二岐丈晴ICONIC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149</v>
      </c>
      <c r="D400" t="s">
        <v>93</v>
      </c>
      <c r="E400" t="s">
        <v>90</v>
      </c>
      <c r="F400" t="s">
        <v>74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制服二岐丈晴ICONIC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149</v>
      </c>
      <c r="D401" t="s">
        <v>93</v>
      </c>
      <c r="E401" t="s">
        <v>90</v>
      </c>
      <c r="F401" t="s">
        <v>74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14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制服二岐丈晴ICONIC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108</v>
      </c>
      <c r="D402" t="s">
        <v>99</v>
      </c>
      <c r="E402" t="s">
        <v>73</v>
      </c>
      <c r="F402" t="s">
        <v>78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ユニフォーム沼尻凛太郎ICONIC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108</v>
      </c>
      <c r="D403" t="s">
        <v>99</v>
      </c>
      <c r="E403" t="s">
        <v>73</v>
      </c>
      <c r="F403" t="s">
        <v>78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ユニフォーム沼尻凛太郎ICONIC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108</v>
      </c>
      <c r="D404" t="s">
        <v>99</v>
      </c>
      <c r="E404" t="s">
        <v>73</v>
      </c>
      <c r="F404" t="s">
        <v>78</v>
      </c>
      <c r="G404" t="s">
        <v>91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ユニフォーム沼尻凛太郎ICONIC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108</v>
      </c>
      <c r="D405" t="s">
        <v>94</v>
      </c>
      <c r="E405" t="s">
        <v>90</v>
      </c>
      <c r="F405" t="s">
        <v>82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ユニフォーム飯坂信義ICONIC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108</v>
      </c>
      <c r="D406" t="s">
        <v>94</v>
      </c>
      <c r="E406" t="s">
        <v>90</v>
      </c>
      <c r="F406" t="s">
        <v>82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ユニフォーム飯坂信義ICONIC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108</v>
      </c>
      <c r="D407" t="s">
        <v>94</v>
      </c>
      <c r="E407" t="s">
        <v>90</v>
      </c>
      <c r="F407" t="s">
        <v>82</v>
      </c>
      <c r="G407" t="s">
        <v>91</v>
      </c>
      <c r="H407" t="s">
        <v>71</v>
      </c>
      <c r="I407">
        <v>1</v>
      </c>
      <c r="J407" t="s">
        <v>248</v>
      </c>
      <c r="K407" s="1" t="s">
        <v>176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ユニフォーム飯坂信義ICONIC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4</v>
      </c>
      <c r="C408" t="s">
        <v>108</v>
      </c>
      <c r="D408" t="s">
        <v>94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ユニフォーム飯坂信義ICONIC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5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ユニフォーム飯坂信義ICONIC</v>
      </c>
    </row>
    <row r="410" spans="1:20" x14ac:dyDescent="0.3">
      <c r="A410">
        <f>VLOOKUP(Block[[#This Row],[No用]],SetNo[[No.用]:[vlookup 用]],2,FALSE)</f>
        <v>108</v>
      </c>
      <c r="B410">
        <f>IF(ROW()=2,1,IF(A409&lt;&gt;Block[[#This Row],[No]],1,B409+1))</f>
        <v>6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47</v>
      </c>
      <c r="N410">
        <v>0</v>
      </c>
      <c r="O410">
        <v>57</v>
      </c>
      <c r="P410">
        <v>0</v>
      </c>
      <c r="T410" t="str">
        <f>Block[[#This Row],[服装]]&amp;Block[[#This Row],[名前]]&amp;Block[[#This Row],[レアリティ]]</f>
        <v>ユニフォーム飯坂信義ICONIC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1</v>
      </c>
      <c r="C411" t="s">
        <v>108</v>
      </c>
      <c r="D411" t="s">
        <v>95</v>
      </c>
      <c r="E411" t="s">
        <v>90</v>
      </c>
      <c r="F411" t="s">
        <v>78</v>
      </c>
      <c r="G411" t="s">
        <v>91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ユニフォーム東山勝道ICONIC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2</v>
      </c>
      <c r="C412" t="s">
        <v>108</v>
      </c>
      <c r="D412" t="s">
        <v>95</v>
      </c>
      <c r="E412" t="s">
        <v>90</v>
      </c>
      <c r="F412" t="s">
        <v>78</v>
      </c>
      <c r="G412" t="s">
        <v>91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ユニフォーム東山勝道ICONIC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3</v>
      </c>
      <c r="C413" t="s">
        <v>108</v>
      </c>
      <c r="D413" t="s">
        <v>95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ユニフォーム東山勝道ICONIC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108</v>
      </c>
      <c r="D414" t="s">
        <v>96</v>
      </c>
      <c r="E414" t="s">
        <v>90</v>
      </c>
      <c r="F414" t="s">
        <v>80</v>
      </c>
      <c r="G414" t="s">
        <v>91</v>
      </c>
      <c r="H414" t="s">
        <v>71</v>
      </c>
      <c r="I414">
        <v>1</v>
      </c>
      <c r="J414" t="s">
        <v>248</v>
      </c>
      <c r="M414">
        <v>0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ユニフォーム土湯新ICONIC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571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ユニフォーム中島猛ICONIC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571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ユニフォーム中島猛ICONIC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571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ユニフォーム中島猛ICONIC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574</v>
      </c>
      <c r="E418" t="s">
        <v>24</v>
      </c>
      <c r="F418" t="s">
        <v>25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ユニフォーム白石優希ICONIC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574</v>
      </c>
      <c r="E419" t="s">
        <v>24</v>
      </c>
      <c r="F419" t="s">
        <v>25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ユニフォーム白石優希ICONIC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574</v>
      </c>
      <c r="E420" t="s">
        <v>24</v>
      </c>
      <c r="F420" t="s">
        <v>25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ユニフォーム白石優希ICONIC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577</v>
      </c>
      <c r="E421" t="s">
        <v>28</v>
      </c>
      <c r="F421" t="s">
        <v>31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ユニフォーム花山一雅ICONIC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577</v>
      </c>
      <c r="E422" t="s">
        <v>28</v>
      </c>
      <c r="F422" t="s">
        <v>31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ユニフォーム花山一雅ICONIC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577</v>
      </c>
      <c r="E423" t="s">
        <v>28</v>
      </c>
      <c r="F423" t="s">
        <v>31</v>
      </c>
      <c r="G423" t="s">
        <v>156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31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ユニフォーム花山一雅ICONIC</v>
      </c>
    </row>
    <row r="424" spans="1:20" x14ac:dyDescent="0.3">
      <c r="A424">
        <f>VLOOKUP(Block[[#This Row],[No用]],SetNo[[No.用]:[vlookup 用]],2,FALSE)</f>
        <v>114</v>
      </c>
      <c r="B424">
        <f>IF(ROW()=2,1,IF(A423&lt;&gt;Block[[#This Row],[No]],1,B423+1))</f>
        <v>1</v>
      </c>
      <c r="C424" t="s">
        <v>206</v>
      </c>
      <c r="D424" t="s">
        <v>580</v>
      </c>
      <c r="E424" t="s">
        <v>28</v>
      </c>
      <c r="F424" t="s">
        <v>26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ユニフォーム鳴子哲平ICONIC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2</v>
      </c>
      <c r="C425" t="s">
        <v>206</v>
      </c>
      <c r="D425" t="s">
        <v>580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ユニフォーム鳴子哲平ICONIC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3</v>
      </c>
      <c r="C426" t="s">
        <v>206</v>
      </c>
      <c r="D426" t="s">
        <v>580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176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ユニフォーム鳴子哲平ICONIC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4</v>
      </c>
      <c r="C427" t="s">
        <v>206</v>
      </c>
      <c r="D427" t="s">
        <v>580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ユニフォーム鳴子哲平ICONIC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5</v>
      </c>
      <c r="C428" t="s">
        <v>206</v>
      </c>
      <c r="D428" t="s">
        <v>580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32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ユニフォーム鳴子哲平ICONIC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6</v>
      </c>
      <c r="C429" t="s">
        <v>206</v>
      </c>
      <c r="D429" t="s">
        <v>580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183</v>
      </c>
      <c r="L429" s="1" t="s">
        <v>225</v>
      </c>
      <c r="M429">
        <v>46</v>
      </c>
      <c r="N429">
        <v>0</v>
      </c>
      <c r="O429">
        <v>56</v>
      </c>
      <c r="P429">
        <v>0</v>
      </c>
      <c r="T429" t="str">
        <f>Block[[#This Row],[服装]]&amp;Block[[#This Row],[名前]]&amp;Block[[#This Row],[レアリティ]]</f>
        <v>ユニフォーム鳴子哲平ICONIC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583</v>
      </c>
      <c r="E430" t="s">
        <v>28</v>
      </c>
      <c r="F430" t="s">
        <v>21</v>
      </c>
      <c r="G430" t="s">
        <v>156</v>
      </c>
      <c r="H430" t="s">
        <v>71</v>
      </c>
      <c r="I430">
        <v>1</v>
      </c>
      <c r="J430" t="s">
        <v>248</v>
      </c>
      <c r="M430">
        <v>0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ユニフォーム秋保和光ICONIC</v>
      </c>
    </row>
    <row r="431" spans="1:20" x14ac:dyDescent="0.3">
      <c r="A431">
        <f>VLOOKUP(Block[[#This Row],[No用]],SetNo[[No.用]:[vlookup 用]],2,FALSE)</f>
        <v>116</v>
      </c>
      <c r="B431">
        <f>IF(ROW()=2,1,IF(A430&lt;&gt;Block[[#This Row],[No]],1,B430+1))</f>
        <v>1</v>
      </c>
      <c r="C431" t="s">
        <v>206</v>
      </c>
      <c r="D431" t="s">
        <v>586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174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ユニフォーム松島剛ICONIC</v>
      </c>
    </row>
    <row r="432" spans="1:20" x14ac:dyDescent="0.3">
      <c r="A432">
        <f>VLOOKUP(Block[[#This Row],[No用]],SetNo[[No.用]:[vlookup 用]],2,FALSE)</f>
        <v>116</v>
      </c>
      <c r="B432">
        <f>IF(ROW()=2,1,IF(A431&lt;&gt;Block[[#This Row],[No]],1,B431+1))</f>
        <v>2</v>
      </c>
      <c r="C432" t="s">
        <v>206</v>
      </c>
      <c r="D432" t="s">
        <v>586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175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ユニフォーム松島剛ICONIC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3</v>
      </c>
      <c r="C433" t="s">
        <v>206</v>
      </c>
      <c r="D433" t="s">
        <v>586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248</v>
      </c>
      <c r="K433" s="1" t="s">
        <v>192</v>
      </c>
      <c r="L433" s="1" t="s">
        <v>173</v>
      </c>
      <c r="M433">
        <v>41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ユニフォーム松島剛ICONIC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4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ユニフォーム松島剛ICONIC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5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ユニフォーム松島剛ICONIC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6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183</v>
      </c>
      <c r="L436" s="1" t="s">
        <v>225</v>
      </c>
      <c r="M436">
        <v>43</v>
      </c>
      <c r="N436">
        <v>0</v>
      </c>
      <c r="O436">
        <v>54</v>
      </c>
      <c r="P436">
        <v>0</v>
      </c>
      <c r="T436" t="str">
        <f>Block[[#This Row],[服装]]&amp;Block[[#This Row],[名前]]&amp;Block[[#This Row],[レアリティ]]</f>
        <v>ユニフォーム松島剛ICONIC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206</v>
      </c>
      <c r="D437" t="s">
        <v>589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ユニフォーム川渡瞬己ICONIC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206</v>
      </c>
      <c r="D438" t="s">
        <v>589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ユニフォーム川渡瞬己ICONIC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206</v>
      </c>
      <c r="D439" t="s">
        <v>589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ユニフォーム川渡瞬己ICONIC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108</v>
      </c>
      <c r="D440" t="s">
        <v>109</v>
      </c>
      <c r="E440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108</v>
      </c>
      <c r="D441" t="s">
        <v>109</v>
      </c>
      <c r="E44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108</v>
      </c>
      <c r="D442" t="s">
        <v>109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116</v>
      </c>
      <c r="D443" t="s">
        <v>109</v>
      </c>
      <c r="E443" t="s">
        <v>90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水着牛島若利ICONIC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116</v>
      </c>
      <c r="D444" t="s">
        <v>109</v>
      </c>
      <c r="E444" t="s">
        <v>90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水着牛島若利ICONIC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116</v>
      </c>
      <c r="D445" t="s">
        <v>109</v>
      </c>
      <c r="E445" t="s">
        <v>90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水着牛島若利ICONIC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s="1" t="s">
        <v>939</v>
      </c>
      <c r="D446" t="s">
        <v>109</v>
      </c>
      <c r="E446" s="1" t="s">
        <v>77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新年牛島若利ICONIC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s="1" t="s">
        <v>939</v>
      </c>
      <c r="D447" t="s">
        <v>109</v>
      </c>
      <c r="E447" s="1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新年牛島若利ICONIC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s="1" t="s">
        <v>939</v>
      </c>
      <c r="D448" t="s">
        <v>109</v>
      </c>
      <c r="E448" s="1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新年牛島若利ICONIC</v>
      </c>
    </row>
    <row r="449" spans="1:20" x14ac:dyDescent="0.3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t="s">
        <v>108</v>
      </c>
      <c r="D449" t="s">
        <v>110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ユニフォーム天童覚ICONIC</v>
      </c>
    </row>
    <row r="450" spans="1:20" x14ac:dyDescent="0.3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t="s">
        <v>108</v>
      </c>
      <c r="D450" t="s">
        <v>110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ユニフォーム天童覚ICONIC</v>
      </c>
    </row>
    <row r="451" spans="1:20" x14ac:dyDescent="0.3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t="s">
        <v>108</v>
      </c>
      <c r="D451" t="s">
        <v>110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176</v>
      </c>
      <c r="L451" s="1" t="s">
        <v>173</v>
      </c>
      <c r="M451">
        <v>44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ユニフォーム天童覚ICONIC</v>
      </c>
    </row>
    <row r="452" spans="1:20" x14ac:dyDescent="0.3">
      <c r="A452">
        <f>VLOOKUP(Block[[#This Row],[No用]],SetNo[[No.用]:[vlookup 用]],2,FALSE)</f>
        <v>121</v>
      </c>
      <c r="B452">
        <f>IF(ROW()=2,1,IF(A451&lt;&gt;Block[[#This Row],[No]],1,B451+1))</f>
        <v>4</v>
      </c>
      <c r="C452" t="s">
        <v>108</v>
      </c>
      <c r="D452" t="s">
        <v>110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ユニフォーム天童覚ICONIC</v>
      </c>
    </row>
    <row r="453" spans="1:20" x14ac:dyDescent="0.3">
      <c r="A453">
        <f>VLOOKUP(Block[[#This Row],[No用]],SetNo[[No.用]:[vlookup 用]],2,FALSE)</f>
        <v>121</v>
      </c>
      <c r="B453">
        <f>IF(ROW()=2,1,IF(A452&lt;&gt;Block[[#This Row],[No]],1,B452+1))</f>
        <v>5</v>
      </c>
      <c r="C453" t="s">
        <v>108</v>
      </c>
      <c r="D453" t="s">
        <v>110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ユニフォーム天童覚ICONIC</v>
      </c>
    </row>
    <row r="454" spans="1:20" x14ac:dyDescent="0.3">
      <c r="A454">
        <f>VLOOKUP(Block[[#This Row],[No用]],SetNo[[No.用]:[vlookup 用]],2,FALSE)</f>
        <v>121</v>
      </c>
      <c r="B454">
        <f>IF(ROW()=2,1,IF(A453&lt;&gt;Block[[#This Row],[No]],1,B453+1))</f>
        <v>6</v>
      </c>
      <c r="C454" t="s">
        <v>108</v>
      </c>
      <c r="D454" t="s">
        <v>110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ユニフォーム天童覚ICONIC</v>
      </c>
    </row>
    <row r="455" spans="1:20" x14ac:dyDescent="0.3">
      <c r="A455">
        <f>VLOOKUP(Block[[#This Row],[No用]],SetNo[[No.用]:[vlookup 用]],2,FALSE)</f>
        <v>122</v>
      </c>
      <c r="B455">
        <f>IF(ROW()=2,1,IF(A454&lt;&gt;Block[[#This Row],[No]],1,B454+1))</f>
        <v>1</v>
      </c>
      <c r="C455" t="s">
        <v>116</v>
      </c>
      <c r="D455" t="s">
        <v>110</v>
      </c>
      <c r="E455" t="s">
        <v>90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水着天童覚ICONIC</v>
      </c>
    </row>
    <row r="456" spans="1:20" x14ac:dyDescent="0.3">
      <c r="A456">
        <f>VLOOKUP(Block[[#This Row],[No用]],SetNo[[No.用]:[vlookup 用]],2,FALSE)</f>
        <v>122</v>
      </c>
      <c r="B456">
        <f>IF(ROW()=2,1,IF(A455&lt;&gt;Block[[#This Row],[No]],1,B455+1))</f>
        <v>2</v>
      </c>
      <c r="C456" t="s">
        <v>116</v>
      </c>
      <c r="D456" t="s">
        <v>110</v>
      </c>
      <c r="E456" t="s">
        <v>90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水着天童覚ICONIC</v>
      </c>
    </row>
    <row r="457" spans="1:20" x14ac:dyDescent="0.3">
      <c r="A457">
        <f>VLOOKUP(Block[[#This Row],[No用]],SetNo[[No.用]:[vlookup 用]],2,FALSE)</f>
        <v>122</v>
      </c>
      <c r="B457">
        <f>IF(ROW()=2,1,IF(A456&lt;&gt;Block[[#This Row],[No]],1,B456+1))</f>
        <v>3</v>
      </c>
      <c r="C457" t="s">
        <v>116</v>
      </c>
      <c r="D457" t="s">
        <v>110</v>
      </c>
      <c r="E457" t="s">
        <v>90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176</v>
      </c>
      <c r="L457" s="1" t="s">
        <v>173</v>
      </c>
      <c r="M457">
        <v>44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水着天童覚ICONIC</v>
      </c>
    </row>
    <row r="458" spans="1:20" x14ac:dyDescent="0.3">
      <c r="A458">
        <f>VLOOKUP(Block[[#This Row],[No用]],SetNo[[No.用]:[vlookup 用]],2,FALSE)</f>
        <v>122</v>
      </c>
      <c r="B458">
        <f>IF(ROW()=2,1,IF(A457&lt;&gt;Block[[#This Row],[No]],1,B457+1))</f>
        <v>4</v>
      </c>
      <c r="C458" t="s">
        <v>116</v>
      </c>
      <c r="D458" t="s">
        <v>110</v>
      </c>
      <c r="E458" t="s">
        <v>90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177</v>
      </c>
      <c r="L458" s="1" t="s">
        <v>162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水着天童覚ICONIC</v>
      </c>
    </row>
    <row r="459" spans="1:20" x14ac:dyDescent="0.3">
      <c r="A459">
        <f>VLOOKUP(Block[[#This Row],[No用]],SetNo[[No.用]:[vlookup 用]],2,FALSE)</f>
        <v>122</v>
      </c>
      <c r="B459">
        <f>IF(ROW()=2,1,IF(A458&lt;&gt;Block[[#This Row],[No]],1,B458+1))</f>
        <v>5</v>
      </c>
      <c r="C459" t="s">
        <v>116</v>
      </c>
      <c r="D459" t="s">
        <v>110</v>
      </c>
      <c r="E459" t="s">
        <v>90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水着天童覚ICONIC</v>
      </c>
    </row>
    <row r="460" spans="1:20" x14ac:dyDescent="0.3">
      <c r="A460">
        <f>VLOOKUP(Block[[#This Row],[No用]],SetNo[[No.用]:[vlookup 用]],2,FALSE)</f>
        <v>122</v>
      </c>
      <c r="B460">
        <f>IF(ROW()=2,1,IF(A459&lt;&gt;Block[[#This Row],[No]],1,B459+1))</f>
        <v>6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174</v>
      </c>
      <c r="L460" s="1" t="s">
        <v>225</v>
      </c>
      <c r="M460">
        <v>48</v>
      </c>
      <c r="N460">
        <v>0</v>
      </c>
      <c r="O460">
        <v>58</v>
      </c>
      <c r="P460">
        <v>0</v>
      </c>
      <c r="T460" t="str">
        <f>Block[[#This Row],[服装]]&amp;Block[[#This Row],[名前]]&amp;Block[[#This Row],[レアリティ]]</f>
        <v>水着天童覚ICONIC</v>
      </c>
    </row>
    <row r="461" spans="1:20" x14ac:dyDescent="0.3">
      <c r="A461">
        <f>VLOOKUP(Block[[#This Row],[No用]],SetNo[[No.用]:[vlookup 用]],2,FALSE)</f>
        <v>123</v>
      </c>
      <c r="B461">
        <f>IF(ROW()=2,1,IF(A460&lt;&gt;Block[[#This Row],[No]],1,B460+1))</f>
        <v>1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174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2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175</v>
      </c>
      <c r="L462" s="1" t="s">
        <v>173</v>
      </c>
      <c r="M462">
        <v>37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3</v>
      </c>
      <c r="C463" s="1" t="s">
        <v>898</v>
      </c>
      <c r="D463" t="s">
        <v>110</v>
      </c>
      <c r="E463" s="1" t="s">
        <v>77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176</v>
      </c>
      <c r="L463" s="1" t="s">
        <v>173</v>
      </c>
      <c r="M463">
        <v>44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文化祭天童覚ICONIC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4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179</v>
      </c>
      <c r="L464" s="1" t="s">
        <v>178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5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6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249</v>
      </c>
      <c r="L466" s="1" t="s">
        <v>178</v>
      </c>
      <c r="M466">
        <v>34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文化祭天童覚ICONIC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7</v>
      </c>
      <c r="C467" s="1" t="s">
        <v>898</v>
      </c>
      <c r="D467" t="s">
        <v>110</v>
      </c>
      <c r="E467" s="1" t="s">
        <v>77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174</v>
      </c>
      <c r="L467" s="1" t="s">
        <v>225</v>
      </c>
      <c r="M467">
        <v>48</v>
      </c>
      <c r="N467">
        <v>0</v>
      </c>
      <c r="O467">
        <v>58</v>
      </c>
      <c r="P467">
        <v>0</v>
      </c>
      <c r="T467" t="str">
        <f>Block[[#This Row],[服装]]&amp;Block[[#This Row],[名前]]&amp;Block[[#This Row],[レアリティ]]</f>
        <v>文化祭天童覚ICONIC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8</v>
      </c>
      <c r="C468" s="1" t="s">
        <v>898</v>
      </c>
      <c r="D468" t="s">
        <v>110</v>
      </c>
      <c r="E468" s="1" t="s">
        <v>77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174</v>
      </c>
      <c r="L468" s="1" t="s">
        <v>225</v>
      </c>
      <c r="M468">
        <v>48</v>
      </c>
      <c r="N468">
        <v>0</v>
      </c>
      <c r="O468">
        <v>58</v>
      </c>
      <c r="P468">
        <v>0</v>
      </c>
      <c r="T468" t="str">
        <f>Block[[#This Row],[服装]]&amp;Block[[#This Row],[名前]]&amp;Block[[#This Row],[レアリティ]]</f>
        <v>文化祭天童覚ICONIC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t="s">
        <v>108</v>
      </c>
      <c r="D469" t="s">
        <v>111</v>
      </c>
      <c r="E469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174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ユニフォーム五色工ICONIC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t="s">
        <v>108</v>
      </c>
      <c r="D470" t="s">
        <v>111</v>
      </c>
      <c r="E470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175</v>
      </c>
      <c r="L470" s="1" t="s">
        <v>162</v>
      </c>
      <c r="M470">
        <v>29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ユニフォーム五色工ICONIC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t="s">
        <v>108</v>
      </c>
      <c r="D471" t="s">
        <v>111</v>
      </c>
      <c r="E47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ユニフォーム五色工ICONIC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s="1" t="s">
        <v>705</v>
      </c>
      <c r="D472" t="s">
        <v>111</v>
      </c>
      <c r="E472" s="1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職業体験五色工ICONIC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s="1" t="s">
        <v>705</v>
      </c>
      <c r="D473" t="s">
        <v>111</v>
      </c>
      <c r="E473" s="1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職業体験五色工ICONIC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s="1" t="s">
        <v>705</v>
      </c>
      <c r="D474" t="s">
        <v>111</v>
      </c>
      <c r="E474" s="1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職業体験五色工ICONIC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112</v>
      </c>
      <c r="E475" t="s">
        <v>73</v>
      </c>
      <c r="F475" t="s">
        <v>74</v>
      </c>
      <c r="G475" t="s">
        <v>118</v>
      </c>
      <c r="H475" t="s">
        <v>71</v>
      </c>
      <c r="I475">
        <v>1</v>
      </c>
      <c r="J475" t="s">
        <v>248</v>
      </c>
      <c r="K475" t="s">
        <v>406</v>
      </c>
      <c r="L475" t="s">
        <v>264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ユニフォーム白布賢二郎ICONIC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112</v>
      </c>
      <c r="E476" t="s">
        <v>73</v>
      </c>
      <c r="F476" t="s">
        <v>74</v>
      </c>
      <c r="G476" t="s">
        <v>118</v>
      </c>
      <c r="H476" t="s">
        <v>71</v>
      </c>
      <c r="I476">
        <v>1</v>
      </c>
      <c r="J476" t="s">
        <v>248</v>
      </c>
      <c r="K476" t="s">
        <v>407</v>
      </c>
      <c r="L476" t="s">
        <v>264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ユニフォーム白布賢二郎ICONIC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112</v>
      </c>
      <c r="E477" t="s">
        <v>73</v>
      </c>
      <c r="F477" t="s">
        <v>74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ユニフォーム白布賢二郎ICONIC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393</v>
      </c>
      <c r="D478" t="s">
        <v>394</v>
      </c>
      <c r="E478" t="s">
        <v>24</v>
      </c>
      <c r="F478" t="s">
        <v>31</v>
      </c>
      <c r="G478" t="s">
        <v>157</v>
      </c>
      <c r="H478" t="s">
        <v>71</v>
      </c>
      <c r="I478">
        <v>1</v>
      </c>
      <c r="J478" t="s">
        <v>248</v>
      </c>
      <c r="K478" t="s">
        <v>406</v>
      </c>
      <c r="L478" t="s">
        <v>264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探偵白布賢二郎ICONIC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393</v>
      </c>
      <c r="D479" t="s">
        <v>394</v>
      </c>
      <c r="E479" t="s">
        <v>24</v>
      </c>
      <c r="F479" t="s">
        <v>31</v>
      </c>
      <c r="G479" t="s">
        <v>157</v>
      </c>
      <c r="H479" t="s">
        <v>71</v>
      </c>
      <c r="I479">
        <v>1</v>
      </c>
      <c r="J479" t="s">
        <v>248</v>
      </c>
      <c r="K479" t="s">
        <v>407</v>
      </c>
      <c r="L479" t="s">
        <v>264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探偵白布賢二郎ICONIC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393</v>
      </c>
      <c r="D480" t="s">
        <v>394</v>
      </c>
      <c r="E480" t="s">
        <v>24</v>
      </c>
      <c r="F480" t="s">
        <v>31</v>
      </c>
      <c r="G480" t="s">
        <v>157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探偵白布賢二郎ICONIC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108</v>
      </c>
      <c r="D481" t="s">
        <v>113</v>
      </c>
      <c r="E481" t="s">
        <v>73</v>
      </c>
      <c r="F481" t="s">
        <v>78</v>
      </c>
      <c r="G481" t="s">
        <v>118</v>
      </c>
      <c r="H481" t="s">
        <v>71</v>
      </c>
      <c r="I481">
        <v>1</v>
      </c>
      <c r="J481" t="s">
        <v>248</v>
      </c>
      <c r="K481" s="1" t="s">
        <v>174</v>
      </c>
      <c r="L481" t="s">
        <v>400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ユニフォーム大平獅音ICONIC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108</v>
      </c>
      <c r="D482" t="s">
        <v>113</v>
      </c>
      <c r="E482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248</v>
      </c>
      <c r="K482" s="1" t="s">
        <v>175</v>
      </c>
      <c r="L482" t="s">
        <v>400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ユニフォーム大平獅音ICONIC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108</v>
      </c>
      <c r="D483" t="s">
        <v>113</v>
      </c>
      <c r="E483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248</v>
      </c>
      <c r="K483" s="1" t="s">
        <v>249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ユニフォーム大平獅音ICONIC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175</v>
      </c>
      <c r="L485" s="1" t="s">
        <v>173</v>
      </c>
      <c r="M485">
        <v>39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108</v>
      </c>
      <c r="D486" t="s">
        <v>114</v>
      </c>
      <c r="E486" t="s">
        <v>73</v>
      </c>
      <c r="F486" t="s">
        <v>82</v>
      </c>
      <c r="G486" t="s">
        <v>118</v>
      </c>
      <c r="H486" t="s">
        <v>71</v>
      </c>
      <c r="I486">
        <v>1</v>
      </c>
      <c r="J486" t="s">
        <v>248</v>
      </c>
      <c r="K486" s="1" t="s">
        <v>176</v>
      </c>
      <c r="L486" s="1" t="s">
        <v>162</v>
      </c>
      <c r="M486">
        <v>36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ユニフォーム川西太一ICONIC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4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234</v>
      </c>
      <c r="L487" s="1" t="s">
        <v>162</v>
      </c>
      <c r="M487">
        <v>36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5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179</v>
      </c>
      <c r="L488" s="1" t="s">
        <v>173</v>
      </c>
      <c r="M488">
        <v>47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6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177</v>
      </c>
      <c r="L489" s="1" t="s">
        <v>162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ユニフォーム川西太一ICONIC</v>
      </c>
    </row>
    <row r="490" spans="1:20" x14ac:dyDescent="0.3">
      <c r="A490">
        <f>VLOOKUP(Block[[#This Row],[No用]],SetNo[[No.用]:[vlookup 用]],2,FALSE)</f>
        <v>129</v>
      </c>
      <c r="B490">
        <f>IF(ROW()=2,1,IF(A489&lt;&gt;Block[[#This Row],[No]],1,B489+1))</f>
        <v>7</v>
      </c>
      <c r="C490" t="s">
        <v>108</v>
      </c>
      <c r="D490" t="s">
        <v>114</v>
      </c>
      <c r="E490" t="s">
        <v>73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34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ユニフォーム川西太一ICONIC</v>
      </c>
    </row>
    <row r="491" spans="1:20" x14ac:dyDescent="0.3">
      <c r="A491">
        <f>VLOOKUP(Block[[#This Row],[No用]],SetNo[[No.用]:[vlookup 用]],2,FALSE)</f>
        <v>129</v>
      </c>
      <c r="B491">
        <f>IF(ROW()=2,1,IF(A490&lt;&gt;Block[[#This Row],[No]],1,B490+1))</f>
        <v>8</v>
      </c>
      <c r="C491" t="s">
        <v>108</v>
      </c>
      <c r="D491" t="s">
        <v>114</v>
      </c>
      <c r="E491" t="s">
        <v>73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183</v>
      </c>
      <c r="L491" s="1" t="s">
        <v>225</v>
      </c>
      <c r="M491">
        <v>49</v>
      </c>
      <c r="N491">
        <v>0</v>
      </c>
      <c r="O491">
        <v>59</v>
      </c>
      <c r="P491">
        <v>0</v>
      </c>
      <c r="T491" t="str">
        <f>Block[[#This Row],[服装]]&amp;Block[[#This Row],[名前]]&amp;Block[[#This Row],[レアリティ]]</f>
        <v>ユニフォーム川西太一ICONIC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1</v>
      </c>
      <c r="C492" t="s">
        <v>108</v>
      </c>
      <c r="D492" s="1" t="s">
        <v>664</v>
      </c>
      <c r="E492" t="s">
        <v>73</v>
      </c>
      <c r="F492" t="s">
        <v>74</v>
      </c>
      <c r="G492" t="s">
        <v>118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ユニフォーム瀬見英太ICONIC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2</v>
      </c>
      <c r="C493" t="s">
        <v>108</v>
      </c>
      <c r="D493" s="1" t="s">
        <v>664</v>
      </c>
      <c r="E493" t="s">
        <v>73</v>
      </c>
      <c r="F493" t="s">
        <v>74</v>
      </c>
      <c r="G493" t="s">
        <v>118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ユニフォーム瀬見英太ICONIC</v>
      </c>
    </row>
    <row r="494" spans="1:20" x14ac:dyDescent="0.3">
      <c r="A494">
        <f>VLOOKUP(Block[[#This Row],[No用]],SetNo[[No.用]:[vlookup 用]],2,FALSE)</f>
        <v>130</v>
      </c>
      <c r="B494">
        <f>IF(ROW()=2,1,IF(A493&lt;&gt;Block[[#This Row],[No]],1,B493+1))</f>
        <v>3</v>
      </c>
      <c r="C494" t="s">
        <v>108</v>
      </c>
      <c r="D494" s="1" t="s">
        <v>664</v>
      </c>
      <c r="E494" t="s">
        <v>73</v>
      </c>
      <c r="F494" t="s">
        <v>74</v>
      </c>
      <c r="G494" t="s">
        <v>118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ユニフォーム瀬見英太ICONIC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1</v>
      </c>
      <c r="C495" t="s">
        <v>108</v>
      </c>
      <c r="D495" t="s">
        <v>115</v>
      </c>
      <c r="E495" t="s">
        <v>73</v>
      </c>
      <c r="F495" t="s">
        <v>80</v>
      </c>
      <c r="G495" t="s">
        <v>118</v>
      </c>
      <c r="H495" t="s">
        <v>71</v>
      </c>
      <c r="I495">
        <v>1</v>
      </c>
      <c r="J495" t="s">
        <v>248</v>
      </c>
      <c r="M495">
        <v>0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ユニフォーム山形隼人ICONIC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t="s">
        <v>108</v>
      </c>
      <c r="D496" t="s">
        <v>186</v>
      </c>
      <c r="E496" t="s">
        <v>77</v>
      </c>
      <c r="F496" t="s">
        <v>74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ユニフォーム宮侑ICONIC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t="s">
        <v>108</v>
      </c>
      <c r="D497" t="s">
        <v>186</v>
      </c>
      <c r="E497" t="s">
        <v>77</v>
      </c>
      <c r="F497" t="s">
        <v>74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ユニフォーム宮侑ICONIC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t="s">
        <v>108</v>
      </c>
      <c r="D498" t="s">
        <v>186</v>
      </c>
      <c r="E498" t="s">
        <v>77</v>
      </c>
      <c r="F498" t="s">
        <v>74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ユニフォーム宮侑ICONIC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s="1" t="s">
        <v>898</v>
      </c>
      <c r="D499" t="s">
        <v>186</v>
      </c>
      <c r="E499" s="1" t="s">
        <v>73</v>
      </c>
      <c r="F499" t="s">
        <v>74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文化祭宮侑ICONIC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s="1" t="s">
        <v>898</v>
      </c>
      <c r="D500" t="s">
        <v>186</v>
      </c>
      <c r="E500" s="1" t="s">
        <v>73</v>
      </c>
      <c r="F500" t="s">
        <v>74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文化祭宮侑ICONIC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s="1" t="s">
        <v>898</v>
      </c>
      <c r="D501" t="s">
        <v>186</v>
      </c>
      <c r="E501" s="1" t="s">
        <v>73</v>
      </c>
      <c r="F501" t="s">
        <v>74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文化祭宮侑ICONIC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108</v>
      </c>
      <c r="D502" t="s">
        <v>187</v>
      </c>
      <c r="E502" t="s">
        <v>90</v>
      </c>
      <c r="F502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178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ユニフォーム宮治ICONIC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108</v>
      </c>
      <c r="D503" t="s">
        <v>187</v>
      </c>
      <c r="E503" t="s">
        <v>90</v>
      </c>
      <c r="F503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ユニフォーム宮治ICONIC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108</v>
      </c>
      <c r="D504" t="s">
        <v>187</v>
      </c>
      <c r="E504" t="s">
        <v>90</v>
      </c>
      <c r="F504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31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ユニフォーム宮治ICONIC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1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2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135</v>
      </c>
      <c r="B507">
        <f>IF(ROW()=2,1,IF(A506&lt;&gt;Block[[#This Row],[No]],1,B506+1))</f>
        <v>3</v>
      </c>
      <c r="C507" t="s">
        <v>108</v>
      </c>
      <c r="D507" t="s">
        <v>188</v>
      </c>
      <c r="E507" t="s">
        <v>77</v>
      </c>
      <c r="F507" t="s">
        <v>82</v>
      </c>
      <c r="G507" t="s">
        <v>185</v>
      </c>
      <c r="H507" t="s">
        <v>71</v>
      </c>
      <c r="I507">
        <v>1</v>
      </c>
      <c r="J507" t="s">
        <v>248</v>
      </c>
      <c r="K507" s="1" t="s">
        <v>176</v>
      </c>
      <c r="L507" s="1" t="s">
        <v>162</v>
      </c>
      <c r="M507">
        <v>34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ユニフォーム角名倫太郎ICONIC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4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179</v>
      </c>
      <c r="L508" s="1" t="s">
        <v>173</v>
      </c>
      <c r="M508">
        <v>40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5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192</v>
      </c>
      <c r="L509" s="1" t="s">
        <v>162</v>
      </c>
      <c r="M509">
        <v>34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6</v>
      </c>
      <c r="C510" t="s">
        <v>108</v>
      </c>
      <c r="D510" t="s">
        <v>188</v>
      </c>
      <c r="E510" t="s">
        <v>77</v>
      </c>
      <c r="F510" t="s">
        <v>82</v>
      </c>
      <c r="G510" t="s">
        <v>185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ユニフォーム角名倫太郎ICONIC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7</v>
      </c>
      <c r="C511" t="s">
        <v>108</v>
      </c>
      <c r="D511" t="s">
        <v>188</v>
      </c>
      <c r="E511" t="s">
        <v>77</v>
      </c>
      <c r="F511" t="s">
        <v>82</v>
      </c>
      <c r="G511" t="s">
        <v>185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ユニフォーム角名倫太郎ICONIC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8</v>
      </c>
      <c r="C512" t="s">
        <v>108</v>
      </c>
      <c r="D512" t="s">
        <v>188</v>
      </c>
      <c r="E512" t="s">
        <v>77</v>
      </c>
      <c r="F512" t="s">
        <v>82</v>
      </c>
      <c r="G512" t="s">
        <v>185</v>
      </c>
      <c r="H512" t="s">
        <v>71</v>
      </c>
      <c r="I512">
        <v>1</v>
      </c>
      <c r="J512" t="s">
        <v>248</v>
      </c>
      <c r="K512" s="1" t="s">
        <v>183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Block[[#This Row],[服装]]&amp;Block[[#This Row],[名前]]&amp;Block[[#This Row],[レアリティ]]</f>
        <v>ユニフォーム角名倫太郎ICONIC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1</v>
      </c>
      <c r="C513" t="s">
        <v>108</v>
      </c>
      <c r="D513" t="s">
        <v>189</v>
      </c>
      <c r="E513" t="s">
        <v>77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ユニフォーム北信介ICONIC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2</v>
      </c>
      <c r="C514" t="s">
        <v>108</v>
      </c>
      <c r="D514" t="s">
        <v>189</v>
      </c>
      <c r="E514" t="s">
        <v>77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175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3</v>
      </c>
      <c r="C515" t="s">
        <v>108</v>
      </c>
      <c r="D515" t="s">
        <v>189</v>
      </c>
      <c r="E515" t="s">
        <v>77</v>
      </c>
      <c r="F515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177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ユニフォーム北信介ICONIC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4</v>
      </c>
      <c r="C516" t="s">
        <v>108</v>
      </c>
      <c r="D516" t="s">
        <v>189</v>
      </c>
      <c r="E516" t="s">
        <v>77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ユニフォーム北信介ICONIC</v>
      </c>
    </row>
    <row r="517" spans="1:20" x14ac:dyDescent="0.3">
      <c r="A517">
        <f>VLOOKUP(Block[[#This Row],[No用]],SetNo[[No.用]:[vlookup 用]],2,FALSE)</f>
        <v>137</v>
      </c>
      <c r="B517">
        <f>IF(ROW()=2,1,IF(A516&lt;&gt;Block[[#This Row],[No]],1,B516+1))</f>
        <v>1</v>
      </c>
      <c r="C517" s="1" t="s">
        <v>918</v>
      </c>
      <c r="D517" t="s">
        <v>189</v>
      </c>
      <c r="E517" s="1" t="s">
        <v>73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Xmas北信介ICONIC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2</v>
      </c>
      <c r="C518" s="1" t="s">
        <v>918</v>
      </c>
      <c r="D518" t="s">
        <v>189</v>
      </c>
      <c r="E518" s="1" t="s">
        <v>73</v>
      </c>
      <c r="F518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175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Xmas北信介ICONIC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3</v>
      </c>
      <c r="C519" s="1" t="s">
        <v>918</v>
      </c>
      <c r="D519" t="s">
        <v>189</v>
      </c>
      <c r="E519" s="1" t="s">
        <v>73</v>
      </c>
      <c r="F519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177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Xmas北信介ICONIC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4</v>
      </c>
      <c r="C520" s="1" t="s">
        <v>918</v>
      </c>
      <c r="D520" t="s">
        <v>189</v>
      </c>
      <c r="E520" s="1" t="s">
        <v>73</v>
      </c>
      <c r="F520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Xmas北信介ICONIC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1</v>
      </c>
      <c r="C521" t="s">
        <v>108</v>
      </c>
      <c r="D521" s="1" t="s">
        <v>667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ユニフォーム尾白アランICONIC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2</v>
      </c>
      <c r="C522" t="s">
        <v>108</v>
      </c>
      <c r="D522" s="1" t="s">
        <v>667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ユニフォーム尾白アランICONIC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3</v>
      </c>
      <c r="C523" t="s">
        <v>108</v>
      </c>
      <c r="D523" s="1" t="s">
        <v>667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177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ユニフォーム尾白アランICONIC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4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ユニフォーム尾白アランICONIC</v>
      </c>
    </row>
    <row r="525" spans="1:20" x14ac:dyDescent="0.3">
      <c r="A525">
        <f>VLOOKUP(Block[[#This Row],[No用]],SetNo[[No.用]:[vlookup 用]],2,FALSE)</f>
        <v>139</v>
      </c>
      <c r="B525" s="10">
        <f>IF(ROW()=2,1,IF(A524&lt;&gt;Block[[#This Row],[No]],1,B524+1))</f>
        <v>1</v>
      </c>
      <c r="C525" s="1" t="s">
        <v>963</v>
      </c>
      <c r="D525" s="1" t="s">
        <v>667</v>
      </c>
      <c r="E525" s="1" t="s">
        <v>987</v>
      </c>
      <c r="F525" s="1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174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雪遊び尾白アランICONIC</v>
      </c>
    </row>
    <row r="526" spans="1:20" x14ac:dyDescent="0.3">
      <c r="A526">
        <f>VLOOKUP(Block[[#This Row],[No用]],SetNo[[No.用]:[vlookup 用]],2,FALSE)</f>
        <v>139</v>
      </c>
      <c r="B526" s="10">
        <f>IF(ROW()=2,1,IF(A525&lt;&gt;Block[[#This Row],[No]],1,B525+1))</f>
        <v>2</v>
      </c>
      <c r="C526" s="1" t="s">
        <v>963</v>
      </c>
      <c r="D526" s="1" t="s">
        <v>667</v>
      </c>
      <c r="E526" s="1" t="s">
        <v>987</v>
      </c>
      <c r="F526" s="1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175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雪遊び尾白アランICONIC</v>
      </c>
    </row>
    <row r="527" spans="1:20" x14ac:dyDescent="0.3">
      <c r="A527">
        <f>VLOOKUP(Block[[#This Row],[No用]],SetNo[[No.用]:[vlookup 用]],2,FALSE)</f>
        <v>139</v>
      </c>
      <c r="B527" s="10">
        <f>IF(ROW()=2,1,IF(A526&lt;&gt;Block[[#This Row],[No]],1,B526+1))</f>
        <v>3</v>
      </c>
      <c r="C527" s="1" t="s">
        <v>963</v>
      </c>
      <c r="D527" s="1" t="s">
        <v>667</v>
      </c>
      <c r="E527" s="1" t="s">
        <v>987</v>
      </c>
      <c r="F527" s="1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雪遊び尾白アランICONIC</v>
      </c>
    </row>
    <row r="528" spans="1:20" x14ac:dyDescent="0.3">
      <c r="A528">
        <f>VLOOKUP(Block[[#This Row],[No用]],SetNo[[No.用]:[vlookup 用]],2,FALSE)</f>
        <v>139</v>
      </c>
      <c r="B528" s="10">
        <f>IF(ROW()=2,1,IF(A527&lt;&gt;Block[[#This Row],[No]],1,B527+1))</f>
        <v>4</v>
      </c>
      <c r="C528" s="1" t="s">
        <v>963</v>
      </c>
      <c r="D528" s="1" t="s">
        <v>667</v>
      </c>
      <c r="E528" s="1" t="s">
        <v>987</v>
      </c>
      <c r="F528" s="1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雪遊び尾白アランICONIC</v>
      </c>
    </row>
    <row r="529" spans="1:20" x14ac:dyDescent="0.3">
      <c r="A529">
        <f>VLOOKUP(Block[[#This Row],[No用]],SetNo[[No.用]:[vlookup 用]],2,FALSE)</f>
        <v>140</v>
      </c>
      <c r="B529" s="10">
        <f>IF(ROW()=2,1,IF(A528&lt;&gt;Block[[#This Row],[No]],1,B528+1))</f>
        <v>1</v>
      </c>
      <c r="C529" t="s">
        <v>108</v>
      </c>
      <c r="D529" s="1" t="s">
        <v>669</v>
      </c>
      <c r="E529" t="s">
        <v>77</v>
      </c>
      <c r="F529" s="1" t="s">
        <v>80</v>
      </c>
      <c r="G529" t="s">
        <v>185</v>
      </c>
      <c r="H529" t="s">
        <v>71</v>
      </c>
      <c r="I529">
        <v>1</v>
      </c>
      <c r="J529" t="s">
        <v>248</v>
      </c>
      <c r="M529">
        <v>0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ユニフォーム赤木路成ICONIC</v>
      </c>
    </row>
    <row r="530" spans="1:20" x14ac:dyDescent="0.3">
      <c r="A530">
        <f>VLOOKUP(Block[[#This Row],[No用]],SetNo[[No.用]:[vlookup 用]],2,FALSE)</f>
        <v>141</v>
      </c>
      <c r="B530" s="10">
        <f>IF(ROW()=2,1,IF(A529&lt;&gt;Block[[#This Row],[No]],1,B529+1))</f>
        <v>1</v>
      </c>
      <c r="C530" t="s">
        <v>108</v>
      </c>
      <c r="D530" s="1" t="s">
        <v>671</v>
      </c>
      <c r="E530" t="s">
        <v>77</v>
      </c>
      <c r="F530" s="1" t="s">
        <v>82</v>
      </c>
      <c r="G530" t="s">
        <v>185</v>
      </c>
      <c r="H530" t="s">
        <v>71</v>
      </c>
      <c r="I530">
        <v>1</v>
      </c>
      <c r="J530" t="s">
        <v>248</v>
      </c>
      <c r="K530" s="1" t="s">
        <v>174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ユニフォーム大耳練ICONIC</v>
      </c>
    </row>
    <row r="531" spans="1:20" x14ac:dyDescent="0.3">
      <c r="A531">
        <f>VLOOKUP(Block[[#This Row],[No用]],SetNo[[No.用]:[vlookup 用]],2,FALSE)</f>
        <v>141</v>
      </c>
      <c r="B531" s="10">
        <f>IF(ROW()=2,1,IF(A530&lt;&gt;Block[[#This Row],[No]],1,B530+1))</f>
        <v>2</v>
      </c>
      <c r="C531" t="s">
        <v>108</v>
      </c>
      <c r="D531" s="1" t="s">
        <v>671</v>
      </c>
      <c r="E531" t="s">
        <v>77</v>
      </c>
      <c r="F531" s="1" t="s">
        <v>82</v>
      </c>
      <c r="G531" t="s">
        <v>185</v>
      </c>
      <c r="H531" t="s">
        <v>71</v>
      </c>
      <c r="I531">
        <v>1</v>
      </c>
      <c r="J531" t="s">
        <v>248</v>
      </c>
      <c r="K531" s="1" t="s">
        <v>175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ユニフォーム大耳練ICONIC</v>
      </c>
    </row>
    <row r="532" spans="1:20" x14ac:dyDescent="0.3">
      <c r="A532">
        <f>VLOOKUP(Block[[#This Row],[No用]],SetNo[[No.用]:[vlookup 用]],2,FALSE)</f>
        <v>141</v>
      </c>
      <c r="B532" s="10">
        <f>IF(ROW()=2,1,IF(A531&lt;&gt;Block[[#This Row],[No]],1,B531+1))</f>
        <v>3</v>
      </c>
      <c r="C532" t="s">
        <v>108</v>
      </c>
      <c r="D532" s="1" t="s">
        <v>671</v>
      </c>
      <c r="E532" t="s">
        <v>77</v>
      </c>
      <c r="F532" s="1" t="s">
        <v>82</v>
      </c>
      <c r="G532" t="s">
        <v>185</v>
      </c>
      <c r="H532" t="s">
        <v>71</v>
      </c>
      <c r="I532">
        <v>1</v>
      </c>
      <c r="J532" t="s">
        <v>248</v>
      </c>
      <c r="K532" s="1" t="s">
        <v>176</v>
      </c>
      <c r="L532" s="1" t="s">
        <v>173</v>
      </c>
      <c r="M532">
        <v>41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ユニフォーム大耳練ICONIC</v>
      </c>
    </row>
    <row r="533" spans="1:20" x14ac:dyDescent="0.3">
      <c r="A533">
        <f>VLOOKUP(Block[[#This Row],[No用]],SetNo[[No.用]:[vlookup 用]],2,FALSE)</f>
        <v>141</v>
      </c>
      <c r="B533" s="10">
        <f>IF(ROW()=2,1,IF(A532&lt;&gt;Block[[#This Row],[No]],1,B532+1))</f>
        <v>4</v>
      </c>
      <c r="C533" t="s">
        <v>108</v>
      </c>
      <c r="D533" s="1" t="s">
        <v>671</v>
      </c>
      <c r="E533" t="s">
        <v>77</v>
      </c>
      <c r="F533" s="1" t="s">
        <v>82</v>
      </c>
      <c r="G533" t="s">
        <v>185</v>
      </c>
      <c r="H533" t="s">
        <v>71</v>
      </c>
      <c r="I533">
        <v>1</v>
      </c>
      <c r="J533" t="s">
        <v>248</v>
      </c>
      <c r="K533" s="1" t="s">
        <v>179</v>
      </c>
      <c r="L533" s="1" t="s">
        <v>162</v>
      </c>
      <c r="M533">
        <v>35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ユニフォーム大耳練ICONIC</v>
      </c>
    </row>
    <row r="534" spans="1:20" x14ac:dyDescent="0.3">
      <c r="A534">
        <f>VLOOKUP(Block[[#This Row],[No用]],SetNo[[No.用]:[vlookup 用]],2,FALSE)</f>
        <v>141</v>
      </c>
      <c r="B534" s="10">
        <f>IF(ROW()=2,1,IF(A533&lt;&gt;Block[[#This Row],[No]],1,B533+1))</f>
        <v>5</v>
      </c>
      <c r="C534" t="s">
        <v>108</v>
      </c>
      <c r="D534" s="1" t="s">
        <v>671</v>
      </c>
      <c r="E534" t="s">
        <v>77</v>
      </c>
      <c r="F534" s="1" t="s">
        <v>82</v>
      </c>
      <c r="G534" t="s">
        <v>185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35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ユニフォーム大耳練ICONIC</v>
      </c>
    </row>
    <row r="535" spans="1:20" x14ac:dyDescent="0.3">
      <c r="A535">
        <f>VLOOKUP(Block[[#This Row],[No用]],SetNo[[No.用]:[vlookup 用]],2,FALSE)</f>
        <v>141</v>
      </c>
      <c r="B535" s="10">
        <f>IF(ROW()=2,1,IF(A534&lt;&gt;Block[[#This Row],[No]],1,B534+1))</f>
        <v>6</v>
      </c>
      <c r="C535" t="s">
        <v>108</v>
      </c>
      <c r="D535" s="1" t="s">
        <v>671</v>
      </c>
      <c r="E535" t="s">
        <v>77</v>
      </c>
      <c r="F535" s="1" t="s">
        <v>82</v>
      </c>
      <c r="G535" t="s">
        <v>185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ユニフォーム大耳練ICONIC</v>
      </c>
    </row>
    <row r="536" spans="1:20" x14ac:dyDescent="0.3">
      <c r="A536">
        <f>VLOOKUP(Block[[#This Row],[No用]],SetNo[[No.用]:[vlookup 用]],2,FALSE)</f>
        <v>141</v>
      </c>
      <c r="B536" s="10">
        <f>IF(ROW()=2,1,IF(A535&lt;&gt;Block[[#This Row],[No]],1,B535+1))</f>
        <v>7</v>
      </c>
      <c r="C536" t="s">
        <v>108</v>
      </c>
      <c r="D536" s="1" t="s">
        <v>671</v>
      </c>
      <c r="E536" t="s">
        <v>77</v>
      </c>
      <c r="F536" s="1" t="s">
        <v>82</v>
      </c>
      <c r="G536" t="s">
        <v>185</v>
      </c>
      <c r="H536" t="s">
        <v>71</v>
      </c>
      <c r="I536">
        <v>1</v>
      </c>
      <c r="J536" t="s">
        <v>248</v>
      </c>
      <c r="K536" s="1" t="s">
        <v>183</v>
      </c>
      <c r="L536" s="1" t="s">
        <v>225</v>
      </c>
      <c r="M536">
        <v>47</v>
      </c>
      <c r="N536">
        <v>0</v>
      </c>
      <c r="O536">
        <v>57</v>
      </c>
      <c r="P536">
        <v>0</v>
      </c>
      <c r="T536" t="str">
        <f>Block[[#This Row],[服装]]&amp;Block[[#This Row],[名前]]&amp;Block[[#This Row],[レアリティ]]</f>
        <v>ユニフォーム大耳練ICONIC</v>
      </c>
    </row>
    <row r="537" spans="1:20" x14ac:dyDescent="0.3">
      <c r="A537">
        <f>VLOOKUP(Block[[#This Row],[No用]],SetNo[[No.用]:[vlookup 用]],2,FALSE)</f>
        <v>142</v>
      </c>
      <c r="B537" s="10">
        <f>IF(ROW()=2,1,IF(A536&lt;&gt;Block[[#This Row],[No]],1,B536+1))</f>
        <v>1</v>
      </c>
      <c r="C537" t="s">
        <v>108</v>
      </c>
      <c r="D537" s="1" t="s">
        <v>673</v>
      </c>
      <c r="E537" t="s">
        <v>77</v>
      </c>
      <c r="F537" s="1" t="s">
        <v>78</v>
      </c>
      <c r="G537" t="s">
        <v>185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ユニフォーム理石平介ICONIC</v>
      </c>
    </row>
    <row r="538" spans="1:20" x14ac:dyDescent="0.3">
      <c r="A538">
        <f>VLOOKUP(Block[[#This Row],[No用]],SetNo[[No.用]:[vlookup 用]],2,FALSE)</f>
        <v>142</v>
      </c>
      <c r="B538" s="10">
        <f>IF(ROW()=2,1,IF(A537&lt;&gt;Block[[#This Row],[No]],1,B537+1))</f>
        <v>2</v>
      </c>
      <c r="C538" t="s">
        <v>108</v>
      </c>
      <c r="D538" s="1" t="s">
        <v>673</v>
      </c>
      <c r="E538" t="s">
        <v>77</v>
      </c>
      <c r="F538" s="1" t="s">
        <v>78</v>
      </c>
      <c r="G538" t="s">
        <v>185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ユニフォーム理石平介ICONIC</v>
      </c>
    </row>
    <row r="539" spans="1:20" x14ac:dyDescent="0.3">
      <c r="A539">
        <f>VLOOKUP(Block[[#This Row],[No用]],SetNo[[No.用]:[vlookup 用]],2,FALSE)</f>
        <v>142</v>
      </c>
      <c r="B539" s="10">
        <f>IF(ROW()=2,1,IF(A538&lt;&gt;Block[[#This Row],[No]],1,B538+1))</f>
        <v>3</v>
      </c>
      <c r="C539" t="s">
        <v>108</v>
      </c>
      <c r="D539" s="1" t="s">
        <v>673</v>
      </c>
      <c r="E539" t="s">
        <v>77</v>
      </c>
      <c r="F539" s="1" t="s">
        <v>78</v>
      </c>
      <c r="G539" t="s">
        <v>185</v>
      </c>
      <c r="H539" t="s">
        <v>71</v>
      </c>
      <c r="I539">
        <v>1</v>
      </c>
      <c r="J539" t="s">
        <v>248</v>
      </c>
      <c r="K539" s="1" t="s">
        <v>177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ユニフォーム理石平介ICONIC</v>
      </c>
    </row>
    <row r="540" spans="1:20" x14ac:dyDescent="0.3">
      <c r="A540">
        <f>VLOOKUP(Block[[#This Row],[No用]],SetNo[[No.用]:[vlookup 用]],2,FALSE)</f>
        <v>142</v>
      </c>
      <c r="B540" s="10">
        <f>IF(ROW()=2,1,IF(A539&lt;&gt;Block[[#This Row],[No]],1,B539+1))</f>
        <v>4</v>
      </c>
      <c r="C540" t="s">
        <v>108</v>
      </c>
      <c r="D540" s="1" t="s">
        <v>673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249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ユニフォーム理石平介ICONIC</v>
      </c>
    </row>
    <row r="541" spans="1:20" x14ac:dyDescent="0.3">
      <c r="A541">
        <f>VLOOKUP(Block[[#This Row],[No用]],SetNo[[No.用]:[vlookup 用]],2,FALSE)</f>
        <v>143</v>
      </c>
      <c r="B541" s="10">
        <f>IF(ROW()=2,1,IF(A540&lt;&gt;Block[[#This Row],[No]],1,B540+1))</f>
        <v>1</v>
      </c>
      <c r="C541" t="s">
        <v>108</v>
      </c>
      <c r="D541" t="s">
        <v>122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ユニフォーム木兎光太郎ICONIC</v>
      </c>
    </row>
    <row r="542" spans="1:20" x14ac:dyDescent="0.3">
      <c r="A542">
        <f>VLOOKUP(Block[[#This Row],[No用]],SetNo[[No.用]:[vlookup 用]],2,FALSE)</f>
        <v>143</v>
      </c>
      <c r="B542" s="10">
        <f>IF(ROW()=2,1,IF(A541&lt;&gt;Block[[#This Row],[No]],1,B541+1))</f>
        <v>2</v>
      </c>
      <c r="C542" t="s">
        <v>108</v>
      </c>
      <c r="D542" t="s">
        <v>122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175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ユニフォーム木兎光太郎ICONIC</v>
      </c>
    </row>
    <row r="543" spans="1:20" x14ac:dyDescent="0.3">
      <c r="A543">
        <f>VLOOKUP(Block[[#This Row],[No用]],SetNo[[No.用]:[vlookup 用]],2,FALSE)</f>
        <v>143</v>
      </c>
      <c r="B543" s="10">
        <f>IF(ROW()=2,1,IF(A542&lt;&gt;Block[[#This Row],[No]],1,B542+1))</f>
        <v>3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ユニフォーム木兎光太郎ICONIC</v>
      </c>
    </row>
    <row r="544" spans="1:20" x14ac:dyDescent="0.3">
      <c r="A544">
        <f>VLOOKUP(Block[[#This Row],[No用]],SetNo[[No.用]:[vlookup 用]],2,FALSE)</f>
        <v>144</v>
      </c>
      <c r="B544" s="10">
        <f>IF(ROW()=2,1,IF(A543&lt;&gt;Block[[#This Row],[No]],1,B543+1))</f>
        <v>1</v>
      </c>
      <c r="C544" t="s">
        <v>150</v>
      </c>
      <c r="D544" t="s">
        <v>122</v>
      </c>
      <c r="E544" t="s">
        <v>77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夏祭り木兎光太郎ICONIC</v>
      </c>
    </row>
    <row r="545" spans="1:20" x14ac:dyDescent="0.3">
      <c r="A545">
        <f>VLOOKUP(Block[[#This Row],[No用]],SetNo[[No.用]:[vlookup 用]],2,FALSE)</f>
        <v>144</v>
      </c>
      <c r="B545" s="10">
        <f>IF(ROW()=2,1,IF(A544&lt;&gt;Block[[#This Row],[No]],1,B544+1))</f>
        <v>2</v>
      </c>
      <c r="C545" t="s">
        <v>150</v>
      </c>
      <c r="D545" t="s">
        <v>122</v>
      </c>
      <c r="E545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夏祭り木兎光太郎ICONIC</v>
      </c>
    </row>
    <row r="546" spans="1:20" x14ac:dyDescent="0.3">
      <c r="A546">
        <f>VLOOKUP(Block[[#This Row],[No用]],SetNo[[No.用]:[vlookup 用]],2,FALSE)</f>
        <v>144</v>
      </c>
      <c r="B546" s="10">
        <f>IF(ROW()=2,1,IF(A545&lt;&gt;Block[[#This Row],[No]],1,B545+1))</f>
        <v>3</v>
      </c>
      <c r="C546" t="s">
        <v>150</v>
      </c>
      <c r="D546" t="s">
        <v>122</v>
      </c>
      <c r="E546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夏祭り木兎光太郎ICONIC</v>
      </c>
    </row>
    <row r="547" spans="1:20" x14ac:dyDescent="0.3">
      <c r="A547">
        <f>VLOOKUP(Block[[#This Row],[No用]],SetNo[[No.用]:[vlookup 用]],2,FALSE)</f>
        <v>145</v>
      </c>
      <c r="B547" s="10">
        <f>IF(ROW()=2,1,IF(A546&lt;&gt;Block[[#This Row],[No]],1,B546+1))</f>
        <v>1</v>
      </c>
      <c r="C547" s="1" t="s">
        <v>918</v>
      </c>
      <c r="D547" t="s">
        <v>122</v>
      </c>
      <c r="E547" s="1" t="s">
        <v>73</v>
      </c>
      <c r="F547" t="s">
        <v>78</v>
      </c>
      <c r="G547" t="s">
        <v>128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Xmas木兎光太郎ICONIC</v>
      </c>
    </row>
    <row r="548" spans="1:20" x14ac:dyDescent="0.3">
      <c r="A548">
        <f>VLOOKUP(Block[[#This Row],[No用]],SetNo[[No.用]:[vlookup 用]],2,FALSE)</f>
        <v>145</v>
      </c>
      <c r="B548" s="10">
        <f>IF(ROW()=2,1,IF(A547&lt;&gt;Block[[#This Row],[No]],1,B547+1))</f>
        <v>2</v>
      </c>
      <c r="C548" s="1" t="s">
        <v>918</v>
      </c>
      <c r="D548" t="s">
        <v>122</v>
      </c>
      <c r="E548" s="1" t="s">
        <v>73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Xmas木兎光太郎ICONIC</v>
      </c>
    </row>
    <row r="549" spans="1:20" x14ac:dyDescent="0.3">
      <c r="A549">
        <f>VLOOKUP(Block[[#This Row],[No用]],SetNo[[No.用]:[vlookup 用]],2,FALSE)</f>
        <v>145</v>
      </c>
      <c r="B549" s="10">
        <f>IF(ROW()=2,1,IF(A548&lt;&gt;Block[[#This Row],[No]],1,B548+1))</f>
        <v>3</v>
      </c>
      <c r="C549" s="1" t="s">
        <v>918</v>
      </c>
      <c r="D549" t="s">
        <v>122</v>
      </c>
      <c r="E549" s="1" t="s">
        <v>73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Xmas木兎光太郎ICONIC</v>
      </c>
    </row>
    <row r="550" spans="1:20" x14ac:dyDescent="0.3">
      <c r="A550">
        <f>VLOOKUP(Block[[#This Row],[No用]],SetNo[[No.用]:[vlookup 用]],2,FALSE)</f>
        <v>146</v>
      </c>
      <c r="B550" s="10">
        <f>IF(ROW()=2,1,IF(A549&lt;&gt;Block[[#This Row],[No]],1,B549+1))</f>
        <v>1</v>
      </c>
      <c r="C550" t="s">
        <v>108</v>
      </c>
      <c r="D550" t="s">
        <v>123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ユニフォーム木葉秋紀ICONIC</v>
      </c>
    </row>
    <row r="551" spans="1:20" x14ac:dyDescent="0.3">
      <c r="A551">
        <f>VLOOKUP(Block[[#This Row],[No用]],SetNo[[No.用]:[vlookup 用]],2,FALSE)</f>
        <v>146</v>
      </c>
      <c r="B551" s="10">
        <f>IF(ROW()=2,1,IF(A550&lt;&gt;Block[[#This Row],[No]],1,B550+1))</f>
        <v>2</v>
      </c>
      <c r="C551" t="s">
        <v>108</v>
      </c>
      <c r="D551" t="s">
        <v>123</v>
      </c>
      <c r="E551" t="s">
        <v>90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ユニフォーム木葉秋紀ICONIC</v>
      </c>
    </row>
    <row r="552" spans="1:20" x14ac:dyDescent="0.3">
      <c r="A552">
        <f>VLOOKUP(Block[[#This Row],[No用]],SetNo[[No.用]:[vlookup 用]],2,FALSE)</f>
        <v>146</v>
      </c>
      <c r="B552" s="10">
        <f>IF(ROW()=2,1,IF(A551&lt;&gt;Block[[#This Row],[No]],1,B551+1))</f>
        <v>3</v>
      </c>
      <c r="C552" t="s">
        <v>108</v>
      </c>
      <c r="D552" t="s">
        <v>123</v>
      </c>
      <c r="E552" t="s">
        <v>90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177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ユニフォーム木葉秋紀ICONIC</v>
      </c>
    </row>
    <row r="553" spans="1:20" x14ac:dyDescent="0.3">
      <c r="A553">
        <f>VLOOKUP(Block[[#This Row],[No用]],SetNo[[No.用]:[vlookup 用]],2,FALSE)</f>
        <v>146</v>
      </c>
      <c r="B553" s="10">
        <f>IF(ROW()=2,1,IF(A552&lt;&gt;Block[[#This Row],[No]],1,B552+1))</f>
        <v>4</v>
      </c>
      <c r="C553" t="s">
        <v>108</v>
      </c>
      <c r="D553" t="s">
        <v>123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249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ユニフォーム木葉秋紀ICONIC</v>
      </c>
    </row>
    <row r="554" spans="1:20" x14ac:dyDescent="0.3">
      <c r="A554">
        <f>VLOOKUP(Block[[#This Row],[No用]],SetNo[[No.用]:[vlookup 用]],2,FALSE)</f>
        <v>147</v>
      </c>
      <c r="B554" s="10">
        <f>IF(ROW()=2,1,IF(A553&lt;&gt;Block[[#This Row],[No]],1,B553+1))</f>
        <v>1</v>
      </c>
      <c r="C554" s="1" t="s">
        <v>387</v>
      </c>
      <c r="D554" t="s">
        <v>123</v>
      </c>
      <c r="E554" s="1" t="s">
        <v>77</v>
      </c>
      <c r="F554" t="s">
        <v>78</v>
      </c>
      <c r="G554" t="s">
        <v>128</v>
      </c>
      <c r="H554" t="s">
        <v>71</v>
      </c>
      <c r="I554">
        <v>1</v>
      </c>
      <c r="J554" t="s">
        <v>15</v>
      </c>
      <c r="K554" s="1" t="s">
        <v>174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探偵木葉秋紀ICONIC</v>
      </c>
    </row>
    <row r="555" spans="1:20" x14ac:dyDescent="0.3">
      <c r="A555">
        <f>VLOOKUP(Block[[#This Row],[No用]],SetNo[[No.用]:[vlookup 用]],2,FALSE)</f>
        <v>147</v>
      </c>
      <c r="B555" s="10">
        <f>IF(ROW()=2,1,IF(A554&lt;&gt;Block[[#This Row],[No]],1,B554+1))</f>
        <v>2</v>
      </c>
      <c r="C555" s="1" t="s">
        <v>387</v>
      </c>
      <c r="D555" t="s">
        <v>123</v>
      </c>
      <c r="E555" s="1" t="s">
        <v>77</v>
      </c>
      <c r="F555" t="s">
        <v>78</v>
      </c>
      <c r="G555" t="s">
        <v>128</v>
      </c>
      <c r="H555" t="s">
        <v>71</v>
      </c>
      <c r="I555">
        <v>1</v>
      </c>
      <c r="J555" t="s">
        <v>15</v>
      </c>
      <c r="K555" s="1" t="s">
        <v>175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探偵木葉秋紀ICONIC</v>
      </c>
    </row>
    <row r="556" spans="1:20" x14ac:dyDescent="0.3">
      <c r="A556">
        <f>VLOOKUP(Block[[#This Row],[No用]],SetNo[[No.用]:[vlookup 用]],2,FALSE)</f>
        <v>147</v>
      </c>
      <c r="B556" s="10">
        <f>IF(ROW()=2,1,IF(A555&lt;&gt;Block[[#This Row],[No]],1,B555+1))</f>
        <v>3</v>
      </c>
      <c r="C556" s="1" t="s">
        <v>387</v>
      </c>
      <c r="D556" t="s">
        <v>123</v>
      </c>
      <c r="E556" s="1" t="s">
        <v>77</v>
      </c>
      <c r="F556" t="s">
        <v>78</v>
      </c>
      <c r="G556" t="s">
        <v>128</v>
      </c>
      <c r="H556" t="s">
        <v>71</v>
      </c>
      <c r="I556">
        <v>1</v>
      </c>
      <c r="J556" t="s">
        <v>15</v>
      </c>
      <c r="K556" s="1" t="s">
        <v>177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探偵木葉秋紀ICONIC</v>
      </c>
    </row>
    <row r="557" spans="1:20" x14ac:dyDescent="0.3">
      <c r="A557">
        <f>VLOOKUP(Block[[#This Row],[No用]],SetNo[[No.用]:[vlookup 用]],2,FALSE)</f>
        <v>147</v>
      </c>
      <c r="B557" s="10">
        <f>IF(ROW()=2,1,IF(A556&lt;&gt;Block[[#This Row],[No]],1,B556+1))</f>
        <v>4</v>
      </c>
      <c r="C557" s="1" t="s">
        <v>387</v>
      </c>
      <c r="D557" t="s">
        <v>123</v>
      </c>
      <c r="E557" s="1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15</v>
      </c>
      <c r="K557" s="1" t="s">
        <v>249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探偵木葉秋紀ICONIC</v>
      </c>
    </row>
    <row r="558" spans="1:20" x14ac:dyDescent="0.3">
      <c r="A558">
        <f>VLOOKUP(Block[[#This Row],[No用]],SetNo[[No.用]:[vlookup 用]],2,FALSE)</f>
        <v>148</v>
      </c>
      <c r="B558" s="10">
        <f>IF(ROW()=2,1,IF(A557&lt;&gt;Block[[#This Row],[No]],1,B557+1))</f>
        <v>1</v>
      </c>
      <c r="C558" t="s">
        <v>108</v>
      </c>
      <c r="D558" t="s">
        <v>124</v>
      </c>
      <c r="E558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ユニフォーム猿杙大和ICONIC</v>
      </c>
    </row>
    <row r="559" spans="1:20" x14ac:dyDescent="0.3">
      <c r="A559">
        <f>VLOOKUP(Block[[#This Row],[No用]],SetNo[[No.用]:[vlookup 用]],2,FALSE)</f>
        <v>148</v>
      </c>
      <c r="B559" s="10">
        <f>IF(ROW()=2,1,IF(A558&lt;&gt;Block[[#This Row],[No]],1,B558+1))</f>
        <v>2</v>
      </c>
      <c r="C559" t="s">
        <v>108</v>
      </c>
      <c r="D559" t="s">
        <v>124</v>
      </c>
      <c r="E559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248</v>
      </c>
      <c r="K559" s="1" t="s">
        <v>175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ユニフォーム猿杙大和ICONIC</v>
      </c>
    </row>
    <row r="560" spans="1:20" x14ac:dyDescent="0.3">
      <c r="A560">
        <f>VLOOKUP(Block[[#This Row],[No用]],SetNo[[No.用]:[vlookup 用]],2,FALSE)</f>
        <v>148</v>
      </c>
      <c r="B560" s="10">
        <f>IF(ROW()=2,1,IF(A559&lt;&gt;Block[[#This Row],[No]],1,B559+1))</f>
        <v>3</v>
      </c>
      <c r="C560" t="s">
        <v>108</v>
      </c>
      <c r="D560" t="s">
        <v>124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ユニフォーム猿杙大和ICONIC</v>
      </c>
    </row>
    <row r="561" spans="1:20" x14ac:dyDescent="0.3">
      <c r="A561">
        <f>VLOOKUP(Block[[#This Row],[No用]],SetNo[[No.用]:[vlookup 用]],2,FALSE)</f>
        <v>149</v>
      </c>
      <c r="B561" s="10">
        <f>IF(ROW()=2,1,IF(A560&lt;&gt;Block[[#This Row],[No]],1,B560+1))</f>
        <v>1</v>
      </c>
      <c r="C561" t="s">
        <v>108</v>
      </c>
      <c r="D561" t="s">
        <v>125</v>
      </c>
      <c r="E561" t="s">
        <v>90</v>
      </c>
      <c r="F561" t="s">
        <v>80</v>
      </c>
      <c r="G561" t="s">
        <v>128</v>
      </c>
      <c r="H561" t="s">
        <v>71</v>
      </c>
      <c r="I561">
        <v>1</v>
      </c>
      <c r="J561" t="s">
        <v>248</v>
      </c>
      <c r="K561" s="1"/>
      <c r="L561" s="1"/>
      <c r="M561">
        <v>0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ユニフォーム小見春樹ICONIC</v>
      </c>
    </row>
    <row r="562" spans="1:20" x14ac:dyDescent="0.3">
      <c r="A562">
        <f>VLOOKUP(Block[[#This Row],[No用]],SetNo[[No.用]:[vlookup 用]],2,FALSE)</f>
        <v>150</v>
      </c>
      <c r="B562" s="10">
        <f>IF(ROW()=2,1,IF(A561&lt;&gt;Block[[#This Row],[No]],1,B561+1))</f>
        <v>1</v>
      </c>
      <c r="C562" t="s">
        <v>108</v>
      </c>
      <c r="D562" t="s">
        <v>126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174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ユニフォーム尾長渉ICONIC</v>
      </c>
    </row>
    <row r="563" spans="1:20" x14ac:dyDescent="0.3">
      <c r="A563">
        <f>VLOOKUP(Block[[#This Row],[No用]],SetNo[[No.用]:[vlookup 用]],2,FALSE)</f>
        <v>150</v>
      </c>
      <c r="B563" s="10">
        <f>IF(ROW()=2,1,IF(A562&lt;&gt;Block[[#This Row],[No]],1,B562+1))</f>
        <v>2</v>
      </c>
      <c r="C563" t="s">
        <v>108</v>
      </c>
      <c r="D563" t="s">
        <v>126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175</v>
      </c>
      <c r="L563" s="1" t="s">
        <v>173</v>
      </c>
      <c r="M563">
        <v>35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ユニフォーム尾長渉ICONIC</v>
      </c>
    </row>
    <row r="564" spans="1:20" x14ac:dyDescent="0.3">
      <c r="A564">
        <f>VLOOKUP(Block[[#This Row],[No用]],SetNo[[No.用]:[vlookup 用]],2,FALSE)</f>
        <v>150</v>
      </c>
      <c r="B564" s="10">
        <f>IF(ROW()=2,1,IF(A563&lt;&gt;Block[[#This Row],[No]],1,B563+1))</f>
        <v>3</v>
      </c>
      <c r="C564" t="s">
        <v>108</v>
      </c>
      <c r="D564" t="s">
        <v>126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176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ユニフォーム尾長渉ICONIC</v>
      </c>
    </row>
    <row r="565" spans="1:20" x14ac:dyDescent="0.3">
      <c r="A565">
        <f>VLOOKUP(Block[[#This Row],[No用]],SetNo[[No.用]:[vlookup 用]],2,FALSE)</f>
        <v>150</v>
      </c>
      <c r="B565" s="10">
        <f>IF(ROW()=2,1,IF(A564&lt;&gt;Block[[#This Row],[No]],1,B564+1))</f>
        <v>4</v>
      </c>
      <c r="C565" t="s">
        <v>108</v>
      </c>
      <c r="D565" t="s">
        <v>126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234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ユニフォーム尾長渉ICONIC</v>
      </c>
    </row>
    <row r="566" spans="1:20" x14ac:dyDescent="0.3">
      <c r="A566">
        <f>VLOOKUP(Block[[#This Row],[No用]],SetNo[[No.用]:[vlookup 用]],2,FALSE)</f>
        <v>150</v>
      </c>
      <c r="B566" s="10">
        <f>IF(ROW()=2,1,IF(A565&lt;&gt;Block[[#This Row],[No]],1,B565+1))</f>
        <v>5</v>
      </c>
      <c r="C566" t="s">
        <v>108</v>
      </c>
      <c r="D566" t="s">
        <v>126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177</v>
      </c>
      <c r="L566" s="1" t="s">
        <v>162</v>
      </c>
      <c r="M566">
        <v>32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ユニフォーム尾長渉ICONIC</v>
      </c>
    </row>
    <row r="567" spans="1:20" x14ac:dyDescent="0.3">
      <c r="A567">
        <f>VLOOKUP(Block[[#This Row],[No用]],SetNo[[No.用]:[vlookup 用]],2,FALSE)</f>
        <v>150</v>
      </c>
      <c r="B567" s="10">
        <f>IF(ROW()=2,1,IF(A566&lt;&gt;Block[[#This Row],[No]],1,B566+1))</f>
        <v>6</v>
      </c>
      <c r="C567" t="s">
        <v>108</v>
      </c>
      <c r="D567" t="s">
        <v>126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249</v>
      </c>
      <c r="L567" s="1" t="s">
        <v>162</v>
      </c>
      <c r="M567">
        <v>30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ユニフォーム尾長渉ICONIC</v>
      </c>
    </row>
    <row r="568" spans="1:20" x14ac:dyDescent="0.3">
      <c r="A568">
        <f>VLOOKUP(Block[[#This Row],[No用]],SetNo[[No.用]:[vlookup 用]],2,FALSE)</f>
        <v>150</v>
      </c>
      <c r="B568" s="10">
        <f>IF(ROW()=2,1,IF(A567&lt;&gt;Block[[#This Row],[No]],1,B567+1))</f>
        <v>7</v>
      </c>
      <c r="C568" t="s">
        <v>108</v>
      </c>
      <c r="D568" t="s">
        <v>126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183</v>
      </c>
      <c r="L568" s="1" t="s">
        <v>225</v>
      </c>
      <c r="M568">
        <v>43</v>
      </c>
      <c r="N568">
        <v>0</v>
      </c>
      <c r="O568">
        <v>53</v>
      </c>
      <c r="P568">
        <v>0</v>
      </c>
      <c r="T568" t="str">
        <f>Block[[#This Row],[服装]]&amp;Block[[#This Row],[名前]]&amp;Block[[#This Row],[レアリティ]]</f>
        <v>ユニフォーム尾長渉ICONIC</v>
      </c>
    </row>
    <row r="569" spans="1:20" x14ac:dyDescent="0.3">
      <c r="A569">
        <f>VLOOKUP(Block[[#This Row],[No用]],SetNo[[No.用]:[vlookup 用]],2,FALSE)</f>
        <v>151</v>
      </c>
      <c r="B569" s="10">
        <f>IF(ROW()=2,1,IF(A568&lt;&gt;Block[[#This Row],[No]],1,B568+1))</f>
        <v>1</v>
      </c>
      <c r="C569" t="s">
        <v>108</v>
      </c>
      <c r="D569" t="s">
        <v>127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174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ユニフォーム鷲尾辰生ICONIC</v>
      </c>
    </row>
    <row r="570" spans="1:20" x14ac:dyDescent="0.3">
      <c r="A570">
        <f>VLOOKUP(Block[[#This Row],[No用]],SetNo[[No.用]:[vlookup 用]],2,FALSE)</f>
        <v>151</v>
      </c>
      <c r="B570" s="10">
        <f>IF(ROW()=2,1,IF(A569&lt;&gt;Block[[#This Row],[No]],1,B569+1))</f>
        <v>2</v>
      </c>
      <c r="C570" t="s">
        <v>108</v>
      </c>
      <c r="D570" t="s">
        <v>127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248</v>
      </c>
      <c r="K570" s="1" t="s">
        <v>175</v>
      </c>
      <c r="L570" s="1" t="s">
        <v>173</v>
      </c>
      <c r="M570">
        <v>38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ユニフォーム鷲尾辰生ICONIC</v>
      </c>
    </row>
    <row r="571" spans="1:20" x14ac:dyDescent="0.3">
      <c r="A571">
        <f>VLOOKUP(Block[[#This Row],[No用]],SetNo[[No.用]:[vlookup 用]],2,FALSE)</f>
        <v>151</v>
      </c>
      <c r="B571" s="10">
        <f>IF(ROW()=2,1,IF(A570&lt;&gt;Block[[#This Row],[No]],1,B570+1))</f>
        <v>3</v>
      </c>
      <c r="C571" t="s">
        <v>108</v>
      </c>
      <c r="D571" t="s">
        <v>127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248</v>
      </c>
      <c r="K571" s="1" t="s">
        <v>176</v>
      </c>
      <c r="L571" s="1" t="s">
        <v>173</v>
      </c>
      <c r="M571">
        <v>40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ユニフォーム鷲尾辰生ICONIC</v>
      </c>
    </row>
    <row r="572" spans="1:20" x14ac:dyDescent="0.3">
      <c r="A572">
        <f>VLOOKUP(Block[[#This Row],[No用]],SetNo[[No.用]:[vlookup 用]],2,FALSE)</f>
        <v>151</v>
      </c>
      <c r="B572" s="10">
        <f>IF(ROW()=2,1,IF(A571&lt;&gt;Block[[#This Row],[No]],1,B571+1))</f>
        <v>4</v>
      </c>
      <c r="C572" t="s">
        <v>108</v>
      </c>
      <c r="D572" t="s">
        <v>127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248</v>
      </c>
      <c r="K572" s="1" t="s">
        <v>179</v>
      </c>
      <c r="L572" s="1" t="s">
        <v>162</v>
      </c>
      <c r="M572">
        <v>35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ユニフォーム鷲尾辰生ICONIC</v>
      </c>
    </row>
    <row r="573" spans="1:20" x14ac:dyDescent="0.3">
      <c r="A573">
        <f>VLOOKUP(Block[[#This Row],[No用]],SetNo[[No.用]:[vlookup 用]],2,FALSE)</f>
        <v>151</v>
      </c>
      <c r="B573" s="10">
        <f>IF(ROW()=2,1,IF(A572&lt;&gt;Block[[#This Row],[No]],1,B572+1))</f>
        <v>5</v>
      </c>
      <c r="C573" t="s">
        <v>108</v>
      </c>
      <c r="D573" t="s">
        <v>127</v>
      </c>
      <c r="E573" t="s">
        <v>90</v>
      </c>
      <c r="F573" t="s">
        <v>82</v>
      </c>
      <c r="G573" t="s">
        <v>128</v>
      </c>
      <c r="H573" t="s">
        <v>71</v>
      </c>
      <c r="I573">
        <v>1</v>
      </c>
      <c r="J573" t="s">
        <v>248</v>
      </c>
      <c r="K573" s="1" t="s">
        <v>192</v>
      </c>
      <c r="L573" s="1" t="s">
        <v>162</v>
      </c>
      <c r="M573">
        <v>35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ユニフォーム鷲尾辰生ICONIC</v>
      </c>
    </row>
    <row r="574" spans="1:20" x14ac:dyDescent="0.3">
      <c r="A574">
        <f>VLOOKUP(Block[[#This Row],[No用]],SetNo[[No.用]:[vlookup 用]],2,FALSE)</f>
        <v>151</v>
      </c>
      <c r="B574" s="10">
        <f>IF(ROW()=2,1,IF(A573&lt;&gt;Block[[#This Row],[No]],1,B573+1))</f>
        <v>6</v>
      </c>
      <c r="C574" t="s">
        <v>108</v>
      </c>
      <c r="D574" t="s">
        <v>127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248</v>
      </c>
      <c r="K574" s="1" t="s">
        <v>177</v>
      </c>
      <c r="L574" s="1" t="s">
        <v>162</v>
      </c>
      <c r="M574">
        <v>35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ユニフォーム鷲尾辰生ICONIC</v>
      </c>
    </row>
    <row r="575" spans="1:20" x14ac:dyDescent="0.3">
      <c r="A575">
        <f>VLOOKUP(Block[[#This Row],[No用]],SetNo[[No.用]:[vlookup 用]],2,FALSE)</f>
        <v>151</v>
      </c>
      <c r="B575" s="10">
        <f>IF(ROW()=2,1,IF(A574&lt;&gt;Block[[#This Row],[No]],1,B574+1))</f>
        <v>7</v>
      </c>
      <c r="C575" t="s">
        <v>108</v>
      </c>
      <c r="D575" t="s">
        <v>127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ユニフォーム鷲尾辰生ICONIC</v>
      </c>
    </row>
    <row r="576" spans="1:20" x14ac:dyDescent="0.3">
      <c r="A576">
        <f>VLOOKUP(Block[[#This Row],[No用]],SetNo[[No.用]:[vlookup 用]],2,FALSE)</f>
        <v>151</v>
      </c>
      <c r="B576" s="10">
        <f>IF(ROW()=2,1,IF(A575&lt;&gt;Block[[#This Row],[No]],1,B575+1))</f>
        <v>8</v>
      </c>
      <c r="C576" t="s">
        <v>108</v>
      </c>
      <c r="D576" t="s">
        <v>127</v>
      </c>
      <c r="E576" t="s">
        <v>90</v>
      </c>
      <c r="F576" t="s">
        <v>82</v>
      </c>
      <c r="G576" t="s">
        <v>128</v>
      </c>
      <c r="H576" t="s">
        <v>71</v>
      </c>
      <c r="I576">
        <v>1</v>
      </c>
      <c r="J576" t="s">
        <v>248</v>
      </c>
      <c r="K576" s="1" t="s">
        <v>183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Block[[#This Row],[服装]]&amp;Block[[#This Row],[名前]]&amp;Block[[#This Row],[レアリティ]]</f>
        <v>ユニフォーム鷲尾辰生ICONIC</v>
      </c>
    </row>
    <row r="577" spans="1:20" x14ac:dyDescent="0.3">
      <c r="A577">
        <f>VLOOKUP(Block[[#This Row],[No用]],SetNo[[No.用]:[vlookup 用]],2,FALSE)</f>
        <v>152</v>
      </c>
      <c r="B577" s="10">
        <f>IF(ROW()=2,1,IF(A576&lt;&gt;Block[[#This Row],[No]],1,B576+1))</f>
        <v>1</v>
      </c>
      <c r="C577" t="s">
        <v>108</v>
      </c>
      <c r="D577" t="s">
        <v>129</v>
      </c>
      <c r="E577" t="s">
        <v>73</v>
      </c>
      <c r="F577" t="s">
        <v>74</v>
      </c>
      <c r="G577" t="s">
        <v>128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28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ユニフォーム赤葦京治ICONIC</v>
      </c>
    </row>
    <row r="578" spans="1:20" x14ac:dyDescent="0.3">
      <c r="A578">
        <f>VLOOKUP(Block[[#This Row],[No用]],SetNo[[No.用]:[vlookup 用]],2,FALSE)</f>
        <v>152</v>
      </c>
      <c r="B578" s="10">
        <f>IF(ROW()=2,1,IF(A577&lt;&gt;Block[[#This Row],[No]],1,B577+1))</f>
        <v>2</v>
      </c>
      <c r="C578" t="s">
        <v>108</v>
      </c>
      <c r="D578" t="s">
        <v>129</v>
      </c>
      <c r="E578" t="s">
        <v>73</v>
      </c>
      <c r="F578" t="s">
        <v>74</v>
      </c>
      <c r="G578" t="s">
        <v>128</v>
      </c>
      <c r="H578" t="s">
        <v>71</v>
      </c>
      <c r="I578">
        <v>1</v>
      </c>
      <c r="J578" t="s">
        <v>15</v>
      </c>
      <c r="K578" s="1" t="s">
        <v>175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ユニフォーム赤葦京治ICONIC</v>
      </c>
    </row>
    <row r="579" spans="1:20" x14ac:dyDescent="0.3">
      <c r="A579">
        <f>VLOOKUP(Block[[#This Row],[No用]],SetNo[[No.用]:[vlookup 用]],2,FALSE)</f>
        <v>152</v>
      </c>
      <c r="B579" s="10">
        <f>IF(ROW()=2,1,IF(A578&lt;&gt;Block[[#This Row],[No]],1,B578+1))</f>
        <v>3</v>
      </c>
      <c r="C579" t="s">
        <v>108</v>
      </c>
      <c r="D579" t="s">
        <v>129</v>
      </c>
      <c r="E579" t="s">
        <v>73</v>
      </c>
      <c r="F579" t="s">
        <v>74</v>
      </c>
      <c r="G579" t="s">
        <v>128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ユニフォーム赤葦京治ICONIC</v>
      </c>
    </row>
    <row r="580" spans="1:20" x14ac:dyDescent="0.3">
      <c r="A580">
        <f>VLOOKUP(Block[[#This Row],[No用]],SetNo[[No.用]:[vlookup 用]],2,FALSE)</f>
        <v>153</v>
      </c>
      <c r="B580" s="10">
        <f>IF(ROW()=2,1,IF(A579&lt;&gt;Block[[#This Row],[No]],1,B579+1))</f>
        <v>1</v>
      </c>
      <c r="C580" t="s">
        <v>150</v>
      </c>
      <c r="D580" t="s">
        <v>129</v>
      </c>
      <c r="E580" t="s">
        <v>90</v>
      </c>
      <c r="F580" t="s">
        <v>74</v>
      </c>
      <c r="G580" t="s">
        <v>128</v>
      </c>
      <c r="H580" t="s">
        <v>71</v>
      </c>
      <c r="I580">
        <v>1</v>
      </c>
      <c r="J580" t="s">
        <v>15</v>
      </c>
      <c r="K580" s="1" t="s">
        <v>174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夏祭り赤葦京治ICONIC</v>
      </c>
    </row>
    <row r="581" spans="1:20" x14ac:dyDescent="0.3">
      <c r="A581">
        <f>VLOOKUP(Block[[#This Row],[No用]],SetNo[[No.用]:[vlookup 用]],2,FALSE)</f>
        <v>153</v>
      </c>
      <c r="B581" s="10">
        <f>IF(ROW()=2,1,IF(A580&lt;&gt;Block[[#This Row],[No]],1,B580+1))</f>
        <v>2</v>
      </c>
      <c r="C581" t="s">
        <v>150</v>
      </c>
      <c r="D581" t="s">
        <v>129</v>
      </c>
      <c r="E581" t="s">
        <v>90</v>
      </c>
      <c r="F581" t="s">
        <v>74</v>
      </c>
      <c r="G581" t="s">
        <v>128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夏祭り赤葦京治ICONIC</v>
      </c>
    </row>
    <row r="582" spans="1:20" x14ac:dyDescent="0.3">
      <c r="A582">
        <f>VLOOKUP(Block[[#This Row],[No用]],SetNo[[No.用]:[vlookup 用]],2,FALSE)</f>
        <v>153</v>
      </c>
      <c r="B582" s="10">
        <f>IF(ROW()=2,1,IF(A581&lt;&gt;Block[[#This Row],[No]],1,B581+1))</f>
        <v>3</v>
      </c>
      <c r="C582" t="s">
        <v>150</v>
      </c>
      <c r="D582" t="s">
        <v>129</v>
      </c>
      <c r="E582" t="s">
        <v>90</v>
      </c>
      <c r="F582" t="s">
        <v>74</v>
      </c>
      <c r="G582" t="s">
        <v>128</v>
      </c>
      <c r="H582" t="s">
        <v>71</v>
      </c>
      <c r="I582">
        <v>1</v>
      </c>
      <c r="J582" t="s">
        <v>15</v>
      </c>
      <c r="K582" s="1" t="s">
        <v>249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夏祭り赤葦京治ICONIC</v>
      </c>
    </row>
    <row r="583" spans="1:20" x14ac:dyDescent="0.3">
      <c r="A583">
        <f>VLOOKUP(Block[[#This Row],[No用]],SetNo[[No.用]:[vlookup 用]],2,FALSE)</f>
        <v>154</v>
      </c>
      <c r="B583" s="10">
        <f>IF(ROW()=2,1,IF(A582&lt;&gt;Block[[#This Row],[No]],1,B582+1))</f>
        <v>1</v>
      </c>
      <c r="C583" t="s">
        <v>206</v>
      </c>
      <c r="D583" t="s">
        <v>651</v>
      </c>
      <c r="E583" t="s">
        <v>28</v>
      </c>
      <c r="F583" t="s">
        <v>25</v>
      </c>
      <c r="G583" t="s">
        <v>155</v>
      </c>
      <c r="H583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ユニフォーム星海光来ICONIC</v>
      </c>
    </row>
    <row r="584" spans="1:20" x14ac:dyDescent="0.3">
      <c r="A584">
        <f>VLOOKUP(Block[[#This Row],[No用]],SetNo[[No.用]:[vlookup 用]],2,FALSE)</f>
        <v>154</v>
      </c>
      <c r="B584" s="10">
        <f>IF(ROW()=2,1,IF(A583&lt;&gt;Block[[#This Row],[No]],1,B583+1))</f>
        <v>2</v>
      </c>
      <c r="C584" t="s">
        <v>206</v>
      </c>
      <c r="D584" t="s">
        <v>651</v>
      </c>
      <c r="E584" t="s">
        <v>28</v>
      </c>
      <c r="F584" t="s">
        <v>25</v>
      </c>
      <c r="G584" t="s">
        <v>155</v>
      </c>
      <c r="H584" t="s">
        <v>71</v>
      </c>
      <c r="I584">
        <v>1</v>
      </c>
      <c r="J584" t="s">
        <v>15</v>
      </c>
      <c r="K584" s="1" t="s">
        <v>175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ユニフォーム星海光来ICONIC</v>
      </c>
    </row>
    <row r="585" spans="1:20" x14ac:dyDescent="0.3">
      <c r="A585">
        <f>VLOOKUP(Block[[#This Row],[No用]],SetNo[[No.用]:[vlookup 用]],2,FALSE)</f>
        <v>154</v>
      </c>
      <c r="B585" s="10">
        <f>IF(ROW()=2,1,IF(A584&lt;&gt;Block[[#This Row],[No]],1,B584+1))</f>
        <v>3</v>
      </c>
      <c r="C585" t="s">
        <v>206</v>
      </c>
      <c r="D585" t="s">
        <v>651</v>
      </c>
      <c r="E585" t="s">
        <v>28</v>
      </c>
      <c r="F585" t="s">
        <v>25</v>
      </c>
      <c r="G585" t="s">
        <v>155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ユニフォーム星海光来ICONIC</v>
      </c>
    </row>
    <row r="586" spans="1:20" x14ac:dyDescent="0.3">
      <c r="A586">
        <f>VLOOKUP(Block[[#This Row],[No用]],SetNo[[No.用]:[vlookup 用]],2,FALSE)</f>
        <v>155</v>
      </c>
      <c r="B586" s="10">
        <f>IF(ROW()=2,1,IF(A585&lt;&gt;Block[[#This Row],[No]],1,B585+1))</f>
        <v>1</v>
      </c>
      <c r="C586" s="1" t="s">
        <v>898</v>
      </c>
      <c r="D586" t="s">
        <v>284</v>
      </c>
      <c r="E586" s="1" t="s">
        <v>73</v>
      </c>
      <c r="F586" t="s">
        <v>78</v>
      </c>
      <c r="G586" t="s">
        <v>134</v>
      </c>
      <c r="H586" t="s">
        <v>71</v>
      </c>
      <c r="I586">
        <v>1</v>
      </c>
      <c r="J586" t="s">
        <v>15</v>
      </c>
      <c r="K586" s="1" t="s">
        <v>174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文化祭星海光来ICONIC</v>
      </c>
    </row>
    <row r="587" spans="1:20" x14ac:dyDescent="0.3">
      <c r="A587">
        <f>VLOOKUP(Block[[#This Row],[No用]],SetNo[[No.用]:[vlookup 用]],2,FALSE)</f>
        <v>155</v>
      </c>
      <c r="B587" s="10">
        <f>IF(ROW()=2,1,IF(A586&lt;&gt;Block[[#This Row],[No]],1,B586+1))</f>
        <v>2</v>
      </c>
      <c r="C587" s="1" t="s">
        <v>898</v>
      </c>
      <c r="D587" t="s">
        <v>284</v>
      </c>
      <c r="E587" s="1" t="s">
        <v>73</v>
      </c>
      <c r="F587" t="s">
        <v>78</v>
      </c>
      <c r="G587" t="s">
        <v>134</v>
      </c>
      <c r="H587" t="s">
        <v>71</v>
      </c>
      <c r="I587">
        <v>1</v>
      </c>
      <c r="J587" t="s">
        <v>248</v>
      </c>
      <c r="K587" s="1" t="s">
        <v>175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文化祭星海光来ICONIC</v>
      </c>
    </row>
    <row r="588" spans="1:20" x14ac:dyDescent="0.3">
      <c r="A588">
        <f>VLOOKUP(Block[[#This Row],[No用]],SetNo[[No.用]:[vlookup 用]],2,FALSE)</f>
        <v>155</v>
      </c>
      <c r="B588" s="10">
        <f>IF(ROW()=2,1,IF(A587&lt;&gt;Block[[#This Row],[No]],1,B587+1))</f>
        <v>3</v>
      </c>
      <c r="C588" s="1" t="s">
        <v>898</v>
      </c>
      <c r="D588" t="s">
        <v>284</v>
      </c>
      <c r="E588" s="1" t="s">
        <v>73</v>
      </c>
      <c r="F588" t="s">
        <v>78</v>
      </c>
      <c r="G588" t="s">
        <v>134</v>
      </c>
      <c r="H588" t="s">
        <v>71</v>
      </c>
      <c r="I588">
        <v>1</v>
      </c>
      <c r="J588" t="s">
        <v>15</v>
      </c>
      <c r="K588" s="1" t="s">
        <v>249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文化祭星海光来ICONIC</v>
      </c>
    </row>
    <row r="589" spans="1:20" x14ac:dyDescent="0.3">
      <c r="A589">
        <f>VLOOKUP(Block[[#This Row],[No用]],SetNo[[No.用]:[vlookup 用]],2,FALSE)</f>
        <v>156</v>
      </c>
      <c r="B589" s="10">
        <f>IF(ROW()=2,1,IF(A588&lt;&gt;Block[[#This Row],[No]],1,B588+1))</f>
        <v>1</v>
      </c>
      <c r="C589" t="s">
        <v>206</v>
      </c>
      <c r="D589" t="s">
        <v>660</v>
      </c>
      <c r="E589" t="s">
        <v>28</v>
      </c>
      <c r="F589" t="s">
        <v>26</v>
      </c>
      <c r="G589" t="s">
        <v>155</v>
      </c>
      <c r="H589" t="s">
        <v>71</v>
      </c>
      <c r="I589">
        <v>1</v>
      </c>
      <c r="J589" t="s">
        <v>15</v>
      </c>
      <c r="K589" s="1" t="s">
        <v>174</v>
      </c>
      <c r="L589" s="1" t="s">
        <v>173</v>
      </c>
      <c r="M589">
        <v>40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ユニフォーム昼神幸郎ICONIC</v>
      </c>
    </row>
    <row r="590" spans="1:20" x14ac:dyDescent="0.3">
      <c r="A590">
        <f>VLOOKUP(Block[[#This Row],[No用]],SetNo[[No.用]:[vlookup 用]],2,FALSE)</f>
        <v>156</v>
      </c>
      <c r="B590" s="10">
        <f>IF(ROW()=2,1,IF(A589&lt;&gt;Block[[#This Row],[No]],1,B589+1))</f>
        <v>2</v>
      </c>
      <c r="C590" t="s">
        <v>206</v>
      </c>
      <c r="D590" t="s">
        <v>660</v>
      </c>
      <c r="E590" t="s">
        <v>28</v>
      </c>
      <c r="F590" t="s">
        <v>26</v>
      </c>
      <c r="G590" t="s">
        <v>155</v>
      </c>
      <c r="H590" t="s">
        <v>71</v>
      </c>
      <c r="I590">
        <v>1</v>
      </c>
      <c r="J590" t="s">
        <v>248</v>
      </c>
      <c r="K590" s="1" t="s">
        <v>175</v>
      </c>
      <c r="L590" s="1" t="s">
        <v>173</v>
      </c>
      <c r="M590">
        <v>44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ユニフォーム昼神幸郎ICONIC</v>
      </c>
    </row>
    <row r="591" spans="1:20" x14ac:dyDescent="0.3">
      <c r="A591">
        <f>VLOOKUP(Block[[#This Row],[No用]],SetNo[[No.用]:[vlookup 用]],2,FALSE)</f>
        <v>156</v>
      </c>
      <c r="B591" s="10">
        <f>IF(ROW()=2,1,IF(A590&lt;&gt;Block[[#This Row],[No]],1,B590+1))</f>
        <v>3</v>
      </c>
      <c r="C591" t="s">
        <v>206</v>
      </c>
      <c r="D591" t="s">
        <v>660</v>
      </c>
      <c r="E591" t="s">
        <v>28</v>
      </c>
      <c r="F591" t="s">
        <v>26</v>
      </c>
      <c r="G591" t="s">
        <v>155</v>
      </c>
      <c r="H591" t="s">
        <v>71</v>
      </c>
      <c r="I591">
        <v>1</v>
      </c>
      <c r="J591" t="s">
        <v>15</v>
      </c>
      <c r="K591" s="1" t="s">
        <v>179</v>
      </c>
      <c r="L591" s="1" t="s">
        <v>173</v>
      </c>
      <c r="M591">
        <v>43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ユニフォーム昼神幸郎ICONIC</v>
      </c>
    </row>
    <row r="592" spans="1:20" x14ac:dyDescent="0.3">
      <c r="A592">
        <f>VLOOKUP(Block[[#This Row],[No用]],SetNo[[No.用]:[vlookup 用]],2,FALSE)</f>
        <v>156</v>
      </c>
      <c r="B592" s="10">
        <f>IF(ROW()=2,1,IF(A591&lt;&gt;Block[[#This Row],[No]],1,B591+1))</f>
        <v>4</v>
      </c>
      <c r="C592" t="s">
        <v>206</v>
      </c>
      <c r="D592" t="s">
        <v>660</v>
      </c>
      <c r="E592" t="s">
        <v>28</v>
      </c>
      <c r="F592" t="s">
        <v>26</v>
      </c>
      <c r="G592" t="s">
        <v>155</v>
      </c>
      <c r="H592" t="s">
        <v>71</v>
      </c>
      <c r="I592">
        <v>1</v>
      </c>
      <c r="J592" t="s">
        <v>248</v>
      </c>
      <c r="K592" s="1" t="s">
        <v>177</v>
      </c>
      <c r="L592" s="1" t="s">
        <v>162</v>
      </c>
      <c r="M592">
        <v>34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ユニフォーム昼神幸郎ICONIC</v>
      </c>
    </row>
    <row r="593" spans="1:20" x14ac:dyDescent="0.3">
      <c r="A593">
        <f>VLOOKUP(Block[[#This Row],[No用]],SetNo[[No.用]:[vlookup 用]],2,FALSE)</f>
        <v>156</v>
      </c>
      <c r="B593" s="10">
        <f>IF(ROW()=2,1,IF(A592&lt;&gt;Block[[#This Row],[No]],1,B592+1))</f>
        <v>5</v>
      </c>
      <c r="C593" t="s">
        <v>206</v>
      </c>
      <c r="D593" t="s">
        <v>660</v>
      </c>
      <c r="E593" t="s">
        <v>28</v>
      </c>
      <c r="F593" t="s">
        <v>26</v>
      </c>
      <c r="G593" t="s">
        <v>155</v>
      </c>
      <c r="H593" t="s">
        <v>71</v>
      </c>
      <c r="I593">
        <v>1</v>
      </c>
      <c r="J593" t="s">
        <v>15</v>
      </c>
      <c r="K593" s="1" t="s">
        <v>249</v>
      </c>
      <c r="L593" s="1" t="s">
        <v>178</v>
      </c>
      <c r="M593">
        <v>36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ユニフォーム昼神幸郎ICONIC</v>
      </c>
    </row>
    <row r="594" spans="1:20" x14ac:dyDescent="0.3">
      <c r="A594">
        <f>VLOOKUP(Block[[#This Row],[No用]],SetNo[[No.用]:[vlookup 用]],2,FALSE)</f>
        <v>156</v>
      </c>
      <c r="B594" s="10">
        <f>IF(ROW()=2,1,IF(A593&lt;&gt;Block[[#This Row],[No]],1,B593+1))</f>
        <v>6</v>
      </c>
      <c r="C594" t="s">
        <v>206</v>
      </c>
      <c r="D594" t="s">
        <v>660</v>
      </c>
      <c r="E594" t="s">
        <v>28</v>
      </c>
      <c r="F594" t="s">
        <v>26</v>
      </c>
      <c r="G594" t="s">
        <v>155</v>
      </c>
      <c r="H594" t="s">
        <v>71</v>
      </c>
      <c r="I594">
        <v>1</v>
      </c>
      <c r="J594" t="s">
        <v>248</v>
      </c>
      <c r="K594" s="1" t="s">
        <v>183</v>
      </c>
      <c r="L594" s="1" t="s">
        <v>225</v>
      </c>
      <c r="M594">
        <v>51</v>
      </c>
      <c r="N594">
        <v>0</v>
      </c>
      <c r="O594">
        <v>61</v>
      </c>
      <c r="P594">
        <v>0</v>
      </c>
      <c r="T594" t="str">
        <f>Block[[#This Row],[服装]]&amp;Block[[#This Row],[名前]]&amp;Block[[#This Row],[レアリティ]]</f>
        <v>ユニフォーム昼神幸郎ICONIC</v>
      </c>
    </row>
    <row r="595" spans="1:20" x14ac:dyDescent="0.3">
      <c r="A595">
        <f>VLOOKUP(Block[[#This Row],[No用]],SetNo[[No.用]:[vlookup 用]],2,FALSE)</f>
        <v>157</v>
      </c>
      <c r="B595" s="10">
        <f>IF(ROW()=2,1,IF(A594&lt;&gt;Block[[#This Row],[No]],1,B594+1))</f>
        <v>1</v>
      </c>
      <c r="C595" s="1" t="s">
        <v>918</v>
      </c>
      <c r="D595" t="s">
        <v>133</v>
      </c>
      <c r="E595" s="1" t="s">
        <v>73</v>
      </c>
      <c r="F595" t="s">
        <v>82</v>
      </c>
      <c r="G595" t="s">
        <v>134</v>
      </c>
      <c r="H595" t="s">
        <v>71</v>
      </c>
      <c r="I595">
        <v>1</v>
      </c>
      <c r="J595" t="s">
        <v>15</v>
      </c>
      <c r="K595" s="1" t="s">
        <v>174</v>
      </c>
      <c r="L595" s="1" t="s">
        <v>173</v>
      </c>
      <c r="M595">
        <v>40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Xmas昼神幸郎ICONIC</v>
      </c>
    </row>
    <row r="596" spans="1:20" x14ac:dyDescent="0.3">
      <c r="A596">
        <f>VLOOKUP(Block[[#This Row],[No用]],SetNo[[No.用]:[vlookup 用]],2,FALSE)</f>
        <v>157</v>
      </c>
      <c r="B596" s="10">
        <f>IF(ROW()=2,1,IF(A595&lt;&gt;Block[[#This Row],[No]],1,B595+1))</f>
        <v>2</v>
      </c>
      <c r="C596" s="1" t="s">
        <v>918</v>
      </c>
      <c r="D596" t="s">
        <v>133</v>
      </c>
      <c r="E596" s="1" t="s">
        <v>73</v>
      </c>
      <c r="F596" t="s">
        <v>82</v>
      </c>
      <c r="G596" t="s">
        <v>134</v>
      </c>
      <c r="H596" t="s">
        <v>71</v>
      </c>
      <c r="I596">
        <v>1</v>
      </c>
      <c r="J596" t="s">
        <v>248</v>
      </c>
      <c r="K596" s="1" t="s">
        <v>175</v>
      </c>
      <c r="L596" s="1" t="s">
        <v>173</v>
      </c>
      <c r="M596">
        <v>44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Xmas昼神幸郎ICONIC</v>
      </c>
    </row>
    <row r="597" spans="1:20" x14ac:dyDescent="0.3">
      <c r="A597">
        <f>VLOOKUP(Block[[#This Row],[No用]],SetNo[[No.用]:[vlookup 用]],2,FALSE)</f>
        <v>157</v>
      </c>
      <c r="B597" s="10">
        <f>IF(ROW()=2,1,IF(A596&lt;&gt;Block[[#This Row],[No]],1,B596+1))</f>
        <v>3</v>
      </c>
      <c r="C597" s="1" t="s">
        <v>918</v>
      </c>
      <c r="D597" t="s">
        <v>133</v>
      </c>
      <c r="E597" s="1" t="s">
        <v>73</v>
      </c>
      <c r="F597" t="s">
        <v>82</v>
      </c>
      <c r="G597" t="s">
        <v>134</v>
      </c>
      <c r="H597" t="s">
        <v>71</v>
      </c>
      <c r="I597">
        <v>1</v>
      </c>
      <c r="J597" t="s">
        <v>15</v>
      </c>
      <c r="K597" s="1" t="s">
        <v>179</v>
      </c>
      <c r="L597" s="1" t="s">
        <v>173</v>
      </c>
      <c r="M597">
        <v>43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Xmas昼神幸郎ICONIC</v>
      </c>
    </row>
    <row r="598" spans="1:20" x14ac:dyDescent="0.3">
      <c r="A598">
        <f>VLOOKUP(Block[[#This Row],[No用]],SetNo[[No.用]:[vlookup 用]],2,FALSE)</f>
        <v>157</v>
      </c>
      <c r="B598" s="10">
        <f>IF(ROW()=2,1,IF(A597&lt;&gt;Block[[#This Row],[No]],1,B597+1))</f>
        <v>4</v>
      </c>
      <c r="C598" s="1" t="s">
        <v>918</v>
      </c>
      <c r="D598" t="s">
        <v>133</v>
      </c>
      <c r="E598" s="1" t="s">
        <v>73</v>
      </c>
      <c r="F598" t="s">
        <v>82</v>
      </c>
      <c r="G598" t="s">
        <v>134</v>
      </c>
      <c r="H598" t="s">
        <v>71</v>
      </c>
      <c r="I598">
        <v>1</v>
      </c>
      <c r="J598" t="s">
        <v>248</v>
      </c>
      <c r="K598" s="1" t="s">
        <v>177</v>
      </c>
      <c r="L598" s="1" t="s">
        <v>162</v>
      </c>
      <c r="M598">
        <v>34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Xmas昼神幸郎ICONIC</v>
      </c>
    </row>
    <row r="599" spans="1:20" x14ac:dyDescent="0.3">
      <c r="A599">
        <f>VLOOKUP(Block[[#This Row],[No用]],SetNo[[No.用]:[vlookup 用]],2,FALSE)</f>
        <v>157</v>
      </c>
      <c r="B599" s="10">
        <f>IF(ROW()=2,1,IF(A598&lt;&gt;Block[[#This Row],[No]],1,B598+1))</f>
        <v>5</v>
      </c>
      <c r="C599" s="1" t="s">
        <v>918</v>
      </c>
      <c r="D599" t="s">
        <v>133</v>
      </c>
      <c r="E599" s="1" t="s">
        <v>73</v>
      </c>
      <c r="F599" t="s">
        <v>82</v>
      </c>
      <c r="G599" t="s">
        <v>134</v>
      </c>
      <c r="H599" t="s">
        <v>71</v>
      </c>
      <c r="I599">
        <v>1</v>
      </c>
      <c r="J599" t="s">
        <v>15</v>
      </c>
      <c r="K599" s="1" t="s">
        <v>249</v>
      </c>
      <c r="L599" s="1" t="s">
        <v>178</v>
      </c>
      <c r="M599">
        <v>36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Xmas昼神幸郎ICONIC</v>
      </c>
    </row>
    <row r="600" spans="1:20" x14ac:dyDescent="0.3">
      <c r="A600">
        <f>VLOOKUP(Block[[#This Row],[No用]],SetNo[[No.用]:[vlookup 用]],2,FALSE)</f>
        <v>157</v>
      </c>
      <c r="B600" s="10">
        <f>IF(ROW()=2,1,IF(A599&lt;&gt;Block[[#This Row],[No]],1,B599+1))</f>
        <v>6</v>
      </c>
      <c r="C600" s="1" t="s">
        <v>918</v>
      </c>
      <c r="D600" t="s">
        <v>133</v>
      </c>
      <c r="E600" s="1" t="s">
        <v>73</v>
      </c>
      <c r="F600" t="s">
        <v>82</v>
      </c>
      <c r="G600" t="s">
        <v>134</v>
      </c>
      <c r="H600" t="s">
        <v>71</v>
      </c>
      <c r="I600">
        <v>1</v>
      </c>
      <c r="J600" t="s">
        <v>248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Block[[#This Row],[服装]]&amp;Block[[#This Row],[名前]]&amp;Block[[#This Row],[レアリティ]]</f>
        <v>Xmas昼神幸郎ICONIC</v>
      </c>
    </row>
    <row r="601" spans="1:20" x14ac:dyDescent="0.3">
      <c r="A601">
        <f>VLOOKUP(Block[[#This Row],[No用]],SetNo[[No.用]:[vlookup 用]],2,FALSE)</f>
        <v>158</v>
      </c>
      <c r="B601" s="10">
        <f>IF(ROW()=2,1,IF(A600&lt;&gt;Block[[#This Row],[No]],1,B600+1))</f>
        <v>1</v>
      </c>
      <c r="C601" t="s">
        <v>206</v>
      </c>
      <c r="D601" t="s">
        <v>654</v>
      </c>
      <c r="E601" t="s">
        <v>28</v>
      </c>
      <c r="F601" t="s">
        <v>25</v>
      </c>
      <c r="G601" t="s">
        <v>158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ユニフォーム佐久早聖臣ICONIC</v>
      </c>
    </row>
    <row r="602" spans="1:20" x14ac:dyDescent="0.3">
      <c r="A602">
        <f>VLOOKUP(Block[[#This Row],[No用]],SetNo[[No.用]:[vlookup 用]],2,FALSE)</f>
        <v>158</v>
      </c>
      <c r="B602" s="10">
        <f>IF(ROW()=2,1,IF(A601&lt;&gt;Block[[#This Row],[No]],1,B601+1))</f>
        <v>2</v>
      </c>
      <c r="C602" t="s">
        <v>206</v>
      </c>
      <c r="D602" t="s">
        <v>654</v>
      </c>
      <c r="E602" t="s">
        <v>28</v>
      </c>
      <c r="F602" t="s">
        <v>25</v>
      </c>
      <c r="G602" t="s">
        <v>158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ユニフォーム佐久早聖臣ICONIC</v>
      </c>
    </row>
    <row r="603" spans="1:20" x14ac:dyDescent="0.3">
      <c r="A603">
        <f>VLOOKUP(Block[[#This Row],[No用]],SetNo[[No.用]:[vlookup 用]],2,FALSE)</f>
        <v>158</v>
      </c>
      <c r="B603" s="10">
        <f>IF(ROW()=2,1,IF(A602&lt;&gt;Block[[#This Row],[No]],1,B602+1))</f>
        <v>3</v>
      </c>
      <c r="C603" t="s">
        <v>206</v>
      </c>
      <c r="D603" t="s">
        <v>654</v>
      </c>
      <c r="E603" t="s">
        <v>28</v>
      </c>
      <c r="F603" t="s">
        <v>25</v>
      </c>
      <c r="G603" t="s">
        <v>158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ユニフォーム佐久早聖臣ICONIC</v>
      </c>
    </row>
    <row r="604" spans="1:20" x14ac:dyDescent="0.3">
      <c r="A604">
        <f>VLOOKUP(Block[[#This Row],[No用]],SetNo[[No.用]:[vlookup 用]],2,FALSE)</f>
        <v>159</v>
      </c>
      <c r="B604" s="10">
        <f>IF(ROW()=2,1,IF(A603&lt;&gt;Block[[#This Row],[No]],1,B603+1))</f>
        <v>1</v>
      </c>
      <c r="C604" t="s">
        <v>206</v>
      </c>
      <c r="D604" t="s">
        <v>657</v>
      </c>
      <c r="E604" t="s">
        <v>28</v>
      </c>
      <c r="F604" t="s">
        <v>21</v>
      </c>
      <c r="G604" t="s">
        <v>158</v>
      </c>
      <c r="H604" t="s">
        <v>71</v>
      </c>
      <c r="I604">
        <v>1</v>
      </c>
      <c r="J604" t="s">
        <v>15</v>
      </c>
      <c r="M604">
        <v>0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ユニフォーム小森元也ICONIC</v>
      </c>
    </row>
    <row r="605" spans="1:20" x14ac:dyDescent="0.3">
      <c r="A605">
        <f>VLOOKUP(Block[[#This Row],[No用]],SetNo[[No.用]:[vlookup 用]],2,FALSE)</f>
        <v>160</v>
      </c>
      <c r="B605" s="10">
        <f>IF(ROW()=2,1,IF(A604&lt;&gt;Block[[#This Row],[No]],1,B604+1))</f>
        <v>1</v>
      </c>
      <c r="C605" t="s">
        <v>108</v>
      </c>
      <c r="D605" s="1" t="s">
        <v>689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174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ユニフォーム大将優ICONIC</v>
      </c>
    </row>
    <row r="606" spans="1:20" x14ac:dyDescent="0.3">
      <c r="A606">
        <f>VLOOKUP(Block[[#This Row],[No用]],SetNo[[No.用]:[vlookup 用]],2,FALSE)</f>
        <v>160</v>
      </c>
      <c r="B606" s="10">
        <f>IF(ROW()=2,1,IF(A605&lt;&gt;Block[[#This Row],[No]],1,B605+1))</f>
        <v>2</v>
      </c>
      <c r="C606" t="s">
        <v>108</v>
      </c>
      <c r="D606" s="1" t="s">
        <v>689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175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ユニフォーム大将優ICONIC</v>
      </c>
    </row>
    <row r="607" spans="1:20" x14ac:dyDescent="0.3">
      <c r="A607">
        <f>VLOOKUP(Block[[#This Row],[No用]],SetNo[[No.用]:[vlookup 用]],2,FALSE)</f>
        <v>160</v>
      </c>
      <c r="B607" s="10">
        <f>IF(ROW()=2,1,IF(A606&lt;&gt;Block[[#This Row],[No]],1,B606+1))</f>
        <v>3</v>
      </c>
      <c r="C607" t="s">
        <v>108</v>
      </c>
      <c r="D607" s="1" t="s">
        <v>689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ユニフォーム大将優ICONIC</v>
      </c>
    </row>
    <row r="608" spans="1:20" x14ac:dyDescent="0.3">
      <c r="A608">
        <f>VLOOKUP(Block[[#This Row],[No用]],SetNo[[No.用]:[vlookup 用]],2,FALSE)</f>
        <v>161</v>
      </c>
      <c r="B608" s="10">
        <f>IF(ROW()=2,1,IF(A607&lt;&gt;Block[[#This Row],[No]],1,B607+1))</f>
        <v>1</v>
      </c>
      <c r="C608" s="1" t="s">
        <v>939</v>
      </c>
      <c r="D608" s="1" t="s">
        <v>689</v>
      </c>
      <c r="E608" s="1" t="s">
        <v>77</v>
      </c>
      <c r="F608" s="1" t="s">
        <v>78</v>
      </c>
      <c r="G608" s="1" t="s">
        <v>691</v>
      </c>
      <c r="H608" s="1" t="s">
        <v>692</v>
      </c>
      <c r="I608">
        <v>1</v>
      </c>
      <c r="J608" t="s">
        <v>15</v>
      </c>
      <c r="K608" s="1" t="s">
        <v>174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新年大将優ICONIC</v>
      </c>
    </row>
    <row r="609" spans="1:20" x14ac:dyDescent="0.3">
      <c r="A609">
        <f>VLOOKUP(Block[[#This Row],[No用]],SetNo[[No.用]:[vlookup 用]],2,FALSE)</f>
        <v>161</v>
      </c>
      <c r="B609" s="10">
        <f>IF(ROW()=2,1,IF(A608&lt;&gt;Block[[#This Row],[No]],1,B608+1))</f>
        <v>2</v>
      </c>
      <c r="C609" s="1" t="s">
        <v>939</v>
      </c>
      <c r="D609" s="1" t="s">
        <v>689</v>
      </c>
      <c r="E609" s="1" t="s">
        <v>77</v>
      </c>
      <c r="F609" s="1" t="s">
        <v>78</v>
      </c>
      <c r="G609" s="1" t="s">
        <v>691</v>
      </c>
      <c r="H609" s="1" t="s">
        <v>692</v>
      </c>
      <c r="I609">
        <v>1</v>
      </c>
      <c r="J609" t="s">
        <v>15</v>
      </c>
      <c r="K609" s="1" t="s">
        <v>175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新年大将優ICONIC</v>
      </c>
    </row>
    <row r="610" spans="1:20" x14ac:dyDescent="0.3">
      <c r="A610">
        <f>VLOOKUP(Block[[#This Row],[No用]],SetNo[[No.用]:[vlookup 用]],2,FALSE)</f>
        <v>161</v>
      </c>
      <c r="B610" s="10">
        <f>IF(ROW()=2,1,IF(A609&lt;&gt;Block[[#This Row],[No]],1,B609+1))</f>
        <v>3</v>
      </c>
      <c r="C610" s="1" t="s">
        <v>939</v>
      </c>
      <c r="D610" s="1" t="s">
        <v>689</v>
      </c>
      <c r="E610" s="1" t="s">
        <v>77</v>
      </c>
      <c r="F610" s="1" t="s">
        <v>78</v>
      </c>
      <c r="G610" s="1" t="s">
        <v>691</v>
      </c>
      <c r="H610" s="1" t="s">
        <v>692</v>
      </c>
      <c r="I610">
        <v>1</v>
      </c>
      <c r="J610" t="s">
        <v>15</v>
      </c>
      <c r="K610" s="1" t="s">
        <v>249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新年大将優ICONIC</v>
      </c>
    </row>
    <row r="611" spans="1:20" x14ac:dyDescent="0.3">
      <c r="A611">
        <f>VLOOKUP(Block[[#This Row],[No用]],SetNo[[No.用]:[vlookup 用]],2,FALSE)</f>
        <v>162</v>
      </c>
      <c r="B611" s="10">
        <f>IF(ROW()=2,1,IF(A610&lt;&gt;Block[[#This Row],[No]],1,B610+1))</f>
        <v>1</v>
      </c>
      <c r="C611" t="s">
        <v>108</v>
      </c>
      <c r="D611" s="1" t="s">
        <v>694</v>
      </c>
      <c r="E611" s="1" t="s">
        <v>90</v>
      </c>
      <c r="F611" s="1" t="s">
        <v>78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ユニフォーム沼井和馬ICONIC</v>
      </c>
    </row>
    <row r="612" spans="1:20" x14ac:dyDescent="0.3">
      <c r="A612">
        <f>VLOOKUP(Block[[#This Row],[No用]],SetNo[[No.用]:[vlookup 用]],2,FALSE)</f>
        <v>162</v>
      </c>
      <c r="B612" s="10">
        <f>IF(ROW()=2,1,IF(A611&lt;&gt;Block[[#This Row],[No]],1,B611+1))</f>
        <v>2</v>
      </c>
      <c r="C612" t="s">
        <v>108</v>
      </c>
      <c r="D612" s="1" t="s">
        <v>694</v>
      </c>
      <c r="E612" s="1" t="s">
        <v>90</v>
      </c>
      <c r="F612" s="1" t="s">
        <v>78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ユニフォーム沼井和馬ICONIC</v>
      </c>
    </row>
    <row r="613" spans="1:20" x14ac:dyDescent="0.3">
      <c r="A613">
        <f>VLOOKUP(Block[[#This Row],[No用]],SetNo[[No.用]:[vlookup 用]],2,FALSE)</f>
        <v>162</v>
      </c>
      <c r="B613" s="10">
        <f>IF(ROW()=2,1,IF(A612&lt;&gt;Block[[#This Row],[No]],1,B612+1))</f>
        <v>3</v>
      </c>
      <c r="C613" t="s">
        <v>108</v>
      </c>
      <c r="D613" s="1" t="s">
        <v>694</v>
      </c>
      <c r="E613" s="1" t="s">
        <v>90</v>
      </c>
      <c r="F613" s="1" t="s">
        <v>78</v>
      </c>
      <c r="G613" s="1" t="s">
        <v>691</v>
      </c>
      <c r="H613" t="s">
        <v>71</v>
      </c>
      <c r="I613">
        <v>1</v>
      </c>
      <c r="J613" t="s">
        <v>15</v>
      </c>
      <c r="K613" s="1" t="s">
        <v>177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ユニフォーム沼井和馬ICONIC</v>
      </c>
    </row>
    <row r="614" spans="1:20" x14ac:dyDescent="0.3">
      <c r="A614">
        <f>VLOOKUP(Block[[#This Row],[No用]],SetNo[[No.用]:[vlookup 用]],2,FALSE)</f>
        <v>162</v>
      </c>
      <c r="B614" s="10">
        <f>IF(ROW()=2,1,IF(A613&lt;&gt;Block[[#This Row],[No]],1,B613+1))</f>
        <v>4</v>
      </c>
      <c r="C614" t="s">
        <v>108</v>
      </c>
      <c r="D614" s="1" t="s">
        <v>694</v>
      </c>
      <c r="E614" s="1" t="s">
        <v>90</v>
      </c>
      <c r="F614" s="1" t="s">
        <v>78</v>
      </c>
      <c r="G614" s="1" t="s">
        <v>691</v>
      </c>
      <c r="H614" t="s">
        <v>71</v>
      </c>
      <c r="I614">
        <v>1</v>
      </c>
      <c r="J614" t="s">
        <v>15</v>
      </c>
      <c r="K614" s="1" t="s">
        <v>249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ユニフォーム沼井和馬ICONIC</v>
      </c>
    </row>
    <row r="615" spans="1:20" x14ac:dyDescent="0.3">
      <c r="A615">
        <f>VLOOKUP(Block[[#This Row],[No用]],SetNo[[No.用]:[vlookup 用]],2,FALSE)</f>
        <v>163</v>
      </c>
      <c r="B615" s="10">
        <f>IF(ROW()=2,1,IF(A614&lt;&gt;Block[[#This Row],[No]],1,B614+1))</f>
        <v>1</v>
      </c>
      <c r="C615" t="s">
        <v>108</v>
      </c>
      <c r="D615" s="1" t="s">
        <v>861</v>
      </c>
      <c r="E615" s="1" t="s">
        <v>90</v>
      </c>
      <c r="F615" s="1" t="s">
        <v>78</v>
      </c>
      <c r="G615" s="1" t="s">
        <v>691</v>
      </c>
      <c r="H615" t="s">
        <v>71</v>
      </c>
      <c r="I615">
        <v>1</v>
      </c>
      <c r="J615" t="s">
        <v>15</v>
      </c>
      <c r="K615" s="1" t="s">
        <v>174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ユニフォーム潜尚保ICONIC</v>
      </c>
    </row>
    <row r="616" spans="1:20" x14ac:dyDescent="0.3">
      <c r="A616">
        <f>VLOOKUP(Block[[#This Row],[No用]],SetNo[[No.用]:[vlookup 用]],2,FALSE)</f>
        <v>163</v>
      </c>
      <c r="B616" s="10">
        <f>IF(ROW()=2,1,IF(A615&lt;&gt;Block[[#This Row],[No]],1,B615+1))</f>
        <v>2</v>
      </c>
      <c r="C616" t="s">
        <v>108</v>
      </c>
      <c r="D616" s="1" t="s">
        <v>861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15</v>
      </c>
      <c r="K616" s="1" t="s">
        <v>175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ユニフォーム潜尚保ICONIC</v>
      </c>
    </row>
    <row r="617" spans="1:20" x14ac:dyDescent="0.3">
      <c r="A617">
        <f>VLOOKUP(Block[[#This Row],[No用]],SetNo[[No.用]:[vlookup 用]],2,FALSE)</f>
        <v>164</v>
      </c>
      <c r="B617" s="10">
        <f>IF(ROW()=2,1,IF(A616&lt;&gt;Block[[#This Row],[No]],1,B616+1))</f>
        <v>1</v>
      </c>
      <c r="C617" t="s">
        <v>108</v>
      </c>
      <c r="D617" s="1" t="s">
        <v>863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15</v>
      </c>
      <c r="K617" s="1" t="s">
        <v>174</v>
      </c>
      <c r="L617" s="1" t="s">
        <v>173</v>
      </c>
      <c r="M617">
        <v>33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ユニフォーム高千穂恵也ICONIC</v>
      </c>
    </row>
    <row r="618" spans="1:20" x14ac:dyDescent="0.3">
      <c r="A618">
        <f>VLOOKUP(Block[[#This Row],[No用]],SetNo[[No.用]:[vlookup 用]],2,FALSE)</f>
        <v>164</v>
      </c>
      <c r="B618" s="10">
        <f>IF(ROW()=2,1,IF(A617&lt;&gt;Block[[#This Row],[No]],1,B617+1))</f>
        <v>2</v>
      </c>
      <c r="C618" t="s">
        <v>108</v>
      </c>
      <c r="D618" s="1" t="s">
        <v>863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15</v>
      </c>
      <c r="K618" s="1" t="s">
        <v>175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ユニフォーム高千穂恵也ICONIC</v>
      </c>
    </row>
    <row r="619" spans="1:20" x14ac:dyDescent="0.3">
      <c r="A619">
        <f>VLOOKUP(Block[[#This Row],[No用]],SetNo[[No.用]:[vlookup 用]],2,FALSE)</f>
        <v>164</v>
      </c>
      <c r="B619" s="10">
        <f>IF(ROW()=2,1,IF(A618&lt;&gt;Block[[#This Row],[No]],1,B618+1))</f>
        <v>3</v>
      </c>
      <c r="C619" t="s">
        <v>108</v>
      </c>
      <c r="D619" s="1" t="s">
        <v>863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15</v>
      </c>
      <c r="K619" s="1" t="s">
        <v>177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ユニフォーム高千穂恵也ICONIC</v>
      </c>
    </row>
    <row r="620" spans="1:20" x14ac:dyDescent="0.3">
      <c r="A620">
        <f>VLOOKUP(Block[[#This Row],[No用]],SetNo[[No.用]:[vlookup 用]],2,FALSE)</f>
        <v>164</v>
      </c>
      <c r="B620" s="10">
        <f>IF(ROW()=2,1,IF(A619&lt;&gt;Block[[#This Row],[No]],1,B619+1))</f>
        <v>4</v>
      </c>
      <c r="C620" t="s">
        <v>108</v>
      </c>
      <c r="D620" s="1" t="s">
        <v>863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15</v>
      </c>
      <c r="K620" s="1" t="s">
        <v>249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ユニフォーム高千穂恵也ICONIC</v>
      </c>
    </row>
    <row r="621" spans="1:20" x14ac:dyDescent="0.3">
      <c r="A621">
        <f>VLOOKUP(Block[[#This Row],[No用]],SetNo[[No.用]:[vlookup 用]],2,FALSE)</f>
        <v>165</v>
      </c>
      <c r="B621" s="10">
        <f>IF(ROW()=2,1,IF(A620&lt;&gt;Block[[#This Row],[No]],1,B620+1))</f>
        <v>1</v>
      </c>
      <c r="C621" t="s">
        <v>108</v>
      </c>
      <c r="D621" s="1" t="s">
        <v>865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ユニフォーム広尾倖児ICONIC</v>
      </c>
    </row>
    <row r="622" spans="1:20" x14ac:dyDescent="0.3">
      <c r="A622">
        <f>VLOOKUP(Block[[#This Row],[No用]],SetNo[[No.用]:[vlookup 用]],2,FALSE)</f>
        <v>165</v>
      </c>
      <c r="B622" s="10">
        <f>IF(ROW()=2,1,IF(A621&lt;&gt;Block[[#This Row],[No]],1,B621+1))</f>
        <v>2</v>
      </c>
      <c r="C622" t="s">
        <v>108</v>
      </c>
      <c r="D622" s="1" t="s">
        <v>865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175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ユニフォーム広尾倖児ICONIC</v>
      </c>
    </row>
    <row r="623" spans="1:20" x14ac:dyDescent="0.3">
      <c r="A623">
        <f>VLOOKUP(Block[[#This Row],[No用]],SetNo[[No.用]:[vlookup 用]],2,FALSE)</f>
        <v>165</v>
      </c>
      <c r="B623" s="10">
        <f>IF(ROW()=2,1,IF(A622&lt;&gt;Block[[#This Row],[No]],1,B622+1))</f>
        <v>3</v>
      </c>
      <c r="C623" t="s">
        <v>108</v>
      </c>
      <c r="D623" s="1" t="s">
        <v>865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177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ユニフォーム広尾倖児ICONIC</v>
      </c>
    </row>
    <row r="624" spans="1:20" x14ac:dyDescent="0.3">
      <c r="A624">
        <f>VLOOKUP(Block[[#This Row],[No用]],SetNo[[No.用]:[vlookup 用]],2,FALSE)</f>
        <v>165</v>
      </c>
      <c r="B624" s="10">
        <f>IF(ROW()=2,1,IF(A623&lt;&gt;Block[[#This Row],[No]],1,B623+1))</f>
        <v>4</v>
      </c>
      <c r="C624" t="s">
        <v>108</v>
      </c>
      <c r="D624" s="1" t="s">
        <v>865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249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ユニフォーム広尾倖児ICONIC</v>
      </c>
    </row>
    <row r="625" spans="1:20" x14ac:dyDescent="0.3">
      <c r="A625">
        <f>VLOOKUP(Block[[#This Row],[No用]],SetNo[[No.用]:[vlookup 用]],2,FALSE)</f>
        <v>166</v>
      </c>
      <c r="B625" s="10">
        <f>IF(ROW()=2,1,IF(A624&lt;&gt;Block[[#This Row],[No]],1,B624+1))</f>
        <v>1</v>
      </c>
      <c r="C625" t="s">
        <v>108</v>
      </c>
      <c r="D625" s="1" t="s">
        <v>867</v>
      </c>
      <c r="E625" s="1" t="s">
        <v>90</v>
      </c>
      <c r="F625" s="1" t="s">
        <v>74</v>
      </c>
      <c r="G625" s="1" t="s">
        <v>691</v>
      </c>
      <c r="H625" t="s">
        <v>71</v>
      </c>
      <c r="I625">
        <v>1</v>
      </c>
      <c r="J625" t="s">
        <v>15</v>
      </c>
      <c r="K625" s="1" t="s">
        <v>174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ユニフォーム先島伊澄ICONIC</v>
      </c>
    </row>
    <row r="626" spans="1:20" x14ac:dyDescent="0.3">
      <c r="A626">
        <f>VLOOKUP(Block[[#This Row],[No用]],SetNo[[No.用]:[vlookup 用]],2,FALSE)</f>
        <v>166</v>
      </c>
      <c r="B626" s="10">
        <f>IF(ROW()=2,1,IF(A625&lt;&gt;Block[[#This Row],[No]],1,B625+1))</f>
        <v>2</v>
      </c>
      <c r="C626" t="s">
        <v>108</v>
      </c>
      <c r="D626" s="1" t="s">
        <v>867</v>
      </c>
      <c r="E626" s="1" t="s">
        <v>90</v>
      </c>
      <c r="F626" s="1" t="s">
        <v>74</v>
      </c>
      <c r="G626" s="1" t="s">
        <v>691</v>
      </c>
      <c r="H626" t="s">
        <v>71</v>
      </c>
      <c r="I626">
        <v>1</v>
      </c>
      <c r="J626" t="s">
        <v>15</v>
      </c>
      <c r="K626" s="1" t="s">
        <v>175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ユニフォーム先島伊澄ICONIC</v>
      </c>
    </row>
    <row r="627" spans="1:20" x14ac:dyDescent="0.3">
      <c r="A627">
        <f>VLOOKUP(Block[[#This Row],[No用]],SetNo[[No.用]:[vlookup 用]],2,FALSE)</f>
        <v>166</v>
      </c>
      <c r="B627" s="10">
        <f>IF(ROW()=2,1,IF(A626&lt;&gt;Block[[#This Row],[No]],1,B626+1))</f>
        <v>3</v>
      </c>
      <c r="C627" t="s">
        <v>108</v>
      </c>
      <c r="D627" s="1" t="s">
        <v>867</v>
      </c>
      <c r="E627" s="1" t="s">
        <v>90</v>
      </c>
      <c r="F627" s="1" t="s">
        <v>74</v>
      </c>
      <c r="G627" s="1" t="s">
        <v>691</v>
      </c>
      <c r="H627" t="s">
        <v>71</v>
      </c>
      <c r="I627">
        <v>1</v>
      </c>
      <c r="J627" t="s">
        <v>15</v>
      </c>
      <c r="K627" s="1" t="s">
        <v>249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ユニフォーム先島伊澄ICONIC</v>
      </c>
    </row>
    <row r="628" spans="1:20" x14ac:dyDescent="0.3">
      <c r="A628">
        <f>VLOOKUP(Block[[#This Row],[No用]],SetNo[[No.用]:[vlookup 用]],2,FALSE)</f>
        <v>167</v>
      </c>
      <c r="B628" s="10">
        <f>IF(ROW()=2,1,IF(A627&lt;&gt;Block[[#This Row],[No]],1,B627+1))</f>
        <v>1</v>
      </c>
      <c r="C628" t="s">
        <v>108</v>
      </c>
      <c r="D628" s="1" t="s">
        <v>869</v>
      </c>
      <c r="E628" s="1" t="s">
        <v>90</v>
      </c>
      <c r="F628" s="1" t="s">
        <v>82</v>
      </c>
      <c r="G628" s="1" t="s">
        <v>691</v>
      </c>
      <c r="H628" t="s">
        <v>71</v>
      </c>
      <c r="I628">
        <v>1</v>
      </c>
      <c r="J628" t="s">
        <v>15</v>
      </c>
      <c r="K628" s="1" t="s">
        <v>174</v>
      </c>
      <c r="L628" s="1" t="s">
        <v>178</v>
      </c>
      <c r="M628">
        <v>34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ユニフォーム背黒晃彦ICONIC</v>
      </c>
    </row>
    <row r="629" spans="1:20" x14ac:dyDescent="0.3">
      <c r="A629">
        <f>VLOOKUP(Block[[#This Row],[No用]],SetNo[[No.用]:[vlookup 用]],2,FALSE)</f>
        <v>167</v>
      </c>
      <c r="B629" s="10">
        <f>IF(ROW()=2,1,IF(A628&lt;&gt;Block[[#This Row],[No]],1,B628+1))</f>
        <v>2</v>
      </c>
      <c r="C629" t="s">
        <v>108</v>
      </c>
      <c r="D629" s="1" t="s">
        <v>869</v>
      </c>
      <c r="E629" s="1" t="s">
        <v>90</v>
      </c>
      <c r="F629" s="1" t="s">
        <v>82</v>
      </c>
      <c r="G629" s="1" t="s">
        <v>691</v>
      </c>
      <c r="H629" t="s">
        <v>71</v>
      </c>
      <c r="I629">
        <v>1</v>
      </c>
      <c r="J629" t="s">
        <v>15</v>
      </c>
      <c r="K629" s="1" t="s">
        <v>175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ユニフォーム背黒晃彦ICONIC</v>
      </c>
    </row>
    <row r="630" spans="1:20" x14ac:dyDescent="0.3">
      <c r="A630">
        <f>VLOOKUP(Block[[#This Row],[No用]],SetNo[[No.用]:[vlookup 用]],2,FALSE)</f>
        <v>167</v>
      </c>
      <c r="B630" s="10">
        <f>IF(ROW()=2,1,IF(A629&lt;&gt;Block[[#This Row],[No]],1,B629+1))</f>
        <v>3</v>
      </c>
      <c r="C630" t="s">
        <v>108</v>
      </c>
      <c r="D630" s="1" t="s">
        <v>869</v>
      </c>
      <c r="E630" s="1" t="s">
        <v>90</v>
      </c>
      <c r="F630" s="1" t="s">
        <v>82</v>
      </c>
      <c r="G630" s="1" t="s">
        <v>691</v>
      </c>
      <c r="H630" t="s">
        <v>71</v>
      </c>
      <c r="I630">
        <v>1</v>
      </c>
      <c r="J630" t="s">
        <v>15</v>
      </c>
      <c r="K630" s="1" t="s">
        <v>179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ユニフォーム背黒晃彦ICONIC</v>
      </c>
    </row>
    <row r="631" spans="1:20" x14ac:dyDescent="0.3">
      <c r="A631">
        <f>VLOOKUP(Block[[#This Row],[No用]],SetNo[[No.用]:[vlookup 用]],2,FALSE)</f>
        <v>167</v>
      </c>
      <c r="B631" s="10">
        <f>IF(ROW()=2,1,IF(A630&lt;&gt;Block[[#This Row],[No]],1,B630+1))</f>
        <v>4</v>
      </c>
      <c r="C631" t="s">
        <v>108</v>
      </c>
      <c r="D631" s="1" t="s">
        <v>869</v>
      </c>
      <c r="E631" s="1" t="s">
        <v>90</v>
      </c>
      <c r="F631" s="1" t="s">
        <v>82</v>
      </c>
      <c r="G631" s="1" t="s">
        <v>691</v>
      </c>
      <c r="H631" t="s">
        <v>71</v>
      </c>
      <c r="I631">
        <v>1</v>
      </c>
      <c r="J631" t="s">
        <v>15</v>
      </c>
      <c r="K631" s="1" t="s">
        <v>177</v>
      </c>
      <c r="L631" s="1" t="s">
        <v>162</v>
      </c>
      <c r="M631">
        <v>31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ユニフォーム背黒晃彦ICONIC</v>
      </c>
    </row>
    <row r="632" spans="1:20" x14ac:dyDescent="0.3">
      <c r="A632">
        <f>VLOOKUP(Block[[#This Row],[No用]],SetNo[[No.用]:[vlookup 用]],2,FALSE)</f>
        <v>167</v>
      </c>
      <c r="B632" s="10">
        <f>IF(ROW()=2,1,IF(A631&lt;&gt;Block[[#This Row],[No]],1,B631+1))</f>
        <v>5</v>
      </c>
      <c r="C632" t="s">
        <v>108</v>
      </c>
      <c r="D632" s="1" t="s">
        <v>869</v>
      </c>
      <c r="E632" s="1" t="s">
        <v>90</v>
      </c>
      <c r="F632" s="1" t="s">
        <v>82</v>
      </c>
      <c r="G632" s="1" t="s">
        <v>691</v>
      </c>
      <c r="H632" t="s">
        <v>71</v>
      </c>
      <c r="I632">
        <v>1</v>
      </c>
      <c r="J632" t="s">
        <v>15</v>
      </c>
      <c r="K632" s="1" t="s">
        <v>249</v>
      </c>
      <c r="L632" s="1" t="s">
        <v>162</v>
      </c>
      <c r="M632">
        <v>31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ユニフォーム背黒晃彦ICONIC</v>
      </c>
    </row>
    <row r="633" spans="1:20" x14ac:dyDescent="0.3">
      <c r="A633">
        <f>VLOOKUP(Block[[#This Row],[No用]],SetNo[[No.用]:[vlookup 用]],2,FALSE)</f>
        <v>167</v>
      </c>
      <c r="B633" s="10">
        <f>IF(ROW()=2,1,IF(A632&lt;&gt;Block[[#This Row],[No]],1,B632+1))</f>
        <v>6</v>
      </c>
      <c r="C633" t="s">
        <v>108</v>
      </c>
      <c r="D633" s="1" t="s">
        <v>869</v>
      </c>
      <c r="E633" s="1" t="s">
        <v>90</v>
      </c>
      <c r="F633" s="1" t="s">
        <v>82</v>
      </c>
      <c r="G633" s="1" t="s">
        <v>691</v>
      </c>
      <c r="H633" t="s">
        <v>71</v>
      </c>
      <c r="I633">
        <v>1</v>
      </c>
      <c r="J633" t="s">
        <v>15</v>
      </c>
      <c r="K633" s="1" t="s">
        <v>183</v>
      </c>
      <c r="L633" s="1" t="s">
        <v>225</v>
      </c>
      <c r="M633">
        <v>44</v>
      </c>
      <c r="N633">
        <v>0</v>
      </c>
      <c r="O633">
        <v>54</v>
      </c>
      <c r="P633">
        <v>0</v>
      </c>
      <c r="T633" t="str">
        <f>Block[[#This Row],[服装]]&amp;Block[[#This Row],[名前]]&amp;Block[[#This Row],[レアリティ]]</f>
        <v>ユニフォーム背黒晃彦ICONIC</v>
      </c>
    </row>
    <row r="634" spans="1:20" x14ac:dyDescent="0.3">
      <c r="A634">
        <f>VLOOKUP(Block[[#This Row],[No用]],SetNo[[No.用]:[vlookup 用]],2,FALSE)</f>
        <v>168</v>
      </c>
      <c r="B634" s="10">
        <f>IF(ROW()=2,1,IF(A633&lt;&gt;Block[[#This Row],[No]],1,B633+1))</f>
        <v>1</v>
      </c>
      <c r="C634" t="s">
        <v>108</v>
      </c>
      <c r="D634" s="1" t="s">
        <v>871</v>
      </c>
      <c r="E634" s="1" t="s">
        <v>90</v>
      </c>
      <c r="F634" s="1" t="s">
        <v>80</v>
      </c>
      <c r="G634" s="1" t="s">
        <v>691</v>
      </c>
      <c r="H634" t="s">
        <v>71</v>
      </c>
      <c r="I634">
        <v>1</v>
      </c>
      <c r="J634" t="s">
        <v>15</v>
      </c>
      <c r="M634">
        <v>0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70"/>
  <sheetViews>
    <sheetView topLeftCell="A187" workbookViewId="0">
      <selection activeCell="A224" sqref="A224:XFD224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33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3</v>
      </c>
      <c r="C108" s="9" t="s">
        <v>206</v>
      </c>
      <c r="D108" s="9" t="s">
        <v>30</v>
      </c>
      <c r="E108" s="9" t="s">
        <v>23</v>
      </c>
      <c r="F108" s="9" t="s">
        <v>31</v>
      </c>
      <c r="G108" s="9" t="s">
        <v>20</v>
      </c>
      <c r="H108" s="9" t="s">
        <v>71</v>
      </c>
      <c r="I108" s="9">
        <v>1</v>
      </c>
      <c r="J108" s="9" t="s">
        <v>408</v>
      </c>
      <c r="K108" s="9" t="s">
        <v>954</v>
      </c>
      <c r="L108" s="9" t="s">
        <v>225</v>
      </c>
      <c r="M108" s="9">
        <v>48</v>
      </c>
      <c r="N108" s="9">
        <v>0</v>
      </c>
      <c r="O108" s="9">
        <v>58</v>
      </c>
      <c r="P108" s="9">
        <v>0</v>
      </c>
      <c r="Q108" s="9" t="s">
        <v>968</v>
      </c>
      <c r="R108" s="9" t="s">
        <v>969</v>
      </c>
      <c r="S108" s="9">
        <v>2</v>
      </c>
      <c r="T108" t="str">
        <f>Special[[#This Row],[服装]]&amp;Special[[#This Row],[名前]]&amp;Special[[#This Row],[レアリティ]]</f>
        <v>ユニフォーム及川徹ICONIC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プール掃除及川徹ICONIC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281</v>
      </c>
      <c r="L112" s="1" t="s">
        <v>173</v>
      </c>
      <c r="M112">
        <v>19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s="1" t="s">
        <v>918</v>
      </c>
      <c r="D114" t="s">
        <v>30</v>
      </c>
      <c r="E114" s="1" t="s">
        <v>77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919</v>
      </c>
      <c r="L114" s="1" t="s">
        <v>225</v>
      </c>
      <c r="M114">
        <v>48</v>
      </c>
      <c r="N114">
        <v>0</v>
      </c>
      <c r="O114">
        <v>58</v>
      </c>
      <c r="P114">
        <v>0</v>
      </c>
      <c r="R114" s="1" t="s">
        <v>288</v>
      </c>
      <c r="S114">
        <v>2</v>
      </c>
      <c r="T114" t="str">
        <f>Special[[#This Row],[服装]]&amp;Special[[#This Row],[名前]]&amp;Special[[#This Row],[レアリティ]]</f>
        <v>Xmas及川徹ICONIC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952</v>
      </c>
      <c r="L116" s="1" t="s">
        <v>162</v>
      </c>
      <c r="M116">
        <v>33</v>
      </c>
      <c r="N116">
        <v>0</v>
      </c>
      <c r="O116">
        <v>0</v>
      </c>
      <c r="P116">
        <v>0</v>
      </c>
      <c r="R116" s="1"/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149</v>
      </c>
      <c r="D117" t="s">
        <v>30</v>
      </c>
      <c r="E117" s="1" t="s">
        <v>73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955</v>
      </c>
      <c r="L117" s="1" t="s">
        <v>225</v>
      </c>
      <c r="M117">
        <v>48</v>
      </c>
      <c r="N117">
        <v>0</v>
      </c>
      <c r="O117">
        <v>58</v>
      </c>
      <c r="P117">
        <v>0</v>
      </c>
      <c r="Q117" s="1" t="s">
        <v>953</v>
      </c>
      <c r="R117" s="9" t="s">
        <v>970</v>
      </c>
      <c r="S117" s="9">
        <v>2</v>
      </c>
      <c r="T117" t="str">
        <f>Special[[#This Row],[服装]]&amp;Special[[#This Row],[名前]]&amp;Special[[#This Row],[レアリティ]]</f>
        <v>制服及川徹ICONIC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32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273</v>
      </c>
      <c r="L119" s="1" t="s">
        <v>225</v>
      </c>
      <c r="M119">
        <v>47</v>
      </c>
      <c r="N119">
        <v>0</v>
      </c>
      <c r="O119">
        <v>57</v>
      </c>
      <c r="P119">
        <v>0</v>
      </c>
      <c r="T119" t="str">
        <f>Special[[#This Row],[服装]]&amp;Special[[#This Row],[名前]]&amp;Special[[#This Row],[レアリティ]]</f>
        <v>ユニフォーム岩泉一ICONIC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117</v>
      </c>
      <c r="D121" t="s">
        <v>32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47</v>
      </c>
      <c r="N121">
        <v>0</v>
      </c>
      <c r="O121">
        <v>57</v>
      </c>
      <c r="P121">
        <v>0</v>
      </c>
      <c r="R121" s="1" t="s">
        <v>288</v>
      </c>
      <c r="S121">
        <v>2</v>
      </c>
      <c r="T121" t="str">
        <f>Special[[#This Row],[服装]]&amp;Special[[#This Row],[名前]]&amp;Special[[#This Row],[レアリティ]]</f>
        <v>プール掃除岩泉一ICONIC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149</v>
      </c>
      <c r="D123" t="s">
        <v>32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961</v>
      </c>
      <c r="L123" s="1" t="s">
        <v>225</v>
      </c>
      <c r="M123">
        <v>43</v>
      </c>
      <c r="N123">
        <v>0</v>
      </c>
      <c r="O123">
        <v>53</v>
      </c>
      <c r="P123">
        <v>0</v>
      </c>
      <c r="R123" s="1"/>
      <c r="T123" t="str">
        <f>Special[[#This Row],[服装]]&amp;Special[[#This Row],[名前]]&amp;Special[[#This Row],[レアリティ]]</f>
        <v>制服岩泉一ICONIC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33</v>
      </c>
      <c r="E125" t="s">
        <v>24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392</v>
      </c>
      <c r="L125" s="1" t="s">
        <v>225</v>
      </c>
      <c r="M125">
        <v>43</v>
      </c>
      <c r="N125">
        <v>0</v>
      </c>
      <c r="O125">
        <v>53</v>
      </c>
      <c r="P125">
        <v>0</v>
      </c>
      <c r="T125" t="str">
        <f>Special[[#This Row],[服装]]&amp;Special[[#This Row],[名前]]&amp;Special[[#This Row],[レアリティ]]</f>
        <v>ユニフォーム金田一勇太郎ICONIC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ユニフォーム京谷賢太郎ICONIC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ユニフォーム国見英ICONIC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705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職業体験国見英ICONIC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36</v>
      </c>
      <c r="E130" t="s">
        <v>23</v>
      </c>
      <c r="F130" t="s">
        <v>21</v>
      </c>
      <c r="G130" t="s">
        <v>20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ユニフォーム渡親治ICONIC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s="1" t="s">
        <v>911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アート松川一静ICONIC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ユニフォーム花巻貴大ICONIC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アート花巻貴大ICONIC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55</v>
      </c>
      <c r="E139" t="s">
        <v>23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ユニフォーム駒木輝ICONIC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t="s">
        <v>206</v>
      </c>
      <c r="D140" t="s">
        <v>57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ユニフォーム茶屋和馬ICONIC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58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ユニフォーム玉川弘樹ICONIC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59</v>
      </c>
      <c r="E142" t="s">
        <v>24</v>
      </c>
      <c r="F142" t="s">
        <v>21</v>
      </c>
      <c r="G142" t="s">
        <v>56</v>
      </c>
      <c r="H142" t="s">
        <v>71</v>
      </c>
      <c r="I142">
        <v>1</v>
      </c>
      <c r="J142" t="s">
        <v>262</v>
      </c>
      <c r="K142" s="1" t="s">
        <v>196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ユニフォーム桜井大河ICONIC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1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82</v>
      </c>
      <c r="B144">
        <f>IF(ROW()=2,1,IF(A143&lt;&gt;Special[[#This Row],[No]],1,B143+1))</f>
        <v>2</v>
      </c>
      <c r="C144" t="s">
        <v>206</v>
      </c>
      <c r="D144" t="s">
        <v>60</v>
      </c>
      <c r="E144" t="s">
        <v>24</v>
      </c>
      <c r="F144" t="s">
        <v>31</v>
      </c>
      <c r="G144" t="s">
        <v>56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ユニフォーム芳賀良治ICONIC</v>
      </c>
    </row>
    <row r="145" spans="1:20" x14ac:dyDescent="0.3">
      <c r="A145">
        <f>VLOOKUP(Special[[#This Row],[No用]],SetNo[[No.用]:[vlookup 用]],2,FALSE)</f>
        <v>83</v>
      </c>
      <c r="B145">
        <f>IF(ROW()=2,1,IF(A144&lt;&gt;Special[[#This Row],[No]],1,B144+1))</f>
        <v>1</v>
      </c>
      <c r="C145" t="s">
        <v>206</v>
      </c>
      <c r="D145" t="s">
        <v>61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ユニフォーム渋谷陸斗ICONIC</v>
      </c>
    </row>
    <row r="146" spans="1:20" x14ac:dyDescent="0.3">
      <c r="A146">
        <f>VLOOKUP(Special[[#This Row],[No用]],SetNo[[No.用]:[vlookup 用]],2,FALSE)</f>
        <v>84</v>
      </c>
      <c r="B146">
        <f>IF(ROW()=2,1,IF(A145&lt;&gt;Special[[#This Row],[No]],1,B145+1))</f>
        <v>1</v>
      </c>
      <c r="C146" t="s">
        <v>206</v>
      </c>
      <c r="D146" t="s">
        <v>62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ユニフォーム池尻隼人ICONIC</v>
      </c>
    </row>
    <row r="147" spans="1:20" x14ac:dyDescent="0.3">
      <c r="A147">
        <f>VLOOKUP(Special[[#This Row],[No用]],SetNo[[No.用]:[vlookup 用]],2,FALSE)</f>
        <v>85</v>
      </c>
      <c r="B147">
        <f>IF(ROW()=2,1,IF(A146&lt;&gt;Special[[#This Row],[No]],1,B146+1))</f>
        <v>1</v>
      </c>
      <c r="C147" t="s">
        <v>206</v>
      </c>
      <c r="D147" t="s">
        <v>63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ユニフォーム十和田良樹ICONIC</v>
      </c>
    </row>
    <row r="148" spans="1:20" x14ac:dyDescent="0.3">
      <c r="A148">
        <f>VLOOKUP(Special[[#This Row],[No用]],SetNo[[No.用]:[vlookup 用]],2,FALSE)</f>
        <v>86</v>
      </c>
      <c r="B148">
        <f>IF(ROW()=2,1,IF(A147&lt;&gt;Special[[#This Row],[No]],1,B147+1))</f>
        <v>1</v>
      </c>
      <c r="C148" t="s">
        <v>206</v>
      </c>
      <c r="D148" t="s">
        <v>65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ユニフォーム森岳歩ICONIC</v>
      </c>
    </row>
    <row r="149" spans="1:20" x14ac:dyDescent="0.3">
      <c r="A149">
        <f>VLOOKUP(Special[[#This Row],[No用]],SetNo[[No.用]:[vlookup 用]],2,FALSE)</f>
        <v>87</v>
      </c>
      <c r="B149">
        <f>IF(ROW()=2,1,IF(A148&lt;&gt;Special[[#This Row],[No]],1,B148+1))</f>
        <v>1</v>
      </c>
      <c r="C149" t="s">
        <v>206</v>
      </c>
      <c r="D149" t="s">
        <v>66</v>
      </c>
      <c r="E149" t="s">
        <v>24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ユニフォーム唐松拓巳ICONIC</v>
      </c>
    </row>
    <row r="150" spans="1:20" x14ac:dyDescent="0.3">
      <c r="A150">
        <f>VLOOKUP(Special[[#This Row],[No用]],SetNo[[No.用]:[vlookup 用]],2,FALSE)</f>
        <v>88</v>
      </c>
      <c r="B150">
        <f>IF(ROW()=2,1,IF(A149&lt;&gt;Special[[#This Row],[No]],1,B149+1))</f>
        <v>1</v>
      </c>
      <c r="C150" t="s">
        <v>206</v>
      </c>
      <c r="D150" t="s">
        <v>67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ユニフォーム田沢裕樹ICONIC</v>
      </c>
    </row>
    <row r="151" spans="1:20" x14ac:dyDescent="0.3">
      <c r="A151">
        <f>VLOOKUP(Special[[#This Row],[No用]],SetNo[[No.用]:[vlookup 用]],2,FALSE)</f>
        <v>89</v>
      </c>
      <c r="B151">
        <f>IF(ROW()=2,1,IF(A150&lt;&gt;Special[[#This Row],[No]],1,B150+1))</f>
        <v>1</v>
      </c>
      <c r="C151" t="s">
        <v>206</v>
      </c>
      <c r="D151" t="s">
        <v>68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ユニフォーム子安颯真ICONIC</v>
      </c>
    </row>
    <row r="152" spans="1:20" x14ac:dyDescent="0.3">
      <c r="A152">
        <f>VLOOKUP(Special[[#This Row],[No用]],SetNo[[No.用]:[vlookup 用]],2,FALSE)</f>
        <v>90</v>
      </c>
      <c r="B152">
        <f>IF(ROW()=2,1,IF(A151&lt;&gt;Special[[#This Row],[No]],1,B151+1))</f>
        <v>1</v>
      </c>
      <c r="C152" t="s">
        <v>206</v>
      </c>
      <c r="D152" t="s">
        <v>69</v>
      </c>
      <c r="E152" t="s">
        <v>28</v>
      </c>
      <c r="F152" t="s">
        <v>21</v>
      </c>
      <c r="G152" t="s">
        <v>64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ユニフォーム横手駿ICONIC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1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91</v>
      </c>
      <c r="B154">
        <f>IF(ROW()=2,1,IF(A153&lt;&gt;Special[[#This Row],[No]],1,B153+1))</f>
        <v>2</v>
      </c>
      <c r="C154" t="s">
        <v>206</v>
      </c>
      <c r="D154" t="s">
        <v>70</v>
      </c>
      <c r="E154" t="s">
        <v>28</v>
      </c>
      <c r="F154" t="s">
        <v>31</v>
      </c>
      <c r="G154" t="s">
        <v>64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ユニフォーム夏瀬伊吹ICONIC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1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2</v>
      </c>
      <c r="C156" t="s">
        <v>206</v>
      </c>
      <c r="D156" t="s">
        <v>72</v>
      </c>
      <c r="E156" t="s">
        <v>23</v>
      </c>
      <c r="F156" t="s">
        <v>31</v>
      </c>
      <c r="G156" t="s">
        <v>75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ユニフォーム古牧譲ICONIC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s="1" t="s">
        <v>963</v>
      </c>
      <c r="D157" t="s">
        <v>72</v>
      </c>
      <c r="E157" s="1" t="s">
        <v>90</v>
      </c>
      <c r="F157" t="s">
        <v>74</v>
      </c>
      <c r="G157" t="s">
        <v>75</v>
      </c>
      <c r="H157" t="s">
        <v>71</v>
      </c>
      <c r="I157">
        <v>1</v>
      </c>
      <c r="J157" t="s">
        <v>262</v>
      </c>
      <c r="K157" s="1" t="s">
        <v>281</v>
      </c>
      <c r="L157" s="1" t="s">
        <v>973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雪遊び古牧譲ICONIC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s="1" t="s">
        <v>963</v>
      </c>
      <c r="D158" t="s">
        <v>72</v>
      </c>
      <c r="E158" s="1" t="s">
        <v>90</v>
      </c>
      <c r="F158" t="s">
        <v>74</v>
      </c>
      <c r="G158" t="s">
        <v>75</v>
      </c>
      <c r="H158" t="s">
        <v>71</v>
      </c>
      <c r="I158">
        <v>1</v>
      </c>
      <c r="J158" t="s">
        <v>262</v>
      </c>
      <c r="K158" s="1" t="s">
        <v>971</v>
      </c>
      <c r="L158" s="1" t="s">
        <v>974</v>
      </c>
      <c r="M158">
        <v>46</v>
      </c>
      <c r="N158">
        <v>0</v>
      </c>
      <c r="O158">
        <v>56</v>
      </c>
      <c r="P158">
        <v>0</v>
      </c>
      <c r="T158" t="str">
        <f>Special[[#This Row],[服装]]&amp;Special[[#This Row],[名前]]&amp;Special[[#This Row],[レアリティ]]</f>
        <v>雪遊び古牧譲ICONIC</v>
      </c>
    </row>
    <row r="159" spans="1:20" x14ac:dyDescent="0.3">
      <c r="A159">
        <f>VLOOKUP(Special[[#This Row],[No用]],SetNo[[No.用]:[vlookup 用]],2,FALSE)</f>
        <v>93</v>
      </c>
      <c r="B159">
        <f>IF(ROW()=2,1,IF(A158&lt;&gt;Special[[#This Row],[No]],1,B158+1))</f>
        <v>3</v>
      </c>
      <c r="C159" s="1" t="s">
        <v>963</v>
      </c>
      <c r="D159" t="s">
        <v>72</v>
      </c>
      <c r="E159" s="1" t="s">
        <v>90</v>
      </c>
      <c r="F159" t="s">
        <v>74</v>
      </c>
      <c r="G159" t="s">
        <v>75</v>
      </c>
      <c r="H159" t="s">
        <v>71</v>
      </c>
      <c r="I159">
        <v>1</v>
      </c>
      <c r="J159" t="s">
        <v>262</v>
      </c>
      <c r="K159" s="1" t="s">
        <v>972</v>
      </c>
      <c r="L159" s="1" t="s">
        <v>225</v>
      </c>
      <c r="M159">
        <v>46</v>
      </c>
      <c r="N159">
        <v>0</v>
      </c>
      <c r="O159">
        <v>56</v>
      </c>
      <c r="P159">
        <v>0</v>
      </c>
      <c r="T159" t="str">
        <f>Special[[#This Row],[服装]]&amp;Special[[#This Row],[名前]]&amp;Special[[#This Row],[レアリティ]]</f>
        <v>雪遊び古牧譲ICONIC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1</v>
      </c>
      <c r="C160" t="s">
        <v>206</v>
      </c>
      <c r="D160" t="s">
        <v>76</v>
      </c>
      <c r="E160" t="s">
        <v>28</v>
      </c>
      <c r="F160" t="s">
        <v>25</v>
      </c>
      <c r="G160" t="s">
        <v>75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ユニフォーム浅虫快人ICONIC</v>
      </c>
    </row>
    <row r="161" spans="1:20" x14ac:dyDescent="0.3">
      <c r="A161">
        <f>VLOOKUP(Special[[#This Row],[No用]],SetNo[[No.用]:[vlookup 用]],2,FALSE)</f>
        <v>94</v>
      </c>
      <c r="B161">
        <f>IF(ROW()=2,1,IF(A160&lt;&gt;Special[[#This Row],[No]],1,B160+1))</f>
        <v>2</v>
      </c>
      <c r="C161" t="s">
        <v>206</v>
      </c>
      <c r="D161" t="s">
        <v>76</v>
      </c>
      <c r="E161" t="s">
        <v>28</v>
      </c>
      <c r="F161" t="s">
        <v>25</v>
      </c>
      <c r="G161" t="s">
        <v>75</v>
      </c>
      <c r="H161" t="s">
        <v>71</v>
      </c>
      <c r="I161">
        <v>1</v>
      </c>
      <c r="J161" t="s">
        <v>262</v>
      </c>
      <c r="K161" s="1" t="s">
        <v>282</v>
      </c>
      <c r="L161" s="1" t="s">
        <v>173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ユニフォーム浅虫快人ICONIC</v>
      </c>
    </row>
    <row r="162" spans="1:20" x14ac:dyDescent="0.3">
      <c r="A162">
        <f>VLOOKUP(Special[[#This Row],[No用]],SetNo[[No.用]:[vlookup 用]],2,FALSE)</f>
        <v>95</v>
      </c>
      <c r="B162">
        <f>IF(ROW()=2,1,IF(A161&lt;&gt;Special[[#This Row],[No]],1,B161+1))</f>
        <v>1</v>
      </c>
      <c r="C162" t="s">
        <v>206</v>
      </c>
      <c r="D162" t="s">
        <v>79</v>
      </c>
      <c r="E162" t="s">
        <v>23</v>
      </c>
      <c r="F162" t="s">
        <v>21</v>
      </c>
      <c r="G162" t="s">
        <v>75</v>
      </c>
      <c r="H162" t="s">
        <v>71</v>
      </c>
      <c r="I162">
        <v>1</v>
      </c>
      <c r="J162" t="s">
        <v>262</v>
      </c>
      <c r="K162" s="1" t="s">
        <v>196</v>
      </c>
      <c r="L162" s="1" t="s">
        <v>173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ユニフォーム南田大志ICONIC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2</v>
      </c>
      <c r="C163" t="s">
        <v>206</v>
      </c>
      <c r="D163" t="s">
        <v>79</v>
      </c>
      <c r="E163" t="s">
        <v>23</v>
      </c>
      <c r="F163" t="s">
        <v>21</v>
      </c>
      <c r="G163" t="s">
        <v>75</v>
      </c>
      <c r="H163" t="s">
        <v>71</v>
      </c>
      <c r="I163">
        <v>1</v>
      </c>
      <c r="J163" t="s">
        <v>262</v>
      </c>
      <c r="K163" s="1" t="s">
        <v>193</v>
      </c>
      <c r="L163" s="1" t="s">
        <v>225</v>
      </c>
      <c r="M163">
        <v>44</v>
      </c>
      <c r="N163">
        <v>0</v>
      </c>
      <c r="O163">
        <v>54</v>
      </c>
      <c r="P163">
        <v>0</v>
      </c>
      <c r="T163" t="str">
        <f>Special[[#This Row],[服装]]&amp;Special[[#This Row],[名前]]&amp;Special[[#This Row],[レアリティ]]</f>
        <v>ユニフォーム南田大志ICONIC</v>
      </c>
    </row>
    <row r="164" spans="1:20" x14ac:dyDescent="0.3">
      <c r="A164">
        <f>VLOOKUP(Special[[#This Row],[No用]],SetNo[[No.用]:[vlookup 用]],2,FALSE)</f>
        <v>96</v>
      </c>
      <c r="B164">
        <f>IF(ROW()=2,1,IF(A163&lt;&gt;Special[[#This Row],[No]],1,B163+1))</f>
        <v>1</v>
      </c>
      <c r="C164" t="s">
        <v>206</v>
      </c>
      <c r="D164" t="s">
        <v>81</v>
      </c>
      <c r="E164" t="s">
        <v>23</v>
      </c>
      <c r="F164" t="s">
        <v>26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ユニフォーム湯川良明ICONIC</v>
      </c>
    </row>
    <row r="165" spans="1:20" x14ac:dyDescent="0.3">
      <c r="A165">
        <f>VLOOKUP(Special[[#This Row],[No用]],SetNo[[No.用]:[vlookup 用]],2,FALSE)</f>
        <v>97</v>
      </c>
      <c r="B165">
        <f>IF(ROW()=2,1,IF(A164&lt;&gt;Special[[#This Row],[No]],1,B164+1))</f>
        <v>1</v>
      </c>
      <c r="C165" t="s">
        <v>206</v>
      </c>
      <c r="D165" t="s">
        <v>83</v>
      </c>
      <c r="E165" t="s">
        <v>23</v>
      </c>
      <c r="F165" t="s">
        <v>25</v>
      </c>
      <c r="G165" t="s">
        <v>75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ユニフォーム稲垣功ICONIC</v>
      </c>
    </row>
    <row r="166" spans="1:20" x14ac:dyDescent="0.3">
      <c r="A166">
        <f>VLOOKUP(Special[[#This Row],[No用]],SetNo[[No.用]:[vlookup 用]],2,FALSE)</f>
        <v>98</v>
      </c>
      <c r="B166">
        <f>IF(ROW()=2,1,IF(A165&lt;&gt;Special[[#This Row],[No]],1,B165+1))</f>
        <v>1</v>
      </c>
      <c r="C166" t="s">
        <v>206</v>
      </c>
      <c r="D166" t="s">
        <v>86</v>
      </c>
      <c r="E166" t="s">
        <v>23</v>
      </c>
      <c r="F166" t="s">
        <v>26</v>
      </c>
      <c r="G166" t="s">
        <v>75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ユニフォーム馬門英治ICONIC</v>
      </c>
    </row>
    <row r="167" spans="1:20" x14ac:dyDescent="0.3">
      <c r="A167">
        <f>VLOOKUP(Special[[#This Row],[No用]],SetNo[[No.用]:[vlookup 用]],2,FALSE)</f>
        <v>99</v>
      </c>
      <c r="B167">
        <f>IF(ROW()=2,1,IF(A166&lt;&gt;Special[[#This Row],[No]],1,B166+1))</f>
        <v>1</v>
      </c>
      <c r="C167" t="s">
        <v>206</v>
      </c>
      <c r="D167" t="s">
        <v>88</v>
      </c>
      <c r="E167" t="s">
        <v>23</v>
      </c>
      <c r="F167" t="s">
        <v>25</v>
      </c>
      <c r="G167" t="s">
        <v>75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ユニフォーム百沢雄大ICONIC</v>
      </c>
    </row>
    <row r="168" spans="1:20" x14ac:dyDescent="0.3">
      <c r="A168">
        <f>VLOOKUP(Special[[#This Row],[No用]],SetNo[[No.用]:[vlookup 用]],2,FALSE)</f>
        <v>100</v>
      </c>
      <c r="B168">
        <f>IF(ROW()=2,1,IF(A167&lt;&gt;Special[[#This Row],[No]],1,B167+1))</f>
        <v>1</v>
      </c>
      <c r="C168" s="1" t="s">
        <v>705</v>
      </c>
      <c r="D168" t="s">
        <v>88</v>
      </c>
      <c r="E168" s="1" t="s">
        <v>90</v>
      </c>
      <c r="F168" t="s">
        <v>78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職業体験百沢雄大ICONIC</v>
      </c>
    </row>
    <row r="169" spans="1:20" x14ac:dyDescent="0.3">
      <c r="A169">
        <f>VLOOKUP(Special[[#This Row],[No用]],SetNo[[No.用]:[vlookup 用]],2,FALSE)</f>
        <v>101</v>
      </c>
      <c r="B169">
        <f>IF(ROW()=2,1,IF(A168&lt;&gt;Special[[#This Row],[No]],1,B168+1))</f>
        <v>1</v>
      </c>
      <c r="C169" t="s">
        <v>108</v>
      </c>
      <c r="D169" t="s">
        <v>89</v>
      </c>
      <c r="E169" t="s">
        <v>90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ユニフォーム照島游児ICONIC</v>
      </c>
    </row>
    <row r="170" spans="1:20" x14ac:dyDescent="0.3">
      <c r="A170">
        <f>VLOOKUP(Special[[#This Row],[No用]],SetNo[[No.用]:[vlookup 用]],2,FALSE)</f>
        <v>101</v>
      </c>
      <c r="B170">
        <f>IF(ROW()=2,1,IF(A169&lt;&gt;Special[[#This Row],[No]],1,B169+1))</f>
        <v>2</v>
      </c>
      <c r="C170" t="s">
        <v>108</v>
      </c>
      <c r="D170" t="s">
        <v>89</v>
      </c>
      <c r="E170" t="s">
        <v>90</v>
      </c>
      <c r="F170" t="s">
        <v>78</v>
      </c>
      <c r="G170" t="s">
        <v>91</v>
      </c>
      <c r="H170" t="s">
        <v>71</v>
      </c>
      <c r="I170">
        <v>1</v>
      </c>
      <c r="J170" t="s">
        <v>262</v>
      </c>
      <c r="K170" s="1" t="s">
        <v>392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Special[[#This Row],[服装]]&amp;Special[[#This Row],[名前]]&amp;Special[[#This Row],[レアリティ]]</f>
        <v>ユニフォーム照島游児ICONIC</v>
      </c>
    </row>
    <row r="171" spans="1:20" x14ac:dyDescent="0.3">
      <c r="A171">
        <f>VLOOKUP(Special[[#This Row],[No用]],SetNo[[No.用]:[vlookup 用]],2,FALSE)</f>
        <v>102</v>
      </c>
      <c r="B171">
        <f>IF(ROW()=2,1,IF(A170&lt;&gt;Special[[#This Row],[No]],1,B170+1))</f>
        <v>1</v>
      </c>
      <c r="C171" t="s">
        <v>149</v>
      </c>
      <c r="D171" t="s">
        <v>89</v>
      </c>
      <c r="E171" t="s">
        <v>77</v>
      </c>
      <c r="F171" t="s">
        <v>78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制服照島游児ICONIC</v>
      </c>
    </row>
    <row r="172" spans="1:20" x14ac:dyDescent="0.3">
      <c r="A172">
        <f>VLOOKUP(Special[[#This Row],[No用]],SetNo[[No.用]:[vlookup 用]],2,FALSE)</f>
        <v>103</v>
      </c>
      <c r="B172">
        <f>IF(ROW()=2,1,IF(A171&lt;&gt;Special[[#This Row],[No]],1,B171+1))</f>
        <v>1</v>
      </c>
      <c r="C172" s="1" t="s">
        <v>963</v>
      </c>
      <c r="D172" t="s">
        <v>89</v>
      </c>
      <c r="E172" s="1" t="s">
        <v>964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雪遊び照島游児ICONIC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2</v>
      </c>
      <c r="C173" s="1" t="s">
        <v>963</v>
      </c>
      <c r="D173" t="s">
        <v>89</v>
      </c>
      <c r="E173" s="1" t="s">
        <v>964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965</v>
      </c>
      <c r="L173" s="1" t="s">
        <v>225</v>
      </c>
      <c r="M173">
        <v>48</v>
      </c>
      <c r="N173">
        <v>0</v>
      </c>
      <c r="O173">
        <v>58</v>
      </c>
      <c r="P173">
        <v>0</v>
      </c>
      <c r="R173" s="1" t="s">
        <v>288</v>
      </c>
      <c r="S173">
        <v>2</v>
      </c>
      <c r="T173" t="str">
        <f>Special[[#This Row],[服装]]&amp;Special[[#This Row],[名前]]&amp;Special[[#This Row],[レアリティ]]</f>
        <v>雪遊び照島游児ICONIC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108</v>
      </c>
      <c r="D174" t="s">
        <v>92</v>
      </c>
      <c r="E174" t="s">
        <v>90</v>
      </c>
      <c r="F174" t="s">
        <v>82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ユニフォーム母畑和馬ICONIC</v>
      </c>
    </row>
    <row r="175" spans="1:20" x14ac:dyDescent="0.3">
      <c r="A175">
        <f>VLOOKUP(Special[[#This Row],[No用]],SetNo[[No.用]:[vlookup 用]],2,FALSE)</f>
        <v>105</v>
      </c>
      <c r="B175">
        <f>IF(ROW()=2,1,IF(A174&lt;&gt;Special[[#This Row],[No]],1,B174+1))</f>
        <v>1</v>
      </c>
      <c r="C175" t="s">
        <v>108</v>
      </c>
      <c r="D175" t="s">
        <v>93</v>
      </c>
      <c r="E175" t="s">
        <v>73</v>
      </c>
      <c r="F175" t="s">
        <v>74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ユニフォーム二岐丈晴ICONIC</v>
      </c>
    </row>
    <row r="176" spans="1:20" x14ac:dyDescent="0.3">
      <c r="A176">
        <f>VLOOKUP(Special[[#This Row],[No用]],SetNo[[No.用]:[vlookup 用]],2,FALSE)</f>
        <v>106</v>
      </c>
      <c r="B176">
        <f>IF(ROW()=2,1,IF(A175&lt;&gt;Special[[#This Row],[No]],1,B175+1))</f>
        <v>1</v>
      </c>
      <c r="C176" t="s">
        <v>149</v>
      </c>
      <c r="D176" t="s">
        <v>93</v>
      </c>
      <c r="E176" t="s">
        <v>90</v>
      </c>
      <c r="F176" t="s">
        <v>74</v>
      </c>
      <c r="G176" t="s">
        <v>91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制服二岐丈晴ICONIC</v>
      </c>
    </row>
    <row r="177" spans="1:20" x14ac:dyDescent="0.3">
      <c r="A177">
        <f>VLOOKUP(Special[[#This Row],[No用]],SetNo[[No.用]:[vlookup 用]],2,FALSE)</f>
        <v>107</v>
      </c>
      <c r="B177">
        <f>IF(ROW()=2,1,IF(A176&lt;&gt;Special[[#This Row],[No]],1,B176+1))</f>
        <v>1</v>
      </c>
      <c r="C177" t="s">
        <v>108</v>
      </c>
      <c r="D177" t="s">
        <v>99</v>
      </c>
      <c r="E177" t="s">
        <v>73</v>
      </c>
      <c r="F177" t="s">
        <v>78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ユニフォーム沼尻凛太郎ICONIC</v>
      </c>
    </row>
    <row r="178" spans="1:20" x14ac:dyDescent="0.3">
      <c r="A178">
        <f>VLOOKUP(Special[[#This Row],[No用]],SetNo[[No.用]:[vlookup 用]],2,FALSE)</f>
        <v>107</v>
      </c>
      <c r="B178">
        <f>IF(ROW()=2,1,IF(A177&lt;&gt;Special[[#This Row],[No]],1,B177+1))</f>
        <v>2</v>
      </c>
      <c r="C178" t="s">
        <v>108</v>
      </c>
      <c r="D178" t="s">
        <v>99</v>
      </c>
      <c r="E178" t="s">
        <v>73</v>
      </c>
      <c r="F178" t="s">
        <v>78</v>
      </c>
      <c r="G178" t="s">
        <v>91</v>
      </c>
      <c r="H178" t="s">
        <v>71</v>
      </c>
      <c r="I178">
        <v>1</v>
      </c>
      <c r="J178" t="s">
        <v>262</v>
      </c>
      <c r="K178" s="1" t="s">
        <v>277</v>
      </c>
      <c r="L178" s="1" t="s">
        <v>225</v>
      </c>
      <c r="M178">
        <v>45</v>
      </c>
      <c r="N178">
        <v>0</v>
      </c>
      <c r="O178">
        <v>55</v>
      </c>
      <c r="P178">
        <v>0</v>
      </c>
      <c r="T178" t="str">
        <f>Special[[#This Row],[服装]]&amp;Special[[#This Row],[名前]]&amp;Special[[#This Row],[レアリティ]]</f>
        <v>ユニフォーム沼尻凛太郎ICONIC</v>
      </c>
    </row>
    <row r="179" spans="1:20" x14ac:dyDescent="0.3">
      <c r="A179">
        <f>VLOOKUP(Special[[#This Row],[No用]],SetNo[[No.用]:[vlookup 用]],2,FALSE)</f>
        <v>108</v>
      </c>
      <c r="B179">
        <f>IF(ROW()=2,1,IF(A178&lt;&gt;Special[[#This Row],[No]],1,B178+1))</f>
        <v>1</v>
      </c>
      <c r="C179" t="s">
        <v>108</v>
      </c>
      <c r="D179" t="s">
        <v>94</v>
      </c>
      <c r="E179" t="s">
        <v>90</v>
      </c>
      <c r="F179" t="s">
        <v>82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ユニフォーム飯坂信義ICONIC</v>
      </c>
    </row>
    <row r="180" spans="1:20" x14ac:dyDescent="0.3">
      <c r="A180">
        <f>VLOOKUP(Special[[#This Row],[No用]],SetNo[[No.用]:[vlookup 用]],2,FALSE)</f>
        <v>109</v>
      </c>
      <c r="B180">
        <f>IF(ROW()=2,1,IF(A179&lt;&gt;Special[[#This Row],[No]],1,B179+1))</f>
        <v>1</v>
      </c>
      <c r="C180" t="s">
        <v>108</v>
      </c>
      <c r="D180" t="s">
        <v>95</v>
      </c>
      <c r="E180" t="s">
        <v>90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ユニフォーム東山勝道ICONIC</v>
      </c>
    </row>
    <row r="181" spans="1:20" x14ac:dyDescent="0.3">
      <c r="A181">
        <f>VLOOKUP(Special[[#This Row],[No用]],SetNo[[No.用]:[vlookup 用]],2,FALSE)</f>
        <v>110</v>
      </c>
      <c r="B181">
        <f>IF(ROW()=2,1,IF(A180&lt;&gt;Special[[#This Row],[No]],1,B180+1))</f>
        <v>1</v>
      </c>
      <c r="C181" t="s">
        <v>108</v>
      </c>
      <c r="D181" t="s">
        <v>96</v>
      </c>
      <c r="E181" t="s">
        <v>90</v>
      </c>
      <c r="F181" t="s">
        <v>80</v>
      </c>
      <c r="G181" t="s">
        <v>91</v>
      </c>
      <c r="H181" t="s">
        <v>71</v>
      </c>
      <c r="I181">
        <v>1</v>
      </c>
      <c r="J181" t="s">
        <v>262</v>
      </c>
      <c r="K181" s="1" t="s">
        <v>196</v>
      </c>
      <c r="L181" s="1" t="s">
        <v>173</v>
      </c>
      <c r="M181">
        <v>43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ユニフォーム土湯新ICONIC</v>
      </c>
    </row>
    <row r="182" spans="1:20" x14ac:dyDescent="0.3">
      <c r="A182">
        <f>VLOOKUP(Special[[#This Row],[No用]],SetNo[[No.用]:[vlookup 用]],2,FALSE)</f>
        <v>111</v>
      </c>
      <c r="B182">
        <f>IF(ROW()=2,1,IF(A181&lt;&gt;Special[[#This Row],[No]],1,B181+1))</f>
        <v>1</v>
      </c>
      <c r="C182" t="s">
        <v>206</v>
      </c>
      <c r="D182" t="s">
        <v>571</v>
      </c>
      <c r="E182" t="s">
        <v>28</v>
      </c>
      <c r="F182" t="s">
        <v>25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ユニフォーム中島猛ICONIC</v>
      </c>
    </row>
    <row r="183" spans="1:20" x14ac:dyDescent="0.3">
      <c r="A183">
        <f>VLOOKUP(Special[[#This Row],[No用]],SetNo[[No.用]:[vlookup 用]],2,FALSE)</f>
        <v>111</v>
      </c>
      <c r="B183">
        <f>IF(ROW()=2,1,IF(A182&lt;&gt;Special[[#This Row],[No]],1,B182+1))</f>
        <v>2</v>
      </c>
      <c r="C183" t="s">
        <v>206</v>
      </c>
      <c r="D183" t="s">
        <v>571</v>
      </c>
      <c r="E183" t="s">
        <v>28</v>
      </c>
      <c r="F183" t="s">
        <v>25</v>
      </c>
      <c r="G183" t="s">
        <v>156</v>
      </c>
      <c r="H183" t="s">
        <v>71</v>
      </c>
      <c r="I183">
        <v>1</v>
      </c>
      <c r="J183" t="s">
        <v>262</v>
      </c>
      <c r="K183" s="1" t="s">
        <v>180</v>
      </c>
      <c r="L183" s="1" t="s">
        <v>225</v>
      </c>
      <c r="M183">
        <v>48</v>
      </c>
      <c r="N183">
        <v>0</v>
      </c>
      <c r="O183">
        <v>58</v>
      </c>
      <c r="P183">
        <v>0</v>
      </c>
      <c r="T183" t="str">
        <f>Special[[#This Row],[服装]]&amp;Special[[#This Row],[名前]]&amp;Special[[#This Row],[レアリティ]]</f>
        <v>ユニフォーム中島猛ICONIC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3</v>
      </c>
      <c r="C184" t="s">
        <v>206</v>
      </c>
      <c r="D184" t="s">
        <v>571</v>
      </c>
      <c r="E184" t="s">
        <v>28</v>
      </c>
      <c r="F184" t="s">
        <v>25</v>
      </c>
      <c r="G184" t="s">
        <v>156</v>
      </c>
      <c r="H184" t="s">
        <v>71</v>
      </c>
      <c r="I184">
        <v>1</v>
      </c>
      <c r="J184" t="s">
        <v>262</v>
      </c>
      <c r="K184" s="1" t="s">
        <v>277</v>
      </c>
      <c r="L184" s="1" t="s">
        <v>225</v>
      </c>
      <c r="M184">
        <v>48</v>
      </c>
      <c r="N184">
        <v>0</v>
      </c>
      <c r="O184">
        <v>58</v>
      </c>
      <c r="P184">
        <v>0</v>
      </c>
      <c r="T184" t="str">
        <f>Special[[#This Row],[服装]]&amp;Special[[#This Row],[名前]]&amp;Special[[#This Row],[レアリティ]]</f>
        <v>ユニフォーム中島猛ICONIC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206</v>
      </c>
      <c r="D185" t="s">
        <v>574</v>
      </c>
      <c r="E185" t="s">
        <v>24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ユニフォーム白石優希ICONIC</v>
      </c>
    </row>
    <row r="186" spans="1:20" x14ac:dyDescent="0.3">
      <c r="A186">
        <f>VLOOKUP(Special[[#This Row],[No用]],SetNo[[No.用]:[vlookup 用]],2,FALSE)</f>
        <v>113</v>
      </c>
      <c r="B186">
        <f>IF(ROW()=2,1,IF(A185&lt;&gt;Special[[#This Row],[No]],1,B185+1))</f>
        <v>1</v>
      </c>
      <c r="C186" t="s">
        <v>206</v>
      </c>
      <c r="D186" t="s">
        <v>577</v>
      </c>
      <c r="E186" t="s">
        <v>28</v>
      </c>
      <c r="F186" t="s">
        <v>31</v>
      </c>
      <c r="G186" t="s">
        <v>156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ユニフォーム花山一雅ICONIC</v>
      </c>
    </row>
    <row r="187" spans="1:20" x14ac:dyDescent="0.3">
      <c r="A187">
        <f>VLOOKUP(Special[[#This Row],[No用]],SetNo[[No.用]:[vlookup 用]],2,FALSE)</f>
        <v>114</v>
      </c>
      <c r="B187">
        <f>IF(ROW()=2,1,IF(A186&lt;&gt;Special[[#This Row],[No]],1,B186+1))</f>
        <v>1</v>
      </c>
      <c r="C187" t="s">
        <v>206</v>
      </c>
      <c r="D187" t="s">
        <v>580</v>
      </c>
      <c r="E187" t="s">
        <v>28</v>
      </c>
      <c r="F187" t="s">
        <v>26</v>
      </c>
      <c r="G187" t="s">
        <v>156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ユニフォーム鳴子哲平ICONIC</v>
      </c>
    </row>
    <row r="188" spans="1:20" x14ac:dyDescent="0.3">
      <c r="A188">
        <f>VLOOKUP(Special[[#This Row],[No用]],SetNo[[No.用]:[vlookup 用]],2,FALSE)</f>
        <v>115</v>
      </c>
      <c r="B188">
        <f>IF(ROW()=2,1,IF(A187&lt;&gt;Special[[#This Row],[No]],1,B187+1))</f>
        <v>1</v>
      </c>
      <c r="C188" t="s">
        <v>206</v>
      </c>
      <c r="D188" t="s">
        <v>583</v>
      </c>
      <c r="E188" t="s">
        <v>28</v>
      </c>
      <c r="F188" t="s">
        <v>21</v>
      </c>
      <c r="G188" t="s">
        <v>156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ユニフォーム秋保和光ICONIC</v>
      </c>
    </row>
    <row r="189" spans="1:20" x14ac:dyDescent="0.3">
      <c r="A189">
        <f>VLOOKUP(Special[[#This Row],[No用]],SetNo[[No.用]:[vlookup 用]],2,FALSE)</f>
        <v>116</v>
      </c>
      <c r="B189">
        <f>IF(ROW()=2,1,IF(A188&lt;&gt;Special[[#This Row],[No]],1,B188+1))</f>
        <v>1</v>
      </c>
      <c r="C189" t="s">
        <v>206</v>
      </c>
      <c r="D189" t="s">
        <v>586</v>
      </c>
      <c r="E189" t="s">
        <v>28</v>
      </c>
      <c r="F189" t="s">
        <v>26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ユニフォーム松島剛ICONIC</v>
      </c>
    </row>
    <row r="190" spans="1:20" x14ac:dyDescent="0.3">
      <c r="A190">
        <f>VLOOKUP(Special[[#This Row],[No用]],SetNo[[No.用]:[vlookup 用]],2,FALSE)</f>
        <v>117</v>
      </c>
      <c r="B190">
        <f>IF(ROW()=2,1,IF(A189&lt;&gt;Special[[#This Row],[No]],1,B189+1))</f>
        <v>1</v>
      </c>
      <c r="C190" t="s">
        <v>206</v>
      </c>
      <c r="D190" t="s">
        <v>589</v>
      </c>
      <c r="E190" t="s">
        <v>28</v>
      </c>
      <c r="F190" t="s">
        <v>25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ユニフォーム川渡瞬己ICONIC</v>
      </c>
    </row>
    <row r="191" spans="1:20" x14ac:dyDescent="0.3">
      <c r="A191">
        <f>VLOOKUP(Special[[#This Row],[No用]],SetNo[[No.用]:[vlookup 用]],2,FALSE)</f>
        <v>117</v>
      </c>
      <c r="B191">
        <f>IF(ROW()=2,1,IF(A190&lt;&gt;Special[[#This Row],[No]],1,B190+1))</f>
        <v>2</v>
      </c>
      <c r="C191" t="s">
        <v>206</v>
      </c>
      <c r="D191" t="s">
        <v>589</v>
      </c>
      <c r="E191" t="s">
        <v>28</v>
      </c>
      <c r="F191" t="s">
        <v>25</v>
      </c>
      <c r="G191" t="s">
        <v>156</v>
      </c>
      <c r="H191" t="s">
        <v>71</v>
      </c>
      <c r="I191">
        <v>1</v>
      </c>
      <c r="J191" t="s">
        <v>262</v>
      </c>
      <c r="K191" s="1" t="s">
        <v>392</v>
      </c>
      <c r="L191" s="1" t="s">
        <v>225</v>
      </c>
      <c r="M191">
        <v>47</v>
      </c>
      <c r="N191">
        <v>0</v>
      </c>
      <c r="O191">
        <v>57</v>
      </c>
      <c r="P191">
        <v>0</v>
      </c>
      <c r="T191" t="str">
        <f>Special[[#This Row],[服装]]&amp;Special[[#This Row],[名前]]&amp;Special[[#This Row],[レアリティ]]</f>
        <v>ユニフォーム川渡瞬己ICONIC</v>
      </c>
    </row>
    <row r="192" spans="1:20" x14ac:dyDescent="0.3">
      <c r="A192">
        <f>VLOOKUP(Special[[#This Row],[No用]],SetNo[[No.用]:[vlookup 用]],2,FALSE)</f>
        <v>118</v>
      </c>
      <c r="B192">
        <f>IF(ROW()=2,1,IF(A191&lt;&gt;Special[[#This Row],[No]],1,B191+1))</f>
        <v>1</v>
      </c>
      <c r="C192" t="s">
        <v>108</v>
      </c>
      <c r="D192" t="s">
        <v>109</v>
      </c>
      <c r="E192" t="s">
        <v>73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ユニフォーム牛島若利ICONIC</v>
      </c>
    </row>
    <row r="193" spans="1:20" x14ac:dyDescent="0.3">
      <c r="A193">
        <f>VLOOKUP(Special[[#This Row],[No用]],SetNo[[No.用]:[vlookup 用]],2,FALSE)</f>
        <v>119</v>
      </c>
      <c r="B193">
        <f>IF(ROW()=2,1,IF(A192&lt;&gt;Special[[#This Row],[No]],1,B192+1))</f>
        <v>1</v>
      </c>
      <c r="C193" t="s">
        <v>116</v>
      </c>
      <c r="D193" t="s">
        <v>109</v>
      </c>
      <c r="E193" t="s">
        <v>90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水着牛島若利ICONIC</v>
      </c>
    </row>
    <row r="194" spans="1:20" x14ac:dyDescent="0.3">
      <c r="A194">
        <f>VLOOKUP(Special[[#This Row],[No用]],SetNo[[No.用]:[vlookup 用]],2,FALSE)</f>
        <v>119</v>
      </c>
      <c r="B194">
        <f>IF(ROW()=2,1,IF(A193&lt;&gt;Special[[#This Row],[No]],1,B193+1))</f>
        <v>2</v>
      </c>
      <c r="C194" t="s">
        <v>116</v>
      </c>
      <c r="D194" t="s">
        <v>109</v>
      </c>
      <c r="E194" t="s">
        <v>90</v>
      </c>
      <c r="F194" t="s">
        <v>78</v>
      </c>
      <c r="G194" t="s">
        <v>118</v>
      </c>
      <c r="H194" t="s">
        <v>71</v>
      </c>
      <c r="I194">
        <v>1</v>
      </c>
      <c r="J194" t="s">
        <v>262</v>
      </c>
      <c r="K194" s="1" t="s">
        <v>274</v>
      </c>
      <c r="L194" s="1" t="s">
        <v>225</v>
      </c>
      <c r="M194">
        <v>51</v>
      </c>
      <c r="N194">
        <v>0</v>
      </c>
      <c r="O194">
        <v>61</v>
      </c>
      <c r="P194">
        <v>0</v>
      </c>
      <c r="T194" t="str">
        <f>Special[[#This Row],[服装]]&amp;Special[[#This Row],[名前]]&amp;Special[[#This Row],[レアリティ]]</f>
        <v>水着牛島若利ICONIC</v>
      </c>
    </row>
    <row r="195" spans="1:20" x14ac:dyDescent="0.3">
      <c r="A195">
        <f>VLOOKUP(Special[[#This Row],[No用]],SetNo[[No.用]:[vlookup 用]],2,FALSE)</f>
        <v>120</v>
      </c>
      <c r="B195">
        <f>IF(ROW()=2,1,IF(A194&lt;&gt;Special[[#This Row],[No]],1,B194+1))</f>
        <v>1</v>
      </c>
      <c r="C195" s="1" t="s">
        <v>939</v>
      </c>
      <c r="D195" t="s">
        <v>109</v>
      </c>
      <c r="E195" s="1" t="s">
        <v>77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新年牛島若利ICONIC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2</v>
      </c>
      <c r="C196" s="1" t="s">
        <v>939</v>
      </c>
      <c r="D196" t="s">
        <v>109</v>
      </c>
      <c r="E196" s="1" t="s">
        <v>77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949</v>
      </c>
      <c r="L196" s="1" t="s">
        <v>225</v>
      </c>
      <c r="M196">
        <v>48</v>
      </c>
      <c r="N196">
        <v>0</v>
      </c>
      <c r="O196">
        <v>58</v>
      </c>
      <c r="P196">
        <v>0</v>
      </c>
      <c r="R196" s="1" t="s">
        <v>288</v>
      </c>
      <c r="S196">
        <v>2</v>
      </c>
      <c r="T196" t="str">
        <f>Special[[#This Row],[服装]]&amp;Special[[#This Row],[名前]]&amp;Special[[#This Row],[レアリティ]]</f>
        <v>新年牛島若利ICONIC</v>
      </c>
    </row>
    <row r="197" spans="1:20" x14ac:dyDescent="0.3">
      <c r="A197">
        <f>VLOOKUP(Special[[#This Row],[No用]],SetNo[[No.用]:[vlookup 用]],2,FALSE)</f>
        <v>121</v>
      </c>
      <c r="B197">
        <f>IF(ROW()=2,1,IF(A196&lt;&gt;Special[[#This Row],[No]],1,B196+1))</f>
        <v>1</v>
      </c>
      <c r="C197" t="s">
        <v>108</v>
      </c>
      <c r="D197" t="s">
        <v>110</v>
      </c>
      <c r="E197" t="s">
        <v>73</v>
      </c>
      <c r="F197" t="s">
        <v>82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12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ユニフォーム天童覚ICONIC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2</v>
      </c>
      <c r="C198" t="s">
        <v>108</v>
      </c>
      <c r="D198" t="s">
        <v>110</v>
      </c>
      <c r="E198" t="s">
        <v>73</v>
      </c>
      <c r="F198" t="s">
        <v>82</v>
      </c>
      <c r="G198" t="s">
        <v>118</v>
      </c>
      <c r="H198" t="s">
        <v>71</v>
      </c>
      <c r="I198">
        <v>1</v>
      </c>
      <c r="J198" t="s">
        <v>262</v>
      </c>
      <c r="K198" s="1" t="s">
        <v>392</v>
      </c>
      <c r="L198" s="1" t="s">
        <v>225</v>
      </c>
      <c r="M198">
        <v>48</v>
      </c>
      <c r="N198">
        <v>0</v>
      </c>
      <c r="O198">
        <v>58</v>
      </c>
      <c r="P198">
        <v>0</v>
      </c>
      <c r="T198" t="str">
        <f>Special[[#This Row],[服装]]&amp;Special[[#This Row],[名前]]&amp;Special[[#This Row],[レアリティ]]</f>
        <v>ユニフォーム天童覚ICONIC</v>
      </c>
    </row>
    <row r="199" spans="1:20" x14ac:dyDescent="0.3">
      <c r="A199">
        <f>VLOOKUP(Special[[#This Row],[No用]],SetNo[[No.用]:[vlookup 用]],2,FALSE)</f>
        <v>122</v>
      </c>
      <c r="B199">
        <f>IF(ROW()=2,1,IF(A198&lt;&gt;Special[[#This Row],[No]],1,B198+1))</f>
        <v>1</v>
      </c>
      <c r="C199" t="s">
        <v>116</v>
      </c>
      <c r="D199" t="s">
        <v>110</v>
      </c>
      <c r="E199" t="s">
        <v>90</v>
      </c>
      <c r="F199" t="s">
        <v>82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12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水着天童覚ICONIC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1</v>
      </c>
      <c r="C200" s="1" t="s">
        <v>898</v>
      </c>
      <c r="D200" t="s">
        <v>110</v>
      </c>
      <c r="E200" s="1" t="s">
        <v>77</v>
      </c>
      <c r="F200" t="s">
        <v>82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文化祭天童覚ICONIC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2</v>
      </c>
      <c r="C201" s="1" t="s">
        <v>898</v>
      </c>
      <c r="D201" t="s">
        <v>110</v>
      </c>
      <c r="E201" s="1" t="s">
        <v>77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954</v>
      </c>
      <c r="L201" s="1" t="s">
        <v>225</v>
      </c>
      <c r="M201">
        <v>48</v>
      </c>
      <c r="N201">
        <v>0</v>
      </c>
      <c r="O201">
        <v>58</v>
      </c>
      <c r="P201">
        <v>0</v>
      </c>
      <c r="R201" s="1"/>
      <c r="T201" t="str">
        <f>Special[[#This Row],[服装]]&amp;Special[[#This Row],[名前]]&amp;Special[[#This Row],[レアリティ]]</f>
        <v>文化祭天童覚ICONIC</v>
      </c>
    </row>
    <row r="202" spans="1:20" x14ac:dyDescent="0.3">
      <c r="A202">
        <f>VLOOKUP(Special[[#This Row],[No用]],SetNo[[No.用]:[vlookup 用]],2,FALSE)</f>
        <v>124</v>
      </c>
      <c r="B202">
        <f>IF(ROW()=2,1,IF(A201&lt;&gt;Special[[#This Row],[No]],1,B201+1))</f>
        <v>1</v>
      </c>
      <c r="C202" t="s">
        <v>108</v>
      </c>
      <c r="D202" t="s">
        <v>111</v>
      </c>
      <c r="E202" t="s">
        <v>77</v>
      </c>
      <c r="F202" t="s">
        <v>78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ユニフォーム五色工ICONIC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2</v>
      </c>
      <c r="C203" t="s">
        <v>108</v>
      </c>
      <c r="D203" t="s">
        <v>111</v>
      </c>
      <c r="E203" t="s">
        <v>77</v>
      </c>
      <c r="F203" t="s">
        <v>78</v>
      </c>
      <c r="G203" t="s">
        <v>118</v>
      </c>
      <c r="H203" t="s">
        <v>71</v>
      </c>
      <c r="I203">
        <v>1</v>
      </c>
      <c r="J203" t="s">
        <v>262</v>
      </c>
      <c r="K203" s="1" t="s">
        <v>272</v>
      </c>
      <c r="L203" s="1" t="s">
        <v>173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ユニフォーム五色工ICONIC</v>
      </c>
    </row>
    <row r="204" spans="1:20" x14ac:dyDescent="0.3">
      <c r="A204">
        <f>VLOOKUP(Special[[#This Row],[No用]],SetNo[[No.用]:[vlookup 用]],2,FALSE)</f>
        <v>125</v>
      </c>
      <c r="B204">
        <f>IF(ROW()=2,1,IF(A203&lt;&gt;Special[[#This Row],[No]],1,B203+1))</f>
        <v>1</v>
      </c>
      <c r="C204" s="1" t="s">
        <v>705</v>
      </c>
      <c r="D204" t="s">
        <v>111</v>
      </c>
      <c r="E204" s="1" t="s">
        <v>73</v>
      </c>
      <c r="F204" t="s">
        <v>78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職業体験五色工ICONIC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2</v>
      </c>
      <c r="C205" s="1" t="s">
        <v>705</v>
      </c>
      <c r="D205" t="s">
        <v>111</v>
      </c>
      <c r="E205" s="1" t="s">
        <v>73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272</v>
      </c>
      <c r="L205" s="1" t="s">
        <v>173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職業体験五色工ICONIC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108</v>
      </c>
      <c r="D206" t="s">
        <v>112</v>
      </c>
      <c r="E206" t="s">
        <v>73</v>
      </c>
      <c r="F206" t="s">
        <v>74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ユニフォーム白布賢二郎ICONIC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393</v>
      </c>
      <c r="D207" t="s">
        <v>394</v>
      </c>
      <c r="E207" t="s">
        <v>24</v>
      </c>
      <c r="F207" t="s">
        <v>31</v>
      </c>
      <c r="G207" t="s">
        <v>157</v>
      </c>
      <c r="H207" t="s">
        <v>71</v>
      </c>
      <c r="I207">
        <v>1</v>
      </c>
      <c r="J207" t="s">
        <v>262</v>
      </c>
      <c r="K207" t="s">
        <v>409</v>
      </c>
      <c r="L207" t="s">
        <v>276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探偵白布賢二郎ICONIC</v>
      </c>
    </row>
    <row r="208" spans="1:20" x14ac:dyDescent="0.3">
      <c r="A208">
        <f>VLOOKUP(Special[[#This Row],[No用]],SetNo[[No.用]:[vlookup 用]],2,FALSE)</f>
        <v>127</v>
      </c>
      <c r="B208">
        <f>IF(ROW()=2,1,IF(A207&lt;&gt;Special[[#This Row],[No]],1,B207+1))</f>
        <v>2</v>
      </c>
      <c r="C208" t="s">
        <v>393</v>
      </c>
      <c r="D208" t="s">
        <v>394</v>
      </c>
      <c r="E208" t="s">
        <v>24</v>
      </c>
      <c r="F208" t="s">
        <v>31</v>
      </c>
      <c r="G208" t="s">
        <v>157</v>
      </c>
      <c r="H208" t="s">
        <v>71</v>
      </c>
      <c r="I208">
        <v>1</v>
      </c>
      <c r="J208" t="s">
        <v>262</v>
      </c>
      <c r="K208" t="s">
        <v>410</v>
      </c>
      <c r="L208" t="s">
        <v>404</v>
      </c>
      <c r="M208">
        <v>49</v>
      </c>
      <c r="N208">
        <v>0</v>
      </c>
      <c r="O208">
        <v>59</v>
      </c>
      <c r="P208">
        <v>0</v>
      </c>
      <c r="T208" t="str">
        <f>Special[[#This Row],[服装]]&amp;Special[[#This Row],[名前]]&amp;Special[[#This Row],[レアリティ]]</f>
        <v>探偵白布賢二郎ICONIC</v>
      </c>
    </row>
    <row r="209" spans="1:20" x14ac:dyDescent="0.3">
      <c r="A209">
        <f>VLOOKUP(Special[[#This Row],[No用]],SetNo[[No.用]:[vlookup 用]],2,FALSE)</f>
        <v>128</v>
      </c>
      <c r="B209">
        <f>IF(ROW()=2,1,IF(A208&lt;&gt;Special[[#This Row],[No]],1,B208+1))</f>
        <v>1</v>
      </c>
      <c r="C209" t="s">
        <v>108</v>
      </c>
      <c r="D209" t="s">
        <v>113</v>
      </c>
      <c r="E209" t="s">
        <v>73</v>
      </c>
      <c r="F209" t="s">
        <v>78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ユニフォーム大平獅音ICONIC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1</v>
      </c>
      <c r="C210" t="s">
        <v>108</v>
      </c>
      <c r="D210" t="s">
        <v>114</v>
      </c>
      <c r="E210" t="s">
        <v>73</v>
      </c>
      <c r="F210" t="s">
        <v>82</v>
      </c>
      <c r="G210" t="s">
        <v>118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ユニフォーム川西太一ICONIC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108</v>
      </c>
      <c r="D211" s="1" t="s">
        <v>664</v>
      </c>
      <c r="E211" t="s">
        <v>73</v>
      </c>
      <c r="F211" t="s">
        <v>74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ユニフォーム瀬見英太ICONIC</v>
      </c>
    </row>
    <row r="212" spans="1:20" x14ac:dyDescent="0.3">
      <c r="A212">
        <f>VLOOKUP(Special[[#This Row],[No用]],SetNo[[No.用]:[vlookup 用]],2,FALSE)</f>
        <v>131</v>
      </c>
      <c r="B212">
        <f>IF(ROW()=2,1,IF(A211&lt;&gt;Special[[#This Row],[No]],1,B211+1))</f>
        <v>1</v>
      </c>
      <c r="C212" t="s">
        <v>108</v>
      </c>
      <c r="D212" t="s">
        <v>115</v>
      </c>
      <c r="E212" t="s">
        <v>73</v>
      </c>
      <c r="F212" t="s">
        <v>80</v>
      </c>
      <c r="G212" t="s">
        <v>118</v>
      </c>
      <c r="H212" t="s">
        <v>71</v>
      </c>
      <c r="I212">
        <v>1</v>
      </c>
      <c r="J212" t="s">
        <v>262</v>
      </c>
      <c r="K212" s="1" t="s">
        <v>196</v>
      </c>
      <c r="L212" s="1" t="s">
        <v>173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ユニフォーム山形隼人ICONIC</v>
      </c>
    </row>
    <row r="213" spans="1:20" x14ac:dyDescent="0.3">
      <c r="A213">
        <f>VLOOKUP(Special[[#This Row],[No用]],SetNo[[No.用]:[vlookup 用]],2,FALSE)</f>
        <v>132</v>
      </c>
      <c r="B213">
        <f>IF(ROW()=2,1,IF(A212&lt;&gt;Special[[#This Row],[No]],1,B212+1))</f>
        <v>1</v>
      </c>
      <c r="C213" t="s">
        <v>108</v>
      </c>
      <c r="D213" t="s">
        <v>186</v>
      </c>
      <c r="E213" t="s">
        <v>77</v>
      </c>
      <c r="F213" t="s">
        <v>74</v>
      </c>
      <c r="G213" t="s">
        <v>185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ユニフォーム宮侑ICONIC</v>
      </c>
    </row>
    <row r="214" spans="1:20" x14ac:dyDescent="0.3">
      <c r="A214">
        <f>VLOOKUP(Special[[#This Row],[No用]],SetNo[[No.用]:[vlookup 用]],2,FALSE)</f>
        <v>133</v>
      </c>
      <c r="B214">
        <f>IF(ROW()=2,1,IF(A213&lt;&gt;Special[[#This Row],[No]],1,B213+1))</f>
        <v>1</v>
      </c>
      <c r="C214" s="1" t="s">
        <v>898</v>
      </c>
      <c r="D214" t="s">
        <v>186</v>
      </c>
      <c r="E214" s="1" t="s">
        <v>73</v>
      </c>
      <c r="F214" t="s">
        <v>74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文化祭宮侑ICONIC</v>
      </c>
    </row>
    <row r="215" spans="1:20" x14ac:dyDescent="0.3">
      <c r="A215">
        <f>VLOOKUP(Special[[#This Row],[No用]],SetNo[[No.用]:[vlookup 用]],2,FALSE)</f>
        <v>133</v>
      </c>
      <c r="B215">
        <f>IF(ROW()=2,1,IF(A214&lt;&gt;Special[[#This Row],[No]],1,B214+1))</f>
        <v>2</v>
      </c>
      <c r="C215" s="1" t="s">
        <v>898</v>
      </c>
      <c r="D215" t="s">
        <v>186</v>
      </c>
      <c r="E215" s="1" t="s">
        <v>73</v>
      </c>
      <c r="F215" t="s">
        <v>74</v>
      </c>
      <c r="G215" t="s">
        <v>185</v>
      </c>
      <c r="H215" t="s">
        <v>71</v>
      </c>
      <c r="I215">
        <v>1</v>
      </c>
      <c r="J215" t="s">
        <v>262</v>
      </c>
      <c r="K215" s="1" t="s">
        <v>275</v>
      </c>
      <c r="L215" s="1" t="s">
        <v>225</v>
      </c>
      <c r="M215">
        <v>50</v>
      </c>
      <c r="N215">
        <v>0</v>
      </c>
      <c r="O215">
        <v>60</v>
      </c>
      <c r="P215">
        <v>0</v>
      </c>
      <c r="T215" t="str">
        <f>Special[[#This Row],[服装]]&amp;Special[[#This Row],[名前]]&amp;Special[[#This Row],[レアリティ]]</f>
        <v>文化祭宮侑ICONIC</v>
      </c>
    </row>
    <row r="216" spans="1:20" x14ac:dyDescent="0.3">
      <c r="A216">
        <f>VLOOKUP(Special[[#This Row],[No用]],SetNo[[No.用]:[vlookup 用]],2,FALSE)</f>
        <v>134</v>
      </c>
      <c r="B216">
        <f>IF(ROW()=2,1,IF(A215&lt;&gt;Special[[#This Row],[No]],1,B215+1))</f>
        <v>1</v>
      </c>
      <c r="C216" t="s">
        <v>108</v>
      </c>
      <c r="D216" t="s">
        <v>187</v>
      </c>
      <c r="E216" t="s">
        <v>90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ユニフォーム宮治ICONIC</v>
      </c>
    </row>
    <row r="217" spans="1:20" x14ac:dyDescent="0.3">
      <c r="A217">
        <f>VLOOKUP(Special[[#This Row],[No用]],SetNo[[No.用]:[vlookup 用]],2,FALSE)</f>
        <v>135</v>
      </c>
      <c r="B217">
        <f>IF(ROW()=2,1,IF(A216&lt;&gt;Special[[#This Row],[No]],1,B216+1))</f>
        <v>1</v>
      </c>
      <c r="C217" t="s">
        <v>108</v>
      </c>
      <c r="D217" t="s">
        <v>188</v>
      </c>
      <c r="E217" t="s">
        <v>77</v>
      </c>
      <c r="F217" t="s">
        <v>82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ユニフォーム角名倫太郎ICONIC</v>
      </c>
    </row>
    <row r="218" spans="1:20" x14ac:dyDescent="0.3">
      <c r="A218">
        <f>VLOOKUP(Special[[#This Row],[No用]],SetNo[[No.用]:[vlookup 用]],2,FALSE)</f>
        <v>135</v>
      </c>
      <c r="B218">
        <f>IF(ROW()=2,1,IF(A217&lt;&gt;Special[[#This Row],[No]],1,B217+1))</f>
        <v>2</v>
      </c>
      <c r="C218" t="s">
        <v>108</v>
      </c>
      <c r="D218" t="s">
        <v>188</v>
      </c>
      <c r="E218" t="s">
        <v>77</v>
      </c>
      <c r="F218" t="s">
        <v>82</v>
      </c>
      <c r="G218" t="s">
        <v>185</v>
      </c>
      <c r="H218" t="s">
        <v>71</v>
      </c>
      <c r="I218">
        <v>1</v>
      </c>
      <c r="J218" t="s">
        <v>262</v>
      </c>
      <c r="K218" s="1" t="s">
        <v>282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ユニフォーム角名倫太郎ICONIC</v>
      </c>
    </row>
    <row r="219" spans="1:20" x14ac:dyDescent="0.3">
      <c r="A219">
        <f>VLOOKUP(Special[[#This Row],[No用]],SetNo[[No.用]:[vlookup 用]],2,FALSE)</f>
        <v>136</v>
      </c>
      <c r="B219">
        <f>IF(ROW()=2,1,IF(A218&lt;&gt;Special[[#This Row],[No]],1,B218+1))</f>
        <v>1</v>
      </c>
      <c r="C219" t="s">
        <v>108</v>
      </c>
      <c r="D219" t="s">
        <v>189</v>
      </c>
      <c r="E219" t="s">
        <v>77</v>
      </c>
      <c r="F219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ユニフォーム北信介ICONIC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2</v>
      </c>
      <c r="C220" t="s">
        <v>108</v>
      </c>
      <c r="D220" t="s">
        <v>189</v>
      </c>
      <c r="E220" t="s">
        <v>77</v>
      </c>
      <c r="F220" t="s">
        <v>78</v>
      </c>
      <c r="G220" t="s">
        <v>185</v>
      </c>
      <c r="H220" t="s">
        <v>71</v>
      </c>
      <c r="I220">
        <v>1</v>
      </c>
      <c r="J220" t="s">
        <v>262</v>
      </c>
      <c r="K220" s="1" t="s">
        <v>277</v>
      </c>
      <c r="L220" s="1" t="s">
        <v>225</v>
      </c>
      <c r="M220">
        <v>47</v>
      </c>
      <c r="N220">
        <v>0</v>
      </c>
      <c r="O220">
        <v>57</v>
      </c>
      <c r="P220">
        <v>0</v>
      </c>
      <c r="T220" t="str">
        <f>Special[[#This Row],[服装]]&amp;Special[[#This Row],[名前]]&amp;Special[[#This Row],[レアリティ]]</f>
        <v>ユニフォーム北信介ICONIC</v>
      </c>
    </row>
    <row r="221" spans="1:20" x14ac:dyDescent="0.3">
      <c r="A221">
        <f>VLOOKUP(Special[[#This Row],[No用]],SetNo[[No.用]:[vlookup 用]],2,FALSE)</f>
        <v>137</v>
      </c>
      <c r="B221">
        <f>IF(ROW()=2,1,IF(A220&lt;&gt;Special[[#This Row],[No]],1,B220+1))</f>
        <v>1</v>
      </c>
      <c r="C221" s="1" t="s">
        <v>918</v>
      </c>
      <c r="D221" t="s">
        <v>189</v>
      </c>
      <c r="E221" s="1" t="s">
        <v>73</v>
      </c>
      <c r="F221" t="s">
        <v>78</v>
      </c>
      <c r="G221" t="s">
        <v>185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Xmas北信介ICONIC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2</v>
      </c>
      <c r="C222" s="1" t="s">
        <v>918</v>
      </c>
      <c r="D222" t="s">
        <v>189</v>
      </c>
      <c r="E222" s="1" t="s">
        <v>73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180</v>
      </c>
      <c r="L222" s="1" t="s">
        <v>173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Xmas北信介ICONIC</v>
      </c>
    </row>
    <row r="223" spans="1:20" x14ac:dyDescent="0.3">
      <c r="A223">
        <f>VLOOKUP(Special[[#This Row],[No用]],SetNo[[No.用]:[vlookup 用]],2,FALSE)</f>
        <v>138</v>
      </c>
      <c r="B223">
        <f>IF(ROW()=2,1,IF(A222&lt;&gt;Special[[#This Row],[No]],1,B222+1))</f>
        <v>1</v>
      </c>
      <c r="C223" t="s">
        <v>108</v>
      </c>
      <c r="D223" s="1" t="s">
        <v>667</v>
      </c>
      <c r="E223" t="s">
        <v>77</v>
      </c>
      <c r="F223" s="1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ユニフォーム尾白アランICONIC</v>
      </c>
    </row>
    <row r="224" spans="1:20" x14ac:dyDescent="0.3">
      <c r="A224">
        <f>VLOOKUP(Special[[#This Row],[No用]],SetNo[[No.用]:[vlookup 用]],2,FALSE)</f>
        <v>139</v>
      </c>
      <c r="B224">
        <f>IF(ROW()=2,1,IF(A223&lt;&gt;Special[[#This Row],[No]],1,B223+1))</f>
        <v>1</v>
      </c>
      <c r="C224" s="1" t="s">
        <v>963</v>
      </c>
      <c r="D224" s="1" t="s">
        <v>667</v>
      </c>
      <c r="E224" s="1" t="s">
        <v>987</v>
      </c>
      <c r="F224" s="1" t="s">
        <v>78</v>
      </c>
      <c r="G224" t="s">
        <v>185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雪遊び尾白アランICONIC</v>
      </c>
    </row>
    <row r="225" spans="1:20" x14ac:dyDescent="0.3">
      <c r="A225">
        <f>VLOOKUP(Special[[#This Row],[No用]],SetNo[[No.用]:[vlookup 用]],2,FALSE)</f>
        <v>140</v>
      </c>
      <c r="B225">
        <f>IF(ROW()=2,1,IF(A224&lt;&gt;Special[[#This Row],[No]],1,B224+1))</f>
        <v>1</v>
      </c>
      <c r="C225" t="s">
        <v>108</v>
      </c>
      <c r="D225" s="1" t="s">
        <v>669</v>
      </c>
      <c r="E225" t="s">
        <v>77</v>
      </c>
      <c r="F225" s="1" t="s">
        <v>80</v>
      </c>
      <c r="G225" t="s">
        <v>185</v>
      </c>
      <c r="H225" t="s">
        <v>71</v>
      </c>
      <c r="I225">
        <v>1</v>
      </c>
      <c r="J225" t="s">
        <v>262</v>
      </c>
      <c r="K225" s="1" t="s">
        <v>196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ユニフォーム赤木路成ICONIC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1</v>
      </c>
      <c r="C226" t="s">
        <v>108</v>
      </c>
      <c r="D226" s="1" t="s">
        <v>671</v>
      </c>
      <c r="E226" t="s">
        <v>77</v>
      </c>
      <c r="F226" s="1" t="s">
        <v>82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ユニフォーム大耳練ICONIC</v>
      </c>
    </row>
    <row r="227" spans="1:20" x14ac:dyDescent="0.3">
      <c r="A227">
        <f>VLOOKUP(Special[[#This Row],[No用]],SetNo[[No.用]:[vlookup 用]],2,FALSE)</f>
        <v>142</v>
      </c>
      <c r="B227">
        <f>IF(ROW()=2,1,IF(A226&lt;&gt;Special[[#This Row],[No]],1,B226+1))</f>
        <v>1</v>
      </c>
      <c r="C227" t="s">
        <v>108</v>
      </c>
      <c r="D227" s="1" t="s">
        <v>673</v>
      </c>
      <c r="E227" t="s">
        <v>77</v>
      </c>
      <c r="F227" s="1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ユニフォーム理石平介ICONIC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2</v>
      </c>
      <c r="C228" t="s">
        <v>108</v>
      </c>
      <c r="D228" s="1" t="s">
        <v>673</v>
      </c>
      <c r="E228" t="s">
        <v>77</v>
      </c>
      <c r="F228" s="1" t="s">
        <v>78</v>
      </c>
      <c r="G228" t="s">
        <v>185</v>
      </c>
      <c r="H228" t="s">
        <v>71</v>
      </c>
      <c r="I228">
        <v>1</v>
      </c>
      <c r="J228" t="s">
        <v>262</v>
      </c>
      <c r="K228" s="1" t="s">
        <v>180</v>
      </c>
      <c r="L228" s="1" t="s">
        <v>173</v>
      </c>
      <c r="M228">
        <v>29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ユニフォーム理石平介ICONIC</v>
      </c>
    </row>
    <row r="229" spans="1:20" x14ac:dyDescent="0.3">
      <c r="A229">
        <f>VLOOKUP(Special[[#This Row],[No用]],SetNo[[No.用]:[vlookup 用]],2,FALSE)</f>
        <v>143</v>
      </c>
      <c r="B229">
        <f>IF(ROW()=2,1,IF(A228&lt;&gt;Special[[#This Row],[No]],1,B228+1))</f>
        <v>1</v>
      </c>
      <c r="C229" t="s">
        <v>108</v>
      </c>
      <c r="D229" t="s">
        <v>122</v>
      </c>
      <c r="E229" t="s">
        <v>90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ユニフォーム木兎光太郎ICONIC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2</v>
      </c>
      <c r="C230" t="s">
        <v>108</v>
      </c>
      <c r="D230" t="s">
        <v>122</v>
      </c>
      <c r="E230" t="s">
        <v>90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274</v>
      </c>
      <c r="L230" s="1" t="s">
        <v>225</v>
      </c>
      <c r="M230">
        <v>51</v>
      </c>
      <c r="N230">
        <v>0</v>
      </c>
      <c r="O230">
        <v>61</v>
      </c>
      <c r="P230">
        <v>0</v>
      </c>
      <c r="T230" t="str">
        <f>Special[[#This Row],[服装]]&amp;Special[[#This Row],[名前]]&amp;Special[[#This Row],[レアリティ]]</f>
        <v>ユニフォーム木兎光太郎ICONIC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3</v>
      </c>
      <c r="C231" t="s">
        <v>108</v>
      </c>
      <c r="D231" t="s">
        <v>122</v>
      </c>
      <c r="E231" t="s">
        <v>90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854</v>
      </c>
      <c r="L231" s="1" t="s">
        <v>225</v>
      </c>
      <c r="M231">
        <v>51</v>
      </c>
      <c r="N231">
        <v>0</v>
      </c>
      <c r="O231">
        <v>61</v>
      </c>
      <c r="P231">
        <v>0</v>
      </c>
      <c r="Q231" s="1" t="s">
        <v>855</v>
      </c>
      <c r="T231" t="str">
        <f>Special[[#This Row],[服装]]&amp;Special[[#This Row],[名前]]&amp;Special[[#This Row],[レアリティ]]</f>
        <v>ユニフォーム木兎光太郎ICONIC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150</v>
      </c>
      <c r="D232" t="s">
        <v>122</v>
      </c>
      <c r="E232" t="s">
        <v>77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夏祭り木兎光太郎ICONIC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2</v>
      </c>
      <c r="C233" t="s">
        <v>150</v>
      </c>
      <c r="D233" t="s">
        <v>122</v>
      </c>
      <c r="E233" t="s">
        <v>77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180</v>
      </c>
      <c r="L233" s="1" t="s">
        <v>173</v>
      </c>
      <c r="M233">
        <v>15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夏祭り木兎光太郎ICONIC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s="1" t="s">
        <v>918</v>
      </c>
      <c r="D234" t="s">
        <v>122</v>
      </c>
      <c r="E234" s="1" t="s">
        <v>73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Xmas木兎光太郎ICONIC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2</v>
      </c>
      <c r="C235" s="1" t="s">
        <v>918</v>
      </c>
      <c r="D235" t="s">
        <v>122</v>
      </c>
      <c r="E235" s="1" t="s">
        <v>73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925</v>
      </c>
      <c r="L235" s="1" t="s">
        <v>225</v>
      </c>
      <c r="M235">
        <v>48</v>
      </c>
      <c r="N235">
        <v>0</v>
      </c>
      <c r="O235">
        <v>58</v>
      </c>
      <c r="P235">
        <v>0</v>
      </c>
      <c r="R235" s="1" t="s">
        <v>288</v>
      </c>
      <c r="S235">
        <v>2</v>
      </c>
      <c r="T235" t="str">
        <f>Special[[#This Row],[服装]]&amp;Special[[#This Row],[名前]]&amp;Special[[#This Row],[レアリティ]]</f>
        <v>Xmas木兎光太郎ICONIC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1</v>
      </c>
      <c r="C236" t="s">
        <v>108</v>
      </c>
      <c r="D236" t="s">
        <v>123</v>
      </c>
      <c r="E236" t="s">
        <v>90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ユニフォーム木葉秋紀ICONIC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s="1" t="s">
        <v>387</v>
      </c>
      <c r="D237" t="s">
        <v>123</v>
      </c>
      <c r="E237" s="1" t="s">
        <v>77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探偵木葉秋紀ICONIC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t="s">
        <v>124</v>
      </c>
      <c r="E238" t="s">
        <v>90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ユニフォーム猿杙大和ICONIC</v>
      </c>
    </row>
    <row r="239" spans="1:20" x14ac:dyDescent="0.3">
      <c r="A239">
        <f>VLOOKUP(Special[[#This Row],[No用]],SetNo[[No.用]:[vlookup 用]],2,FALSE)</f>
        <v>149</v>
      </c>
      <c r="B239">
        <f>IF(ROW()=2,1,IF(A238&lt;&gt;Special[[#This Row],[No]],1,B238+1))</f>
        <v>1</v>
      </c>
      <c r="C239" t="s">
        <v>108</v>
      </c>
      <c r="D239" t="s">
        <v>125</v>
      </c>
      <c r="E239" t="s">
        <v>90</v>
      </c>
      <c r="F239" t="s">
        <v>80</v>
      </c>
      <c r="G239" t="s">
        <v>128</v>
      </c>
      <c r="H239" t="s">
        <v>71</v>
      </c>
      <c r="I239">
        <v>1</v>
      </c>
      <c r="J239" t="s">
        <v>262</v>
      </c>
      <c r="K239" s="1" t="s">
        <v>196</v>
      </c>
      <c r="L239" s="1" t="s">
        <v>173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ユニフォーム小見春樹ICONIC</v>
      </c>
    </row>
    <row r="240" spans="1:20" x14ac:dyDescent="0.3">
      <c r="A240">
        <f>VLOOKUP(Special[[#This Row],[No用]],SetNo[[No.用]:[vlookup 用]],2,FALSE)</f>
        <v>150</v>
      </c>
      <c r="B240">
        <f>IF(ROW()=2,1,IF(A239&lt;&gt;Special[[#This Row],[No]],1,B239+1))</f>
        <v>1</v>
      </c>
      <c r="C240" t="s">
        <v>108</v>
      </c>
      <c r="D240" t="s">
        <v>126</v>
      </c>
      <c r="E240" t="s">
        <v>90</v>
      </c>
      <c r="F240" t="s">
        <v>82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ユニフォーム尾長渉ICONIC</v>
      </c>
    </row>
    <row r="241" spans="1:20" x14ac:dyDescent="0.3">
      <c r="A241">
        <f>VLOOKUP(Special[[#This Row],[No用]],SetNo[[No.用]:[vlookup 用]],2,FALSE)</f>
        <v>151</v>
      </c>
      <c r="B241">
        <f>IF(ROW()=2,1,IF(A240&lt;&gt;Special[[#This Row],[No]],1,B240+1))</f>
        <v>1</v>
      </c>
      <c r="C241" t="s">
        <v>108</v>
      </c>
      <c r="D241" t="s">
        <v>127</v>
      </c>
      <c r="E241" t="s">
        <v>90</v>
      </c>
      <c r="F241" t="s">
        <v>82</v>
      </c>
      <c r="G241" t="s">
        <v>128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ユニフォーム鷲尾辰生ICONIC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1</v>
      </c>
      <c r="C242" t="s">
        <v>108</v>
      </c>
      <c r="D242" t="s">
        <v>129</v>
      </c>
      <c r="E242" t="s">
        <v>73</v>
      </c>
      <c r="F242" t="s">
        <v>74</v>
      </c>
      <c r="G242" t="s">
        <v>128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ユニフォーム赤葦京治ICONIC</v>
      </c>
    </row>
    <row r="243" spans="1:20" x14ac:dyDescent="0.3">
      <c r="A243">
        <f>VLOOKUP(Special[[#This Row],[No用]],SetNo[[No.用]:[vlookup 用]],2,FALSE)</f>
        <v>152</v>
      </c>
      <c r="B243">
        <f>IF(ROW()=2,1,IF(A242&lt;&gt;Special[[#This Row],[No]],1,B242+1))</f>
        <v>2</v>
      </c>
      <c r="C243" t="s">
        <v>108</v>
      </c>
      <c r="D243" t="s">
        <v>129</v>
      </c>
      <c r="E243" t="s">
        <v>73</v>
      </c>
      <c r="F243" t="s">
        <v>74</v>
      </c>
      <c r="G243" t="s">
        <v>128</v>
      </c>
      <c r="H243" t="s">
        <v>71</v>
      </c>
      <c r="I243">
        <v>1</v>
      </c>
      <c r="J243" t="s">
        <v>262</v>
      </c>
      <c r="K243" s="1" t="s">
        <v>703</v>
      </c>
      <c r="L243" s="1" t="s">
        <v>225</v>
      </c>
      <c r="M243">
        <v>50</v>
      </c>
      <c r="N243">
        <v>0</v>
      </c>
      <c r="O243">
        <v>60</v>
      </c>
      <c r="P243">
        <v>0</v>
      </c>
      <c r="T243" t="str">
        <f>Special[[#This Row],[服装]]&amp;Special[[#This Row],[名前]]&amp;Special[[#This Row],[レアリティ]]</f>
        <v>ユニフォーム赤葦京治ICONIC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1</v>
      </c>
      <c r="C244" t="s">
        <v>150</v>
      </c>
      <c r="D244" t="s">
        <v>129</v>
      </c>
      <c r="E244" t="s">
        <v>90</v>
      </c>
      <c r="F244" t="s">
        <v>74</v>
      </c>
      <c r="G244" t="s">
        <v>128</v>
      </c>
      <c r="H244" t="s">
        <v>71</v>
      </c>
      <c r="I244">
        <v>1</v>
      </c>
      <c r="J244" t="s">
        <v>262</v>
      </c>
      <c r="K244" s="1" t="s">
        <v>281</v>
      </c>
      <c r="L244" s="1" t="s">
        <v>173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夏祭り赤葦京治ICONIC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1</v>
      </c>
      <c r="C245" t="s">
        <v>108</v>
      </c>
      <c r="D245" t="s">
        <v>284</v>
      </c>
      <c r="E245" t="s">
        <v>77</v>
      </c>
      <c r="F245" t="s">
        <v>78</v>
      </c>
      <c r="G245" t="s">
        <v>134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ユニフォーム星海光来ICONIC</v>
      </c>
    </row>
    <row r="246" spans="1:20" x14ac:dyDescent="0.3">
      <c r="A246">
        <f>VLOOKUP(Special[[#This Row],[No用]],SetNo[[No.用]:[vlookup 用]],2,FALSE)</f>
        <v>154</v>
      </c>
      <c r="B246">
        <f>IF(ROW()=2,1,IF(A245&lt;&gt;Special[[#This Row],[No]],1,B245+1))</f>
        <v>2</v>
      </c>
      <c r="C246" t="s">
        <v>108</v>
      </c>
      <c r="D246" t="s">
        <v>284</v>
      </c>
      <c r="E246" t="s">
        <v>77</v>
      </c>
      <c r="F246" t="s">
        <v>78</v>
      </c>
      <c r="G246" t="s">
        <v>134</v>
      </c>
      <c r="H246" t="s">
        <v>71</v>
      </c>
      <c r="I246">
        <v>1</v>
      </c>
      <c r="J246" t="s">
        <v>262</v>
      </c>
      <c r="K246" s="1" t="s">
        <v>180</v>
      </c>
      <c r="L246" s="1" t="s">
        <v>162</v>
      </c>
      <c r="M246">
        <v>14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ユニフォーム星海光来ICONIC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3</v>
      </c>
      <c r="C247" t="s">
        <v>108</v>
      </c>
      <c r="D247" t="s">
        <v>284</v>
      </c>
      <c r="E247" t="s">
        <v>77</v>
      </c>
      <c r="F247" t="s">
        <v>78</v>
      </c>
      <c r="G247" t="s">
        <v>134</v>
      </c>
      <c r="H247" t="s">
        <v>71</v>
      </c>
      <c r="I247">
        <v>1</v>
      </c>
      <c r="J247" t="s">
        <v>262</v>
      </c>
      <c r="K247" s="1" t="s">
        <v>193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Special[[#This Row],[服装]]&amp;Special[[#This Row],[名前]]&amp;Special[[#This Row],[レアリティ]]</f>
        <v>ユニフォーム星海光来ICONIC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1</v>
      </c>
      <c r="C248" s="1" t="s">
        <v>898</v>
      </c>
      <c r="D248" t="s">
        <v>284</v>
      </c>
      <c r="E248" s="1" t="s">
        <v>73</v>
      </c>
      <c r="F248" t="s">
        <v>78</v>
      </c>
      <c r="G248" t="s">
        <v>134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文化祭星海光来ICONIC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2</v>
      </c>
      <c r="C249" s="1" t="s">
        <v>898</v>
      </c>
      <c r="D249" t="s">
        <v>284</v>
      </c>
      <c r="E249" s="1" t="s">
        <v>73</v>
      </c>
      <c r="F249" t="s">
        <v>78</v>
      </c>
      <c r="G249" t="s">
        <v>134</v>
      </c>
      <c r="H249" t="s">
        <v>71</v>
      </c>
      <c r="I249">
        <v>1</v>
      </c>
      <c r="J249" t="s">
        <v>262</v>
      </c>
      <c r="K249" s="1" t="s">
        <v>180</v>
      </c>
      <c r="L249" s="1" t="s">
        <v>162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文化祭星海光来ICONIC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t="s">
        <v>108</v>
      </c>
      <c r="D250" t="s">
        <v>133</v>
      </c>
      <c r="E250" t="s">
        <v>77</v>
      </c>
      <c r="F250" t="s">
        <v>82</v>
      </c>
      <c r="G250" t="s">
        <v>134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12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ユニフォーム昼神幸郎ICONIC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1</v>
      </c>
      <c r="C251" s="1" t="s">
        <v>918</v>
      </c>
      <c r="D251" t="s">
        <v>133</v>
      </c>
      <c r="E251" s="1" t="s">
        <v>73</v>
      </c>
      <c r="F251" t="s">
        <v>82</v>
      </c>
      <c r="G251" t="s">
        <v>134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12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Xmas昼神幸郎ICONIC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2</v>
      </c>
      <c r="C252" s="1" t="s">
        <v>918</v>
      </c>
      <c r="D252" t="s">
        <v>133</v>
      </c>
      <c r="E252" s="1" t="s">
        <v>73</v>
      </c>
      <c r="F252" t="s">
        <v>82</v>
      </c>
      <c r="G252" t="s">
        <v>134</v>
      </c>
      <c r="H252" t="s">
        <v>71</v>
      </c>
      <c r="I252">
        <v>1</v>
      </c>
      <c r="J252" t="s">
        <v>262</v>
      </c>
      <c r="K252" s="1" t="s">
        <v>922</v>
      </c>
      <c r="L252" s="1" t="s">
        <v>225</v>
      </c>
      <c r="M252">
        <v>48</v>
      </c>
      <c r="N252">
        <v>0</v>
      </c>
      <c r="O252">
        <v>58</v>
      </c>
      <c r="P252">
        <v>0</v>
      </c>
      <c r="T252" t="str">
        <f>Special[[#This Row],[服装]]&amp;Special[[#This Row],[名前]]&amp;Special[[#This Row],[レアリティ]]</f>
        <v>Xmas昼神幸郎ICONIC</v>
      </c>
    </row>
    <row r="253" spans="1:20" x14ac:dyDescent="0.3">
      <c r="A253">
        <f>VLOOKUP(Special[[#This Row],[No用]],SetNo[[No.用]:[vlookup 用]],2,FALSE)</f>
        <v>158</v>
      </c>
      <c r="B253">
        <f>IF(ROW()=2,1,IF(A252&lt;&gt;Special[[#This Row],[No]],1,B252+1))</f>
        <v>1</v>
      </c>
      <c r="C253" t="s">
        <v>108</v>
      </c>
      <c r="D253" t="s">
        <v>131</v>
      </c>
      <c r="E253" t="s">
        <v>77</v>
      </c>
      <c r="F253" t="s">
        <v>78</v>
      </c>
      <c r="G253" t="s">
        <v>135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ユニフォーム佐久早聖臣ICONIC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2</v>
      </c>
      <c r="C254" t="s">
        <v>108</v>
      </c>
      <c r="D254" t="s">
        <v>131</v>
      </c>
      <c r="E254" t="s">
        <v>77</v>
      </c>
      <c r="F254" t="s">
        <v>78</v>
      </c>
      <c r="G254" t="s">
        <v>135</v>
      </c>
      <c r="H254" t="s">
        <v>71</v>
      </c>
      <c r="I254">
        <v>1</v>
      </c>
      <c r="J254" t="s">
        <v>262</v>
      </c>
      <c r="K254" s="1" t="s">
        <v>193</v>
      </c>
      <c r="L254" s="1" t="s">
        <v>225</v>
      </c>
      <c r="M254">
        <v>51</v>
      </c>
      <c r="N254">
        <v>0</v>
      </c>
      <c r="O254">
        <v>61</v>
      </c>
      <c r="P254">
        <v>0</v>
      </c>
      <c r="T254" t="str">
        <f>Special[[#This Row],[服装]]&amp;Special[[#This Row],[名前]]&amp;Special[[#This Row],[レアリティ]]</f>
        <v>ユニフォーム佐久早聖臣ICONIC</v>
      </c>
    </row>
    <row r="255" spans="1:20" x14ac:dyDescent="0.3">
      <c r="A255">
        <f>VLOOKUP(Special[[#This Row],[No用]],SetNo[[No.用]:[vlookup 用]],2,FALSE)</f>
        <v>159</v>
      </c>
      <c r="B255">
        <f>IF(ROW()=2,1,IF(A254&lt;&gt;Special[[#This Row],[No]],1,B254+1))</f>
        <v>1</v>
      </c>
      <c r="C255" t="s">
        <v>108</v>
      </c>
      <c r="D255" t="s">
        <v>132</v>
      </c>
      <c r="E255" t="s">
        <v>77</v>
      </c>
      <c r="F255" t="s">
        <v>80</v>
      </c>
      <c r="G255" t="s">
        <v>135</v>
      </c>
      <c r="H255" t="s">
        <v>71</v>
      </c>
      <c r="I255">
        <v>1</v>
      </c>
      <c r="J255" t="s">
        <v>408</v>
      </c>
      <c r="K255" s="1" t="s">
        <v>272</v>
      </c>
      <c r="L255" s="1" t="s">
        <v>173</v>
      </c>
      <c r="M255">
        <v>32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ユニフォーム小森元也ICONIC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2</v>
      </c>
      <c r="C256" t="s">
        <v>108</v>
      </c>
      <c r="D256" t="s">
        <v>132</v>
      </c>
      <c r="E256" t="s">
        <v>77</v>
      </c>
      <c r="F256" t="s">
        <v>80</v>
      </c>
      <c r="G256" t="s">
        <v>135</v>
      </c>
      <c r="H256" t="s">
        <v>71</v>
      </c>
      <c r="I256">
        <v>1</v>
      </c>
      <c r="J256" t="s">
        <v>408</v>
      </c>
      <c r="K256" s="1" t="s">
        <v>196</v>
      </c>
      <c r="L256" s="1" t="s">
        <v>225</v>
      </c>
      <c r="M256">
        <v>47</v>
      </c>
      <c r="N256">
        <v>0</v>
      </c>
      <c r="O256">
        <v>57</v>
      </c>
      <c r="P256">
        <v>0</v>
      </c>
      <c r="T256" t="str">
        <f>Special[[#This Row],[服装]]&amp;Special[[#This Row],[名前]]&amp;Special[[#This Row],[レアリティ]]</f>
        <v>ユニフォーム小森元也ICONIC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1</v>
      </c>
      <c r="C257" t="s">
        <v>108</v>
      </c>
      <c r="D257" s="1" t="s">
        <v>689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408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ユニフォーム大将優ICONIC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2</v>
      </c>
      <c r="C258" t="s">
        <v>108</v>
      </c>
      <c r="D258" s="1" t="s">
        <v>689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408</v>
      </c>
      <c r="K258" s="1" t="s">
        <v>193</v>
      </c>
      <c r="L258" s="1" t="s">
        <v>225</v>
      </c>
      <c r="M258">
        <v>44</v>
      </c>
      <c r="N258">
        <v>0</v>
      </c>
      <c r="O258">
        <v>54</v>
      </c>
      <c r="P258">
        <v>0</v>
      </c>
      <c r="T258" t="str">
        <f>Special[[#This Row],[服装]]&amp;Special[[#This Row],[名前]]&amp;Special[[#This Row],[レアリティ]]</f>
        <v>ユニフォーム大将優ICONIC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1</v>
      </c>
      <c r="C259" s="1" t="s">
        <v>939</v>
      </c>
      <c r="D259" s="1" t="s">
        <v>689</v>
      </c>
      <c r="E259" s="1" t="s">
        <v>77</v>
      </c>
      <c r="F259" s="1" t="s">
        <v>78</v>
      </c>
      <c r="G259" s="1" t="s">
        <v>691</v>
      </c>
      <c r="H259" s="1" t="s">
        <v>692</v>
      </c>
      <c r="I259">
        <v>1</v>
      </c>
      <c r="J259" t="s">
        <v>408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新年大将優ICONIC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1</v>
      </c>
      <c r="C260" t="s">
        <v>108</v>
      </c>
      <c r="D260" s="1" t="s">
        <v>694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ユニフォーム沼井和馬ICONIC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2</v>
      </c>
      <c r="C261" t="s">
        <v>108</v>
      </c>
      <c r="D261" s="1" t="s">
        <v>694</v>
      </c>
      <c r="E261" s="1" t="s">
        <v>90</v>
      </c>
      <c r="F261" s="1" t="s">
        <v>78</v>
      </c>
      <c r="G261" s="1" t="s">
        <v>691</v>
      </c>
      <c r="H261" t="s">
        <v>71</v>
      </c>
      <c r="I261">
        <v>1</v>
      </c>
      <c r="J261" t="s">
        <v>408</v>
      </c>
      <c r="K261" s="1" t="s">
        <v>278</v>
      </c>
      <c r="L261" s="1" t="s">
        <v>225</v>
      </c>
      <c r="M261">
        <v>47</v>
      </c>
      <c r="N261">
        <v>0</v>
      </c>
      <c r="O261">
        <v>57</v>
      </c>
      <c r="P261">
        <v>0</v>
      </c>
      <c r="T261" t="str">
        <f>Special[[#This Row],[服装]]&amp;Special[[#This Row],[名前]]&amp;Special[[#This Row],[レアリティ]]</f>
        <v>ユニフォーム沼井和馬ICONIC</v>
      </c>
    </row>
    <row r="262" spans="1:20" x14ac:dyDescent="0.3">
      <c r="A262">
        <f>VLOOKUP(Special[[#This Row],[No用]],SetNo[[No.用]:[vlookup 用]],2,FALSE)</f>
        <v>163</v>
      </c>
      <c r="B262">
        <f>IF(ROW()=2,1,IF(A261&lt;&gt;Special[[#This Row],[No]],1,B261+1))</f>
        <v>1</v>
      </c>
      <c r="C262" t="s">
        <v>108</v>
      </c>
      <c r="D262" s="1" t="s">
        <v>861</v>
      </c>
      <c r="E262" s="1" t="s">
        <v>90</v>
      </c>
      <c r="F262" s="1" t="s">
        <v>78</v>
      </c>
      <c r="G262" s="1" t="s">
        <v>691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ユニフォーム潜尚保ICONIC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2</v>
      </c>
      <c r="C263" t="s">
        <v>108</v>
      </c>
      <c r="D263" s="1" t="s">
        <v>861</v>
      </c>
      <c r="E263" s="1" t="s">
        <v>90</v>
      </c>
      <c r="F263" s="1" t="s">
        <v>78</v>
      </c>
      <c r="G263" s="1" t="s">
        <v>691</v>
      </c>
      <c r="H263" t="s">
        <v>71</v>
      </c>
      <c r="I263">
        <v>1</v>
      </c>
      <c r="J263" t="s">
        <v>408</v>
      </c>
      <c r="K263" s="1" t="s">
        <v>272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ユニフォーム潜尚保ICONIC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t="s">
        <v>108</v>
      </c>
      <c r="D264" s="1" t="s">
        <v>863</v>
      </c>
      <c r="E264" s="1" t="s">
        <v>90</v>
      </c>
      <c r="F264" s="1" t="s">
        <v>78</v>
      </c>
      <c r="G264" s="1" t="s">
        <v>691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ユニフォーム高千穂恵也ICONIC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2</v>
      </c>
      <c r="C265" t="s">
        <v>108</v>
      </c>
      <c r="D265" s="1" t="s">
        <v>863</v>
      </c>
      <c r="E265" s="1" t="s">
        <v>90</v>
      </c>
      <c r="F265" s="1" t="s">
        <v>78</v>
      </c>
      <c r="G265" s="1" t="s">
        <v>691</v>
      </c>
      <c r="H265" t="s">
        <v>71</v>
      </c>
      <c r="I265">
        <v>1</v>
      </c>
      <c r="J265" t="s">
        <v>408</v>
      </c>
      <c r="K265" s="1" t="s">
        <v>180</v>
      </c>
      <c r="L265" s="1" t="s">
        <v>173</v>
      </c>
      <c r="M265">
        <v>29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ユニフォーム高千穂恵也ICONIC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1</v>
      </c>
      <c r="C266" t="s">
        <v>108</v>
      </c>
      <c r="D266" s="1" t="s">
        <v>865</v>
      </c>
      <c r="E266" s="1" t="s">
        <v>90</v>
      </c>
      <c r="F266" s="1" t="s">
        <v>82</v>
      </c>
      <c r="G266" s="1" t="s">
        <v>691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ユニフォーム広尾倖児ICONIC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2</v>
      </c>
      <c r="C267" t="s">
        <v>108</v>
      </c>
      <c r="D267" s="1" t="s">
        <v>865</v>
      </c>
      <c r="E267" s="1" t="s">
        <v>90</v>
      </c>
      <c r="F267" s="1" t="s">
        <v>82</v>
      </c>
      <c r="G267" s="1" t="s">
        <v>691</v>
      </c>
      <c r="H267" t="s">
        <v>71</v>
      </c>
      <c r="I267">
        <v>1</v>
      </c>
      <c r="J267" t="s">
        <v>262</v>
      </c>
      <c r="K267" s="1" t="s">
        <v>282</v>
      </c>
      <c r="L267" s="1" t="s">
        <v>173</v>
      </c>
      <c r="M267">
        <v>24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ユニフォーム広尾倖児ICONIC</v>
      </c>
    </row>
    <row r="268" spans="1:20" x14ac:dyDescent="0.3">
      <c r="A268">
        <f>VLOOKUP(Special[[#This Row],[No用]],SetNo[[No.用]:[vlookup 用]],2,FALSE)</f>
        <v>166</v>
      </c>
      <c r="B268">
        <f>IF(ROW()=2,1,IF(A267&lt;&gt;Special[[#This Row],[No]],1,B267+1))</f>
        <v>1</v>
      </c>
      <c r="C268" t="s">
        <v>108</v>
      </c>
      <c r="D268" s="1" t="s">
        <v>867</v>
      </c>
      <c r="E268" s="1" t="s">
        <v>90</v>
      </c>
      <c r="F268" s="1" t="s">
        <v>74</v>
      </c>
      <c r="G268" s="1" t="s">
        <v>691</v>
      </c>
      <c r="H268" t="s">
        <v>71</v>
      </c>
      <c r="I268">
        <v>1</v>
      </c>
      <c r="J268" t="s">
        <v>408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ユニフォーム先島伊澄ICONIC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1</v>
      </c>
      <c r="C269" t="s">
        <v>108</v>
      </c>
      <c r="D269" s="1" t="s">
        <v>869</v>
      </c>
      <c r="E269" s="1" t="s">
        <v>90</v>
      </c>
      <c r="F269" s="1" t="s">
        <v>82</v>
      </c>
      <c r="G269" s="1" t="s">
        <v>691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ユニフォーム背黒晃彦ICONIC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1</v>
      </c>
      <c r="C270" t="s">
        <v>108</v>
      </c>
      <c r="D270" s="1" t="s">
        <v>871</v>
      </c>
      <c r="E270" s="1" t="s">
        <v>90</v>
      </c>
      <c r="F270" s="1" t="s">
        <v>80</v>
      </c>
      <c r="G270" s="1" t="s">
        <v>691</v>
      </c>
      <c r="H270" t="s">
        <v>71</v>
      </c>
      <c r="I270">
        <v>1</v>
      </c>
      <c r="J270" t="s">
        <v>408</v>
      </c>
      <c r="K270" s="1" t="s">
        <v>196</v>
      </c>
      <c r="L270" s="1" t="s">
        <v>173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9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811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813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728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814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715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721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817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848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849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820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850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749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765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733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753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734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732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722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748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759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763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735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750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821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824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825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714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852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884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886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888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890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899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902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906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913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915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923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928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936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941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942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950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956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958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966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975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988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957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959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810</v>
      </c>
      <c r="B149" t="s">
        <v>962</v>
      </c>
      <c r="C149" t="s">
        <v>527</v>
      </c>
      <c r="D149" t="s">
        <v>24</v>
      </c>
      <c r="E149" t="s">
        <v>31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122</v>
      </c>
      <c r="N149">
        <v>125</v>
      </c>
      <c r="O149">
        <v>125</v>
      </c>
      <c r="P149">
        <v>101</v>
      </c>
      <c r="Q149">
        <v>117</v>
      </c>
      <c r="R149">
        <v>117</v>
      </c>
      <c r="S149">
        <v>121</v>
      </c>
      <c r="T149">
        <v>121</v>
      </c>
      <c r="U149">
        <v>41</v>
      </c>
      <c r="V149">
        <v>494</v>
      </c>
      <c r="W149">
        <v>476</v>
      </c>
      <c r="X149" t="s">
        <v>976</v>
      </c>
      <c r="Y149" t="s">
        <v>529</v>
      </c>
      <c r="Z149">
        <v>1112</v>
      </c>
      <c r="AA149">
        <v>223</v>
      </c>
      <c r="AB149">
        <v>247</v>
      </c>
      <c r="AC149">
        <v>250</v>
      </c>
      <c r="AD149">
        <v>238</v>
      </c>
      <c r="AE149">
        <v>238</v>
      </c>
    </row>
    <row r="150" spans="1:31" x14ac:dyDescent="0.3">
      <c r="A150" t="s">
        <v>815</v>
      </c>
      <c r="B150" t="s">
        <v>704</v>
      </c>
      <c r="C150" t="s">
        <v>545</v>
      </c>
      <c r="D150" t="s">
        <v>24</v>
      </c>
      <c r="E150" t="s">
        <v>25</v>
      </c>
      <c r="F150" t="s">
        <v>152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122</v>
      </c>
      <c r="M150">
        <v>121</v>
      </c>
      <c r="N150">
        <v>116</v>
      </c>
      <c r="O150">
        <v>118</v>
      </c>
      <c r="P150">
        <v>97</v>
      </c>
      <c r="Q150">
        <v>117</v>
      </c>
      <c r="R150">
        <v>116</v>
      </c>
      <c r="S150">
        <v>119</v>
      </c>
      <c r="T150">
        <v>117</v>
      </c>
      <c r="U150">
        <v>31</v>
      </c>
      <c r="V150">
        <v>477</v>
      </c>
      <c r="W150">
        <v>469</v>
      </c>
      <c r="X150" t="s">
        <v>707</v>
      </c>
      <c r="Y150" t="s">
        <v>547</v>
      </c>
      <c r="Z150">
        <v>1074</v>
      </c>
      <c r="AA150">
        <v>219</v>
      </c>
      <c r="AB150">
        <v>239</v>
      </c>
      <c r="AC150">
        <v>234</v>
      </c>
      <c r="AD150">
        <v>233</v>
      </c>
      <c r="AE150">
        <v>236</v>
      </c>
    </row>
    <row r="151" spans="1:31" x14ac:dyDescent="0.3">
      <c r="A151" t="s">
        <v>816</v>
      </c>
      <c r="B151" t="s">
        <v>208</v>
      </c>
      <c r="C151" t="s">
        <v>548</v>
      </c>
      <c r="D151" t="s">
        <v>28</v>
      </c>
      <c r="E151" t="s">
        <v>25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125</v>
      </c>
      <c r="M151">
        <v>124</v>
      </c>
      <c r="N151">
        <v>115</v>
      </c>
      <c r="O151">
        <v>123</v>
      </c>
      <c r="P151">
        <v>101</v>
      </c>
      <c r="Q151">
        <v>115</v>
      </c>
      <c r="R151">
        <v>116</v>
      </c>
      <c r="S151">
        <v>121</v>
      </c>
      <c r="T151">
        <v>121</v>
      </c>
      <c r="U151">
        <v>41</v>
      </c>
      <c r="V151">
        <v>487</v>
      </c>
      <c r="W151">
        <v>473</v>
      </c>
      <c r="X151" t="s">
        <v>551</v>
      </c>
      <c r="Y151" t="s">
        <v>550</v>
      </c>
      <c r="Z151">
        <v>1102</v>
      </c>
      <c r="AA151">
        <v>226</v>
      </c>
      <c r="AB151">
        <v>247</v>
      </c>
      <c r="AC151">
        <v>238</v>
      </c>
      <c r="AD151">
        <v>237</v>
      </c>
      <c r="AE151">
        <v>236</v>
      </c>
    </row>
    <row r="152" spans="1:31" x14ac:dyDescent="0.3">
      <c r="A152" t="s">
        <v>847</v>
      </c>
      <c r="B152" t="s">
        <v>962</v>
      </c>
      <c r="C152" t="s">
        <v>548</v>
      </c>
      <c r="D152" t="s">
        <v>23</v>
      </c>
      <c r="E152" t="s">
        <v>25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128</v>
      </c>
      <c r="M152">
        <v>121</v>
      </c>
      <c r="N152">
        <v>115</v>
      </c>
      <c r="O152">
        <v>120</v>
      </c>
      <c r="P152">
        <v>101</v>
      </c>
      <c r="Q152">
        <v>116</v>
      </c>
      <c r="R152">
        <v>116</v>
      </c>
      <c r="S152">
        <v>123</v>
      </c>
      <c r="T152">
        <v>121</v>
      </c>
      <c r="U152">
        <v>41</v>
      </c>
      <c r="V152">
        <v>484</v>
      </c>
      <c r="W152">
        <v>476</v>
      </c>
      <c r="X152" t="s">
        <v>967</v>
      </c>
      <c r="Y152" t="s">
        <v>550</v>
      </c>
      <c r="Z152">
        <v>1102</v>
      </c>
      <c r="AA152">
        <v>229</v>
      </c>
      <c r="AB152">
        <v>241</v>
      </c>
      <c r="AC152">
        <v>235</v>
      </c>
      <c r="AD152">
        <v>237</v>
      </c>
      <c r="AE152">
        <v>239</v>
      </c>
    </row>
    <row r="153" spans="1:31" x14ac:dyDescent="0.3">
      <c r="A153" t="s">
        <v>819</v>
      </c>
      <c r="B153" t="s">
        <v>208</v>
      </c>
      <c r="C153" t="s">
        <v>555</v>
      </c>
      <c r="D153" t="s">
        <v>24</v>
      </c>
      <c r="E153" t="s">
        <v>31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726</v>
      </c>
      <c r="L153">
        <v>116</v>
      </c>
      <c r="M153">
        <v>117</v>
      </c>
      <c r="N153">
        <v>123</v>
      </c>
      <c r="O153">
        <v>123</v>
      </c>
      <c r="P153">
        <v>97</v>
      </c>
      <c r="Q153">
        <v>118</v>
      </c>
      <c r="R153">
        <v>115</v>
      </c>
      <c r="S153">
        <v>117</v>
      </c>
      <c r="T153">
        <v>118</v>
      </c>
      <c r="U153">
        <v>41</v>
      </c>
      <c r="V153">
        <v>479</v>
      </c>
      <c r="W153">
        <v>468</v>
      </c>
      <c r="X153" t="s">
        <v>558</v>
      </c>
      <c r="Y153" t="s">
        <v>557</v>
      </c>
      <c r="Z153">
        <v>1085</v>
      </c>
      <c r="AA153">
        <v>213</v>
      </c>
      <c r="AB153">
        <v>240</v>
      </c>
      <c r="AC153">
        <v>246</v>
      </c>
      <c r="AD153">
        <v>233</v>
      </c>
      <c r="AE153">
        <v>235</v>
      </c>
    </row>
    <row r="154" spans="1:31" x14ac:dyDescent="0.3">
      <c r="A154" t="s">
        <v>719</v>
      </c>
      <c r="B154" t="s">
        <v>211</v>
      </c>
      <c r="C154" t="s">
        <v>592</v>
      </c>
      <c r="D154" t="s">
        <v>24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133</v>
      </c>
      <c r="M154">
        <v>133</v>
      </c>
      <c r="N154">
        <v>115</v>
      </c>
      <c r="O154">
        <v>124</v>
      </c>
      <c r="P154">
        <v>101</v>
      </c>
      <c r="Q154">
        <v>117</v>
      </c>
      <c r="R154">
        <v>117</v>
      </c>
      <c r="S154">
        <v>123</v>
      </c>
      <c r="T154">
        <v>121</v>
      </c>
      <c r="U154">
        <v>41</v>
      </c>
      <c r="V154">
        <v>505</v>
      </c>
      <c r="W154">
        <v>478</v>
      </c>
      <c r="X154" t="s">
        <v>595</v>
      </c>
      <c r="Y154" t="s">
        <v>594</v>
      </c>
      <c r="Z154">
        <v>1125</v>
      </c>
      <c r="AA154">
        <v>234</v>
      </c>
      <c r="AB154">
        <v>257</v>
      </c>
      <c r="AC154">
        <v>239</v>
      </c>
      <c r="AD154">
        <v>238</v>
      </c>
      <c r="AE154">
        <v>240</v>
      </c>
    </row>
    <row r="155" spans="1:31" x14ac:dyDescent="0.3">
      <c r="A155" t="s">
        <v>739</v>
      </c>
      <c r="B155" t="s">
        <v>938</v>
      </c>
      <c r="C155" t="s">
        <v>592</v>
      </c>
      <c r="D155" t="s">
        <v>28</v>
      </c>
      <c r="E155" t="s">
        <v>25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805</v>
      </c>
      <c r="L155">
        <v>136</v>
      </c>
      <c r="M155">
        <v>135</v>
      </c>
      <c r="N155">
        <v>115</v>
      </c>
      <c r="O155">
        <v>125</v>
      </c>
      <c r="P155">
        <v>101</v>
      </c>
      <c r="Q155">
        <v>115</v>
      </c>
      <c r="R155">
        <v>115</v>
      </c>
      <c r="S155">
        <v>122</v>
      </c>
      <c r="T155">
        <v>120</v>
      </c>
      <c r="U155">
        <v>41</v>
      </c>
      <c r="V155">
        <v>511</v>
      </c>
      <c r="W155">
        <v>472</v>
      </c>
      <c r="X155" t="s">
        <v>948</v>
      </c>
      <c r="Y155" t="s">
        <v>594</v>
      </c>
      <c r="Z155">
        <v>1125</v>
      </c>
      <c r="AA155">
        <v>237</v>
      </c>
      <c r="AB155">
        <v>260</v>
      </c>
      <c r="AC155">
        <v>240</v>
      </c>
      <c r="AD155">
        <v>235</v>
      </c>
      <c r="AE155">
        <v>237</v>
      </c>
    </row>
    <row r="156" spans="1:31" x14ac:dyDescent="0.3">
      <c r="A156" t="s">
        <v>723</v>
      </c>
      <c r="B156" t="s">
        <v>211</v>
      </c>
      <c r="C156" t="s">
        <v>596</v>
      </c>
      <c r="D156" t="s">
        <v>24</v>
      </c>
      <c r="E156" t="s">
        <v>26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804</v>
      </c>
      <c r="L156">
        <v>126</v>
      </c>
      <c r="M156">
        <v>121</v>
      </c>
      <c r="N156">
        <v>114</v>
      </c>
      <c r="O156">
        <v>122</v>
      </c>
      <c r="P156">
        <v>97</v>
      </c>
      <c r="Q156">
        <v>128</v>
      </c>
      <c r="R156">
        <v>116</v>
      </c>
      <c r="S156">
        <v>120</v>
      </c>
      <c r="T156">
        <v>118</v>
      </c>
      <c r="U156">
        <v>28</v>
      </c>
      <c r="V156">
        <v>483</v>
      </c>
      <c r="W156">
        <v>482</v>
      </c>
      <c r="X156" t="s">
        <v>599</v>
      </c>
      <c r="Y156" t="s">
        <v>598</v>
      </c>
      <c r="Z156">
        <v>1090</v>
      </c>
      <c r="AA156">
        <v>223</v>
      </c>
      <c r="AB156">
        <v>243</v>
      </c>
      <c r="AC156">
        <v>236</v>
      </c>
      <c r="AD156">
        <v>234</v>
      </c>
      <c r="AE156">
        <v>248</v>
      </c>
    </row>
    <row r="157" spans="1:31" x14ac:dyDescent="0.3">
      <c r="A157" t="s">
        <v>718</v>
      </c>
      <c r="B157" t="s">
        <v>897</v>
      </c>
      <c r="C157" t="s">
        <v>596</v>
      </c>
      <c r="D157" t="s">
        <v>28</v>
      </c>
      <c r="E157" t="s">
        <v>26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804</v>
      </c>
      <c r="L157">
        <v>127</v>
      </c>
      <c r="M157">
        <v>119</v>
      </c>
      <c r="N157">
        <v>114</v>
      </c>
      <c r="O157">
        <v>120</v>
      </c>
      <c r="P157">
        <v>97</v>
      </c>
      <c r="Q157">
        <v>130</v>
      </c>
      <c r="R157">
        <v>115</v>
      </c>
      <c r="S157">
        <v>122</v>
      </c>
      <c r="T157">
        <v>118</v>
      </c>
      <c r="U157">
        <v>28</v>
      </c>
      <c r="V157">
        <v>480</v>
      </c>
      <c r="W157">
        <v>485</v>
      </c>
      <c r="X157" t="s">
        <v>907</v>
      </c>
      <c r="Y157" t="s">
        <v>598</v>
      </c>
      <c r="Z157">
        <v>1090</v>
      </c>
      <c r="AA157">
        <v>224</v>
      </c>
      <c r="AB157">
        <v>239</v>
      </c>
      <c r="AC157">
        <v>234</v>
      </c>
      <c r="AD157">
        <v>233</v>
      </c>
      <c r="AE157">
        <v>252</v>
      </c>
    </row>
    <row r="158" spans="1:31" x14ac:dyDescent="0.3">
      <c r="A158" t="s">
        <v>727</v>
      </c>
      <c r="B158" t="s">
        <v>704</v>
      </c>
      <c r="C158" t="s">
        <v>600</v>
      </c>
      <c r="D158" t="s">
        <v>23</v>
      </c>
      <c r="E158" t="s">
        <v>25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786</v>
      </c>
      <c r="L158">
        <v>126</v>
      </c>
      <c r="M158">
        <v>123</v>
      </c>
      <c r="N158">
        <v>119</v>
      </c>
      <c r="O158">
        <v>124</v>
      </c>
      <c r="P158">
        <v>101</v>
      </c>
      <c r="Q158">
        <v>119</v>
      </c>
      <c r="R158">
        <v>119</v>
      </c>
      <c r="S158">
        <v>124</v>
      </c>
      <c r="T158">
        <v>122</v>
      </c>
      <c r="U158">
        <v>41</v>
      </c>
      <c r="V158">
        <v>492</v>
      </c>
      <c r="W158">
        <v>484</v>
      </c>
      <c r="X158" t="s">
        <v>706</v>
      </c>
      <c r="Y158" t="s">
        <v>602</v>
      </c>
      <c r="Z158">
        <v>1118</v>
      </c>
      <c r="AA158">
        <v>227</v>
      </c>
      <c r="AB158">
        <v>247</v>
      </c>
      <c r="AC158">
        <v>243</v>
      </c>
      <c r="AD158">
        <v>241</v>
      </c>
      <c r="AE158">
        <v>243</v>
      </c>
    </row>
    <row r="159" spans="1:31" x14ac:dyDescent="0.3">
      <c r="A159" t="s">
        <v>743</v>
      </c>
      <c r="B159" t="s">
        <v>393</v>
      </c>
      <c r="C159" t="s">
        <v>394</v>
      </c>
      <c r="D159" t="s">
        <v>24</v>
      </c>
      <c r="E159" t="s">
        <v>31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717</v>
      </c>
      <c r="L159">
        <v>120</v>
      </c>
      <c r="M159">
        <v>123</v>
      </c>
      <c r="N159">
        <v>130</v>
      </c>
      <c r="O159">
        <v>126</v>
      </c>
      <c r="P159">
        <v>101</v>
      </c>
      <c r="Q159">
        <v>118</v>
      </c>
      <c r="R159">
        <v>118</v>
      </c>
      <c r="S159">
        <v>117</v>
      </c>
      <c r="T159">
        <v>119</v>
      </c>
      <c r="U159">
        <v>36</v>
      </c>
      <c r="V159">
        <v>499</v>
      </c>
      <c r="W159">
        <v>472</v>
      </c>
      <c r="X159" t="s">
        <v>605</v>
      </c>
      <c r="Y159" t="s">
        <v>604</v>
      </c>
      <c r="Z159">
        <v>1108</v>
      </c>
      <c r="AA159">
        <v>221</v>
      </c>
      <c r="AB159">
        <v>249</v>
      </c>
      <c r="AC159">
        <v>256</v>
      </c>
      <c r="AD159">
        <v>237</v>
      </c>
      <c r="AE159">
        <v>235</v>
      </c>
    </row>
    <row r="160" spans="1:31" x14ac:dyDescent="0.3">
      <c r="A160" t="s">
        <v>822</v>
      </c>
      <c r="B160" t="s">
        <v>897</v>
      </c>
      <c r="C160" t="s">
        <v>616</v>
      </c>
      <c r="D160" t="s">
        <v>23</v>
      </c>
      <c r="E160" t="s">
        <v>31</v>
      </c>
      <c r="F160" t="s">
        <v>190</v>
      </c>
      <c r="G160" t="s">
        <v>71</v>
      </c>
      <c r="H160" t="s">
        <v>715</v>
      </c>
      <c r="I160" t="s">
        <v>22</v>
      </c>
      <c r="J160" t="s">
        <v>716</v>
      </c>
      <c r="K160" t="s">
        <v>805</v>
      </c>
      <c r="L160">
        <v>121</v>
      </c>
      <c r="M160">
        <v>132</v>
      </c>
      <c r="N160">
        <v>133</v>
      </c>
      <c r="O160">
        <v>130</v>
      </c>
      <c r="P160">
        <v>101</v>
      </c>
      <c r="Q160">
        <v>115</v>
      </c>
      <c r="R160">
        <v>120</v>
      </c>
      <c r="S160">
        <v>115</v>
      </c>
      <c r="T160">
        <v>119</v>
      </c>
      <c r="U160">
        <v>36</v>
      </c>
      <c r="V160">
        <v>516</v>
      </c>
      <c r="W160">
        <v>469</v>
      </c>
      <c r="X160" t="s">
        <v>904</v>
      </c>
      <c r="Y160" t="s">
        <v>618</v>
      </c>
      <c r="Z160">
        <v>1122</v>
      </c>
      <c r="AA160">
        <v>222</v>
      </c>
      <c r="AB160">
        <v>262</v>
      </c>
      <c r="AC160">
        <v>263</v>
      </c>
      <c r="AD160">
        <v>239</v>
      </c>
      <c r="AE160">
        <v>230</v>
      </c>
    </row>
    <row r="161" spans="1:31" x14ac:dyDescent="0.3">
      <c r="A161" t="s">
        <v>725</v>
      </c>
      <c r="B161" t="s">
        <v>917</v>
      </c>
      <c r="C161" t="s">
        <v>625</v>
      </c>
      <c r="D161" t="s">
        <v>23</v>
      </c>
      <c r="E161" t="s">
        <v>25</v>
      </c>
      <c r="F161" t="s">
        <v>190</v>
      </c>
      <c r="G161" t="s">
        <v>71</v>
      </c>
      <c r="H161" t="s">
        <v>715</v>
      </c>
      <c r="I161" t="s">
        <v>22</v>
      </c>
      <c r="J161" t="s">
        <v>716</v>
      </c>
      <c r="K161" t="s">
        <v>717</v>
      </c>
      <c r="L161">
        <v>128</v>
      </c>
      <c r="M161">
        <v>122</v>
      </c>
      <c r="N161">
        <v>116</v>
      </c>
      <c r="O161">
        <v>120</v>
      </c>
      <c r="P161">
        <v>97</v>
      </c>
      <c r="Q161">
        <v>119</v>
      </c>
      <c r="R161">
        <v>122</v>
      </c>
      <c r="S161">
        <v>123</v>
      </c>
      <c r="T161">
        <v>122</v>
      </c>
      <c r="U161">
        <v>36</v>
      </c>
      <c r="V161">
        <v>486</v>
      </c>
      <c r="W161">
        <v>486</v>
      </c>
      <c r="X161" t="s">
        <v>937</v>
      </c>
      <c r="Y161" t="s">
        <v>627</v>
      </c>
      <c r="Z161">
        <v>1105</v>
      </c>
      <c r="AA161">
        <v>225</v>
      </c>
      <c r="AB161">
        <v>242</v>
      </c>
      <c r="AC161">
        <v>236</v>
      </c>
      <c r="AD161">
        <v>244</v>
      </c>
      <c r="AE161">
        <v>242</v>
      </c>
    </row>
    <row r="162" spans="1:31" x14ac:dyDescent="0.3">
      <c r="A162" t="s">
        <v>857</v>
      </c>
      <c r="B162" t="s">
        <v>962</v>
      </c>
      <c r="C162" t="s">
        <v>675</v>
      </c>
      <c r="D162" t="s">
        <v>28</v>
      </c>
      <c r="E162" t="s">
        <v>25</v>
      </c>
      <c r="F162" t="s">
        <v>190</v>
      </c>
      <c r="G162" t="s">
        <v>71</v>
      </c>
      <c r="H162" t="s">
        <v>715</v>
      </c>
      <c r="I162" t="s">
        <v>22</v>
      </c>
      <c r="J162" t="s">
        <v>716</v>
      </c>
      <c r="K162" t="s">
        <v>738</v>
      </c>
      <c r="L162">
        <v>130</v>
      </c>
      <c r="M162">
        <v>125</v>
      </c>
      <c r="N162">
        <v>114</v>
      </c>
      <c r="O162">
        <v>118</v>
      </c>
      <c r="P162">
        <v>101</v>
      </c>
      <c r="Q162">
        <v>118</v>
      </c>
      <c r="R162">
        <v>116</v>
      </c>
      <c r="S162">
        <v>123</v>
      </c>
      <c r="T162">
        <v>116</v>
      </c>
      <c r="U162">
        <v>31</v>
      </c>
      <c r="V162">
        <v>487</v>
      </c>
      <c r="W162">
        <v>473</v>
      </c>
      <c r="X162" t="s">
        <v>989</v>
      </c>
      <c r="Y162" t="s">
        <v>677</v>
      </c>
      <c r="Z162">
        <v>1092</v>
      </c>
      <c r="AA162">
        <v>231</v>
      </c>
      <c r="AB162">
        <v>243</v>
      </c>
      <c r="AC162">
        <v>232</v>
      </c>
      <c r="AD162">
        <v>232</v>
      </c>
      <c r="AE162">
        <v>241</v>
      </c>
    </row>
    <row r="163" spans="1:31" x14ac:dyDescent="0.3">
      <c r="A163" t="s">
        <v>892</v>
      </c>
      <c r="B163" t="s">
        <v>209</v>
      </c>
      <c r="C163" t="s">
        <v>628</v>
      </c>
      <c r="D163" t="s">
        <v>28</v>
      </c>
      <c r="E163" t="s">
        <v>25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805</v>
      </c>
      <c r="L163">
        <v>131</v>
      </c>
      <c r="M163">
        <v>130</v>
      </c>
      <c r="N163">
        <v>115</v>
      </c>
      <c r="O163">
        <v>120</v>
      </c>
      <c r="P163">
        <v>101</v>
      </c>
      <c r="Q163">
        <v>119</v>
      </c>
      <c r="R163">
        <v>122</v>
      </c>
      <c r="S163">
        <v>124</v>
      </c>
      <c r="T163">
        <v>122</v>
      </c>
      <c r="U163">
        <v>26</v>
      </c>
      <c r="V163">
        <v>496</v>
      </c>
      <c r="W163">
        <v>487</v>
      </c>
      <c r="X163" t="s">
        <v>631</v>
      </c>
      <c r="Y163" t="s">
        <v>630</v>
      </c>
      <c r="Z163">
        <v>1110</v>
      </c>
      <c r="AA163">
        <v>232</v>
      </c>
      <c r="AB163">
        <v>250</v>
      </c>
      <c r="AC163">
        <v>235</v>
      </c>
      <c r="AD163">
        <v>244</v>
      </c>
      <c r="AE163">
        <v>243</v>
      </c>
    </row>
    <row r="164" spans="1:31" x14ac:dyDescent="0.3">
      <c r="A164" t="s">
        <v>894</v>
      </c>
      <c r="B164" t="s">
        <v>917</v>
      </c>
      <c r="C164" t="s">
        <v>628</v>
      </c>
      <c r="D164" t="s">
        <v>23</v>
      </c>
      <c r="E164" t="s">
        <v>25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805</v>
      </c>
      <c r="L164">
        <v>133</v>
      </c>
      <c r="M164">
        <v>128</v>
      </c>
      <c r="N164">
        <v>115</v>
      </c>
      <c r="O164">
        <v>118</v>
      </c>
      <c r="P164">
        <v>101</v>
      </c>
      <c r="Q164">
        <v>121</v>
      </c>
      <c r="R164">
        <v>122</v>
      </c>
      <c r="S164">
        <v>126</v>
      </c>
      <c r="T164">
        <v>121</v>
      </c>
      <c r="U164">
        <v>26</v>
      </c>
      <c r="V164">
        <v>494</v>
      </c>
      <c r="W164">
        <v>490</v>
      </c>
      <c r="X164" t="s">
        <v>927</v>
      </c>
      <c r="Y164" t="s">
        <v>630</v>
      </c>
      <c r="Z164">
        <v>1111</v>
      </c>
      <c r="AA164">
        <v>234</v>
      </c>
      <c r="AB164">
        <v>246</v>
      </c>
      <c r="AC164">
        <v>233</v>
      </c>
      <c r="AD164">
        <v>243</v>
      </c>
      <c r="AE164">
        <v>247</v>
      </c>
    </row>
    <row r="165" spans="1:31" x14ac:dyDescent="0.3">
      <c r="A165" t="s">
        <v>901</v>
      </c>
      <c r="B165" t="s">
        <v>393</v>
      </c>
      <c r="C165" t="s">
        <v>632</v>
      </c>
      <c r="D165" t="s">
        <v>28</v>
      </c>
      <c r="E165" t="s">
        <v>25</v>
      </c>
      <c r="F165" t="s">
        <v>154</v>
      </c>
      <c r="G165" t="s">
        <v>71</v>
      </c>
      <c r="H165" t="s">
        <v>715</v>
      </c>
      <c r="I165" t="s">
        <v>22</v>
      </c>
      <c r="J165" t="s">
        <v>716</v>
      </c>
      <c r="K165" t="s">
        <v>786</v>
      </c>
      <c r="L165">
        <v>126</v>
      </c>
      <c r="M165">
        <v>120</v>
      </c>
      <c r="N165">
        <v>121</v>
      </c>
      <c r="O165">
        <v>124</v>
      </c>
      <c r="P165">
        <v>101</v>
      </c>
      <c r="Q165">
        <v>117</v>
      </c>
      <c r="R165">
        <v>122</v>
      </c>
      <c r="S165">
        <v>124</v>
      </c>
      <c r="T165">
        <v>122</v>
      </c>
      <c r="U165">
        <v>36</v>
      </c>
      <c r="V165">
        <v>491</v>
      </c>
      <c r="W165">
        <v>485</v>
      </c>
      <c r="X165" t="s">
        <v>666</v>
      </c>
      <c r="Y165" t="s">
        <v>634</v>
      </c>
      <c r="Z165">
        <v>1113</v>
      </c>
      <c r="AA165">
        <v>227</v>
      </c>
      <c r="AB165">
        <v>244</v>
      </c>
      <c r="AC165">
        <v>245</v>
      </c>
      <c r="AD165">
        <v>244</v>
      </c>
      <c r="AE165">
        <v>241</v>
      </c>
    </row>
    <row r="166" spans="1:31" x14ac:dyDescent="0.3">
      <c r="A166" t="s">
        <v>920</v>
      </c>
      <c r="B166" t="s">
        <v>209</v>
      </c>
      <c r="C166" t="s">
        <v>647</v>
      </c>
      <c r="D166" t="s">
        <v>24</v>
      </c>
      <c r="E166" t="s">
        <v>31</v>
      </c>
      <c r="F166" t="s">
        <v>154</v>
      </c>
      <c r="G166" t="s">
        <v>71</v>
      </c>
      <c r="H166" t="s">
        <v>715</v>
      </c>
      <c r="I166" t="s">
        <v>22</v>
      </c>
      <c r="J166" t="s">
        <v>716</v>
      </c>
      <c r="K166" t="s">
        <v>769</v>
      </c>
      <c r="L166">
        <v>120</v>
      </c>
      <c r="M166">
        <v>124</v>
      </c>
      <c r="N166">
        <v>129</v>
      </c>
      <c r="O166">
        <v>129</v>
      </c>
      <c r="P166">
        <v>101</v>
      </c>
      <c r="Q166">
        <v>115</v>
      </c>
      <c r="R166">
        <v>122</v>
      </c>
      <c r="S166">
        <v>119</v>
      </c>
      <c r="T166">
        <v>120</v>
      </c>
      <c r="U166">
        <v>41</v>
      </c>
      <c r="V166">
        <v>502</v>
      </c>
      <c r="W166">
        <v>476</v>
      </c>
      <c r="X166" t="s">
        <v>650</v>
      </c>
      <c r="Y166" t="s">
        <v>649</v>
      </c>
      <c r="Z166">
        <v>1120</v>
      </c>
      <c r="AA166">
        <v>221</v>
      </c>
      <c r="AB166">
        <v>253</v>
      </c>
      <c r="AC166">
        <v>258</v>
      </c>
      <c r="AD166">
        <v>242</v>
      </c>
      <c r="AE166">
        <v>234</v>
      </c>
    </row>
    <row r="167" spans="1:31" x14ac:dyDescent="0.3">
      <c r="A167" t="s">
        <v>926</v>
      </c>
      <c r="B167" t="s">
        <v>897</v>
      </c>
      <c r="C167" t="s">
        <v>651</v>
      </c>
      <c r="D167" t="s">
        <v>23</v>
      </c>
      <c r="E167" t="s">
        <v>25</v>
      </c>
      <c r="F167" t="s">
        <v>155</v>
      </c>
      <c r="G167" t="s">
        <v>71</v>
      </c>
      <c r="H167" t="s">
        <v>715</v>
      </c>
      <c r="I167" t="s">
        <v>22</v>
      </c>
      <c r="J167" t="s">
        <v>716</v>
      </c>
      <c r="K167" t="s">
        <v>772</v>
      </c>
      <c r="L167">
        <v>133</v>
      </c>
      <c r="M167">
        <v>128</v>
      </c>
      <c r="N167">
        <v>116</v>
      </c>
      <c r="O167">
        <v>122</v>
      </c>
      <c r="P167">
        <v>101</v>
      </c>
      <c r="Q167">
        <v>119</v>
      </c>
      <c r="R167">
        <v>119</v>
      </c>
      <c r="S167">
        <v>129</v>
      </c>
      <c r="T167">
        <v>122</v>
      </c>
      <c r="U167">
        <v>36</v>
      </c>
      <c r="V167">
        <v>499</v>
      </c>
      <c r="W167">
        <v>489</v>
      </c>
      <c r="X167" t="s">
        <v>908</v>
      </c>
      <c r="Y167" t="s">
        <v>653</v>
      </c>
      <c r="Z167">
        <v>1125</v>
      </c>
      <c r="AA167">
        <v>234</v>
      </c>
      <c r="AB167">
        <v>250</v>
      </c>
      <c r="AC167">
        <v>238</v>
      </c>
      <c r="AD167">
        <v>241</v>
      </c>
      <c r="AE167">
        <v>248</v>
      </c>
    </row>
    <row r="168" spans="1:31" x14ac:dyDescent="0.3">
      <c r="A168" t="s">
        <v>931</v>
      </c>
      <c r="B168" t="s">
        <v>917</v>
      </c>
      <c r="C168" t="s">
        <v>660</v>
      </c>
      <c r="D168" t="s">
        <v>23</v>
      </c>
      <c r="E168" t="s">
        <v>26</v>
      </c>
      <c r="F168" t="s">
        <v>155</v>
      </c>
      <c r="G168" t="s">
        <v>71</v>
      </c>
      <c r="H168" t="s">
        <v>715</v>
      </c>
      <c r="I168" t="s">
        <v>22</v>
      </c>
      <c r="J168" t="s">
        <v>716</v>
      </c>
      <c r="K168" t="s">
        <v>717</v>
      </c>
      <c r="L168">
        <v>128</v>
      </c>
      <c r="M168">
        <v>123</v>
      </c>
      <c r="N168">
        <v>113</v>
      </c>
      <c r="O168">
        <v>122</v>
      </c>
      <c r="P168">
        <v>101</v>
      </c>
      <c r="Q168">
        <v>134</v>
      </c>
      <c r="R168">
        <v>116</v>
      </c>
      <c r="S168">
        <v>118</v>
      </c>
      <c r="T168">
        <v>118</v>
      </c>
      <c r="U168">
        <v>41</v>
      </c>
      <c r="V168">
        <v>486</v>
      </c>
      <c r="W168">
        <v>486</v>
      </c>
      <c r="X168" t="s">
        <v>924</v>
      </c>
      <c r="Y168" t="s">
        <v>662</v>
      </c>
      <c r="Z168">
        <v>1114</v>
      </c>
      <c r="AA168">
        <v>229</v>
      </c>
      <c r="AB168">
        <v>245</v>
      </c>
      <c r="AC168">
        <v>235</v>
      </c>
      <c r="AD168">
        <v>234</v>
      </c>
      <c r="AE168">
        <v>252</v>
      </c>
    </row>
    <row r="169" spans="1:31" x14ac:dyDescent="0.3">
      <c r="A169" t="s">
        <v>945</v>
      </c>
      <c r="B169" t="s">
        <v>938</v>
      </c>
      <c r="C169" t="s">
        <v>688</v>
      </c>
      <c r="D169" t="s">
        <v>28</v>
      </c>
      <c r="E169" t="s">
        <v>25</v>
      </c>
      <c r="F169" t="s">
        <v>690</v>
      </c>
      <c r="G169" t="s">
        <v>71</v>
      </c>
      <c r="H169" t="s">
        <v>715</v>
      </c>
      <c r="I169" t="s">
        <v>22</v>
      </c>
      <c r="J169" t="s">
        <v>716</v>
      </c>
      <c r="K169" t="s">
        <v>786</v>
      </c>
      <c r="L169">
        <v>126</v>
      </c>
      <c r="M169">
        <v>122</v>
      </c>
      <c r="N169">
        <v>119</v>
      </c>
      <c r="O169">
        <v>124</v>
      </c>
      <c r="P169">
        <v>101</v>
      </c>
      <c r="Q169">
        <v>117</v>
      </c>
      <c r="R169">
        <v>123</v>
      </c>
      <c r="S169">
        <v>126</v>
      </c>
      <c r="T169">
        <v>119</v>
      </c>
      <c r="U169">
        <v>36</v>
      </c>
      <c r="V169">
        <v>491</v>
      </c>
      <c r="W169">
        <v>485</v>
      </c>
      <c r="X169" t="s">
        <v>951</v>
      </c>
      <c r="Y169" t="s">
        <v>695</v>
      </c>
      <c r="Z169">
        <v>1113</v>
      </c>
      <c r="AA169">
        <v>227</v>
      </c>
      <c r="AB169">
        <v>246</v>
      </c>
      <c r="AC169">
        <v>243</v>
      </c>
      <c r="AD169">
        <v>242</v>
      </c>
      <c r="AE169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942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945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946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950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956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958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966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975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988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z 3 M 9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M 9 z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c z 1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M 9 z P V j A w D J 5 p Q A A A P Y A A A A S A A A A A A A A A A A A A A A A A A A A A A B D b 2 5 m a W c v U G F j a 2 F n Z S 5 4 b W x Q S w E C L Q A U A A I A C A D P c z 1 Y D 8 r p q 6 Q A A A D p A A A A E w A A A A A A A A A A A A A A A A D x A A A A W 0 N v b n R l b n R f V H l w Z X N d L n h t b F B L A Q I t A B Q A A g A I A M 9 z P V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F c n J v c k N v d W 5 0 I i B W Y W x 1 Z T 0 i b D A i I C 8 + P E V u d H J 5 I F R 5 c G U 9 I k Z p b G x M Y X N 0 V X B k Y X R l Z C I g V m F s d W U 9 I m Q y M D I 0 L T A x L T I 5 V D A 1 O j M w O j M w L j Y 2 N z Q w O T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R X J y b 3 J D b 3 V u d C I g V m F s d W U 9 I m w w I i A v P j x F b n R y e S B U e X B l P S J G a W x s T G F z d F V w Z G F 0 Z W Q i I F Z h b H V l P S J k M j A y N C 0 w M S 0 y O V Q w N T o z M D o y O S 4 2 M T I 1 M D E 0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R X J y b 3 J D b 3 V u d C I g V m F s d W U 9 I m w w I i A v P j x F b n R y e S B U e X B l P S J G a W x s T G F z d F V w Z G F 0 Z W Q i I F Z h b H V l P S J k M j A y N C 0 w M S 0 y O V Q w N T o z M D o y O S 4 1 N z U 3 M z M 5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V y c m 9 y Q 2 9 1 b n Q i I F Z h b H V l P S J s M C I g L z 4 8 R W 5 0 c n k g V H l w Z T 0 i R m l s b E x h c 3 R V c G R h d G V k I i B W Y W x 1 Z T 0 i Z D I w M j Q t M D E t M j l U M D U 6 M z A 6 M j g u M z M 5 M T k 4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F c n J v c k N v d W 5 0 I i B W Y W x 1 Z T 0 i b D A i I C 8 + P E V u d H J 5 I F R 5 c G U 9 I k Z p b G x M Y X N 0 V X B k Y X R l Z C I g V m F s d W U 9 I m Q y M D I 0 L T A x L T I 5 V D A 1 O j M w O j I 4 L j I 5 O T M w N D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R X J y b 3 J D b 3 V u d C I g V m F s d W U 9 I m w w I i A v P j x F b n R y e S B U e X B l P S J G a W x s T G F z d F V w Z G F 0 Z W Q i I F Z h b H V l P S J k M j A y N C 0 w M S 0 y O V Q w N T o z M D o y N y 4 x M z Y 3 M j c 2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F c n J v c k N v d W 5 0 I i B W Y W x 1 Z T 0 i b D A i I C 8 + P E V u d H J 5 I F R 5 c G U 9 I k Z p b G x M Y X N 0 V X B k Y X R l Z C I g V m F s d W U 9 I m Q y M D I 0 L T A x L T I 5 V D A 1 O j M w O j I 3 L j E w N j Q 3 M D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V y c m 9 y Q 2 9 1 b n Q i I F Z h b H V l P S J s M C I g L z 4 8 R W 5 0 c n k g V H l w Z T 0 i R m l s b E x h c 3 R V c G R h d G V k I i B W Y W x 1 Z T 0 i Z D I w M j Q t M D E t M j l U M D U 6 M z A 6 M j U u O T I 5 N T Y y O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R X J y b 3 J D b 3 V u d C I g V m F s d W U 9 I m w w I i A v P j x F b n R y e S B U e X B l P S J G a W x s T G F z d F V w Z G F 0 Z W Q i I F Z h b H V l P S J k M j A y N C 0 w M S 0 y O V Q w N T o z M D o y N C 4 4 M T g x M T M 1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R X J y b 3 J D b 3 V u d C I g V m F s d W U 9 I m w w I i A v P j x F b n R y e S B U e X B l P S J G a W x s T G F z d F V w Z G F 0 Z W Q i I F Z h b H V l P S J k M j A y N C 0 w M S 0 y O V Q w N T o z M D o y N C 4 3 O D c 3 N j Q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M Y X N 0 V X B k Y X R l Z C I g V m F s d W U 9 I m Q y M D I 0 L T A x L T I 5 V D A 1 O j M w O j I z L j U 4 N D U 2 N T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T G F z d F V w Z G F 0 Z W Q i I F Z h b H V l P S J k M j A y N C 0 w M S 0 y O V Q w N T o z M D o y M y 4 1 N T Q w N z g x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M Y X N 0 V X B k Y X R l Z C I g V m F s d W U 9 I m Q y M D I 0 L T A x L T I 5 V D A 1 O j M w O j I y L j M y O D Q z N D F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x h c 3 R V c G R h d G V k I i B W Y W x 1 Z T 0 i Z D I w M j Q t M D E t M j l U M D U 6 M z A 6 M j I u M z A y N j Q 0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x L T I 5 V D A 1 O j M w O j E 5 L j M 2 M z c 5 M D B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d W 5 0 I i B W Y W x 1 Z T 0 i b D E 2 O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V y c m 9 y Q 2 9 1 b n Q i I F Z h b H V l P S J s M C I g L z 4 8 R W 5 0 c n k g V H l w Z T 0 i R m l s b E x h c 3 R V c G R h d G V k I i B W Y W x 1 Z T 0 i Z D I w M j Q t M D E t M j l U M D U 6 M z A 6 M T k u M z Y 4 O T A 4 O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Y 5 O T Y z N j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M z Y z U 4 N T U 4 L W U x M W I t N D Y 5 N y 0 5 O D M 0 L W M 5 Y W J m M G E 0 M z R j N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N h O W N m O D Q y L T d m Z W Q t N D Q 5 M S 0 5 N G E 3 L W I y M m N l M z B h Z T R l Z C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3 O T M 2 M z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U X V l c n l J R C I g V m F s d W U 9 I n N l N z U 5 M j N i Z i 0 2 M T J l L T R m M z A t O D A 3 Y y 1 h N T Q x Y z F m N D R j Y z Q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Y T F i Y m E 4 N G Q t M m V j N y 0 0 N W E z L W F l Y W Q t O D Z l N D U 2 N D M 2 M W J m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k x M j Y y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U 3 N D Q z M G Q 4 L T B k Z j E t N D h k Y i 0 4 M z M 2 L T Q x Y j l i N j Y 0 Z D U 3 Y y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R W 5 0 c n k g V H l w Z T 0 i U X V l c n l J R C I g V m F s d W U 9 I n M y O T U 0 N D d j M y 0 w N T d i L T Q 1 M D A t O T Y y N S 0 0 M D J l Z D k w N z N m N D k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y 6 h r 6 g 4 x j 1 D z g Y 7 q j D l + Z V Z 0 e w D g p f 8 U 7 h B n W d G k 8 z g A A A A A D o A A A A A C A A A g A A A A X r m e p I 1 U G r u b D K 3 o g 9 i I C N j r T 6 O T s B w 4 h 0 q t n 5 5 Z I Q Z Q A A A A k Q b j z Q I e L K / X z i + c K h J Y 0 S u M K 4 V t y h I W 6 O 6 w Z 6 y y L 2 M a A v m p G 4 / 0 7 D Z o v 8 m F l 5 a 7 e p m z M Z O i M o I w q 6 2 I j 9 w V V g 5 N Z 2 j P S W q w S 2 3 W d L F 1 l G d A A A A A v 5 + R u 2 j k n 2 4 y z J e S F y p q v b Q 6 D c a K o q L w R 8 l H Q b Q v v / W w Q + 8 9 1 T Q w g h Z i F I P X Y h R g o 9 q P J f w 6 o 4 r f x D t o p L Q 8 e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2024-01-29T05:36:28Z</dcterms:modified>
</cp:coreProperties>
</file>