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40D38C9C-5DF7-465B-A613-E45596A1F15F}" xr6:coauthVersionLast="47" xr6:coauthVersionMax="47" xr10:uidLastSave="{00000000-0000-0000-0000-000000000000}"/>
  <bookViews>
    <workbookView xWindow="11491" yWindow="6672" windowWidth="41062" windowHeight="2274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Settings" sheetId="19" r:id="rId9"/>
    <sheet name="Statistics100" sheetId="49" r:id="rId10"/>
    <sheet name="robustZ-score" sheetId="51" r:id="rId11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3" hidden="1">'robustZ-score'!$J$2:$J$193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7" hidden="1">Q_Stat!$A$1:$AE$194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18" l="1"/>
  <c r="B255" i="18"/>
  <c r="B256" i="18" s="1"/>
  <c r="B257" i="18"/>
  <c r="B258" i="18" s="1"/>
  <c r="B259" i="18"/>
  <c r="B260" i="18" s="1"/>
  <c r="B261" i="18"/>
  <c r="B262" i="18" s="1"/>
  <c r="B263" i="18"/>
  <c r="B264" i="18"/>
  <c r="B265" i="18"/>
  <c r="B266" i="18"/>
  <c r="B267" i="18"/>
  <c r="B268" i="18" s="1"/>
  <c r="B269" i="18"/>
  <c r="B270" i="18" s="1"/>
  <c r="B271" i="18" s="1"/>
  <c r="B272" i="18"/>
  <c r="B273" i="18"/>
  <c r="B274" i="18"/>
  <c r="B275" i="18" s="1"/>
  <c r="B276" i="18"/>
  <c r="B277" i="18" s="1"/>
  <c r="B278" i="18" s="1"/>
  <c r="B279" i="18"/>
  <c r="B280" i="18"/>
  <c r="B281" i="18"/>
  <c r="B282" i="18"/>
  <c r="B283" i="18"/>
  <c r="B284" i="18"/>
  <c r="B285" i="18"/>
  <c r="B286" i="18" s="1"/>
  <c r="B287" i="18"/>
  <c r="B288" i="18"/>
  <c r="B289" i="18"/>
  <c r="B290" i="18"/>
  <c r="B291" i="18"/>
  <c r="B292" i="18"/>
  <c r="B293" i="18"/>
  <c r="B294" i="18"/>
  <c r="B295" i="18"/>
  <c r="B296" i="18" s="1"/>
  <c r="B297" i="18"/>
  <c r="B298" i="18"/>
  <c r="B299" i="18" s="1"/>
  <c r="B300" i="18"/>
  <c r="B301" i="18" s="1"/>
  <c r="B302" i="18"/>
  <c r="B303" i="18"/>
  <c r="B304" i="18" s="1"/>
  <c r="B305" i="18"/>
  <c r="B306" i="18"/>
  <c r="B307" i="18"/>
  <c r="B308" i="18"/>
  <c r="B309" i="18"/>
  <c r="B310" i="18"/>
  <c r="B311" i="18" s="1"/>
  <c r="B312" i="18"/>
  <c r="B313" i="18" s="1"/>
  <c r="B314" i="18"/>
  <c r="B315" i="18"/>
  <c r="B316" i="18"/>
  <c r="B317" i="18"/>
  <c r="B318" i="18"/>
  <c r="B574" i="17"/>
  <c r="B575" i="17"/>
  <c r="B576" i="17" s="1"/>
  <c r="B577" i="17" s="1"/>
  <c r="B578" i="17"/>
  <c r="B579" i="17" s="1"/>
  <c r="B580" i="17" s="1"/>
  <c r="B581" i="17" s="1"/>
  <c r="B582" i="17" s="1"/>
  <c r="B583" i="17" s="1"/>
  <c r="B584" i="17" s="1"/>
  <c r="B585" i="17" s="1"/>
  <c r="B586" i="17"/>
  <c r="B587" i="17" s="1"/>
  <c r="B588" i="17" s="1"/>
  <c r="B589" i="17" s="1"/>
  <c r="B590" i="17" s="1"/>
  <c r="B591" i="17" s="1"/>
  <c r="B592" i="17" s="1"/>
  <c r="B593" i="17"/>
  <c r="B594" i="17" s="1"/>
  <c r="B595" i="17" s="1"/>
  <c r="B596" i="17" s="1"/>
  <c r="B597" i="17"/>
  <c r="B598" i="17" s="1"/>
  <c r="B599" i="17" s="1"/>
  <c r="B600" i="17" s="1"/>
  <c r="B601" i="17"/>
  <c r="B602" i="17" s="1"/>
  <c r="B603" i="17" s="1"/>
  <c r="B604" i="17" s="1"/>
  <c r="B605" i="17"/>
  <c r="B606" i="17" s="1"/>
  <c r="B607" i="17" s="1"/>
  <c r="B608" i="17" s="1"/>
  <c r="B609" i="17"/>
  <c r="B610" i="17"/>
  <c r="B611" i="17" s="1"/>
  <c r="B612" i="17" s="1"/>
  <c r="B613" i="17" s="1"/>
  <c r="B614" i="17" s="1"/>
  <c r="B615" i="17" s="1"/>
  <c r="B616" i="17" s="1"/>
  <c r="B617" i="17"/>
  <c r="B618" i="17" s="1"/>
  <c r="B619" i="17" s="1"/>
  <c r="B620" i="17" s="1"/>
  <c r="B621" i="17"/>
  <c r="B622" i="17" s="1"/>
  <c r="B623" i="17" s="1"/>
  <c r="B624" i="17"/>
  <c r="B625" i="17"/>
  <c r="B626" i="17" s="1"/>
  <c r="B627" i="17"/>
  <c r="B628" i="17" s="1"/>
  <c r="B629" i="17" s="1"/>
  <c r="B630" i="17"/>
  <c r="B631" i="17" s="1"/>
  <c r="B632" i="17" s="1"/>
  <c r="B633" i="17"/>
  <c r="B634" i="17" s="1"/>
  <c r="B635" i="17" s="1"/>
  <c r="B636" i="17" s="1"/>
  <c r="B637" i="17"/>
  <c r="B638" i="17" s="1"/>
  <c r="B639" i="17" s="1"/>
  <c r="B640" i="17" s="1"/>
  <c r="B641" i="17"/>
  <c r="B642" i="17" s="1"/>
  <c r="B643" i="17" s="1"/>
  <c r="B644" i="17"/>
  <c r="B645" i="17"/>
  <c r="B646" i="17" s="1"/>
  <c r="B647" i="17" s="1"/>
  <c r="B648" i="17" s="1"/>
  <c r="B649" i="17" s="1"/>
  <c r="B650" i="17" s="1"/>
  <c r="B651" i="17" s="1"/>
  <c r="B652" i="17"/>
  <c r="B653" i="17" s="1"/>
  <c r="B654" i="17" s="1"/>
  <c r="B655" i="17" s="1"/>
  <c r="B656" i="17" s="1"/>
  <c r="B657" i="17" s="1"/>
  <c r="B658" i="17" s="1"/>
  <c r="B659" i="17" s="1"/>
  <c r="B660" i="17"/>
  <c r="B661" i="17" s="1"/>
  <c r="B662" i="17" s="1"/>
  <c r="B663" i="17"/>
  <c r="B664" i="17"/>
  <c r="B665" i="17" s="1"/>
  <c r="B666" i="17"/>
  <c r="B667" i="17" s="1"/>
  <c r="B668" i="17" s="1"/>
  <c r="B669" i="17"/>
  <c r="B670" i="17" s="1"/>
  <c r="B671" i="17" s="1"/>
  <c r="B672" i="17"/>
  <c r="B673" i="17" s="1"/>
  <c r="B674" i="17" s="1"/>
  <c r="B675" i="17"/>
  <c r="B676" i="17"/>
  <c r="B677" i="17" s="1"/>
  <c r="B678" i="17"/>
  <c r="B679" i="17" s="1"/>
  <c r="B680" i="17" s="1"/>
  <c r="B681" i="17" s="1"/>
  <c r="B682" i="17" s="1"/>
  <c r="B683" i="17" s="1"/>
  <c r="B684" i="17"/>
  <c r="B685" i="17" s="1"/>
  <c r="B686" i="17" s="1"/>
  <c r="B687" i="17" s="1"/>
  <c r="B688" i="17" s="1"/>
  <c r="B689" i="17" s="1"/>
  <c r="B690" i="17"/>
  <c r="B691" i="17" s="1"/>
  <c r="B692" i="17" s="1"/>
  <c r="B693" i="17"/>
  <c r="B694" i="17" s="1"/>
  <c r="B695" i="17" s="1"/>
  <c r="B696" i="17"/>
  <c r="B697" i="17"/>
  <c r="B698" i="17" s="1"/>
  <c r="B699" i="17" s="1"/>
  <c r="B700" i="17"/>
  <c r="B701" i="17"/>
  <c r="B702" i="17" s="1"/>
  <c r="B703" i="17"/>
  <c r="B704" i="17"/>
  <c r="B705" i="17"/>
  <c r="B706" i="17" s="1"/>
  <c r="B707" i="17"/>
  <c r="B708" i="17" s="1"/>
  <c r="B709" i="17"/>
  <c r="B710" i="17" s="1"/>
  <c r="B711" i="17" s="1"/>
  <c r="B712" i="17" s="1"/>
  <c r="B713" i="17"/>
  <c r="B714" i="17" s="1"/>
  <c r="B715" i="17" s="1"/>
  <c r="B716" i="17" s="1"/>
  <c r="B717" i="17"/>
  <c r="B718" i="17" s="1"/>
  <c r="B719" i="17" s="1"/>
  <c r="B720" i="17"/>
  <c r="B721" i="17"/>
  <c r="B722" i="17" s="1"/>
  <c r="B723" i="17" s="1"/>
  <c r="B724" i="17" s="1"/>
  <c r="B725" i="17" s="1"/>
  <c r="B726" i="17"/>
  <c r="B597" i="16"/>
  <c r="B598" i="16"/>
  <c r="B599" i="16"/>
  <c r="B600" i="16" s="1"/>
  <c r="B601" i="16" s="1"/>
  <c r="B602" i="16" s="1"/>
  <c r="B603" i="16"/>
  <c r="B604" i="16" s="1"/>
  <c r="B605" i="16" s="1"/>
  <c r="B606" i="16" s="1"/>
  <c r="B607" i="16" s="1"/>
  <c r="B608" i="16"/>
  <c r="B609" i="16" s="1"/>
  <c r="B610" i="16" s="1"/>
  <c r="B611" i="16" s="1"/>
  <c r="B612" i="16"/>
  <c r="B613" i="16" s="1"/>
  <c r="B614" i="16" s="1"/>
  <c r="B615" i="16"/>
  <c r="B616" i="16" s="1"/>
  <c r="B617" i="16" s="1"/>
  <c r="B618" i="16" s="1"/>
  <c r="B619" i="16" s="1"/>
  <c r="B620" i="16"/>
  <c r="B621" i="16" s="1"/>
  <c r="B622" i="16" s="1"/>
  <c r="B623" i="16" s="1"/>
  <c r="B624" i="16" s="1"/>
  <c r="B625" i="16"/>
  <c r="B626" i="16"/>
  <c r="B627" i="16"/>
  <c r="B628" i="16" s="1"/>
  <c r="B629" i="16"/>
  <c r="B630" i="16" s="1"/>
  <c r="B631" i="16" s="1"/>
  <c r="B632" i="16"/>
  <c r="B633" i="16" s="1"/>
  <c r="B634" i="16" s="1"/>
  <c r="B635" i="16" s="1"/>
  <c r="B636" i="16" s="1"/>
  <c r="B637" i="16" s="1"/>
  <c r="B638" i="16" s="1"/>
  <c r="B639" i="16" s="1"/>
  <c r="B640" i="16" s="1"/>
  <c r="B641" i="16"/>
  <c r="B642" i="16" s="1"/>
  <c r="B643" i="16" s="1"/>
  <c r="B644" i="16" s="1"/>
  <c r="B645" i="16" s="1"/>
  <c r="B646" i="16" s="1"/>
  <c r="B647" i="16" s="1"/>
  <c r="B648" i="16" s="1"/>
  <c r="B649" i="16" s="1"/>
  <c r="B650" i="16"/>
  <c r="B651" i="16"/>
  <c r="B652" i="16" s="1"/>
  <c r="B653" i="16" s="1"/>
  <c r="B654" i="16" s="1"/>
  <c r="B655" i="16" s="1"/>
  <c r="B656" i="16" s="1"/>
  <c r="B657" i="16" s="1"/>
  <c r="B658" i="16" s="1"/>
  <c r="B659" i="16"/>
  <c r="B660" i="16" s="1"/>
  <c r="B661" i="16" s="1"/>
  <c r="B662" i="16" s="1"/>
  <c r="B663" i="16" s="1"/>
  <c r="B664" i="16" s="1"/>
  <c r="B665" i="16" s="1"/>
  <c r="B666" i="16" s="1"/>
  <c r="B667" i="16" s="1"/>
  <c r="B668" i="16"/>
  <c r="B669" i="16" s="1"/>
  <c r="B670" i="16" s="1"/>
  <c r="B671" i="16" s="1"/>
  <c r="B672" i="16"/>
  <c r="B673" i="16" s="1"/>
  <c r="B674" i="16" s="1"/>
  <c r="B675" i="16" s="1"/>
  <c r="B676" i="16" s="1"/>
  <c r="B677" i="16"/>
  <c r="B678" i="16" s="1"/>
  <c r="B679" i="16" s="1"/>
  <c r="B680" i="16" s="1"/>
  <c r="B681" i="16" s="1"/>
  <c r="B682" i="16"/>
  <c r="B683" i="16"/>
  <c r="B684" i="16" s="1"/>
  <c r="B685" i="16"/>
  <c r="B686" i="16" s="1"/>
  <c r="B687" i="16" s="1"/>
  <c r="B688" i="16"/>
  <c r="B689" i="16"/>
  <c r="B690" i="16"/>
  <c r="B691" i="16" s="1"/>
  <c r="B692" i="16"/>
  <c r="B693" i="16" s="1"/>
  <c r="B694" i="16"/>
  <c r="B695" i="16" s="1"/>
  <c r="B696" i="16" s="1"/>
  <c r="B697" i="16" s="1"/>
  <c r="B698" i="16" s="1"/>
  <c r="B699" i="16" s="1"/>
  <c r="B700" i="16" s="1"/>
  <c r="B701" i="16"/>
  <c r="B702" i="16"/>
  <c r="B703" i="16" s="1"/>
  <c r="B704" i="16" s="1"/>
  <c r="B705" i="16" s="1"/>
  <c r="B706" i="16" s="1"/>
  <c r="B707" i="16" s="1"/>
  <c r="B708" i="16"/>
  <c r="B709" i="16" s="1"/>
  <c r="B710" i="16" s="1"/>
  <c r="B711" i="16" s="1"/>
  <c r="B712" i="16" s="1"/>
  <c r="B713" i="16" s="1"/>
  <c r="B714" i="16"/>
  <c r="B715" i="16" s="1"/>
  <c r="B716" i="16" s="1"/>
  <c r="B717" i="16"/>
  <c r="B718" i="16"/>
  <c r="B719" i="16" s="1"/>
  <c r="B720" i="16"/>
  <c r="B721" i="16" s="1"/>
  <c r="B722" i="16" s="1"/>
  <c r="B723" i="16" s="1"/>
  <c r="B724" i="16" s="1"/>
  <c r="B725" i="16" s="1"/>
  <c r="B726" i="16" s="1"/>
  <c r="B727" i="16" s="1"/>
  <c r="B728" i="16"/>
  <c r="B729" i="16" s="1"/>
  <c r="B730" i="16" s="1"/>
  <c r="B731" i="16" s="1"/>
  <c r="B732" i="16" s="1"/>
  <c r="B733" i="16" s="1"/>
  <c r="B734" i="16" s="1"/>
  <c r="B735" i="16" s="1"/>
  <c r="B736" i="16" s="1"/>
  <c r="B737" i="16"/>
  <c r="B738" i="16"/>
  <c r="B739" i="16" s="1"/>
  <c r="B740" i="16" s="1"/>
  <c r="B741" i="16" s="1"/>
  <c r="B742" i="16" s="1"/>
  <c r="B743" i="16"/>
  <c r="B744" i="16" s="1"/>
  <c r="B745" i="16" s="1"/>
  <c r="B746" i="16" s="1"/>
  <c r="B747" i="16" s="1"/>
  <c r="B748" i="16" s="1"/>
  <c r="B749" i="16" s="1"/>
  <c r="B750" i="16"/>
  <c r="B751" i="16" s="1"/>
  <c r="B752" i="16"/>
  <c r="B753" i="16" s="1"/>
  <c r="B754" i="16" s="1"/>
  <c r="B755" i="16" s="1"/>
  <c r="B756" i="16" s="1"/>
  <c r="B757" i="16" s="1"/>
  <c r="B758" i="16"/>
  <c r="B759" i="16"/>
  <c r="B760" i="16" s="1"/>
  <c r="B761" i="16"/>
  <c r="B762" i="16" s="1"/>
  <c r="B763" i="16" s="1"/>
  <c r="B764" i="16"/>
  <c r="B765" i="16" s="1"/>
  <c r="B766" i="16" s="1"/>
  <c r="B767" i="16"/>
  <c r="B768" i="16" s="1"/>
  <c r="B769" i="16"/>
  <c r="B455" i="15"/>
  <c r="B456" i="15" s="1"/>
  <c r="B457" i="15"/>
  <c r="B458" i="15" s="1"/>
  <c r="B459" i="15"/>
  <c r="B460" i="15" s="1"/>
  <c r="B461" i="15"/>
  <c r="B462" i="15" s="1"/>
  <c r="B463" i="15"/>
  <c r="B464" i="15" s="1"/>
  <c r="B465" i="15"/>
  <c r="B466" i="15"/>
  <c r="B467" i="15"/>
  <c r="B468" i="15" s="1"/>
  <c r="B469" i="15"/>
  <c r="B470" i="15"/>
  <c r="B471" i="15" s="1"/>
  <c r="B472" i="15"/>
  <c r="B473" i="15" s="1"/>
  <c r="B474" i="15"/>
  <c r="B475" i="15"/>
  <c r="B476" i="15"/>
  <c r="B477" i="15"/>
  <c r="B478" i="15"/>
  <c r="B479" i="15" s="1"/>
  <c r="B480" i="15"/>
  <c r="B481" i="15"/>
  <c r="B482" i="15"/>
  <c r="B483" i="15" s="1"/>
  <c r="B484" i="15"/>
  <c r="B485" i="15"/>
  <c r="B486" i="15"/>
  <c r="B487" i="15"/>
  <c r="B488" i="15"/>
  <c r="B489" i="15"/>
  <c r="B490" i="15"/>
  <c r="B491" i="15"/>
  <c r="B492" i="15" s="1"/>
  <c r="B493" i="15"/>
  <c r="B494" i="15"/>
  <c r="B495" i="15" s="1"/>
  <c r="B496" i="15" s="1"/>
  <c r="B497" i="15" s="1"/>
  <c r="B498" i="15" s="1"/>
  <c r="B499" i="15"/>
  <c r="B500" i="15" s="1"/>
  <c r="B501" i="15" s="1"/>
  <c r="B502" i="15" s="1"/>
  <c r="B503" i="15" s="1"/>
  <c r="B504" i="15" s="1"/>
  <c r="B505" i="15" s="1"/>
  <c r="B506" i="15"/>
  <c r="B507" i="15" s="1"/>
  <c r="B508" i="15" s="1"/>
  <c r="B509" i="15" s="1"/>
  <c r="B510" i="15" s="1"/>
  <c r="B511" i="15" s="1"/>
  <c r="B512" i="15" s="1"/>
  <c r="B513" i="15" s="1"/>
  <c r="B514" i="15"/>
  <c r="B515" i="15" s="1"/>
  <c r="B516" i="15"/>
  <c r="B517" i="15"/>
  <c r="B518" i="15"/>
  <c r="B519" i="15" s="1"/>
  <c r="B520" i="15"/>
  <c r="B521" i="15"/>
  <c r="B522" i="15"/>
  <c r="B523" i="15"/>
  <c r="B524" i="15"/>
  <c r="B525" i="15"/>
  <c r="B526" i="15"/>
  <c r="B527" i="15" s="1"/>
  <c r="B528" i="15"/>
  <c r="B529" i="15"/>
  <c r="B530" i="15"/>
  <c r="B531" i="15" s="1"/>
  <c r="B532" i="15"/>
  <c r="B533" i="15"/>
  <c r="B534" i="15" s="1"/>
  <c r="B535" i="15"/>
  <c r="B536" i="15" s="1"/>
  <c r="B537" i="15"/>
  <c r="B538" i="15"/>
  <c r="B539" i="15"/>
  <c r="B540" i="15"/>
  <c r="B541" i="15"/>
  <c r="B542" i="15" s="1"/>
  <c r="B543" i="15"/>
  <c r="B544" i="15" s="1"/>
  <c r="B545" i="15" s="1"/>
  <c r="B546" i="15" s="1"/>
  <c r="B547" i="15" s="1"/>
  <c r="B548" i="15"/>
  <c r="B549" i="15"/>
  <c r="B550" i="15"/>
  <c r="B890" i="14"/>
  <c r="B891" i="14"/>
  <c r="B892" i="14" s="1"/>
  <c r="B893" i="14" s="1"/>
  <c r="B894" i="14" s="1"/>
  <c r="B895" i="14" s="1"/>
  <c r="B896" i="14"/>
  <c r="B897" i="14"/>
  <c r="B898" i="14" s="1"/>
  <c r="B899" i="14" s="1"/>
  <c r="B900" i="14" s="1"/>
  <c r="B901" i="14"/>
  <c r="B902" i="14" s="1"/>
  <c r="B903" i="14" s="1"/>
  <c r="B904" i="14" s="1"/>
  <c r="B905" i="14" s="1"/>
  <c r="B906" i="14" s="1"/>
  <c r="B907" i="14"/>
  <c r="B908" i="14" s="1"/>
  <c r="B909" i="14" s="1"/>
  <c r="B910" i="14" s="1"/>
  <c r="B911" i="14" s="1"/>
  <c r="B912" i="14" s="1"/>
  <c r="B913" i="14" s="1"/>
  <c r="B914" i="14"/>
  <c r="B915" i="14"/>
  <c r="B916" i="14" s="1"/>
  <c r="B917" i="14" s="1"/>
  <c r="B918" i="14" s="1"/>
  <c r="B919" i="14"/>
  <c r="B920" i="14"/>
  <c r="B921" i="14"/>
  <c r="B922" i="14" s="1"/>
  <c r="B923" i="14" s="1"/>
  <c r="B924" i="14" s="1"/>
  <c r="B925" i="14"/>
  <c r="B926" i="14" s="1"/>
  <c r="B927" i="14" s="1"/>
  <c r="B928" i="14" s="1"/>
  <c r="B929" i="14" s="1"/>
  <c r="B930" i="14" s="1"/>
  <c r="B931" i="14" s="1"/>
  <c r="B932" i="14" s="1"/>
  <c r="B933" i="14"/>
  <c r="B934" i="14" s="1"/>
  <c r="B935" i="14" s="1"/>
  <c r="B936" i="14" s="1"/>
  <c r="B937" i="14" s="1"/>
  <c r="B938" i="14"/>
  <c r="B939" i="14"/>
  <c r="B940" i="14" s="1"/>
  <c r="B941" i="14" s="1"/>
  <c r="B942" i="14" s="1"/>
  <c r="B943" i="14" s="1"/>
  <c r="B944" i="14"/>
  <c r="B945" i="14"/>
  <c r="B946" i="14" s="1"/>
  <c r="B947" i="14" s="1"/>
  <c r="B948" i="14" s="1"/>
  <c r="B949" i="14"/>
  <c r="B950" i="14" s="1"/>
  <c r="B951" i="14" s="1"/>
  <c r="B952" i="14" s="1"/>
  <c r="B953" i="14" s="1"/>
  <c r="B954" i="14"/>
  <c r="B955" i="14" s="1"/>
  <c r="B956" i="14" s="1"/>
  <c r="B957" i="14" s="1"/>
  <c r="B958" i="14" s="1"/>
  <c r="B959" i="14"/>
  <c r="B960" i="14"/>
  <c r="B961" i="14"/>
  <c r="B962" i="14" s="1"/>
  <c r="B963" i="14" s="1"/>
  <c r="B964" i="14"/>
  <c r="B965" i="14" s="1"/>
  <c r="B966" i="14" s="1"/>
  <c r="B967" i="14" s="1"/>
  <c r="B968" i="14" s="1"/>
  <c r="B969" i="14" s="1"/>
  <c r="B970" i="14"/>
  <c r="B971" i="14" s="1"/>
  <c r="B972" i="14" s="1"/>
  <c r="B973" i="14" s="1"/>
  <c r="B974" i="14" s="1"/>
  <c r="B975" i="14" s="1"/>
  <c r="B976" i="14" s="1"/>
  <c r="B977" i="14"/>
  <c r="B978" i="14"/>
  <c r="B979" i="14" s="1"/>
  <c r="B980" i="14" s="1"/>
  <c r="B981" i="14" s="1"/>
  <c r="B982" i="14"/>
  <c r="B983" i="14" s="1"/>
  <c r="B984" i="14" s="1"/>
  <c r="B985" i="14" s="1"/>
  <c r="B986" i="14" s="1"/>
  <c r="B987" i="14" s="1"/>
  <c r="B988" i="14" s="1"/>
  <c r="B989" i="14" s="1"/>
  <c r="B990" i="14"/>
  <c r="B991" i="14" s="1"/>
  <c r="B992" i="14" s="1"/>
  <c r="B993" i="14" s="1"/>
  <c r="B994" i="14" s="1"/>
  <c r="B995" i="14"/>
  <c r="B996" i="14"/>
  <c r="B997" i="14"/>
  <c r="B998" i="14" s="1"/>
  <c r="B999" i="14" s="1"/>
  <c r="B1000" i="14"/>
  <c r="B1001" i="14"/>
  <c r="B1002" i="14"/>
  <c r="B1003" i="14" s="1"/>
  <c r="B1004" i="14" s="1"/>
  <c r="B1005" i="14" s="1"/>
  <c r="B1006" i="14"/>
  <c r="B1007" i="14" s="1"/>
  <c r="B1008" i="14" s="1"/>
  <c r="B1009" i="14" s="1"/>
  <c r="B1010" i="14" s="1"/>
  <c r="B1011" i="14" s="1"/>
  <c r="B1012" i="14"/>
  <c r="B1013" i="14"/>
  <c r="B1014" i="14"/>
  <c r="B1015" i="14" s="1"/>
  <c r="B1016" i="14" s="1"/>
  <c r="B1017" i="14" s="1"/>
  <c r="B1018" i="14"/>
  <c r="B1019" i="14" s="1"/>
  <c r="B1020" i="14" s="1"/>
  <c r="B1021" i="14" s="1"/>
  <c r="B1022" i="14" s="1"/>
  <c r="B1023" i="14" s="1"/>
  <c r="B1024" i="14"/>
  <c r="B1025" i="14"/>
  <c r="B1026" i="14"/>
  <c r="B1027" i="14" s="1"/>
  <c r="B1028" i="14" s="1"/>
  <c r="B1029" i="14" s="1"/>
  <c r="B1030" i="14"/>
  <c r="B1031" i="14" s="1"/>
  <c r="B1032" i="14" s="1"/>
  <c r="B1033" i="14" s="1"/>
  <c r="B1034" i="14" s="1"/>
  <c r="B1035" i="14" s="1"/>
  <c r="B1036" i="14" s="1"/>
  <c r="B1037" i="14"/>
  <c r="B1038" i="14"/>
  <c r="B1039" i="14" s="1"/>
  <c r="B1040" i="14" s="1"/>
  <c r="B1041" i="14" s="1"/>
  <c r="B1042" i="14" s="1"/>
  <c r="B1043" i="14"/>
  <c r="B1044" i="14"/>
  <c r="B1045" i="14"/>
  <c r="B1046" i="14" s="1"/>
  <c r="B1047" i="14" s="1"/>
  <c r="B1048" i="14" s="1"/>
  <c r="B1049" i="14"/>
  <c r="B1050" i="14"/>
  <c r="B1051" i="14" s="1"/>
  <c r="B1052" i="14" s="1"/>
  <c r="B1053" i="14" s="1"/>
  <c r="B1054" i="14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 s="1"/>
  <c r="B1066" i="14" s="1"/>
  <c r="B1067" i="14"/>
  <c r="B1068" i="14"/>
  <c r="B1069" i="14"/>
  <c r="B1070" i="14" s="1"/>
  <c r="B1071" i="14" s="1"/>
  <c r="B1072" i="14" s="1"/>
  <c r="B1073" i="14"/>
  <c r="B1074" i="14"/>
  <c r="B1075" i="14" s="1"/>
  <c r="B1076" i="14" s="1"/>
  <c r="B1077" i="14" s="1"/>
  <c r="B1078" i="14" s="1"/>
  <c r="B1079" i="14"/>
  <c r="B1080" i="14"/>
  <c r="B1081" i="14"/>
  <c r="B1082" i="14" s="1"/>
  <c r="B1083" i="14" s="1"/>
  <c r="B1084" i="14"/>
  <c r="B1085" i="14"/>
  <c r="B1086" i="14"/>
  <c r="B1087" i="14" s="1"/>
  <c r="B1088" i="14" s="1"/>
  <c r="B1089" i="14"/>
  <c r="B1090" i="14" s="1"/>
  <c r="B1091" i="14" s="1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/>
  <c r="B1102" i="14" s="1"/>
  <c r="B1103" i="14" s="1"/>
  <c r="B1104" i="14" s="1"/>
  <c r="B1105" i="14"/>
  <c r="B1106" i="14" s="1"/>
  <c r="B1107" i="14" s="1"/>
  <c r="B1108" i="14" s="1"/>
  <c r="B1109" i="14" s="1"/>
  <c r="B1110" i="14"/>
  <c r="B1111" i="14" s="1"/>
  <c r="B1112" i="14" s="1"/>
  <c r="B1113" i="14" s="1"/>
  <c r="B1114" i="14" s="1"/>
  <c r="B1115" i="14" s="1"/>
  <c r="B1116" i="14" s="1"/>
  <c r="B1117" i="14" s="1"/>
  <c r="B178" i="11"/>
  <c r="B179" i="11" s="1"/>
  <c r="B180" i="11"/>
  <c r="B181" i="11"/>
  <c r="B182" i="11" s="1"/>
  <c r="B183" i="11"/>
  <c r="B184" i="11"/>
  <c r="B185" i="11"/>
  <c r="B186" i="11"/>
  <c r="B187" i="11"/>
  <c r="B188" i="11" s="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 s="1"/>
  <c r="B205" i="11"/>
  <c r="B206" i="11" s="1"/>
  <c r="B207" i="11"/>
  <c r="B208" i="11"/>
  <c r="B209" i="11"/>
  <c r="B210" i="11"/>
  <c r="B211" i="11"/>
  <c r="B212" i="11"/>
  <c r="B213" i="11"/>
  <c r="B214" i="11"/>
  <c r="B215" i="11" s="1"/>
  <c r="B216" i="11"/>
  <c r="B217" i="11"/>
  <c r="B218" i="11" s="1"/>
  <c r="B219" i="11"/>
  <c r="B220" i="11" s="1"/>
  <c r="B221" i="11"/>
  <c r="B222" i="11"/>
  <c r="B223" i="11"/>
  <c r="T253" i="18"/>
  <c r="A253" i="18" s="1"/>
  <c r="T254" i="18"/>
  <c r="A254" i="18" s="1"/>
  <c r="T575" i="17"/>
  <c r="A575" i="17" s="1"/>
  <c r="T576" i="17"/>
  <c r="A576" i="17" s="1"/>
  <c r="T577" i="17"/>
  <c r="A577" i="17" s="1"/>
  <c r="T595" i="16"/>
  <c r="A595" i="16" s="1"/>
  <c r="T596" i="16"/>
  <c r="A596" i="16" s="1"/>
  <c r="T597" i="16"/>
  <c r="A597" i="16" s="1"/>
  <c r="T598" i="16"/>
  <c r="A598" i="16" s="1"/>
  <c r="T454" i="15"/>
  <c r="A454" i="15" s="1"/>
  <c r="T455" i="15"/>
  <c r="A455" i="15" s="1"/>
  <c r="T456" i="15"/>
  <c r="A456" i="15" s="1"/>
  <c r="A888" i="14"/>
  <c r="T886" i="14"/>
  <c r="A886" i="14" s="1"/>
  <c r="T887" i="14"/>
  <c r="A887" i="14" s="1"/>
  <c r="T888" i="14"/>
  <c r="T889" i="14"/>
  <c r="A889" i="14" s="1"/>
  <c r="T890" i="14"/>
  <c r="A890" i="14" s="1"/>
  <c r="T175" i="11"/>
  <c r="A175" i="11" s="1"/>
  <c r="B176" i="11" s="1"/>
  <c r="T176" i="11"/>
  <c r="A176" i="11" s="1"/>
  <c r="B177" i="11" s="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5" i="51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N197" i="51" s="1"/>
  <c r="C198" i="51"/>
  <c r="Y198" i="51" s="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Z198" i="51"/>
  <c r="AA198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2" i="18"/>
  <c r="T693" i="17"/>
  <c r="T694" i="17"/>
  <c r="T695" i="17"/>
  <c r="T728" i="16"/>
  <c r="T729" i="16"/>
  <c r="T730" i="16"/>
  <c r="T731" i="16"/>
  <c r="T732" i="16"/>
  <c r="T733" i="16"/>
  <c r="T734" i="16"/>
  <c r="T735" i="16"/>
  <c r="T736" i="16"/>
  <c r="T526" i="15"/>
  <c r="T527" i="15"/>
  <c r="T1058" i="14"/>
  <c r="T1057" i="14"/>
  <c r="T1056" i="14"/>
  <c r="T1055" i="14"/>
  <c r="T1054" i="14"/>
  <c r="T210" i="11"/>
  <c r="A184" i="2"/>
  <c r="V184" i="2"/>
  <c r="W184" i="2"/>
  <c r="X184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294" i="18"/>
  <c r="T295" i="18"/>
  <c r="T296" i="18"/>
  <c r="T675" i="17"/>
  <c r="T676" i="17"/>
  <c r="T677" i="17"/>
  <c r="T708" i="16"/>
  <c r="T709" i="16"/>
  <c r="T710" i="16"/>
  <c r="T711" i="16"/>
  <c r="T712" i="16"/>
  <c r="T713" i="16"/>
  <c r="T518" i="15"/>
  <c r="T519" i="15"/>
  <c r="T1030" i="14"/>
  <c r="T1031" i="14"/>
  <c r="T1032" i="14"/>
  <c r="T1033" i="14"/>
  <c r="T1034" i="14"/>
  <c r="T1035" i="14"/>
  <c r="T1036" i="14"/>
  <c r="T205" i="11"/>
  <c r="T206" i="11"/>
  <c r="A180" i="2"/>
  <c r="V180" i="2"/>
  <c r="W180" i="2"/>
  <c r="X180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5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78" i="2"/>
  <c r="W179" i="2"/>
  <c r="W181" i="2"/>
  <c r="W182" i="2"/>
  <c r="W183" i="2"/>
  <c r="W185" i="2"/>
  <c r="W186" i="2"/>
  <c r="W187" i="2"/>
  <c r="W188" i="2"/>
  <c r="W189" i="2"/>
  <c r="W190" i="2"/>
  <c r="W191" i="2"/>
  <c r="W192" i="2"/>
  <c r="W193" i="2"/>
  <c r="W194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78" i="2"/>
  <c r="V179" i="2"/>
  <c r="V181" i="2"/>
  <c r="V182" i="2"/>
  <c r="V183" i="2"/>
  <c r="V185" i="2"/>
  <c r="V186" i="2"/>
  <c r="V187" i="2"/>
  <c r="V188" i="2"/>
  <c r="V189" i="2"/>
  <c r="V190" i="2"/>
  <c r="V191" i="2"/>
  <c r="V192" i="2"/>
  <c r="V193" i="2"/>
  <c r="V194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78" i="2"/>
  <c r="X179" i="2"/>
  <c r="X181" i="2"/>
  <c r="X182" i="2"/>
  <c r="X183" i="2"/>
  <c r="X185" i="2"/>
  <c r="X186" i="2"/>
  <c r="X187" i="2"/>
  <c r="X188" i="2"/>
  <c r="X189" i="2"/>
  <c r="X190" i="2"/>
  <c r="X191" i="2"/>
  <c r="X192" i="2"/>
  <c r="X193" i="2"/>
  <c r="X194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07" i="18"/>
  <c r="T700" i="17"/>
  <c r="T701" i="17"/>
  <c r="T702" i="17"/>
  <c r="T743" i="16"/>
  <c r="T744" i="16"/>
  <c r="T745" i="16"/>
  <c r="T746" i="16"/>
  <c r="T747" i="16"/>
  <c r="T748" i="16"/>
  <c r="T749" i="16"/>
  <c r="T532" i="15"/>
  <c r="T533" i="15"/>
  <c r="T534" i="15"/>
  <c r="T1073" i="14"/>
  <c r="T1074" i="14"/>
  <c r="T1075" i="14"/>
  <c r="T1076" i="14"/>
  <c r="T1077" i="14"/>
  <c r="T1078" i="14"/>
  <c r="T213" i="11"/>
  <c r="A187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298" i="18"/>
  <c r="T299" i="18"/>
  <c r="T684" i="17"/>
  <c r="T685" i="17"/>
  <c r="T686" i="17"/>
  <c r="T687" i="17"/>
  <c r="T688" i="17"/>
  <c r="T689" i="17"/>
  <c r="T717" i="16"/>
  <c r="T718" i="16"/>
  <c r="T719" i="16"/>
  <c r="T522" i="15"/>
  <c r="T523" i="15"/>
  <c r="T1043" i="14"/>
  <c r="T1044" i="14"/>
  <c r="T1045" i="14"/>
  <c r="T1046" i="14"/>
  <c r="T1047" i="14"/>
  <c r="T1048" i="14"/>
  <c r="T208" i="11"/>
  <c r="A182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78" i="2"/>
  <c r="A179" i="2"/>
  <c r="A181" i="2"/>
  <c r="A183" i="2"/>
  <c r="A185" i="2"/>
  <c r="A186" i="2"/>
  <c r="A188" i="2"/>
  <c r="A189" i="2"/>
  <c r="A190" i="2"/>
  <c r="A191" i="2"/>
  <c r="A192" i="2"/>
  <c r="A193" i="2"/>
  <c r="A194" i="2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2" i="18"/>
  <c r="T293" i="18"/>
  <c r="T672" i="17"/>
  <c r="T673" i="17"/>
  <c r="T674" i="17"/>
  <c r="T701" i="16"/>
  <c r="T702" i="16"/>
  <c r="T703" i="16"/>
  <c r="T704" i="16"/>
  <c r="T705" i="16"/>
  <c r="T706" i="16"/>
  <c r="T707" i="16"/>
  <c r="T516" i="15"/>
  <c r="T517" i="15"/>
  <c r="T1024" i="14"/>
  <c r="T1025" i="14"/>
  <c r="T1026" i="14"/>
  <c r="T1027" i="14"/>
  <c r="T1028" i="14"/>
  <c r="T1029" i="14"/>
  <c r="T203" i="11"/>
  <c r="T204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17" i="14"/>
  <c r="T1116" i="14"/>
  <c r="T1115" i="14"/>
  <c r="T721" i="17"/>
  <c r="T722" i="17"/>
  <c r="T723" i="17"/>
  <c r="T1102" i="14"/>
  <c r="T1103" i="14"/>
  <c r="T1104" i="14"/>
  <c r="T1105" i="14"/>
  <c r="T1106" i="14"/>
  <c r="T1107" i="14"/>
  <c r="T315" i="18"/>
  <c r="T714" i="17"/>
  <c r="T715" i="17"/>
  <c r="T716" i="17"/>
  <c r="T717" i="17"/>
  <c r="T718" i="17"/>
  <c r="T1096" i="14"/>
  <c r="T1097" i="14"/>
  <c r="T1098" i="14"/>
  <c r="T1099" i="14"/>
  <c r="T1100" i="14"/>
  <c r="T1101" i="14"/>
  <c r="T1108" i="14"/>
  <c r="T1109" i="14"/>
  <c r="T1110" i="14"/>
  <c r="T220" i="11"/>
  <c r="T760" i="16"/>
  <c r="T761" i="16"/>
  <c r="T762" i="16"/>
  <c r="T763" i="16"/>
  <c r="T764" i="16"/>
  <c r="T765" i="16"/>
  <c r="T541" i="15"/>
  <c r="T542" i="15"/>
  <c r="T543" i="15"/>
  <c r="T544" i="15"/>
  <c r="T545" i="15"/>
  <c r="T546" i="15"/>
  <c r="T547" i="15"/>
  <c r="T548" i="15"/>
  <c r="T218" i="11"/>
  <c r="T707" i="17"/>
  <c r="T708" i="17"/>
  <c r="T709" i="17"/>
  <c r="T710" i="17"/>
  <c r="T711" i="17"/>
  <c r="T712" i="17"/>
  <c r="T713" i="17"/>
  <c r="T753" i="16"/>
  <c r="T754" i="16"/>
  <c r="T755" i="16"/>
  <c r="T756" i="16"/>
  <c r="T757" i="16"/>
  <c r="T758" i="16"/>
  <c r="T759" i="16"/>
  <c r="T766" i="16"/>
  <c r="T767" i="16"/>
  <c r="T538" i="15"/>
  <c r="T539" i="15"/>
  <c r="T1085" i="14"/>
  <c r="T1086" i="14"/>
  <c r="T1087" i="14"/>
  <c r="T1088" i="14"/>
  <c r="T1089" i="14"/>
  <c r="T1090" i="14"/>
  <c r="T1091" i="14"/>
  <c r="T1092" i="14"/>
  <c r="T1093" i="14"/>
  <c r="T1094" i="14"/>
  <c r="T310" i="18"/>
  <c r="T311" i="18"/>
  <c r="T312" i="18"/>
  <c r="T313" i="18"/>
  <c r="T314" i="18"/>
  <c r="T316" i="18"/>
  <c r="T317" i="18"/>
  <c r="T318" i="18"/>
  <c r="T719" i="17"/>
  <c r="T720" i="17"/>
  <c r="T724" i="17"/>
  <c r="T725" i="17"/>
  <c r="T726" i="17"/>
  <c r="T752" i="16"/>
  <c r="T768" i="16"/>
  <c r="T769" i="16"/>
  <c r="T537" i="15"/>
  <c r="T540" i="15"/>
  <c r="T549" i="15"/>
  <c r="T550" i="15"/>
  <c r="T1084" i="14"/>
  <c r="T1095" i="14"/>
  <c r="T1111" i="14"/>
  <c r="T1112" i="14"/>
  <c r="T1113" i="14"/>
  <c r="T1114" i="14"/>
  <c r="T216" i="11"/>
  <c r="T217" i="11"/>
  <c r="T219" i="11"/>
  <c r="T221" i="11"/>
  <c r="T222" i="11"/>
  <c r="T223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22" i="16"/>
  <c r="T723" i="16"/>
  <c r="T724" i="16"/>
  <c r="T725" i="16"/>
  <c r="T726" i="16"/>
  <c r="T727" i="16"/>
  <c r="T737" i="16"/>
  <c r="T680" i="17"/>
  <c r="T681" i="17"/>
  <c r="T682" i="17"/>
  <c r="T683" i="17"/>
  <c r="T690" i="17"/>
  <c r="T691" i="17"/>
  <c r="T692" i="17"/>
  <c r="T291" i="18"/>
  <c r="T290" i="18"/>
  <c r="T670" i="17"/>
  <c r="T671" i="17"/>
  <c r="T678" i="17"/>
  <c r="T515" i="15"/>
  <c r="T520" i="15"/>
  <c r="T521" i="15"/>
  <c r="T524" i="15"/>
  <c r="T525" i="15"/>
  <c r="T528" i="15"/>
  <c r="T529" i="15"/>
  <c r="T1066" i="14"/>
  <c r="T1065" i="14"/>
  <c r="T1064" i="14"/>
  <c r="T1063" i="14"/>
  <c r="T1062" i="14"/>
  <c r="T1061" i="14"/>
  <c r="T1060" i="14"/>
  <c r="T1059" i="14"/>
  <c r="T1053" i="14"/>
  <c r="T1052" i="14"/>
  <c r="T1051" i="14"/>
  <c r="T1050" i="14"/>
  <c r="T1049" i="14"/>
  <c r="T1042" i="14"/>
  <c r="T1041" i="14"/>
  <c r="T1040" i="14"/>
  <c r="T1039" i="14"/>
  <c r="T1038" i="14"/>
  <c r="T1037" i="14"/>
  <c r="T1023" i="14"/>
  <c r="T1022" i="14"/>
  <c r="T289" i="18"/>
  <c r="T297" i="18"/>
  <c r="T300" i="18"/>
  <c r="T301" i="18"/>
  <c r="T662" i="17"/>
  <c r="T663" i="17"/>
  <c r="T664" i="17"/>
  <c r="T665" i="17"/>
  <c r="T669" i="17"/>
  <c r="T679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694" i="16"/>
  <c r="T695" i="16"/>
  <c r="T696" i="16"/>
  <c r="T697" i="16"/>
  <c r="T698" i="16"/>
  <c r="T699" i="16"/>
  <c r="T700" i="16"/>
  <c r="T714" i="16"/>
  <c r="T715" i="16"/>
  <c r="T716" i="16"/>
  <c r="T720" i="16"/>
  <c r="T721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14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2" i="11"/>
  <c r="T207" i="11"/>
  <c r="T92" i="14"/>
  <c r="T100" i="14"/>
  <c r="T970" i="14"/>
  <c r="T971" i="14"/>
  <c r="T972" i="14"/>
  <c r="T973" i="14"/>
  <c r="T974" i="14"/>
  <c r="T975" i="14"/>
  <c r="T976" i="14"/>
  <c r="T1067" i="14"/>
  <c r="T1068" i="14"/>
  <c r="T1069" i="14"/>
  <c r="T1070" i="14"/>
  <c r="T1071" i="14"/>
  <c r="T309" i="18"/>
  <c r="T706" i="17"/>
  <c r="T215" i="11"/>
  <c r="T306" i="18"/>
  <c r="T698" i="17"/>
  <c r="T699" i="17"/>
  <c r="T703" i="17"/>
  <c r="T704" i="17"/>
  <c r="T739" i="16"/>
  <c r="T740" i="16"/>
  <c r="T741" i="16"/>
  <c r="T742" i="16"/>
  <c r="T750" i="16"/>
  <c r="T751" i="16"/>
  <c r="T535" i="15"/>
  <c r="T536" i="15"/>
  <c r="T952" i="14"/>
  <c r="T953" i="14"/>
  <c r="T985" i="14"/>
  <c r="T986" i="14"/>
  <c r="T1011" i="14"/>
  <c r="T1018" i="14"/>
  <c r="T1019" i="14"/>
  <c r="T1020" i="14"/>
  <c r="T1021" i="14"/>
  <c r="T1072" i="14"/>
  <c r="T1079" i="14"/>
  <c r="T1080" i="14"/>
  <c r="T1081" i="14"/>
  <c r="T1082" i="14"/>
  <c r="T1083" i="14"/>
  <c r="T992" i="14"/>
  <c r="T993" i="14"/>
  <c r="T994" i="14"/>
  <c r="T305" i="18"/>
  <c r="T308" i="18"/>
  <c r="T705" i="17"/>
  <c r="T531" i="15"/>
  <c r="T995" i="14"/>
  <c r="T996" i="14"/>
  <c r="T212" i="11"/>
  <c r="T214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09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1" i="11"/>
  <c r="Y197" i="51" l="1"/>
  <c r="AA197" i="51"/>
  <c r="A27" i="51"/>
  <c r="O197" i="51"/>
  <c r="L198" i="51"/>
  <c r="X198" i="51"/>
  <c r="U199" i="51"/>
  <c r="R200" i="51"/>
  <c r="A193" i="51"/>
  <c r="P197" i="51"/>
  <c r="M198" i="51"/>
  <c r="J199" i="51"/>
  <c r="V199" i="51"/>
  <c r="S200" i="51"/>
  <c r="A194" i="51"/>
  <c r="Q197" i="51"/>
  <c r="N198" i="51"/>
  <c r="K199" i="51"/>
  <c r="W199" i="51"/>
  <c r="T200" i="51"/>
  <c r="Z200" i="51"/>
  <c r="R197" i="51"/>
  <c r="O198" i="51"/>
  <c r="L199" i="51"/>
  <c r="X199" i="51"/>
  <c r="U200" i="51"/>
  <c r="S197" i="51"/>
  <c r="P198" i="51"/>
  <c r="M199" i="51"/>
  <c r="J200" i="51"/>
  <c r="V200" i="51"/>
  <c r="T197" i="51"/>
  <c r="Q198" i="51"/>
  <c r="N199" i="51"/>
  <c r="K200" i="51"/>
  <c r="W200" i="51"/>
  <c r="I197" i="51"/>
  <c r="U197" i="51"/>
  <c r="R198" i="51"/>
  <c r="O199" i="51"/>
  <c r="L200" i="51"/>
  <c r="X200" i="51"/>
  <c r="I198" i="51"/>
  <c r="J197" i="51"/>
  <c r="V197" i="51"/>
  <c r="S198" i="51"/>
  <c r="P199" i="51"/>
  <c r="M200" i="51"/>
  <c r="I199" i="51"/>
  <c r="K197" i="51"/>
  <c r="W197" i="51"/>
  <c r="T198" i="51"/>
  <c r="Q199" i="51"/>
  <c r="N200" i="51"/>
  <c r="I200" i="51"/>
  <c r="L197" i="51"/>
  <c r="X197" i="51"/>
  <c r="U198" i="51"/>
  <c r="R199" i="51"/>
  <c r="O200" i="51"/>
  <c r="AA200" i="51"/>
  <c r="M197" i="51"/>
  <c r="J198" i="51"/>
  <c r="V198" i="51"/>
  <c r="S199" i="51"/>
  <c r="P200" i="51"/>
  <c r="AA199" i="51"/>
  <c r="K198" i="51"/>
  <c r="W198" i="51"/>
  <c r="Z190" i="51"/>
  <c r="Z192" i="51"/>
  <c r="Z193" i="51"/>
  <c r="AA196" i="51"/>
  <c r="Z197" i="51"/>
  <c r="A29" i="51"/>
  <c r="A189" i="51"/>
  <c r="A192" i="51"/>
  <c r="A26" i="51"/>
  <c r="Y200" i="51"/>
  <c r="A25" i="51"/>
  <c r="Z191" i="51"/>
  <c r="AA195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B198" i="51"/>
  <c r="AC198" i="51" s="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697" i="17"/>
  <c r="T673" i="16"/>
  <c r="T674" i="16"/>
  <c r="T675" i="16"/>
  <c r="T676" i="16"/>
  <c r="T738" i="16"/>
  <c r="T484" i="15"/>
  <c r="T485" i="15"/>
  <c r="T530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3" i="18"/>
  <c r="T304" i="18"/>
  <c r="T661" i="17"/>
  <c r="T696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T195" i="51" s="1"/>
  <c r="B196" i="19"/>
  <c r="H196" i="51" s="1"/>
  <c r="Q196" i="51" s="1"/>
  <c r="B197" i="19"/>
  <c r="H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AB197" i="51" l="1"/>
  <c r="AC197" i="51" s="1"/>
  <c r="L196" i="51"/>
  <c r="O196" i="51"/>
  <c r="V196" i="51"/>
  <c r="M196" i="51"/>
  <c r="J196" i="51"/>
  <c r="S196" i="51"/>
  <c r="T196" i="51"/>
  <c r="Y196" i="51"/>
  <c r="AB196" i="51" s="1"/>
  <c r="AC196" i="51" s="1"/>
  <c r="P196" i="51"/>
  <c r="W196" i="51"/>
  <c r="R196" i="51"/>
  <c r="K196" i="51"/>
  <c r="N196" i="51"/>
  <c r="I196" i="51"/>
  <c r="X196" i="51"/>
  <c r="U196" i="51"/>
  <c r="N195" i="51"/>
  <c r="J195" i="51"/>
  <c r="R195" i="51"/>
  <c r="W195" i="51"/>
  <c r="O195" i="51"/>
  <c r="K195" i="51"/>
  <c r="Y195" i="51"/>
  <c r="AB195" i="51" s="1"/>
  <c r="AC195" i="51" s="1"/>
  <c r="S195" i="51"/>
  <c r="X195" i="51"/>
  <c r="P195" i="51"/>
  <c r="L195" i="51"/>
  <c r="U195" i="51"/>
  <c r="AB200" i="51"/>
  <c r="AC200" i="51" s="1"/>
  <c r="Q195" i="51"/>
  <c r="M195" i="51"/>
  <c r="T194" i="51"/>
  <c r="I195" i="51"/>
  <c r="V195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AA194" i="51" s="1"/>
  <c r="AC194" i="51" s="1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X194" i="51" l="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W156" i="51" l="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H151" i="51"/>
  <c r="Y151" i="51" s="1"/>
  <c r="AB151" i="51" s="1"/>
  <c r="AC151" i="51" s="1"/>
  <c r="H36" i="51"/>
  <c r="H30" i="51"/>
  <c r="H58" i="51"/>
  <c r="H118" i="51"/>
  <c r="H111" i="5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6" i="51"/>
  <c r="AB46" i="51" s="1"/>
  <c r="AC46" i="51" s="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H121" i="51"/>
  <c r="Y121" i="51" s="1"/>
  <c r="AB121" i="51" s="1"/>
  <c r="AC121" i="51" s="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35" i="16"/>
  <c r="A728" i="16"/>
  <c r="A734" i="16"/>
  <c r="A1058" i="14"/>
  <c r="A733" i="16"/>
  <c r="A695" i="17"/>
  <c r="A210" i="11"/>
  <c r="A527" i="15"/>
  <c r="A732" i="16"/>
  <c r="A694" i="17"/>
  <c r="A1054" i="14"/>
  <c r="A526" i="15"/>
  <c r="A731" i="16"/>
  <c r="A693" i="17"/>
  <c r="A1055" i="14"/>
  <c r="A736" i="16"/>
  <c r="A730" i="16"/>
  <c r="A302" i="18"/>
  <c r="A1056" i="14"/>
  <c r="A729" i="16"/>
  <c r="A1057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36" i="51"/>
  <c r="AB36" i="51" s="1"/>
  <c r="AC36" i="51" s="1"/>
  <c r="Y171" i="51"/>
  <c r="AB171" i="51" s="1"/>
  <c r="AC171" i="51" s="1"/>
  <c r="Y179" i="51"/>
  <c r="AB179" i="51" s="1"/>
  <c r="AC179" i="51" s="1"/>
  <c r="Y186" i="51"/>
  <c r="AB186" i="51" s="1"/>
  <c r="AC186" i="51" s="1"/>
  <c r="Y168" i="51"/>
  <c r="AB168" i="51" s="1"/>
  <c r="AC168" i="51" s="1"/>
  <c r="Y107" i="51"/>
  <c r="AB107" i="51" s="1"/>
  <c r="AC107" i="51" s="1"/>
  <c r="Y138" i="51"/>
  <c r="AB138" i="51" s="1"/>
  <c r="AC138" i="51" s="1"/>
  <c r="Y30" i="51"/>
  <c r="AB30" i="51" s="1"/>
  <c r="AC30" i="51" s="1"/>
  <c r="Y32" i="51"/>
  <c r="AB32" i="51" s="1"/>
  <c r="AC32" i="51" s="1"/>
  <c r="Y135" i="51"/>
  <c r="AB135" i="51" s="1"/>
  <c r="AC135" i="51" s="1"/>
  <c r="Y147" i="51"/>
  <c r="AB147" i="51" s="1"/>
  <c r="AC147" i="51" s="1"/>
  <c r="Y111" i="51"/>
  <c r="AB111" i="51" s="1"/>
  <c r="AC111" i="51" s="1"/>
  <c r="Y156" i="51"/>
  <c r="AB156" i="51" s="1"/>
  <c r="AC156" i="51" s="1"/>
  <c r="Y148" i="51"/>
  <c r="AB148" i="51" s="1"/>
  <c r="AC148" i="51" s="1"/>
  <c r="Y176" i="51"/>
  <c r="AB176" i="51" s="1"/>
  <c r="AC176" i="51" s="1"/>
  <c r="Y170" i="51"/>
  <c r="AB170" i="51" s="1"/>
  <c r="AC170" i="51" s="1"/>
  <c r="Y40" i="51"/>
  <c r="AB40" i="51" s="1"/>
  <c r="AC40" i="51" s="1"/>
  <c r="Y98" i="51"/>
  <c r="AB98" i="51" s="1"/>
  <c r="AC98" i="51" s="1"/>
  <c r="Y183" i="51"/>
  <c r="AB183" i="51" s="1"/>
  <c r="AC183" i="51" s="1"/>
  <c r="Y69" i="51"/>
  <c r="AB69" i="51" s="1"/>
  <c r="AC69" i="51" s="1"/>
  <c r="Y166" i="51"/>
  <c r="AB166" i="51" s="1"/>
  <c r="AC166" i="51" s="1"/>
  <c r="Y158" i="51"/>
  <c r="AB158" i="51" s="1"/>
  <c r="AC158" i="51" s="1"/>
  <c r="Y72" i="51"/>
  <c r="AB72" i="51" s="1"/>
  <c r="AC72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294" i="18"/>
  <c r="A318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06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3" i="18"/>
  <c r="A317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A305" i="18"/>
  <c r="A156" i="18"/>
  <c r="A179" i="18"/>
  <c r="A202" i="18"/>
  <c r="A225" i="18"/>
  <c r="A248" i="18"/>
  <c r="A311" i="17"/>
  <c r="A312" i="18"/>
  <c r="A163" i="18"/>
  <c r="A186" i="18"/>
  <c r="A209" i="18"/>
  <c r="A220" i="18"/>
  <c r="A231" i="18"/>
  <c r="A242" i="18"/>
  <c r="A269" i="18"/>
  <c r="A292" i="18"/>
  <c r="A316" i="18"/>
  <c r="A167" i="18"/>
  <c r="A190" i="18"/>
  <c r="A213" i="18"/>
  <c r="A236" i="18"/>
  <c r="A490" i="14"/>
  <c r="A299" i="18"/>
  <c r="A150" i="18"/>
  <c r="A174" i="18"/>
  <c r="A197" i="18"/>
  <c r="A208" i="18"/>
  <c r="A219" i="18"/>
  <c r="A230" i="18"/>
  <c r="A257" i="18"/>
  <c r="A280" i="18"/>
  <c r="A304" i="18"/>
  <c r="A155" i="18"/>
  <c r="A178" i="18"/>
  <c r="A201" i="18"/>
  <c r="A224" i="18"/>
  <c r="A495" i="14"/>
  <c r="A287" i="18"/>
  <c r="A311" i="18"/>
  <c r="A162" i="18"/>
  <c r="A185" i="18"/>
  <c r="A196" i="18"/>
  <c r="A207" i="18"/>
  <c r="A218" i="18"/>
  <c r="A241" i="18"/>
  <c r="A268" i="18"/>
  <c r="A291" i="18"/>
  <c r="A315" i="18"/>
  <c r="A166" i="18"/>
  <c r="A189" i="18"/>
  <c r="A212" i="18"/>
  <c r="A345" i="16"/>
  <c r="A275" i="18"/>
  <c r="A298" i="18"/>
  <c r="A149" i="18"/>
  <c r="A173" i="18"/>
  <c r="A184" i="18"/>
  <c r="A195" i="18"/>
  <c r="A206" i="18"/>
  <c r="A229" i="18"/>
  <c r="A256" i="18"/>
  <c r="A279" i="18"/>
  <c r="A303" i="18"/>
  <c r="A154" i="18"/>
  <c r="A177" i="18"/>
  <c r="A200" i="18"/>
  <c r="A263" i="15"/>
  <c r="A263" i="18"/>
  <c r="A286" i="18"/>
  <c r="A310" i="18"/>
  <c r="A161" i="18"/>
  <c r="A172" i="18"/>
  <c r="A183" i="18"/>
  <c r="A194" i="18"/>
  <c r="A217" i="18"/>
  <c r="A240" i="18"/>
  <c r="A267" i="18"/>
  <c r="A290" i="18"/>
  <c r="A314" i="18"/>
  <c r="A165" i="18"/>
  <c r="A188" i="18"/>
  <c r="A310" i="17"/>
  <c r="A96" i="11"/>
  <c r="A247" i="18"/>
  <c r="A274" i="18"/>
  <c r="A297" i="18"/>
  <c r="A309" i="18"/>
  <c r="A160" i="18"/>
  <c r="A171" i="18"/>
  <c r="A182" i="18"/>
  <c r="A205" i="18"/>
  <c r="A228" i="18"/>
  <c r="A255" i="18"/>
  <c r="A278" i="18"/>
  <c r="A301" i="18"/>
  <c r="A152" i="18"/>
  <c r="A176" i="18"/>
  <c r="A308" i="17"/>
  <c r="A264" i="15"/>
  <c r="A235" i="18"/>
  <c r="A262" i="18"/>
  <c r="A285" i="18"/>
  <c r="A296" i="18"/>
  <c r="A308" i="18"/>
  <c r="A159" i="18"/>
  <c r="A170" i="18"/>
  <c r="A193" i="18"/>
  <c r="A216" i="18"/>
  <c r="A239" i="18"/>
  <c r="A266" i="18"/>
  <c r="A289" i="18"/>
  <c r="A313" i="18"/>
  <c r="A164" i="18"/>
  <c r="A494" i="14"/>
  <c r="A346" i="16"/>
  <c r="A223" i="18"/>
  <c r="A246" i="18"/>
  <c r="A273" i="18"/>
  <c r="A284" i="18"/>
  <c r="A295" i="18"/>
  <c r="A307" i="18"/>
  <c r="A158" i="18"/>
  <c r="A181" i="18"/>
  <c r="A204" i="18"/>
  <c r="A227" i="18"/>
  <c r="A252" i="18"/>
  <c r="B253" i="18" s="1"/>
  <c r="A277" i="18"/>
  <c r="A300" i="18"/>
  <c r="A151" i="18"/>
  <c r="A709" i="16"/>
  <c r="A676" i="17"/>
  <c r="A519" i="15"/>
  <c r="A1032" i="14"/>
  <c r="A1035" i="14"/>
  <c r="A713" i="16"/>
  <c r="A677" i="17"/>
  <c r="A710" i="16"/>
  <c r="A206" i="11"/>
  <c r="A1030" i="14"/>
  <c r="A1033" i="14"/>
  <c r="A1036" i="14"/>
  <c r="A675" i="17"/>
  <c r="A708" i="16"/>
  <c r="A711" i="16"/>
  <c r="A518" i="15"/>
  <c r="A1031" i="14"/>
  <c r="A1034" i="14"/>
  <c r="A712" i="16"/>
  <c r="A205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2" i="11"/>
  <c r="A18" i="14"/>
  <c r="A95" i="11"/>
  <c r="B96" i="11" s="1"/>
  <c r="A117" i="11"/>
  <c r="A106" i="11"/>
  <c r="A82" i="11"/>
  <c r="A31" i="11"/>
  <c r="A75" i="11"/>
  <c r="A204" i="11"/>
  <c r="A100" i="11"/>
  <c r="A197" i="11"/>
  <c r="A10" i="11"/>
  <c r="A78" i="11"/>
  <c r="A163" i="11"/>
  <c r="A23" i="17"/>
  <c r="A116" i="11"/>
  <c r="B117" i="11" s="1"/>
  <c r="A151" i="11"/>
  <c r="A214" i="11"/>
  <c r="A39" i="11"/>
  <c r="A13" i="11"/>
  <c r="A58" i="11"/>
  <c r="A153" i="11"/>
  <c r="A111" i="11"/>
  <c r="A40" i="11"/>
  <c r="B41" i="11" s="1"/>
  <c r="A98" i="11"/>
  <c r="A134" i="11"/>
  <c r="A76" i="11"/>
  <c r="A92" i="11"/>
  <c r="A196" i="11"/>
  <c r="A8" i="15"/>
  <c r="A18" i="11"/>
  <c r="A36" i="11"/>
  <c r="A221" i="11"/>
  <c r="A99" i="11"/>
  <c r="B100" i="11" s="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0" i="11"/>
  <c r="A180" i="11"/>
  <c r="A223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07" i="11"/>
  <c r="A145" i="11"/>
  <c r="A19" i="17"/>
  <c r="A87" i="11"/>
  <c r="A73" i="11"/>
  <c r="A30" i="11"/>
  <c r="A113" i="11"/>
  <c r="A208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09" i="11"/>
  <c r="A80" i="11"/>
  <c r="A142" i="11"/>
  <c r="A10" i="15"/>
  <c r="A189" i="11"/>
  <c r="A48" i="11"/>
  <c r="A218" i="11"/>
  <c r="A81" i="11"/>
  <c r="A56" i="11"/>
  <c r="A164" i="11"/>
  <c r="A201" i="11"/>
  <c r="A215" i="11"/>
  <c r="A193" i="11"/>
  <c r="A90" i="11"/>
  <c r="A213" i="11"/>
  <c r="A118" i="11"/>
  <c r="A140" i="11"/>
  <c r="A42" i="11"/>
  <c r="A198" i="11"/>
  <c r="A17" i="14"/>
  <c r="A167" i="11"/>
  <c r="A21" i="11"/>
  <c r="A62" i="11"/>
  <c r="A20" i="16"/>
  <c r="A23" i="16"/>
  <c r="A38" i="11"/>
  <c r="A188" i="11"/>
  <c r="A211" i="11"/>
  <c r="A112" i="11"/>
  <c r="B113" i="11" s="1"/>
  <c r="A61" i="11"/>
  <c r="A97" i="11"/>
  <c r="B98" i="11" s="1"/>
  <c r="A216" i="11"/>
  <c r="A22" i="17"/>
  <c r="A25" i="16"/>
  <c r="A158" i="11"/>
  <c r="A71" i="11"/>
  <c r="A154" i="11"/>
  <c r="A44" i="11"/>
  <c r="A168" i="11"/>
  <c r="A94" i="11"/>
  <c r="A51" i="11"/>
  <c r="A104" i="11"/>
  <c r="A212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17" i="11"/>
  <c r="A66" i="11"/>
  <c r="A59" i="11"/>
  <c r="A203" i="11"/>
  <c r="A148" i="11"/>
  <c r="A69" i="11"/>
  <c r="A186" i="11"/>
  <c r="A60" i="11"/>
  <c r="A57" i="11"/>
  <c r="A144" i="11"/>
  <c r="A37" i="11"/>
  <c r="A143" i="11"/>
  <c r="A126" i="11"/>
  <c r="A222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19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A693" i="16"/>
  <c r="A1014" i="14"/>
  <c r="A1015" i="14"/>
  <c r="A511" i="15"/>
  <c r="A666" i="17"/>
  <c r="A508" i="15"/>
  <c r="A506" i="15"/>
  <c r="A512" i="15"/>
  <c r="A513" i="15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46" i="16"/>
  <c r="A342" i="16"/>
  <c r="A485" i="14"/>
  <c r="A747" i="16"/>
  <c r="A303" i="17"/>
  <c r="A261" i="15"/>
  <c r="A343" i="16"/>
  <c r="A486" i="14"/>
  <c r="A488" i="14"/>
  <c r="A344" i="16"/>
  <c r="B345" i="16" s="1"/>
  <c r="A304" i="17"/>
  <c r="A532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78" i="14"/>
  <c r="A702" i="17"/>
  <c r="A791" i="14"/>
  <c r="A540" i="16"/>
  <c r="A1074" i="14"/>
  <c r="A700" i="17"/>
  <c r="A745" i="16"/>
  <c r="A743" i="16"/>
  <c r="A534" i="15"/>
  <c r="A748" i="16"/>
  <c r="A1077" i="14"/>
  <c r="A1075" i="14"/>
  <c r="A701" i="17"/>
  <c r="A749" i="16"/>
  <c r="A533" i="15"/>
  <c r="A1076" i="14"/>
  <c r="A1073" i="14"/>
  <c r="A744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B75" i="15" s="1"/>
  <c r="B76" i="15" s="1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B81" i="17" s="1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19" i="16"/>
  <c r="A658" i="16"/>
  <c r="A957" i="14"/>
  <c r="A628" i="17"/>
  <c r="A655" i="16"/>
  <c r="A1045" i="14"/>
  <c r="A650" i="16"/>
  <c r="A653" i="16"/>
  <c r="A656" i="16"/>
  <c r="A629" i="17"/>
  <c r="A955" i="14"/>
  <c r="A958" i="14"/>
  <c r="A479" i="15"/>
  <c r="A651" i="16"/>
  <c r="A654" i="16"/>
  <c r="A627" i="17"/>
  <c r="A954" i="14"/>
  <c r="A956" i="14"/>
  <c r="A657" i="16"/>
  <c r="A687" i="17"/>
  <c r="A1043" i="14"/>
  <c r="A685" i="17"/>
  <c r="A718" i="16"/>
  <c r="A1046" i="14"/>
  <c r="A1044" i="14"/>
  <c r="A1047" i="14"/>
  <c r="A686" i="17"/>
  <c r="A1048" i="14"/>
  <c r="A689" i="17"/>
  <c r="A248" i="15"/>
  <c r="A688" i="17"/>
  <c r="A684" i="17"/>
  <c r="A523" i="15"/>
  <c r="A717" i="16"/>
  <c r="A522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B554" i="14" s="1"/>
  <c r="A285" i="15"/>
  <c r="A350" i="17"/>
  <c r="A391" i="16"/>
  <c r="A394" i="16"/>
  <c r="A286" i="15"/>
  <c r="B287" i="15" s="1"/>
  <c r="A548" i="14"/>
  <c r="A551" i="14"/>
  <c r="A554" i="16"/>
  <c r="A546" i="14"/>
  <c r="A351" i="17"/>
  <c r="B352" i="17" s="1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04" i="16"/>
  <c r="A808" i="14"/>
  <c r="A707" i="16"/>
  <c r="A810" i="14"/>
  <c r="A553" i="16"/>
  <c r="A530" i="17"/>
  <c r="A516" i="15"/>
  <c r="A525" i="17"/>
  <c r="A706" i="16"/>
  <c r="A404" i="15"/>
  <c r="A807" i="14"/>
  <c r="A531" i="17"/>
  <c r="A806" i="14"/>
  <c r="A1037" i="14"/>
  <c r="A528" i="17"/>
  <c r="A809" i="14"/>
  <c r="A529" i="17"/>
  <c r="A532" i="17"/>
  <c r="A702" i="16"/>
  <c r="A1027" i="14"/>
  <c r="A1028" i="14"/>
  <c r="A673" i="17"/>
  <c r="A703" i="16"/>
  <c r="A705" i="16"/>
  <c r="A517" i="15"/>
  <c r="A1029" i="14"/>
  <c r="A1025" i="14"/>
  <c r="A1038" i="14"/>
  <c r="A50" i="15"/>
  <c r="A674" i="17"/>
  <c r="A30" i="15"/>
  <c r="A701" i="16"/>
  <c r="A1024" i="14"/>
  <c r="A1026" i="14"/>
  <c r="A672" i="17"/>
  <c r="A82" i="15"/>
  <c r="B83" i="15" s="1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B874" i="14" s="1"/>
  <c r="B875" i="14" s="1"/>
  <c r="B876" i="14" s="1"/>
  <c r="B877" i="14" s="1"/>
  <c r="A152" i="14"/>
  <c r="A89" i="17"/>
  <c r="B90" i="17" s="1"/>
  <c r="A150" i="14"/>
  <c r="A155" i="14"/>
  <c r="A103" i="16"/>
  <c r="A566" i="17"/>
  <c r="A567" i="17"/>
  <c r="A104" i="16"/>
  <c r="A586" i="16"/>
  <c r="B587" i="16" s="1"/>
  <c r="B588" i="16" s="1"/>
  <c r="A105" i="16"/>
  <c r="B106" i="16" s="1"/>
  <c r="A81" i="15"/>
  <c r="A46" i="18"/>
  <c r="A47" i="18"/>
  <c r="A447" i="15"/>
  <c r="B448" i="15" s="1"/>
  <c r="B449" i="15" s="1"/>
  <c r="B450" i="15" s="1"/>
  <c r="B451" i="15" s="1"/>
  <c r="A866" i="14"/>
  <c r="A153" i="14"/>
  <c r="A868" i="14"/>
  <c r="A869" i="14"/>
  <c r="A568" i="17"/>
  <c r="B569" i="17" s="1"/>
  <c r="B570" i="17" s="1"/>
  <c r="B571" i="17" s="1"/>
  <c r="A156" i="14"/>
  <c r="B157" i="14" s="1"/>
  <c r="B158" i="14" s="1"/>
  <c r="B159" i="14" s="1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B331" i="15" s="1"/>
  <c r="B332" i="15" s="1"/>
  <c r="B333" i="15" s="1"/>
  <c r="A347" i="15"/>
  <c r="A361" i="15"/>
  <c r="A373" i="15"/>
  <c r="A385" i="15"/>
  <c r="A397" i="15"/>
  <c r="B398" i="15" s="1"/>
  <c r="B399" i="15" s="1"/>
  <c r="A413" i="15"/>
  <c r="A425" i="15"/>
  <c r="A452" i="15"/>
  <c r="B452" i="15" s="1"/>
  <c r="A473" i="15"/>
  <c r="A489" i="15"/>
  <c r="A501" i="15"/>
  <c r="A529" i="15"/>
  <c r="A544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0" i="15"/>
  <c r="A545" i="15"/>
  <c r="A371" i="15"/>
  <c r="A104" i="15"/>
  <c r="A119" i="15"/>
  <c r="A131" i="15"/>
  <c r="A150" i="15"/>
  <c r="B151" i="15" s="1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31" i="15"/>
  <c r="A546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35" i="15"/>
  <c r="A547" i="15"/>
  <c r="A536" i="15"/>
  <c r="A162" i="15"/>
  <c r="A283" i="15"/>
  <c r="A383" i="15"/>
  <c r="A423" i="15"/>
  <c r="A499" i="15"/>
  <c r="A528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B430" i="15" s="1"/>
  <c r="A461" i="15"/>
  <c r="A477" i="15"/>
  <c r="A493" i="15"/>
  <c r="A505" i="15"/>
  <c r="A548" i="15"/>
  <c r="A213" i="15"/>
  <c r="B214" i="15" s="1"/>
  <c r="A395" i="15"/>
  <c r="A525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14" i="15"/>
  <c r="A537" i="15"/>
  <c r="A549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15" i="15"/>
  <c r="A538" i="15"/>
  <c r="A550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B279" i="15" s="1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0" i="15"/>
  <c r="A539" i="15"/>
  <c r="A328" i="15"/>
  <c r="A98" i="15"/>
  <c r="A112" i="15"/>
  <c r="B113" i="15" s="1"/>
  <c r="A125" i="15"/>
  <c r="A137" i="15"/>
  <c r="B138" i="15" s="1"/>
  <c r="B139" i="15" s="1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21" i="15"/>
  <c r="A540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B267" i="15" s="1"/>
  <c r="B268" i="15" s="1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A524" i="15"/>
  <c r="A541" i="15"/>
  <c r="A100" i="15"/>
  <c r="A115" i="15"/>
  <c r="B116" i="15" s="1"/>
  <c r="B117" i="15" s="1"/>
  <c r="A127" i="15"/>
  <c r="A146" i="15"/>
  <c r="B147" i="15" s="1"/>
  <c r="A189" i="15"/>
  <c r="A237" i="15"/>
  <c r="A269" i="15"/>
  <c r="A345" i="15"/>
  <c r="A411" i="15"/>
  <c r="A471" i="15"/>
  <c r="A542" i="15"/>
  <c r="A543" i="15"/>
  <c r="A179" i="14"/>
  <c r="A119" i="16"/>
  <c r="A178" i="14"/>
  <c r="A118" i="16"/>
  <c r="A57" i="18"/>
  <c r="A177" i="14"/>
  <c r="A117" i="16"/>
  <c r="A56" i="18"/>
  <c r="A176" i="14"/>
  <c r="A175" i="14"/>
  <c r="A120" i="16"/>
  <c r="A1097" i="14"/>
  <c r="A757" i="16"/>
  <c r="A1114" i="14"/>
  <c r="A768" i="16"/>
  <c r="A1084" i="14"/>
  <c r="A716" i="17"/>
  <c r="A708" i="17"/>
  <c r="A758" i="16"/>
  <c r="A723" i="17"/>
  <c r="A711" i="17"/>
  <c r="A766" i="16"/>
  <c r="A720" i="17"/>
  <c r="A718" i="17"/>
  <c r="A719" i="17"/>
  <c r="A1103" i="14"/>
  <c r="A1094" i="14"/>
  <c r="A1111" i="14"/>
  <c r="A1091" i="14"/>
  <c r="A1104" i="14"/>
  <c r="A1098" i="14"/>
  <c r="A1113" i="14"/>
  <c r="A752" i="16"/>
  <c r="A753" i="16"/>
  <c r="A1099" i="14"/>
  <c r="A764" i="16"/>
  <c r="A1087" i="14"/>
  <c r="A1092" i="14"/>
  <c r="A1106" i="14"/>
  <c r="A763" i="16"/>
  <c r="A769" i="16"/>
  <c r="A1100" i="14"/>
  <c r="A760" i="16"/>
  <c r="A709" i="17"/>
  <c r="A1088" i="14"/>
  <c r="A724" i="17"/>
  <c r="A1096" i="14"/>
  <c r="A1108" i="14"/>
  <c r="A1116" i="14"/>
  <c r="A1101" i="14"/>
  <c r="A761" i="16"/>
  <c r="A767" i="16"/>
  <c r="A1089" i="14"/>
  <c r="A1112" i="14"/>
  <c r="A707" i="17"/>
  <c r="A717" i="17"/>
  <c r="A1115" i="14"/>
  <c r="A714" i="17"/>
  <c r="A762" i="16"/>
  <c r="A726" i="17"/>
  <c r="A1090" i="14"/>
  <c r="A713" i="17"/>
  <c r="A712" i="17"/>
  <c r="A721" i="17"/>
  <c r="A1110" i="14"/>
  <c r="A1109" i="14"/>
  <c r="A754" i="16"/>
  <c r="A759" i="16"/>
  <c r="A1107" i="14"/>
  <c r="A1085" i="14"/>
  <c r="A1117" i="14"/>
  <c r="A722" i="17"/>
  <c r="A765" i="16"/>
  <c r="A755" i="16"/>
  <c r="A1093" i="14"/>
  <c r="A1105" i="14"/>
  <c r="A1102" i="14"/>
  <c r="A710" i="17"/>
  <c r="A756" i="16"/>
  <c r="A725" i="17"/>
  <c r="A1095" i="14"/>
  <c r="A1086" i="14"/>
  <c r="A715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66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41" i="14"/>
  <c r="A647" i="16"/>
  <c r="A1005" i="14"/>
  <c r="A721" i="16"/>
  <c r="A987" i="14"/>
  <c r="A690" i="16"/>
  <c r="A1081" i="14"/>
  <c r="A694" i="16"/>
  <c r="A742" i="16"/>
  <c r="A646" i="16"/>
  <c r="A1061" i="14"/>
  <c r="A699" i="17"/>
  <c r="A665" i="17"/>
  <c r="A1067" i="14"/>
  <c r="A953" i="14"/>
  <c r="A695" i="16"/>
  <c r="A986" i="14"/>
  <c r="A989" i="14"/>
  <c r="A703" i="17"/>
  <c r="A679" i="17"/>
  <c r="A994" i="14"/>
  <c r="A739" i="16"/>
  <c r="A651" i="17"/>
  <c r="A966" i="14"/>
  <c r="A698" i="16"/>
  <c r="A92" i="14"/>
  <c r="A750" i="16"/>
  <c r="A656" i="17"/>
  <c r="A705" i="17"/>
  <c r="A723" i="16"/>
  <c r="A715" i="16"/>
  <c r="A691" i="17"/>
  <c r="A642" i="16"/>
  <c r="A653" i="17"/>
  <c r="A634" i="17"/>
  <c r="A1082" i="14"/>
  <c r="A689" i="16"/>
  <c r="A996" i="14"/>
  <c r="A636" i="17"/>
  <c r="A670" i="17"/>
  <c r="A696" i="16"/>
  <c r="A678" i="17"/>
  <c r="A652" i="17"/>
  <c r="A642" i="17"/>
  <c r="A1039" i="14"/>
  <c r="A982" i="14"/>
  <c r="A641" i="17"/>
  <c r="A671" i="17"/>
  <c r="A1083" i="14"/>
  <c r="A697" i="16"/>
  <c r="A1020" i="14"/>
  <c r="A983" i="14"/>
  <c r="A1022" i="14"/>
  <c r="A993" i="14"/>
  <c r="A625" i="17"/>
  <c r="A1023" i="14"/>
  <c r="A1010" i="14"/>
  <c r="A690" i="17"/>
  <c r="A1069" i="14"/>
  <c r="A626" i="17"/>
  <c r="A1000" i="14"/>
  <c r="A1071" i="14"/>
  <c r="A655" i="17"/>
  <c r="A1051" i="14"/>
  <c r="A657" i="17"/>
  <c r="A706" i="17"/>
  <c r="A670" i="16"/>
  <c r="A633" i="17"/>
  <c r="A988" i="14"/>
  <c r="A663" i="17"/>
  <c r="A984" i="14"/>
  <c r="A972" i="14"/>
  <c r="A691" i="16"/>
  <c r="A1042" i="14"/>
  <c r="A678" i="16"/>
  <c r="A1007" i="14"/>
  <c r="A974" i="14"/>
  <c r="A677" i="16"/>
  <c r="A1040" i="14"/>
  <c r="A1009" i="14"/>
  <c r="A643" i="17"/>
  <c r="A975" i="14"/>
  <c r="A648" i="17"/>
  <c r="A737" i="16"/>
  <c r="A644" i="17"/>
  <c r="A685" i="16"/>
  <c r="A680" i="16"/>
  <c r="A681" i="17"/>
  <c r="A976" i="14"/>
  <c r="A1052" i="14"/>
  <c r="A1018" i="14"/>
  <c r="A649" i="16"/>
  <c r="A683" i="17"/>
  <c r="A1068" i="14"/>
  <c r="A1002" i="14"/>
  <c r="A682" i="17"/>
  <c r="A650" i="17"/>
  <c r="A684" i="16"/>
  <c r="A1072" i="14"/>
  <c r="A968" i="14"/>
  <c r="A952" i="14"/>
  <c r="A647" i="17"/>
  <c r="A704" i="17"/>
  <c r="A977" i="14"/>
  <c r="A688" i="16"/>
  <c r="A722" i="16"/>
  <c r="A635" i="17"/>
  <c r="A1004" i="14"/>
  <c r="A979" i="14"/>
  <c r="A720" i="16"/>
  <c r="A978" i="14"/>
  <c r="A1006" i="14"/>
  <c r="A1080" i="14"/>
  <c r="A726" i="16"/>
  <c r="A679" i="16"/>
  <c r="A648" i="16"/>
  <c r="A1021" i="14"/>
  <c r="A669" i="16"/>
  <c r="A990" i="14"/>
  <c r="A621" i="17"/>
  <c r="A727" i="16"/>
  <c r="A981" i="14"/>
  <c r="A1060" i="14"/>
  <c r="A985" i="14"/>
  <c r="A649" i="17"/>
  <c r="A1070" i="14"/>
  <c r="A964" i="14"/>
  <c r="A1053" i="14"/>
  <c r="A1011" i="14"/>
  <c r="A699" i="16"/>
  <c r="A1059" i="14"/>
  <c r="A991" i="14"/>
  <c r="A624" i="17"/>
  <c r="A741" i="16"/>
  <c r="A1003" i="14"/>
  <c r="A622" i="17"/>
  <c r="A1062" i="14"/>
  <c r="A700" i="16"/>
  <c r="A980" i="14"/>
  <c r="A967" i="14"/>
  <c r="A692" i="17"/>
  <c r="A100" i="14"/>
  <c r="A658" i="17"/>
  <c r="A671" i="16"/>
  <c r="A714" i="16"/>
  <c r="A971" i="14"/>
  <c r="A641" i="16"/>
  <c r="A724" i="16"/>
  <c r="A970" i="14"/>
  <c r="A716" i="16"/>
  <c r="A698" i="17"/>
  <c r="A1049" i="14"/>
  <c r="A725" i="16"/>
  <c r="A995" i="14"/>
  <c r="A645" i="16"/>
  <c r="A644" i="16"/>
  <c r="A1063" i="14"/>
  <c r="A973" i="14"/>
  <c r="A664" i="17"/>
  <c r="A992" i="14"/>
  <c r="A623" i="17"/>
  <c r="A680" i="17"/>
  <c r="A669" i="17"/>
  <c r="A1019" i="14"/>
  <c r="A645" i="17"/>
  <c r="A1064" i="14"/>
  <c r="A1065" i="14"/>
  <c r="A662" i="17"/>
  <c r="A965" i="14"/>
  <c r="A1008" i="14"/>
  <c r="A740" i="16"/>
  <c r="A646" i="17"/>
  <c r="A1079" i="14"/>
  <c r="A1050" i="14"/>
  <c r="A668" i="16"/>
  <c r="A1001" i="14"/>
  <c r="A969" i="14"/>
  <c r="A654" i="17"/>
  <c r="A751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B848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B547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B881" i="14" s="1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B816" i="14" s="1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B572" i="17" s="1"/>
  <c r="A358" i="14"/>
  <c r="A523" i="14"/>
  <c r="A146" i="14"/>
  <c r="A291" i="14"/>
  <c r="A50" i="14"/>
  <c r="A36" i="14"/>
  <c r="A388" i="14"/>
  <c r="A148" i="14"/>
  <c r="B149" i="14" s="1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697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B298" i="14" s="1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B290" i="14" s="1"/>
  <c r="A997" i="14"/>
  <c r="A112" i="14"/>
  <c r="A229" i="14"/>
  <c r="A722" i="14"/>
  <c r="A422" i="14"/>
  <c r="A659" i="14"/>
  <c r="A627" i="14"/>
  <c r="A223" i="14"/>
  <c r="A573" i="17"/>
  <c r="A840" i="14"/>
  <c r="A585" i="17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696" i="17"/>
  <c r="A230" i="14"/>
  <c r="A287" i="14"/>
  <c r="A927" i="14"/>
  <c r="A12" i="14"/>
  <c r="A931" i="14"/>
  <c r="A786" i="14"/>
  <c r="A615" i="17"/>
  <c r="A34" i="14"/>
  <c r="A744" i="14"/>
  <c r="A798" i="14"/>
  <c r="A574" i="17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B319" i="14" s="1"/>
  <c r="B320" i="14" s="1"/>
  <c r="B321" i="14" s="1"/>
  <c r="B322" i="14" s="1"/>
  <c r="B323" i="14" s="1"/>
  <c r="A143" i="14"/>
  <c r="A381" i="14"/>
  <c r="A343" i="14"/>
  <c r="B344" i="14" s="1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38" i="16"/>
  <c r="A308" i="14"/>
  <c r="A455" i="14"/>
  <c r="A356" i="14"/>
  <c r="A638" i="17"/>
  <c r="A144" i="14"/>
  <c r="A345" i="14"/>
  <c r="A348" i="14"/>
  <c r="A238" i="14"/>
  <c r="A615" i="14"/>
  <c r="A460" i="14"/>
  <c r="B461" i="14" s="1"/>
  <c r="A649" i="14"/>
  <c r="A864" i="14"/>
  <c r="A482" i="14"/>
  <c r="B483" i="14" s="1"/>
  <c r="B484" i="14" s="1"/>
  <c r="A413" i="14"/>
  <c r="A426" i="14"/>
  <c r="A174" i="14"/>
  <c r="B175" i="14" s="1"/>
  <c r="B176" i="14" s="1"/>
  <c r="A246" i="14"/>
  <c r="A420" i="14"/>
  <c r="A640" i="14"/>
  <c r="B641" i="14" s="1"/>
  <c r="A170" i="14"/>
  <c r="A211" i="14"/>
  <c r="A243" i="14"/>
  <c r="A140" i="14"/>
  <c r="B141" i="14" s="1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B612" i="14" s="1"/>
  <c r="A294" i="14"/>
  <c r="A397" i="14"/>
  <c r="A676" i="16"/>
  <c r="A373" i="14"/>
  <c r="B374" i="14" s="1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B889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B521" i="16" s="1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B553" i="16" s="1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A522" i="17"/>
  <c r="A631" i="16"/>
  <c r="A602" i="16"/>
  <c r="A591" i="16"/>
  <c r="A608" i="16"/>
  <c r="A535" i="17"/>
  <c r="B536" i="17" s="1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B479" i="16" s="1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B589" i="16" s="1"/>
  <c r="B590" i="16" s="1"/>
  <c r="A475" i="16"/>
  <c r="A449" i="17"/>
  <c r="A450" i="17"/>
  <c r="B451" i="17" s="1"/>
  <c r="B452" i="17" s="1"/>
  <c r="A472" i="17"/>
  <c r="A464" i="17"/>
  <c r="A459" i="17"/>
  <c r="A506" i="16"/>
  <c r="B507" i="16" s="1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B447" i="16" s="1"/>
  <c r="A448" i="16"/>
  <c r="A412" i="17"/>
  <c r="B413" i="17" s="1"/>
  <c r="B414" i="17" s="1"/>
  <c r="B415" i="17" s="1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B382" i="16" s="1"/>
  <c r="A326" i="17"/>
  <c r="A185" i="17"/>
  <c r="A347" i="17"/>
  <c r="A352" i="16"/>
  <c r="B353" i="16" s="1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B317" i="17" s="1"/>
  <c r="B318" i="17" s="1"/>
  <c r="B319" i="17" s="1"/>
  <c r="B320" i="17" s="1"/>
  <c r="B321" i="17" s="1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B289" i="17" s="1"/>
  <c r="B290" i="17" s="1"/>
  <c r="B291" i="17" s="1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B272" i="17" s="1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B140" i="18" s="1"/>
  <c r="A229" i="17"/>
  <c r="A88" i="18"/>
  <c r="B89" i="18" s="1"/>
  <c r="B90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B130" i="18" s="1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B287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B101" i="16" s="1"/>
  <c r="B102" i="16" s="1"/>
  <c r="B103" i="16" s="1"/>
  <c r="B104" i="16" s="1"/>
  <c r="B105" i="16" s="1"/>
  <c r="A42" i="18"/>
  <c r="A8" i="18"/>
  <c r="A43" i="18"/>
  <c r="A194" i="16"/>
  <c r="A166" i="17"/>
  <c r="A37" i="18"/>
  <c r="A113" i="17"/>
  <c r="A106" i="18"/>
  <c r="A53" i="16"/>
  <c r="B54" i="16" s="1"/>
  <c r="A124" i="16"/>
  <c r="A99" i="17"/>
  <c r="B100" i="17" s="1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B200" i="16" s="1"/>
  <c r="A87" i="18"/>
  <c r="A72" i="17"/>
  <c r="A78" i="16"/>
  <c r="A6" i="18"/>
  <c r="A32" i="18"/>
  <c r="A134" i="16"/>
  <c r="B135" i="16" s="1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B117" i="16" s="1"/>
  <c r="B118" i="16" s="1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B97" i="18" s="1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B111" i="17" s="1"/>
  <c r="B112" i="17" s="1"/>
  <c r="A87" i="17"/>
  <c r="B88" i="17" s="1"/>
  <c r="B89" i="17" s="1"/>
  <c r="A41" i="17"/>
  <c r="A67" i="17"/>
  <c r="A99" i="18"/>
  <c r="B100" i="18" s="1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B79" i="18" s="1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B187" i="17" s="1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B145" i="17" s="1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B236" i="16" s="1"/>
  <c r="B237" i="16" s="1"/>
  <c r="A149" i="17"/>
  <c r="A98" i="17"/>
  <c r="A82" i="16"/>
  <c r="A205" i="17"/>
  <c r="A206" i="17"/>
  <c r="B207" i="17" s="1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141" i="18" l="1"/>
  <c r="B142" i="18" s="1"/>
  <c r="B250" i="18"/>
  <c r="B251" i="18" s="1"/>
  <c r="B46" i="18"/>
  <c r="B122" i="18"/>
  <c r="B131" i="18"/>
  <c r="B62" i="18"/>
  <c r="B94" i="18"/>
  <c r="B91" i="17"/>
  <c r="B878" i="14"/>
  <c r="B879" i="14" s="1"/>
  <c r="B880" i="14" s="1"/>
  <c r="B172" i="11"/>
  <c r="B45" i="11"/>
  <c r="B46" i="11" s="1"/>
  <c r="B468" i="16"/>
  <c r="B469" i="16" s="1"/>
  <c r="B530" i="14"/>
  <c r="B531" i="14" s="1"/>
  <c r="B532" i="14" s="1"/>
  <c r="B533" i="14" s="1"/>
  <c r="B534" i="14" s="1"/>
  <c r="B111" i="11"/>
  <c r="B152" i="15"/>
  <c r="B380" i="14"/>
  <c r="B490" i="14"/>
  <c r="B837" i="14"/>
  <c r="B92" i="16"/>
  <c r="B93" i="16" s="1"/>
  <c r="B591" i="16"/>
  <c r="B368" i="14"/>
  <c r="B324" i="16"/>
  <c r="B237" i="14"/>
  <c r="B116" i="11"/>
  <c r="B462" i="14"/>
  <c r="B463" i="14" s="1"/>
  <c r="B464" i="14" s="1"/>
  <c r="B465" i="14" s="1"/>
  <c r="B466" i="14" s="1"/>
  <c r="B369" i="16"/>
  <c r="B249" i="14"/>
  <c r="B250" i="14" s="1"/>
  <c r="B554" i="16"/>
  <c r="B73" i="15"/>
  <c r="B74" i="15" s="1"/>
  <c r="B535" i="14"/>
  <c r="B580" i="16"/>
  <c r="B581" i="16" s="1"/>
  <c r="B263" i="15"/>
  <c r="B435" i="14"/>
  <c r="B436" i="14" s="1"/>
  <c r="B437" i="14" s="1"/>
  <c r="B438" i="14" s="1"/>
  <c r="B724" i="14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180" i="17"/>
  <c r="B243" i="15"/>
  <c r="B288" i="15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B288" i="16"/>
  <c r="B592" i="16"/>
  <c r="B593" i="16" s="1"/>
  <c r="B594" i="16" s="1"/>
  <c r="B642" i="14"/>
  <c r="B643" i="14" s="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238" i="16"/>
  <c r="B239" i="16" s="1"/>
  <c r="B240" i="16" s="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B94" i="16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566" i="17"/>
  <c r="B225" i="18"/>
  <c r="B192" i="18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73" i="1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573" i="17"/>
  <c r="B49" i="18"/>
  <c r="B252" i="18"/>
  <c r="B127" i="14"/>
  <c r="B128" i="14" s="1"/>
  <c r="B129" i="14" s="1"/>
  <c r="B130" i="14" s="1"/>
  <c r="B131" i="14" s="1"/>
  <c r="B132" i="14" s="1"/>
  <c r="B236" i="18"/>
  <c r="B211" i="18"/>
  <c r="B56" i="18"/>
  <c r="B57" i="18" s="1"/>
  <c r="B73" i="18"/>
  <c r="B112" i="18"/>
  <c r="B113" i="18" s="1"/>
  <c r="B224" i="18"/>
  <c r="B174" i="18"/>
  <c r="B214" i="18"/>
  <c r="B222" i="18"/>
  <c r="B85" i="18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453" i="17"/>
  <c r="B210" i="16"/>
  <c r="B211" i="16" s="1"/>
  <c r="B212" i="16" s="1"/>
  <c r="B213" i="16" s="1"/>
  <c r="B498" i="16"/>
  <c r="B499" i="16" s="1"/>
  <c r="B500" i="16" s="1"/>
  <c r="B284" i="16"/>
  <c r="B285" i="16" s="1"/>
  <c r="B560" i="16"/>
  <c r="B244" i="15"/>
  <c r="B245" i="15" s="1"/>
  <c r="B246" i="15" s="1"/>
  <c r="B247" i="15" s="1"/>
  <c r="B248" i="15" s="1"/>
  <c r="B249" i="15" s="1"/>
  <c r="B250" i="15" s="1"/>
  <c r="B262" i="15"/>
  <c r="B421" i="15"/>
  <c r="B423" i="15"/>
  <c r="B424" i="15" s="1"/>
  <c r="B111" i="15"/>
  <c r="B149" i="15"/>
  <c r="B150" i="15" s="1"/>
  <c r="B160" i="14"/>
  <c r="B161" i="14" s="1"/>
  <c r="B162" i="14" s="1"/>
  <c r="B163" i="14" s="1"/>
  <c r="B164" i="14" s="1"/>
  <c r="B758" i="14"/>
  <c r="B679" i="14"/>
  <c r="B680" i="14" s="1"/>
  <c r="B681" i="14" s="1"/>
  <c r="B682" i="14" s="1"/>
  <c r="B683" i="14" s="1"/>
  <c r="B157" i="11"/>
  <c r="B131" i="11"/>
  <c r="B126" i="11"/>
  <c r="B28" i="11"/>
  <c r="B406" i="14"/>
  <c r="B251" i="14"/>
  <c r="B252" i="14" s="1"/>
  <c r="B253" i="14" s="1"/>
  <c r="B254" i="14" s="1"/>
  <c r="B202" i="15"/>
  <c r="B203" i="15" s="1"/>
  <c r="B204" i="15" s="1"/>
  <c r="B205" i="15" s="1"/>
  <c r="B289" i="15"/>
  <c r="B290" i="15" s="1"/>
  <c r="B291" i="15" s="1"/>
  <c r="B292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77" i="14"/>
  <c r="B178" i="14" s="1"/>
  <c r="B179" i="14" s="1"/>
  <c r="B567" i="17"/>
  <c r="B568" i="17" s="1"/>
  <c r="B264" i="15"/>
  <c r="B105" i="11"/>
  <c r="B201" i="16"/>
  <c r="B202" i="16" s="1"/>
  <c r="B203" i="16" s="1"/>
  <c r="B204" i="16" s="1"/>
  <c r="B205" i="16" s="1"/>
  <c r="B206" i="16" s="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806" i="14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80" i="15"/>
  <c r="B146" i="17"/>
  <c r="B147" i="17" s="1"/>
  <c r="B254" i="17"/>
  <c r="B255" i="17" s="1"/>
  <c r="B256" i="17" s="1"/>
  <c r="B257" i="17" s="1"/>
  <c r="B322" i="17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849" i="14"/>
  <c r="B850" i="14" s="1"/>
  <c r="B851" i="14" s="1"/>
  <c r="B84" i="15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215" i="18"/>
  <c r="B216" i="18" s="1"/>
  <c r="B208" i="18"/>
  <c r="B421" i="17"/>
  <c r="B709" i="14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714" i="14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152" i="18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86" i="18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422" i="17"/>
  <c r="B423" i="17" s="1"/>
  <c r="B424" i="17" s="1"/>
  <c r="B425" i="17" s="1"/>
  <c r="B426" i="17" s="1"/>
  <c r="B396" i="17"/>
  <c r="B397" i="17" s="1"/>
  <c r="B398" i="17" s="1"/>
  <c r="B399" i="17" s="1"/>
  <c r="B570" i="16"/>
  <c r="B571" i="16" s="1"/>
  <c r="B507" i="17"/>
  <c r="B508" i="17" s="1"/>
  <c r="B509" i="17" s="1"/>
  <c r="B644" i="14"/>
  <c r="B645" i="14" s="1"/>
  <c r="B646" i="14" s="1"/>
  <c r="B430" i="14"/>
  <c r="B759" i="14"/>
  <c r="B760" i="14" s="1"/>
  <c r="B761" i="14" s="1"/>
  <c r="B762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407" i="14"/>
  <c r="B408" i="14" s="1"/>
  <c r="B409" i="14" s="1"/>
  <c r="B410" i="14" s="1"/>
  <c r="B411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345" i="14"/>
  <c r="B346" i="14" s="1"/>
  <c r="B347" i="14" s="1"/>
  <c r="B348" i="14" s="1"/>
  <c r="B349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369" i="14"/>
  <c r="B370" i="14" s="1"/>
  <c r="B371" i="14" s="1"/>
  <c r="B372" i="14" s="1"/>
  <c r="B373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422" i="15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431" i="15"/>
  <c r="B432" i="15" s="1"/>
  <c r="B433" i="15" s="1"/>
  <c r="B434" i="15" s="1"/>
  <c r="B435" i="15" s="1"/>
  <c r="B299" i="14"/>
  <c r="B300" i="14" s="1"/>
  <c r="B301" i="14" s="1"/>
  <c r="B302" i="14" s="1"/>
  <c r="B303" i="14" s="1"/>
  <c r="B304" i="14" s="1"/>
  <c r="B305" i="14" s="1"/>
  <c r="B306" i="14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223" i="18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375" i="14"/>
  <c r="B376" i="14" s="1"/>
  <c r="B377" i="14" s="1"/>
  <c r="B378" i="14" s="1"/>
  <c r="B379" i="14" s="1"/>
  <c r="B826" i="14"/>
  <c r="B827" i="14" s="1"/>
  <c r="B828" i="14" s="1"/>
  <c r="B829" i="14" s="1"/>
  <c r="B830" i="14" s="1"/>
  <c r="B142" i="14"/>
  <c r="B143" i="14" s="1"/>
  <c r="B144" i="14" s="1"/>
  <c r="B145" i="14" s="1"/>
  <c r="B146" i="14" s="1"/>
  <c r="B147" i="14" s="1"/>
  <c r="B148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193" i="18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730" i="14"/>
  <c r="B731" i="14" s="1"/>
  <c r="B732" i="14" s="1"/>
  <c r="B733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3" i="18"/>
  <c r="B124" i="18" s="1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208" i="17"/>
  <c r="B209" i="17" s="1"/>
  <c r="B210" i="17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725" i="14"/>
  <c r="B726" i="14" s="1"/>
  <c r="B727" i="14" s="1"/>
  <c r="B72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308" i="17"/>
  <c r="B309" i="17" s="1"/>
  <c r="B310" i="17" s="1"/>
  <c r="B311" i="17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485" i="14"/>
  <c r="B486" i="14" s="1"/>
  <c r="B487" i="14" s="1"/>
  <c r="B488" i="14" s="1"/>
  <c r="B489" i="14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395" i="14"/>
  <c r="B396" i="14" s="1"/>
  <c r="B397" i="14" s="1"/>
  <c r="B398" i="14" s="1"/>
  <c r="B399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101" i="18"/>
  <c r="B102" i="18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446" i="14"/>
  <c r="B447" i="14" s="1"/>
  <c r="B448" i="14" s="1"/>
  <c r="B555" i="14"/>
  <c r="B556" i="14" s="1"/>
  <c r="B557" i="14" s="1"/>
  <c r="B558" i="14" s="1"/>
  <c r="B153" i="18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387" i="14"/>
  <c r="B388" i="14" s="1"/>
  <c r="B389" i="14" s="1"/>
  <c r="B390" i="14" s="1"/>
  <c r="B391" i="14" s="1"/>
  <c r="B392" i="14" s="1"/>
  <c r="B393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807" i="14"/>
  <c r="B808" i="14" s="1"/>
  <c r="B809" i="14" s="1"/>
  <c r="B810" i="14" s="1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70" i="16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424" i="14"/>
  <c r="B425" i="14" s="1"/>
  <c r="B426" i="14" s="1"/>
  <c r="B427" i="14" s="1"/>
  <c r="B428" i="14" s="1"/>
  <c r="B429" i="14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735" i="14"/>
  <c r="B736" i="14" s="1"/>
  <c r="B737" i="14" s="1"/>
  <c r="B738" i="14" s="1"/>
  <c r="B739" i="14" s="1"/>
  <c r="B740" i="14" s="1"/>
  <c r="B741" i="14" s="1"/>
  <c r="B478" i="14"/>
  <c r="B479" i="14" s="1"/>
  <c r="B480" i="14" s="1"/>
  <c r="B481" i="14" s="1"/>
  <c r="B482" i="14" s="1"/>
  <c r="B561" i="16"/>
  <c r="B562" i="16" s="1"/>
  <c r="B563" i="16" s="1"/>
  <c r="B564" i="16" s="1"/>
  <c r="B565" i="16" s="1"/>
  <c r="B566" i="16" s="1"/>
  <c r="B567" i="16" s="1"/>
  <c r="B445" i="17"/>
  <c r="B446" i="17" s="1"/>
  <c r="B447" i="17" s="1"/>
  <c r="B370" i="16"/>
  <c r="B371" i="16" s="1"/>
  <c r="B372" i="16" s="1"/>
  <c r="B373" i="16" s="1"/>
  <c r="B374" i="16" s="1"/>
  <c r="B375" i="16" s="1"/>
  <c r="B376" i="16" s="1"/>
  <c r="B377" i="16" s="1"/>
  <c r="B141" i="15"/>
  <c r="B142" i="15" s="1"/>
  <c r="B143" i="15" s="1"/>
  <c r="B144" i="15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40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238" i="14"/>
  <c r="B239" i="14" s="1"/>
  <c r="B240" i="14" s="1"/>
  <c r="B241" i="14" s="1"/>
  <c r="B242" i="14" s="1"/>
  <c r="B401" i="14"/>
  <c r="B402" i="14" s="1"/>
  <c r="B403" i="14" s="1"/>
  <c r="B404" i="14" s="1"/>
  <c r="B405" i="14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179" i="15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27" i="15"/>
  <c r="B228" i="15" s="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710" i="14"/>
  <c r="B711" i="14" s="1"/>
  <c r="B712" i="14" s="1"/>
  <c r="B713" i="14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169" i="17"/>
  <c r="B170" i="17" s="1"/>
  <c r="B171" i="17" s="1"/>
  <c r="B172" i="17" s="1"/>
  <c r="B173" i="17" s="1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226" i="18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77" i="16"/>
  <c r="B508" i="16"/>
  <c r="B509" i="16" s="1"/>
  <c r="B510" i="16" s="1"/>
  <c r="B609" i="14"/>
  <c r="B610" i="14" s="1"/>
  <c r="B611" i="14" s="1"/>
  <c r="B291" i="14"/>
  <c r="B292" i="14" s="1"/>
  <c r="B293" i="14" s="1"/>
  <c r="B294" i="14" s="1"/>
  <c r="B295" i="14" s="1"/>
  <c r="B296" i="14" s="1"/>
  <c r="B297" i="14" s="1"/>
  <c r="B431" i="14"/>
  <c r="B432" i="14" s="1"/>
  <c r="B433" i="14" s="1"/>
  <c r="B434" i="14" s="1"/>
  <c r="B715" i="14"/>
  <c r="B716" i="14" s="1"/>
  <c r="B717" i="14" s="1"/>
  <c r="B718" i="14" s="1"/>
  <c r="B206" i="15"/>
  <c r="B207" i="15" s="1"/>
  <c r="B208" i="15" s="1"/>
  <c r="B209" i="15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237" i="18"/>
  <c r="B346" i="16"/>
  <c r="B347" i="16" s="1"/>
  <c r="B348" i="16" s="1"/>
  <c r="B154" i="18"/>
  <c r="B155" i="18" s="1"/>
  <c r="B136" i="16"/>
  <c r="B137" i="16" s="1"/>
  <c r="B138" i="16" s="1"/>
  <c r="B139" i="16" s="1"/>
  <c r="B140" i="16" s="1"/>
  <c r="B141" i="16" s="1"/>
  <c r="B142" i="16" s="1"/>
  <c r="B109" i="15"/>
  <c r="B110" i="15" s="1"/>
  <c r="B50" i="18"/>
  <c r="B51" i="18" s="1"/>
  <c r="B52" i="18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55" i="16"/>
  <c r="B56" i="16" s="1"/>
  <c r="B57" i="16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4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7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8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9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0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1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2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3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4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5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6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7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8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9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</connections>
</file>

<file path=xl/sharedStrings.xml><?xml version="1.0" encoding="utf-8"?>
<sst xmlns="http://schemas.openxmlformats.org/spreadsheetml/2006/main" count="37495" uniqueCount="1087">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</sst>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74">
    <dxf>
      <numFmt numFmtId="176" formatCode="0_ 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73"/>
      <tableStyleElement type="headerRow" dxfId="72"/>
      <tableStyleElement type="lastColumn" dxfId="71"/>
      <tableStyleElement type="secondRowStripe" dxfId="70"/>
    </tableStyle>
    <tableStyle name="Stat" pivot="0" count="3" xr9:uid="{51BAA243-9CAF-4FF1-9D79-B3636DEDEEB7}">
      <tableStyleElement type="wholeTable" dxfId="69"/>
      <tableStyleElement type="headerRow" dxfId="68"/>
      <tableStyleElement type="secondRowStripe" dxfId="6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4" totalsRowShown="0">
  <autoFilter ref="A1:Y194" xr:uid="{1B1EDE55-EB61-4D00-B426-CEED4B08F8F6}"/>
  <tableColumns count="25">
    <tableColumn id="23" xr3:uid="{E95059EC-371A-4808-BB6B-EFCF6ECDF5D6}" name="No." dataDxfId="25">
      <calculatedColumnFormula>ROW()-1</calculatedColumnFormula>
    </tableColumn>
    <tableColumn id="22" xr3:uid="{998037EB-2F8C-4487-B73B-AAE8619815E5}" name="服装" dataDxfId="24"/>
    <tableColumn id="1" xr3:uid="{85C4636E-72D8-4B3A-B346-FA7068AC25E4}" name="名前" dataDxfId="23"/>
    <tableColumn id="2" xr3:uid="{02A23014-8937-4F9E-93B0-E2061B424967}" name="じゃんけん" dataDxfId="22"/>
    <tableColumn id="3" xr3:uid="{9958F57C-B40B-437B-BC38-EF624A7564C6}" name="ポジション" dataDxfId="21"/>
    <tableColumn id="4" xr3:uid="{286E9676-A887-4BAD-B3A3-3DC822F08E18}" name="高校" dataDxfId="20"/>
    <tableColumn id="5" xr3:uid="{817762FB-3354-407D-BB2B-B24ACB655223}" name="レアリティ" dataDxfId="19"/>
    <tableColumn id="6" xr3:uid="{527C7BBA-A1BE-4CE2-9D72-ED0595A6011A}" name="LV" dataDxfId="18"/>
    <tableColumn id="7" xr3:uid="{C97D8F1B-39C7-4BED-8BA3-19F79FD98438}" name="装備" dataDxfId="17"/>
    <tableColumn id="8" xr3:uid="{B5A0168D-225E-4F43-B3C0-5900D09F3878}" name="☆" dataDxfId="16"/>
    <tableColumn id="9" xr3:uid="{EB7F49E9-0A2B-4983-8292-F2AFDF5086A7}" name="総合値" dataDxfId="15"/>
    <tableColumn id="10" xr3:uid="{1DE8516C-5DCC-4A81-8E9A-76C52D220D05}" name="スパイク" dataDxfId="14"/>
    <tableColumn id="11" xr3:uid="{2502D7A5-AE4B-4144-A749-083B74655852}" name="サーブ" dataDxfId="13"/>
    <tableColumn id="12" xr3:uid="{EF14BE95-E76E-473B-9D93-A8DA9890601F}" name="セッティング" dataDxfId="12"/>
    <tableColumn id="13" xr3:uid="{9A95ED1E-1B66-4BC3-B5B4-5BAFDBF474EB}" name="頭脳" dataDxfId="11"/>
    <tableColumn id="14" xr3:uid="{503BE8D3-034C-4046-B635-D8F755F87091}" name="幸運" dataDxfId="10"/>
    <tableColumn id="15" xr3:uid="{F675CD86-6298-4CA0-B57C-CD3231601EEA}" name="ブロック" dataDxfId="9"/>
    <tableColumn id="16" xr3:uid="{B14E1D08-5FA8-40A5-B079-B57D8513E8EE}" name="レシーブ" dataDxfId="8"/>
    <tableColumn id="17" xr3:uid="{FF24C149-DF89-4027-ADCC-EFB955748BE9}" name="バネ" dataDxfId="7"/>
    <tableColumn id="18" xr3:uid="{A2C3EC2A-00DE-47A6-A19F-BD7CD628A542}" name="スピード" dataDxfId="6"/>
    <tableColumn id="19" xr3:uid="{7E3E68AE-CC46-4CE0-8D31-6C1FA1A85279}" name="メンタル" dataDxfId="5"/>
    <tableColumn id="20" xr3:uid="{B26582B9-CCF8-4DB6-A62B-02CC9635059A}" name="攻撃力" dataDxfId="4">
      <calculatedColumnFormula>SUM(L2:O2)</calculatedColumnFormula>
    </tableColumn>
    <tableColumn id="21" xr3:uid="{E026FCE3-79B5-4B55-BC64-6582EBF6813D}" name="守備力" dataDxfId="3">
      <calculatedColumnFormula>SUM(Q2:T2)</calculatedColumnFormula>
    </tableColumn>
    <tableColumn id="24" xr3:uid="{E1B8A997-CB63-4E8D-8B0E-0A0CC89EC7E8}" name="No用" dataDxfId="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58">
  <autoFilter ref="A1:Q15" xr:uid="{215A8FE1-87D6-49B0-8BBB-ABEF6CBA754F}"/>
  <tableColumns count="17">
    <tableColumn id="1" xr3:uid="{E70381D4-835B-4B86-AFBD-AAE4BA095CF5}" name="項目" dataDxfId="57"/>
    <tableColumn id="8" xr3:uid="{7EA7BBD9-7883-42AD-B690-22E2B60C7232}" name="スパイク" dataDxfId="56"/>
    <tableColumn id="9" xr3:uid="{0EF017EE-4CB9-43C0-B3BE-A9933957B64B}" name="サーブ" dataDxfId="55"/>
    <tableColumn id="10" xr3:uid="{B5095ED5-87E8-4361-92FD-F7D8EC7B923C}" name="セッティング" dataDxfId="54"/>
    <tableColumn id="11" xr3:uid="{502EFF23-9392-4259-A653-D5DEA1794B1D}" name="頭脳" dataDxfId="53"/>
    <tableColumn id="12" xr3:uid="{CF44AE9C-2D25-4AB2-9A82-B18A3E62504D}" name="幸運" dataDxfId="52"/>
    <tableColumn id="13" xr3:uid="{5B32E6F1-A4B3-4DE4-81D8-35A6D4D50F17}" name="ブロック" dataDxfId="51"/>
    <tableColumn id="14" xr3:uid="{31421AA8-F477-4318-B79A-80B32EA32D7F}" name="レシーブ" dataDxfId="50"/>
    <tableColumn id="15" xr3:uid="{91A7696E-1AA2-4CE9-BDD3-C59229732474}" name="バネ" dataDxfId="49"/>
    <tableColumn id="16" xr3:uid="{579C6903-A444-4F30-AFE1-128753B5D3B2}" name="スピード" dataDxfId="48"/>
    <tableColumn id="17" xr3:uid="{00962ADD-BD50-4E25-A171-342282786239}" name="メンタル" dataDxfId="4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3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1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0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29">
      <calculatedColumnFormula>IF(RZS_100[[#This Row],[名前]]="","",((Statistics100!Q$6)))</calculatedColumnFormula>
    </tableColumn>
    <tableColumn id="27" xr3:uid="{F01B153F-B23F-4108-868E-DACBF62B8DA5}" name="NIQR" dataDxfId="28">
      <calculatedColumnFormula>IF(RZS_100[[#This Row],[名前]]="","",((Statistics100!Q$13)))</calculatedColumnFormula>
    </tableColumn>
    <tableColumn id="28" xr3:uid="{3CF45949-3E0B-4412-804F-118CA2F9052F}" name="ぶんし" dataDxfId="27">
      <calculatedColumnFormula>((RZS_100[[#This Row],[値]]-RZS_100[[#This Row],[四分位50]]))</calculatedColumnFormula>
    </tableColumn>
    <tableColumn id="29" xr3:uid="{4333E378-CB46-4DF8-95A5-C3556D03FE63}" name="わりざん" dataDxfId="26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3" totalsRowShown="0">
  <autoFilter ref="A1:T22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17" totalsRowShown="0">
  <autoFilter ref="A1:T111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66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0" totalsRowShown="0">
  <autoFilter ref="A1:T55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65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69" totalsRowShown="0">
  <autoFilter ref="A1:T769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64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26" totalsRowShown="0">
  <autoFilter ref="A1:T72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63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18" totalsRowShown="0">
  <autoFilter ref="A1:T31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4" tableType="queryTable" totalsRowShown="0">
  <autoFilter ref="A1:AE194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62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61">
      <calculatedColumnFormula>IFERROR(Stat[[#This Row],[No.]],"")</calculatedColumnFormula>
    </tableColumn>
    <tableColumn id="2" xr3:uid="{DAF265DF-DF04-4488-ADA4-3AD75C78FC1F}" name="No.用" dataDxfId="60">
      <calculatedColumnFormula>IFERROR(Stat[[#This Row],[No用]],"")</calculatedColumnFormula>
    </tableColumn>
    <tableColumn id="3" xr3:uid="{EBE29882-D29B-4F42-92D3-18165057E6D4}" name="vlookup 用" dataDxfId="59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1"/>
  <sheetViews>
    <sheetView tabSelected="1" workbookViewId="0">
      <pane ySplit="1" topLeftCell="A138" activePane="bottomLeft" state="frozen"/>
      <selection pane="bottomLeft" activeCell="A155" sqref="A155:XFD155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4" si="13">SUM(L152:O152)</f>
        <v>516</v>
      </c>
      <c r="W152" s="8">
        <f t="shared" ref="W152:W194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4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 t="shared" si="15"/>
        <v>177</v>
      </c>
      <c r="B178" s="1" t="s">
        <v>108</v>
      </c>
      <c r="C178" s="1" t="s">
        <v>283</v>
      </c>
      <c r="D178" s="1" t="s">
        <v>77</v>
      </c>
      <c r="E178" s="1" t="s">
        <v>78</v>
      </c>
      <c r="F178" s="1" t="s">
        <v>134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130</v>
      </c>
      <c r="M178" s="1">
        <v>125</v>
      </c>
      <c r="N178" s="1">
        <v>115</v>
      </c>
      <c r="O178" s="1">
        <v>121</v>
      </c>
      <c r="P178" s="1">
        <v>101</v>
      </c>
      <c r="Q178" s="1">
        <v>118</v>
      </c>
      <c r="R178" s="1">
        <v>118</v>
      </c>
      <c r="S178" s="1">
        <v>126</v>
      </c>
      <c r="T178" s="1">
        <v>121</v>
      </c>
      <c r="U178" s="1">
        <v>36</v>
      </c>
      <c r="V178" s="4">
        <f t="shared" si="13"/>
        <v>491</v>
      </c>
      <c r="W178" s="8">
        <f t="shared" si="14"/>
        <v>483</v>
      </c>
      <c r="X178" s="5" t="str">
        <f>Stat[[#This Row],[服装]]&amp;Stat[[#This Row],[名前]]&amp;Stat[[#This Row],[レアリティ]]</f>
        <v>ユニフォーム星海光来ICONIC</v>
      </c>
      <c r="Y178" s="5" t="s">
        <v>380</v>
      </c>
    </row>
    <row r="179" spans="1:25" ht="15" x14ac:dyDescent="0.3">
      <c r="A179" s="1">
        <f t="shared" si="15"/>
        <v>178</v>
      </c>
      <c r="B179" s="1" t="s">
        <v>895</v>
      </c>
      <c r="C179" s="1" t="s">
        <v>283</v>
      </c>
      <c r="D179" s="1" t="s">
        <v>73</v>
      </c>
      <c r="E179" s="1" t="s">
        <v>78</v>
      </c>
      <c r="F179" s="1" t="s">
        <v>134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84</v>
      </c>
      <c r="L179" s="1">
        <v>133</v>
      </c>
      <c r="M179" s="1">
        <v>128</v>
      </c>
      <c r="N179" s="1">
        <v>116</v>
      </c>
      <c r="O179" s="1">
        <v>122</v>
      </c>
      <c r="P179" s="1">
        <v>101</v>
      </c>
      <c r="Q179" s="1">
        <v>119</v>
      </c>
      <c r="R179" s="1">
        <v>119</v>
      </c>
      <c r="S179" s="1">
        <v>129</v>
      </c>
      <c r="T179" s="1">
        <v>122</v>
      </c>
      <c r="U179" s="1">
        <v>36</v>
      </c>
      <c r="V179" s="4">
        <f t="shared" si="13"/>
        <v>499</v>
      </c>
      <c r="W179" s="8">
        <f t="shared" si="14"/>
        <v>489</v>
      </c>
      <c r="X179" s="5" t="str">
        <f>Stat[[#This Row],[服装]]&amp;Stat[[#This Row],[名前]]&amp;Stat[[#This Row],[レアリティ]]</f>
        <v>文化祭星海光来ICONIC</v>
      </c>
      <c r="Y179" s="5" t="s">
        <v>380</v>
      </c>
    </row>
    <row r="180" spans="1:25" ht="15" x14ac:dyDescent="0.3">
      <c r="A180" s="1">
        <f>ROW()-1</f>
        <v>179</v>
      </c>
      <c r="B180" s="1" t="s">
        <v>1049</v>
      </c>
      <c r="C180" s="1" t="s">
        <v>283</v>
      </c>
      <c r="D180" s="1" t="s">
        <v>90</v>
      </c>
      <c r="E180" s="1" t="s">
        <v>78</v>
      </c>
      <c r="F180" s="1" t="s">
        <v>134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84</v>
      </c>
      <c r="L180" s="1">
        <v>132</v>
      </c>
      <c r="M180" s="1">
        <v>130</v>
      </c>
      <c r="N180" s="1">
        <v>115</v>
      </c>
      <c r="O180" s="1">
        <v>123</v>
      </c>
      <c r="P180" s="1">
        <v>101</v>
      </c>
      <c r="Q180" s="1">
        <v>117</v>
      </c>
      <c r="R180" s="1">
        <v>121</v>
      </c>
      <c r="S180" s="1">
        <v>128</v>
      </c>
      <c r="T180" s="1">
        <v>123</v>
      </c>
      <c r="U180" s="1">
        <v>36</v>
      </c>
      <c r="V180" s="4">
        <f>SUM(L180:O180)</f>
        <v>500</v>
      </c>
      <c r="W180" s="8">
        <f>SUM(Q180:T180)</f>
        <v>489</v>
      </c>
      <c r="X180" s="5" t="str">
        <f>Stat[[#This Row],[服装]]&amp;Stat[[#This Row],[名前]]&amp;Stat[[#This Row],[レアリティ]]</f>
        <v>サバゲ星海光来ICONIC</v>
      </c>
      <c r="Y180" s="5" t="s">
        <v>380</v>
      </c>
    </row>
    <row r="181" spans="1:25" ht="15" x14ac:dyDescent="0.3">
      <c r="A181" s="1">
        <f t="shared" si="15"/>
        <v>180</v>
      </c>
      <c r="B181" s="1" t="s">
        <v>108</v>
      </c>
      <c r="C181" s="1" t="s">
        <v>133</v>
      </c>
      <c r="D181" s="1" t="s">
        <v>77</v>
      </c>
      <c r="E181" s="1" t="s">
        <v>82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125</v>
      </c>
      <c r="M181" s="1">
        <v>122</v>
      </c>
      <c r="N181" s="1">
        <v>112</v>
      </c>
      <c r="O181" s="1">
        <v>121</v>
      </c>
      <c r="P181" s="1">
        <v>101</v>
      </c>
      <c r="Q181" s="1">
        <v>131</v>
      </c>
      <c r="R181" s="1">
        <v>115</v>
      </c>
      <c r="S181" s="1">
        <v>115</v>
      </c>
      <c r="T181" s="1">
        <v>117</v>
      </c>
      <c r="U181" s="1">
        <v>41</v>
      </c>
      <c r="V181" s="4">
        <f t="shared" si="13"/>
        <v>480</v>
      </c>
      <c r="W181" s="8">
        <f t="shared" si="14"/>
        <v>478</v>
      </c>
      <c r="X181" s="5" t="str">
        <f>Stat[[#This Row],[服装]]&amp;Stat[[#This Row],[名前]]&amp;Stat[[#This Row],[レアリティ]]</f>
        <v>ユニフォーム昼神幸郎ICONIC</v>
      </c>
      <c r="Y181" s="5" t="s">
        <v>383</v>
      </c>
    </row>
    <row r="182" spans="1:25" ht="15" x14ac:dyDescent="0.3">
      <c r="A182" s="1">
        <f>ROW()-1</f>
        <v>181</v>
      </c>
      <c r="B182" s="1" t="s">
        <v>915</v>
      </c>
      <c r="C182" s="1" t="s">
        <v>133</v>
      </c>
      <c r="D182" s="1" t="s">
        <v>73</v>
      </c>
      <c r="E182" s="1" t="s">
        <v>82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76</v>
      </c>
      <c r="L182" s="1">
        <v>128</v>
      </c>
      <c r="M182" s="1">
        <v>123</v>
      </c>
      <c r="N182" s="1">
        <v>113</v>
      </c>
      <c r="O182" s="1">
        <v>122</v>
      </c>
      <c r="P182" s="1">
        <v>101</v>
      </c>
      <c r="Q182" s="1">
        <v>134</v>
      </c>
      <c r="R182" s="1">
        <v>116</v>
      </c>
      <c r="S182" s="1">
        <v>118</v>
      </c>
      <c r="T182" s="1">
        <v>118</v>
      </c>
      <c r="U182" s="1">
        <v>41</v>
      </c>
      <c r="V182" s="4">
        <f t="shared" si="13"/>
        <v>486</v>
      </c>
      <c r="W182" s="8">
        <f t="shared" si="14"/>
        <v>486</v>
      </c>
      <c r="X182" s="5" t="str">
        <f>Stat[[#This Row],[服装]]&amp;Stat[[#This Row],[名前]]&amp;Stat[[#This Row],[レアリティ]]</f>
        <v>Xmas昼神幸郎ICONIC</v>
      </c>
      <c r="Y182" s="5" t="s">
        <v>383</v>
      </c>
    </row>
    <row r="183" spans="1:25" ht="15" x14ac:dyDescent="0.3">
      <c r="A183" s="1">
        <f t="shared" si="15"/>
        <v>182</v>
      </c>
      <c r="B183" s="1" t="s">
        <v>108</v>
      </c>
      <c r="C183" s="1" t="s">
        <v>131</v>
      </c>
      <c r="D183" s="1" t="s">
        <v>77</v>
      </c>
      <c r="E183" s="1" t="s">
        <v>78</v>
      </c>
      <c r="F183" s="1" t="s">
        <v>135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82</v>
      </c>
      <c r="L183" s="1">
        <v>129</v>
      </c>
      <c r="M183" s="1">
        <v>126</v>
      </c>
      <c r="N183" s="1">
        <v>114</v>
      </c>
      <c r="O183" s="1">
        <v>121</v>
      </c>
      <c r="P183" s="1">
        <v>101</v>
      </c>
      <c r="Q183" s="1">
        <v>118</v>
      </c>
      <c r="R183" s="1">
        <v>123</v>
      </c>
      <c r="S183" s="1">
        <v>119</v>
      </c>
      <c r="T183" s="1">
        <v>120</v>
      </c>
      <c r="U183" s="1">
        <v>41</v>
      </c>
      <c r="V183" s="4">
        <f t="shared" si="13"/>
        <v>490</v>
      </c>
      <c r="W183" s="8">
        <f t="shared" si="14"/>
        <v>480</v>
      </c>
      <c r="X183" s="5" t="str">
        <f>Stat[[#This Row],[服装]]&amp;Stat[[#This Row],[名前]]&amp;Stat[[#This Row],[レアリティ]]</f>
        <v>ユニフォーム佐久早聖臣ICONIC</v>
      </c>
      <c r="Y183" s="5" t="s">
        <v>381</v>
      </c>
    </row>
    <row r="184" spans="1:25" ht="15" x14ac:dyDescent="0.3">
      <c r="A184" s="1">
        <f>ROW()-1</f>
        <v>183</v>
      </c>
      <c r="B184" s="1" t="s">
        <v>1049</v>
      </c>
      <c r="C184" s="1" t="s">
        <v>131</v>
      </c>
      <c r="D184" s="1" t="s">
        <v>73</v>
      </c>
      <c r="E184" s="1" t="s">
        <v>78</v>
      </c>
      <c r="F184" s="1" t="s">
        <v>135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83</v>
      </c>
      <c r="L184" s="1">
        <v>132</v>
      </c>
      <c r="M184" s="1">
        <v>129</v>
      </c>
      <c r="N184" s="1">
        <v>115</v>
      </c>
      <c r="O184" s="1">
        <v>122</v>
      </c>
      <c r="P184" s="1">
        <v>101</v>
      </c>
      <c r="Q184" s="1">
        <v>119</v>
      </c>
      <c r="R184" s="1">
        <v>124</v>
      </c>
      <c r="S184" s="1">
        <v>122</v>
      </c>
      <c r="T184" s="1">
        <v>121</v>
      </c>
      <c r="U184" s="1">
        <v>41</v>
      </c>
      <c r="V184" s="4">
        <f>SUM(L184:O184)</f>
        <v>498</v>
      </c>
      <c r="W184" s="8">
        <f>SUM(Q184:T184)</f>
        <v>486</v>
      </c>
      <c r="X184" s="5" t="str">
        <f>Stat[[#This Row],[服装]]&amp;Stat[[#This Row],[名前]]&amp;Stat[[#This Row],[レアリティ]]</f>
        <v>サバゲ佐久早聖臣ICONIC</v>
      </c>
      <c r="Y184" s="5" t="s">
        <v>381</v>
      </c>
    </row>
    <row r="185" spans="1:25" ht="15" x14ac:dyDescent="0.3">
      <c r="A185" s="1">
        <f t="shared" si="15"/>
        <v>184</v>
      </c>
      <c r="B185" s="1" t="s">
        <v>108</v>
      </c>
      <c r="C185" s="1" t="s">
        <v>132</v>
      </c>
      <c r="D185" s="1" t="s">
        <v>77</v>
      </c>
      <c r="E185" s="1" t="s">
        <v>80</v>
      </c>
      <c r="F185" s="1" t="s">
        <v>135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86</v>
      </c>
      <c r="L185" s="1">
        <v>115</v>
      </c>
      <c r="M185" s="1">
        <v>111</v>
      </c>
      <c r="N185" s="1">
        <v>119</v>
      </c>
      <c r="O185" s="1">
        <v>124</v>
      </c>
      <c r="P185" s="1">
        <v>101</v>
      </c>
      <c r="Q185" s="1">
        <v>110</v>
      </c>
      <c r="R185" s="1">
        <v>131</v>
      </c>
      <c r="S185" s="1">
        <v>116</v>
      </c>
      <c r="T185" s="1">
        <v>121</v>
      </c>
      <c r="U185" s="1">
        <v>36</v>
      </c>
      <c r="V185" s="4">
        <f t="shared" si="13"/>
        <v>469</v>
      </c>
      <c r="W185" s="8">
        <f t="shared" si="14"/>
        <v>478</v>
      </c>
      <c r="X185" s="5" t="str">
        <f>Stat[[#This Row],[服装]]&amp;Stat[[#This Row],[名前]]&amp;Stat[[#This Row],[レアリティ]]</f>
        <v>ユニフォーム小森元也ICONIC</v>
      </c>
      <c r="Y185" s="5" t="s">
        <v>382</v>
      </c>
    </row>
    <row r="186" spans="1:25" ht="15" x14ac:dyDescent="0.3">
      <c r="A186" s="1">
        <f t="shared" si="15"/>
        <v>185</v>
      </c>
      <c r="B186" s="1" t="s">
        <v>108</v>
      </c>
      <c r="C186" s="1" t="s">
        <v>687</v>
      </c>
      <c r="D186" s="1" t="s">
        <v>90</v>
      </c>
      <c r="E186" s="1" t="s">
        <v>78</v>
      </c>
      <c r="F186" s="1" t="s">
        <v>689</v>
      </c>
      <c r="G186" s="1" t="s">
        <v>690</v>
      </c>
      <c r="H186" s="1">
        <v>99</v>
      </c>
      <c r="I186" s="6" t="s">
        <v>22</v>
      </c>
      <c r="J186" s="1">
        <v>5</v>
      </c>
      <c r="K186" s="1">
        <v>76</v>
      </c>
      <c r="L186" s="1">
        <v>123</v>
      </c>
      <c r="M186" s="1">
        <v>119</v>
      </c>
      <c r="N186" s="1">
        <v>118</v>
      </c>
      <c r="O186" s="1">
        <v>123</v>
      </c>
      <c r="P186" s="1">
        <v>101</v>
      </c>
      <c r="Q186" s="1">
        <v>116</v>
      </c>
      <c r="R186" s="1">
        <v>122</v>
      </c>
      <c r="S186" s="1">
        <v>123</v>
      </c>
      <c r="T186" s="1">
        <v>118</v>
      </c>
      <c r="U186" s="1">
        <v>36</v>
      </c>
      <c r="V186" s="4">
        <f t="shared" si="13"/>
        <v>483</v>
      </c>
      <c r="W186" s="8">
        <f t="shared" si="14"/>
        <v>479</v>
      </c>
      <c r="X186" s="5" t="str">
        <f>Stat[[#This Row],[服装]]&amp;Stat[[#This Row],[名前]]&amp;Stat[[#This Row],[レアリティ]]</f>
        <v>ユニフォーム大将優ICONIC</v>
      </c>
      <c r="Y186" s="5" t="s">
        <v>694</v>
      </c>
    </row>
    <row r="187" spans="1:25" ht="15" x14ac:dyDescent="0.3">
      <c r="A187" s="1">
        <f>ROW()-1</f>
        <v>186</v>
      </c>
      <c r="B187" s="1" t="s">
        <v>935</v>
      </c>
      <c r="C187" s="1" t="s">
        <v>687</v>
      </c>
      <c r="D187" s="1" t="s">
        <v>77</v>
      </c>
      <c r="E187" s="1" t="s">
        <v>78</v>
      </c>
      <c r="F187" s="1" t="s">
        <v>689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77</v>
      </c>
      <c r="L187" s="1">
        <v>126</v>
      </c>
      <c r="M187" s="1">
        <v>122</v>
      </c>
      <c r="N187" s="1">
        <v>119</v>
      </c>
      <c r="O187" s="1">
        <v>124</v>
      </c>
      <c r="P187" s="1">
        <v>101</v>
      </c>
      <c r="Q187" s="1">
        <v>117</v>
      </c>
      <c r="R187" s="1">
        <v>123</v>
      </c>
      <c r="S187" s="1">
        <v>126</v>
      </c>
      <c r="T187" s="1">
        <v>119</v>
      </c>
      <c r="U187" s="1">
        <v>36</v>
      </c>
      <c r="V187" s="4">
        <f t="shared" si="13"/>
        <v>491</v>
      </c>
      <c r="W187" s="8">
        <f t="shared" si="14"/>
        <v>485</v>
      </c>
      <c r="X187" s="5" t="str">
        <f>Stat[[#This Row],[服装]]&amp;Stat[[#This Row],[名前]]&amp;Stat[[#This Row],[レアリティ]]</f>
        <v>新年大将優ICONIC</v>
      </c>
      <c r="Y187" s="5" t="s">
        <v>694</v>
      </c>
    </row>
    <row r="188" spans="1:25" ht="15" x14ac:dyDescent="0.3">
      <c r="A188" s="1">
        <f t="shared" si="15"/>
        <v>187</v>
      </c>
      <c r="B188" s="1" t="s">
        <v>108</v>
      </c>
      <c r="C188" s="1" t="s">
        <v>692</v>
      </c>
      <c r="D188" s="1" t="s">
        <v>90</v>
      </c>
      <c r="E188" s="1" t="s">
        <v>78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75</v>
      </c>
      <c r="L188" s="1">
        <v>125</v>
      </c>
      <c r="M188" s="1">
        <v>119</v>
      </c>
      <c r="N188" s="1">
        <v>116</v>
      </c>
      <c r="O188" s="1">
        <v>119</v>
      </c>
      <c r="P188" s="1">
        <v>97</v>
      </c>
      <c r="Q188" s="1">
        <v>118</v>
      </c>
      <c r="R188" s="1">
        <v>119</v>
      </c>
      <c r="S188" s="1">
        <v>121</v>
      </c>
      <c r="T188" s="1">
        <v>119</v>
      </c>
      <c r="U188" s="1">
        <v>36</v>
      </c>
      <c r="V188" s="4">
        <f t="shared" si="13"/>
        <v>479</v>
      </c>
      <c r="W188" s="8">
        <f t="shared" si="14"/>
        <v>477</v>
      </c>
      <c r="X188" s="5" t="str">
        <f>Stat[[#This Row],[服装]]&amp;Stat[[#This Row],[名前]]&amp;Stat[[#This Row],[レアリティ]]</f>
        <v>ユニフォーム沼井和馬ICONIC</v>
      </c>
      <c r="Y188" s="5" t="s">
        <v>696</v>
      </c>
    </row>
    <row r="189" spans="1:25" ht="15" x14ac:dyDescent="0.3">
      <c r="A189" s="1">
        <f t="shared" si="15"/>
        <v>188</v>
      </c>
      <c r="B189" s="1" t="s">
        <v>108</v>
      </c>
      <c r="C189" s="1" t="s">
        <v>858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75</v>
      </c>
      <c r="L189" s="1">
        <v>123</v>
      </c>
      <c r="M189" s="1">
        <v>118</v>
      </c>
      <c r="N189" s="1">
        <v>114</v>
      </c>
      <c r="O189" s="1">
        <v>121</v>
      </c>
      <c r="P189" s="1">
        <v>97</v>
      </c>
      <c r="Q189" s="1">
        <v>117</v>
      </c>
      <c r="R189" s="1">
        <v>115</v>
      </c>
      <c r="S189" s="1">
        <v>120</v>
      </c>
      <c r="T189" s="1">
        <v>117</v>
      </c>
      <c r="U189" s="1">
        <v>31</v>
      </c>
      <c r="V189" s="4">
        <f t="shared" si="13"/>
        <v>476</v>
      </c>
      <c r="W189" s="8">
        <f t="shared" si="14"/>
        <v>469</v>
      </c>
      <c r="X189" s="5" t="str">
        <f>Stat[[#This Row],[服装]]&amp;Stat[[#This Row],[名前]]&amp;Stat[[#This Row],[レアリティ]]</f>
        <v>ユニフォーム潜尚保ICONIC</v>
      </c>
      <c r="Y189" s="5" t="s">
        <v>870</v>
      </c>
    </row>
    <row r="190" spans="1:25" ht="15" x14ac:dyDescent="0.3">
      <c r="A190" s="1">
        <f t="shared" si="15"/>
        <v>189</v>
      </c>
      <c r="B190" s="1" t="s">
        <v>108</v>
      </c>
      <c r="C190" s="1" t="s">
        <v>860</v>
      </c>
      <c r="D190" s="1" t="s">
        <v>90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74</v>
      </c>
      <c r="L190" s="1">
        <v>121</v>
      </c>
      <c r="M190" s="1">
        <v>120</v>
      </c>
      <c r="N190" s="1">
        <v>114</v>
      </c>
      <c r="O190" s="1">
        <v>121</v>
      </c>
      <c r="P190" s="1">
        <v>101</v>
      </c>
      <c r="Q190" s="1">
        <v>116</v>
      </c>
      <c r="R190" s="1">
        <v>116</v>
      </c>
      <c r="S190" s="1">
        <v>118</v>
      </c>
      <c r="T190" s="1">
        <v>115</v>
      </c>
      <c r="U190" s="1">
        <v>36</v>
      </c>
      <c r="V190" s="4">
        <f t="shared" si="13"/>
        <v>476</v>
      </c>
      <c r="W190" s="8">
        <f t="shared" si="14"/>
        <v>465</v>
      </c>
      <c r="X190" s="5" t="str">
        <f>Stat[[#This Row],[服装]]&amp;Stat[[#This Row],[名前]]&amp;Stat[[#This Row],[レアリティ]]</f>
        <v>ユニフォーム高千穂恵也ICONIC</v>
      </c>
      <c r="Y190" s="5" t="s">
        <v>872</v>
      </c>
    </row>
    <row r="191" spans="1:25" ht="15" x14ac:dyDescent="0.3">
      <c r="A191" s="1">
        <f t="shared" si="15"/>
        <v>190</v>
      </c>
      <c r="B191" s="1" t="s">
        <v>108</v>
      </c>
      <c r="C191" s="1" t="s">
        <v>862</v>
      </c>
      <c r="D191" s="1" t="s">
        <v>90</v>
      </c>
      <c r="E191" s="1" t="s">
        <v>82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74</v>
      </c>
      <c r="L191" s="1">
        <v>116</v>
      </c>
      <c r="M191" s="1">
        <v>112</v>
      </c>
      <c r="N191" s="1">
        <v>112</v>
      </c>
      <c r="O191" s="1">
        <v>126</v>
      </c>
      <c r="P191" s="1">
        <v>97</v>
      </c>
      <c r="Q191" s="1">
        <v>121</v>
      </c>
      <c r="R191" s="1">
        <v>115</v>
      </c>
      <c r="S191" s="1">
        <v>116</v>
      </c>
      <c r="T191" s="1">
        <v>116</v>
      </c>
      <c r="U191" s="1">
        <v>31</v>
      </c>
      <c r="V191" s="4">
        <f t="shared" si="13"/>
        <v>466</v>
      </c>
      <c r="W191" s="8">
        <f t="shared" si="14"/>
        <v>468</v>
      </c>
      <c r="X191" s="5" t="str">
        <f>Stat[[#This Row],[服装]]&amp;Stat[[#This Row],[名前]]&amp;Stat[[#This Row],[レアリティ]]</f>
        <v>ユニフォーム広尾倖児ICONIC</v>
      </c>
      <c r="Y191" s="5" t="s">
        <v>874</v>
      </c>
    </row>
    <row r="192" spans="1:25" ht="15" x14ac:dyDescent="0.3">
      <c r="A192" s="1">
        <f t="shared" si="15"/>
        <v>191</v>
      </c>
      <c r="B192" s="1" t="s">
        <v>108</v>
      </c>
      <c r="C192" s="1" t="s">
        <v>864</v>
      </c>
      <c r="D192" s="1" t="s">
        <v>90</v>
      </c>
      <c r="E192" s="1" t="s">
        <v>74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73</v>
      </c>
      <c r="L192" s="1">
        <v>115</v>
      </c>
      <c r="M192" s="1">
        <v>116</v>
      </c>
      <c r="N192" s="1">
        <v>120</v>
      </c>
      <c r="O192" s="1">
        <v>120</v>
      </c>
      <c r="P192" s="1">
        <v>97</v>
      </c>
      <c r="Q192" s="1">
        <v>115</v>
      </c>
      <c r="R192" s="1">
        <v>114</v>
      </c>
      <c r="S192" s="1">
        <v>116</v>
      </c>
      <c r="T192" s="1">
        <v>117</v>
      </c>
      <c r="U192" s="1">
        <v>41</v>
      </c>
      <c r="V192" s="4">
        <f t="shared" si="13"/>
        <v>471</v>
      </c>
      <c r="W192" s="8">
        <f t="shared" si="14"/>
        <v>462</v>
      </c>
      <c r="X192" s="5" t="str">
        <f>Stat[[#This Row],[服装]]&amp;Stat[[#This Row],[名前]]&amp;Stat[[#This Row],[レアリティ]]</f>
        <v>ユニフォーム先島伊澄ICONIC</v>
      </c>
      <c r="Y192" s="5" t="s">
        <v>876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866</v>
      </c>
      <c r="D193" s="1" t="s">
        <v>90</v>
      </c>
      <c r="E193" s="1" t="s">
        <v>82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72</v>
      </c>
      <c r="L193" s="1">
        <v>117</v>
      </c>
      <c r="M193" s="1">
        <v>113</v>
      </c>
      <c r="N193" s="1">
        <v>112</v>
      </c>
      <c r="O193" s="1">
        <v>116</v>
      </c>
      <c r="P193" s="1">
        <v>97</v>
      </c>
      <c r="Q193" s="1">
        <v>121</v>
      </c>
      <c r="R193" s="1">
        <v>115</v>
      </c>
      <c r="S193" s="1">
        <v>116</v>
      </c>
      <c r="T193" s="1">
        <v>115</v>
      </c>
      <c r="U193" s="1">
        <v>31</v>
      </c>
      <c r="V193" s="4">
        <f t="shared" si="13"/>
        <v>458</v>
      </c>
      <c r="W193" s="8">
        <f t="shared" si="14"/>
        <v>467</v>
      </c>
      <c r="X193" s="5" t="str">
        <f>Stat[[#This Row],[服装]]&amp;Stat[[#This Row],[名前]]&amp;Stat[[#This Row],[レアリティ]]</f>
        <v>ユニフォーム背黒晃彦ICONIC</v>
      </c>
      <c r="Y193" s="5" t="s">
        <v>878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868</v>
      </c>
      <c r="D194" s="1" t="s">
        <v>90</v>
      </c>
      <c r="E194" s="1" t="s">
        <v>80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86</v>
      </c>
      <c r="L194" s="1">
        <v>112</v>
      </c>
      <c r="M194" s="1">
        <v>110</v>
      </c>
      <c r="N194" s="1">
        <v>114</v>
      </c>
      <c r="O194" s="1">
        <v>120</v>
      </c>
      <c r="P194" s="1">
        <v>101</v>
      </c>
      <c r="Q194" s="1">
        <v>110</v>
      </c>
      <c r="R194" s="1">
        <v>121</v>
      </c>
      <c r="S194" s="1">
        <v>119</v>
      </c>
      <c r="T194" s="1">
        <v>120</v>
      </c>
      <c r="U194" s="1">
        <v>41</v>
      </c>
      <c r="V194" s="4">
        <f t="shared" si="13"/>
        <v>456</v>
      </c>
      <c r="W194" s="8">
        <f t="shared" si="14"/>
        <v>470</v>
      </c>
      <c r="X194" s="5" t="str">
        <f>Stat[[#This Row],[服装]]&amp;Stat[[#This Row],[名前]]&amp;Stat[[#This Row],[レアリティ]]</f>
        <v>ユニフォーム赤間颯ICONIC</v>
      </c>
      <c r="Y194" s="5" t="s">
        <v>880</v>
      </c>
    </row>
    <row r="195" spans="1:25" ht="15" x14ac:dyDescent="0.3"/>
    <row r="196" spans="1:25" ht="15" x14ac:dyDescent="0.3"/>
    <row r="197" spans="1:25" ht="15" x14ac:dyDescent="0.3"/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6:W194 V2:W154 V155:W155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16"/>
  <sheetViews>
    <sheetView workbookViewId="0">
      <selection activeCell="Q38" sqref="Q38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976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121.25906735751295</v>
      </c>
      <c r="C2">
        <f>AVERAGE(Q_Stat[サーブ])</f>
        <v>118.94818652849742</v>
      </c>
      <c r="D2">
        <f>AVERAGE(Q_Stat[セッティング])</f>
        <v>116.89637305699482</v>
      </c>
      <c r="E2">
        <f>AVERAGE(Q_Stat[頭脳])</f>
        <v>121.53367875647669</v>
      </c>
      <c r="F2">
        <f>AVERAGE(Q_Stat[幸運])</f>
        <v>99.093264248704656</v>
      </c>
      <c r="G2">
        <f>AVERAGE(Q_Stat[ブロック])</f>
        <v>118.53886010362694</v>
      </c>
      <c r="H2">
        <f>AVERAGE(Q_Stat[レシーブ])</f>
        <v>117.9119170984456</v>
      </c>
      <c r="I2">
        <f>AVERAGE(Q_Stat[バネ])</f>
        <v>118.01554404145078</v>
      </c>
      <c r="J2">
        <f>AVERAGE(Q_Stat[スピード])</f>
        <v>118.09326424870466</v>
      </c>
      <c r="K2">
        <f>AVERAGE(Q_Stat[メンタル])</f>
        <v>35</v>
      </c>
      <c r="L2">
        <f>AVERAGE(Q_Stat[TotalStat])</f>
        <v>1085.2901554404145</v>
      </c>
      <c r="M2">
        <f>AVERAGE(Q_Stat[AttackVal])</f>
        <v>220.3523316062176</v>
      </c>
      <c r="N2">
        <f>AVERAGE(Q_Stat[ServeVal])</f>
        <v>240.48186528497411</v>
      </c>
      <c r="O2">
        <f>AVERAGE(Q_Stat[TossVal])</f>
        <v>238.43005181347149</v>
      </c>
      <c r="P2">
        <f>AVERAGE(Q_Stat[ReceiveVal])</f>
        <v>236.00518134715026</v>
      </c>
      <c r="Q2">
        <f>AVERAGE(Q_Stat[BlockVal])</f>
        <v>236.55440414507771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119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240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31.653091358157237</v>
      </c>
      <c r="C9">
        <f>_xlfn.VAR.P(Q_Stat[サーブ])</f>
        <v>30.805605519611259</v>
      </c>
      <c r="D9">
        <f>_xlfn.VAR.P(Q_Stat[セッティング])</f>
        <v>35.916722596579802</v>
      </c>
      <c r="E9">
        <f>_xlfn.VAR.P(Q_Stat[頭脳])</f>
        <v>14.777363150688599</v>
      </c>
      <c r="F9">
        <f>_xlfn.VAR.P(Q_Stat[幸運])</f>
        <v>3.9084002255094097</v>
      </c>
      <c r="G9">
        <f>_xlfn.VAR.P(Q_Stat[ブロック])</f>
        <v>30.331391446750224</v>
      </c>
      <c r="H9">
        <f>_xlfn.VAR.P(Q_Stat[レシーブ])</f>
        <v>17.106231039759464</v>
      </c>
      <c r="I9">
        <f>_xlfn.VAR.P(Q_Stat[バネ])</f>
        <v>12.295095170340156</v>
      </c>
      <c r="J9">
        <f>_xlfn.VAR.P(Q_Stat[スピード])</f>
        <v>10.416172246234794</v>
      </c>
      <c r="K9">
        <f>_xlfn.VAR.P(Q_Stat[メンタル])</f>
        <v>31.637305699481864</v>
      </c>
      <c r="L9">
        <f>_xlfn.VAR.P(Q_Stat[TotalStat])</f>
        <v>420.16451448361033</v>
      </c>
      <c r="M9">
        <f>_xlfn.VAR.P(Q_Stat[AttackVal])</f>
        <v>40.342183682783386</v>
      </c>
      <c r="N9">
        <f>_xlfn.VAR.P(Q_Stat[ServeVal])</f>
        <v>60.218583049209379</v>
      </c>
      <c r="O9">
        <f>_xlfn.VAR.P(Q_Stat[TossVal])</f>
        <v>82.462723831512207</v>
      </c>
      <c r="P9">
        <f>_xlfn.VAR.P(Q_Stat[ReceiveVal])</f>
        <v>40.668366936025109</v>
      </c>
      <c r="Q9">
        <f>_xlfn.VAR.P(Q_Stat[BlockVal])</f>
        <v>49.314397701951691</v>
      </c>
    </row>
    <row r="10" spans="1:17" x14ac:dyDescent="0.3">
      <c r="A10" s="1" t="s">
        <v>975</v>
      </c>
      <c r="B10">
        <f>_xlfn.STDEV.P(Q_Stat[スパイク])</f>
        <v>5.6261080115971147</v>
      </c>
      <c r="C10">
        <f>_xlfn.STDEV.P(Q_Stat[サーブ])</f>
        <v>5.5502797694901167</v>
      </c>
      <c r="D10">
        <f>_xlfn.STDEV.P(Q_Stat[セッティング])</f>
        <v>5.9930561983498709</v>
      </c>
      <c r="E10">
        <f>_xlfn.STDEV.P(Q_Stat[頭脳])</f>
        <v>3.8441336020862487</v>
      </c>
      <c r="F10">
        <f>_xlfn.STDEV.P(Q_Stat[幸運])</f>
        <v>1.9769674315752928</v>
      </c>
      <c r="G10">
        <f>_xlfn.STDEV.P(Q_Stat[ブロック])</f>
        <v>5.5073942519807151</v>
      </c>
      <c r="H10">
        <f>_xlfn.STDEV.P(Q_Stat[レシーブ])</f>
        <v>4.1359679688991147</v>
      </c>
      <c r="I10">
        <f>_xlfn.STDEV.P(Q_Stat[バネ])</f>
        <v>3.5064362492907462</v>
      </c>
      <c r="J10">
        <f>_xlfn.STDEV.P(Q_Stat[スピード])</f>
        <v>3.2274095256466593</v>
      </c>
      <c r="K10">
        <f>_xlfn.STDEV.P(Q_Stat[メンタル])</f>
        <v>5.6247049433265266</v>
      </c>
      <c r="L10">
        <f>_xlfn.STDEV.P(Q_Stat[TotalStat])</f>
        <v>20.497914881363187</v>
      </c>
      <c r="M10">
        <f>_xlfn.STDEV.P(Q_Stat[AttackVal])</f>
        <v>6.3515497071803972</v>
      </c>
      <c r="N10">
        <f>_xlfn.STDEV.P(Q_Stat[ServeVal])</f>
        <v>7.7600633405410671</v>
      </c>
      <c r="O10">
        <f>_xlfn.STDEV.P(Q_Stat[TossVal])</f>
        <v>9.0808988449113457</v>
      </c>
      <c r="P10">
        <f>_xlfn.STDEV.P(Q_Stat[ReceiveVal])</f>
        <v>6.3771754669308818</v>
      </c>
      <c r="Q10">
        <f>_xlfn.STDEV.P(Q_Stat[BlockVal])</f>
        <v>7.0224210712511175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8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5.9304088740224055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4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5.9311981020166078</v>
      </c>
      <c r="Q15">
        <f>Q14/0.6744</f>
        <v>7.4139976275207591</v>
      </c>
    </row>
    <row r="16" spans="1:17" x14ac:dyDescent="0.3">
      <c r="A1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37" zoomScaleNormal="100" workbookViewId="0">
      <selection activeCell="A81" sqref="A81:XFD84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91.23163324745093</v>
      </c>
      <c r="V2" s="11">
        <f>IF(RZS_100[[#This Row],[名前]]="","",(100+((VLOOKUP(RZS_100[[#This Row],[No用]],Q_Stat[],28,FALSE)-Statistics100!O$6)*5)/Statistics100!O$13))</f>
        <v>92.411990310294073</v>
      </c>
      <c r="W2" s="11">
        <f>IF(RZS_100[[#This Row],[名前]]="","",(100+((VLOOKUP(RZS_100[[#This Row],[No用]],Q_Stat[],29,FALSE)-Statistics100!P$6)*5)/Statistics100!P$13))</f>
        <v>105.90178531421572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92.580612747843105</v>
      </c>
      <c r="V3" s="11">
        <f>IF(RZS_100[[#This Row],[名前]]="","",(100+((VLOOKUP(RZS_100[[#This Row],[No用]],Q_Stat[],28,FALSE)-Statistics100!O$6)*5)/Statistics100!O$13))</f>
        <v>94.098214685784285</v>
      </c>
      <c r="W3" s="11">
        <f>IF(RZS_100[[#This Row],[名前]]="","",(100+((VLOOKUP(RZS_100[[#This Row],[No用]],Q_Stat[],29,FALSE)-Statistics100!P$6)*5)/Statistics100!P$13))</f>
        <v>107.58800968970593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89.882653747058768</v>
      </c>
      <c r="V4" s="11">
        <f>IF(RZS_100[[#This Row],[名前]]="","",(100+((VLOOKUP(RZS_100[[#This Row],[No用]],Q_Stat[],28,FALSE)-Statistics100!O$6)*5)/Statistics100!O$13))</f>
        <v>90.725765934803874</v>
      </c>
      <c r="W4" s="11">
        <f>IF(RZS_100[[#This Row],[名前]]="","",(100+((VLOOKUP(RZS_100[[#This Row],[No用]],Q_Stat[],29,FALSE)-Statistics100!P$6)*5)/Statistics100!P$13))</f>
        <v>109.27423406519613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91.23163324745093</v>
      </c>
      <c r="V5" s="11">
        <f>IF(RZS_100[[#This Row],[名前]]="","",(100+((VLOOKUP(RZS_100[[#This Row],[No用]],Q_Stat[],28,FALSE)-Statistics100!O$6)*5)/Statistics100!O$13))</f>
        <v>94.941326873529391</v>
      </c>
      <c r="W5" s="11">
        <f>IF(RZS_100[[#This Row],[名前]]="","",(100+((VLOOKUP(RZS_100[[#This Row],[No用]],Q_Stat[],29,FALSE)-Statistics100!P$6)*5)/Statistics100!P$13))</f>
        <v>112.64668281617654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104.72142825137257</v>
      </c>
      <c r="V6" s="11">
        <f>IF(RZS_100[[#This Row],[名前]]="","",(100+((VLOOKUP(RZS_100[[#This Row],[No用]],Q_Stat[],28,FALSE)-Statistics100!O$6)*5)/Statistics100!O$13))</f>
        <v>114.33290719166675</v>
      </c>
      <c r="W6" s="11">
        <f>IF(RZS_100[[#This Row],[名前]]="","",(100+((VLOOKUP(RZS_100[[#This Row],[No用]],Q_Stat[],29,FALSE)-Statistics100!P$6)*5)/Statistics100!P$13))</f>
        <v>100.84311218774511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108.76836675254907</v>
      </c>
      <c r="V7" s="11">
        <f>IF(RZS_100[[#This Row],[名前]]="","",(100+((VLOOKUP(RZS_100[[#This Row],[No用]],Q_Stat[],28,FALSE)-Statistics100!O$6)*5)/Statistics100!O$13))</f>
        <v>119.39158031813736</v>
      </c>
      <c r="W7" s="11">
        <f>IF(RZS_100[[#This Row],[名前]]="","",(100+((VLOOKUP(RZS_100[[#This Row],[No用]],Q_Stat[],29,FALSE)-Statistics100!P$6)*5)/Statistics100!P$13))</f>
        <v>102.5293365632353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111.46632575333339</v>
      </c>
      <c r="V8" s="11">
        <f>IF(RZS_100[[#This Row],[名前]]="","",(100+((VLOOKUP(RZS_100[[#This Row],[No用]],Q_Stat[],28,FALSE)-Statistics100!O$6)*5)/Statistics100!O$13))</f>
        <v>121.07780469362757</v>
      </c>
      <c r="W8" s="11">
        <f>IF(RZS_100[[#This Row],[名前]]="","",(100+((VLOOKUP(RZS_100[[#This Row],[No用]],Q_Stat[],29,FALSE)-Statistics100!P$6)*5)/Statistics100!P$13))</f>
        <v>104.21556093872552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111.46632575333339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102.5293365632353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110.11734625294123</v>
      </c>
      <c r="V10" s="11">
        <f>IF(RZS_100[[#This Row],[名前]]="","",(100+((VLOOKUP(RZS_100[[#This Row],[No用]],Q_Stat[],28,FALSE)-Statistics100!O$6)*5)/Statistics100!O$13))</f>
        <v>121.92091688137266</v>
      </c>
      <c r="W10" s="11">
        <f>IF(RZS_100[[#This Row],[名前]]="","",(100+((VLOOKUP(RZS_100[[#This Row],[No用]],Q_Stat[],29,FALSE)-Statistics100!P$6)*5)/Statistics100!P$13))</f>
        <v>102.5293365632353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99.325510249803912</v>
      </c>
      <c r="V11" s="11">
        <f>IF(RZS_100[[#This Row],[名前]]="","",(100+((VLOOKUP(RZS_100[[#This Row],[No用]],Q_Stat[],28,FALSE)-Statistics100!O$6)*5)/Statistics100!O$13))</f>
        <v>102.5293365632353</v>
      </c>
      <c r="W11" s="11">
        <f>IF(RZS_100[[#This Row],[名前]]="","",(100+((VLOOKUP(RZS_100[[#This Row],[No用]],Q_Stat[],29,FALSE)-Statistics100!P$6)*5)/Statistics100!P$13))</f>
        <v>95.784439061274483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100.67448975019609</v>
      </c>
      <c r="V12" s="11">
        <f>IF(RZS_100[[#This Row],[名前]]="","",(100+((VLOOKUP(RZS_100[[#This Row],[No用]],Q_Stat[],28,FALSE)-Statistics100!O$6)*5)/Statistics100!O$13))</f>
        <v>104.21556093872552</v>
      </c>
      <c r="W12" s="11">
        <f>IF(RZS_100[[#This Row],[名前]]="","",(100+((VLOOKUP(RZS_100[[#This Row],[No用]],Q_Stat[],29,FALSE)-Statistics100!P$6)*5)/Statistics100!P$13))</f>
        <v>97.470663436764696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102.69795900078432</v>
      </c>
      <c r="V13" s="11">
        <f>IF(RZS_100[[#This Row],[名前]]="","",(100+((VLOOKUP(RZS_100[[#This Row],[No用]],Q_Stat[],28,FALSE)-Statistics100!O$6)*5)/Statistics100!O$13))</f>
        <v>105.05867312647061</v>
      </c>
      <c r="W13" s="11">
        <f>IF(RZS_100[[#This Row],[名前]]="","",(100+((VLOOKUP(RZS_100[[#This Row],[No用]],Q_Stat[],29,FALSE)-Statistics100!P$6)*5)/Statistics100!P$13))</f>
        <v>94.941326873529391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97.976530749411751</v>
      </c>
      <c r="V14" s="11">
        <f>IF(RZS_100[[#This Row],[名前]]="","",(100+((VLOOKUP(RZS_100[[#This Row],[No用]],Q_Stat[],28,FALSE)-Statistics100!O$6)*5)/Statistics100!O$13))</f>
        <v>102.5293365632353</v>
      </c>
      <c r="W14" s="11">
        <f>IF(RZS_100[[#This Row],[名前]]="","",(100+((VLOOKUP(RZS_100[[#This Row],[No用]],Q_Stat[],29,FALSE)-Statistics100!P$6)*5)/Statistics100!P$13))</f>
        <v>94.941326873529391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102.69795900078432</v>
      </c>
      <c r="V15" s="11">
        <f>IF(RZS_100[[#This Row],[名前]]="","",(100+((VLOOKUP(RZS_100[[#This Row],[No用]],Q_Stat[],28,FALSE)-Statistics100!O$6)*5)/Statistics100!O$13))</f>
        <v>102.5293365632353</v>
      </c>
      <c r="W15" s="11">
        <f>IF(RZS_100[[#This Row],[名前]]="","",(100+((VLOOKUP(RZS_100[[#This Row],[No用]],Q_Stat[],29,FALSE)-Statistics100!P$6)*5)/Statistics100!P$13))</f>
        <v>102.5293365632353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106.74489750196082</v>
      </c>
      <c r="V16" s="11">
        <f>IF(RZS_100[[#This Row],[名前]]="","",(100+((VLOOKUP(RZS_100[[#This Row],[No用]],Q_Stat[],28,FALSE)-Statistics100!O$6)*5)/Statistics100!O$13))</f>
        <v>105.90178531421572</v>
      </c>
      <c r="W16" s="11">
        <f>IF(RZS_100[[#This Row],[名前]]="","",(100+((VLOOKUP(RZS_100[[#This Row],[No用]],Q_Stat[],29,FALSE)-Statistics100!P$6)*5)/Statistics100!P$13))</f>
        <v>104.21556093872552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109.44285650274514</v>
      </c>
      <c r="V17" s="11">
        <f>IF(RZS_100[[#This Row],[名前]]="","",(100+((VLOOKUP(RZS_100[[#This Row],[No用]],Q_Stat[],28,FALSE)-Statistics100!O$6)*5)/Statistics100!O$13))</f>
        <v>105.05867312647061</v>
      </c>
      <c r="W17" s="11">
        <f>IF(RZS_100[[#This Row],[名前]]="","",(100+((VLOOKUP(RZS_100[[#This Row],[No用]],Q_Stat[],29,FALSE)-Statistics100!P$6)*5)/Statistics100!P$13))</f>
        <v>106.74489750196082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95.953061498823502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116.01913156715695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97.302040999215677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121.07780469362757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97.976530749411751</v>
      </c>
      <c r="V20" s="11">
        <f>IF(RZS_100[[#This Row],[名前]]="","",(100+((VLOOKUP(RZS_100[[#This Row],[No用]],Q_Stat[],28,FALSE)-Statistics100!O$6)*5)/Statistics100!O$13))</f>
        <v>112.64668281617654</v>
      </c>
      <c r="W20" s="11">
        <f>IF(RZS_100[[#This Row],[名前]]="","",(100+((VLOOKUP(RZS_100[[#This Row],[No用]],Q_Stat[],29,FALSE)-Statistics100!P$6)*5)/Statistics100!P$13))</f>
        <v>125.29336563235307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94.60408199843134</v>
      </c>
      <c r="V21" s="11">
        <f>IF(RZS_100[[#This Row],[名前]]="","",(100+((VLOOKUP(RZS_100[[#This Row],[No用]],Q_Stat[],28,FALSE)-Statistics100!O$6)*5)/Statistics100!O$13))</f>
        <v>93.255102498039179</v>
      </c>
      <c r="W21" s="11">
        <f>IF(RZS_100[[#This Row],[名前]]="","",(100+((VLOOKUP(RZS_100[[#This Row],[No用]],Q_Stat[],29,FALSE)-Statistics100!P$6)*5)/Statistics100!P$13))</f>
        <v>98.313775624509802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97.302040999215677</v>
      </c>
      <c r="V22" s="11">
        <f>IF(RZS_100[[#This Row],[名前]]="","",(100+((VLOOKUP(RZS_100[[#This Row],[No用]],Q_Stat[],28,FALSE)-Statistics100!O$6)*5)/Statistics100!O$13))</f>
        <v>94.941326873529391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93.255102498039179</v>
      </c>
      <c r="V23" s="11">
        <f>IF(RZS_100[[#This Row],[名前]]="","",(100+((VLOOKUP(RZS_100[[#This Row],[No用]],Q_Stat[],28,FALSE)-Statistics100!O$6)*5)/Statistics100!O$13))</f>
        <v>92.411990310294073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94.60408199843134</v>
      </c>
      <c r="V24" s="11">
        <f>IF(RZS_100[[#This Row],[名前]]="","",(100+((VLOOKUP(RZS_100[[#This Row],[No用]],Q_Stat[],28,FALSE)-Statistics100!O$6)*5)/Statistics100!O$13))</f>
        <v>92.411990310294073</v>
      </c>
      <c r="W24" s="11">
        <f>IF(RZS_100[[#This Row],[名前]]="","",(100+((VLOOKUP(RZS_100[[#This Row],[No用]],Q_Stat[],29,FALSE)-Statistics100!P$6)*5)/Statistics100!P$13))</f>
        <v>102.5293365632353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</v>
      </c>
      <c r="V25" s="11">
        <f>IF(RZS_100[[#This Row],[名前]]="","",(100+((VLOOKUP(RZS_100[[#This Row],[No用]],Q_Stat[],28,FALSE)-Statistics100!O$6)*5)/Statistics100!O$13))</f>
        <v>103.37244875098041</v>
      </c>
      <c r="W25" s="11">
        <f>IF(RZS_100[[#This Row],[名前]]="","",(100+((VLOOKUP(RZS_100[[#This Row],[No用]],Q_Stat[],29,FALSE)-Statistics100!P$6)*5)/Statistics100!P$13))</f>
        <v>110.11734625294123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102.69795900078432</v>
      </c>
      <c r="V26" s="11">
        <f>IF(RZS_100[[#This Row],[名前]]="","",(100+((VLOOKUP(RZS_100[[#This Row],[No用]],Q_Stat[],28,FALSE)-Statistics100!O$6)*5)/Statistics100!O$13))</f>
        <v>105.05867312647061</v>
      </c>
      <c r="W26" s="11">
        <f>IF(RZS_100[[#This Row],[名前]]="","",(100+((VLOOKUP(RZS_100[[#This Row],[No用]],Q_Stat[],29,FALSE)-Statistics100!P$6)*5)/Statistics100!P$13))</f>
        <v>111.80357062843143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111.80357062843143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106.07040775176473</v>
      </c>
      <c r="V28" s="11">
        <f>IF(RZS_100[[#This Row],[名前]]="","",(100+((VLOOKUP(RZS_100[[#This Row],[No用]],Q_Stat[],28,FALSE)-Statistics100!O$6)*5)/Statistics100!O$13))</f>
        <v>105.90178531421572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99.325510249803912</v>
      </c>
      <c r="V29" s="11">
        <f>IF(RZS_100[[#This Row],[名前]]="","",(100+((VLOOKUP(RZS_100[[#This Row],[No用]],Q_Stat[],28,FALSE)-Statistics100!O$6)*5)/Statistics100!O$13))</f>
        <v>110.11734625294123</v>
      </c>
      <c r="W29" s="11">
        <f>IF(RZS_100[[#This Row],[名前]]="","",(100+((VLOOKUP(RZS_100[[#This Row],[No用]],Q_Stat[],29,FALSE)-Statistics100!P$6)*5)/Statistics100!P$13))</f>
        <v>97.470663436764696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103.37244875098041</v>
      </c>
      <c r="V30" s="11">
        <f>IF(RZS_100[[#This Row],[名前]]="","",(100+((VLOOKUP(RZS_100[[#This Row],[No用]],Q_Stat[],28,FALSE)-Statistics100!O$6)*5)/Statistics100!O$13))</f>
        <v>115.17601937941184</v>
      </c>
      <c r="W30" s="11">
        <f>IF(RZS_100[[#This Row],[名前]]="","",(100+((VLOOKUP(RZS_100[[#This Row],[No用]],Q_Stat[],29,FALSE)-Statistics100!P$6)*5)/Statistics100!P$13))</f>
        <v>99.156887812254894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106.07040775176473</v>
      </c>
      <c r="V31" s="11">
        <f>IF(RZS_100[[#This Row],[名前]]="","",(100+((VLOOKUP(RZS_100[[#This Row],[No用]],Q_Stat[],28,FALSE)-Statistics100!O$6)*5)/Statistics100!O$13))</f>
        <v>116.01913156715695</v>
      </c>
      <c r="W31" s="11">
        <f>IF(RZS_100[[#This Row],[名前]]="","",(100+((VLOOKUP(RZS_100[[#This Row],[No用]],Q_Stat[],29,FALSE)-Statistics100!P$6)*5)/Statistics100!P$13))</f>
        <v>100.84311218774511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104.0469385011765</v>
      </c>
      <c r="V32" s="11">
        <f>IF(RZS_100[[#This Row],[名前]]="","",(100+((VLOOKUP(RZS_100[[#This Row],[No用]],Q_Stat[],28,FALSE)-Statistics100!O$6)*5)/Statistics100!O$13))</f>
        <v>98.313775624509802</v>
      </c>
      <c r="W32" s="11">
        <f>IF(RZS_100[[#This Row],[名前]]="","",(100+((VLOOKUP(RZS_100[[#This Row],[No用]],Q_Stat[],29,FALSE)-Statistics100!P$6)*5)/Statistics100!P$13))</f>
        <v>95.784439061274483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102.69795900078432</v>
      </c>
      <c r="V33" s="11">
        <f>IF(RZS_100[[#This Row],[名前]]="","",(100+((VLOOKUP(RZS_100[[#This Row],[No用]],Q_Stat[],28,FALSE)-Statistics100!O$6)*5)/Statistics100!O$13))</f>
        <v>94.941326873529391</v>
      </c>
      <c r="W33" s="11">
        <f>IF(RZS_100[[#This Row],[名前]]="","",(100+((VLOOKUP(RZS_100[[#This Row],[No用]],Q_Stat[],29,FALSE)-Statistics100!P$6)*5)/Statistics100!P$13))</f>
        <v>90.725765934803874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102.69795900078432</v>
      </c>
      <c r="V34" s="11">
        <f>IF(RZS_100[[#This Row],[名前]]="","",(100+((VLOOKUP(RZS_100[[#This Row],[No用]],Q_Stat[],28,FALSE)-Statistics100!O$6)*5)/Statistics100!O$13))</f>
        <v>97.470663436764696</v>
      </c>
      <c r="W34" s="11">
        <f>IF(RZS_100[[#This Row],[名前]]="","",(100+((VLOOKUP(RZS_100[[#This Row],[No用]],Q_Stat[],29,FALSE)-Statistics100!P$6)*5)/Statistics100!P$13))</f>
        <v>97.470663436764696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108.09387700235298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94.098214685784285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97.302040999215677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100</v>
      </c>
      <c r="V37" s="11">
        <f>IF(RZS_100[[#This Row],[名前]]="","",(100+((VLOOKUP(RZS_100[[#This Row],[No用]],Q_Stat[],28,FALSE)-Statistics100!O$6)*5)/Statistics100!O$13))</f>
        <v>99.156887812254894</v>
      </c>
      <c r="W37" s="11">
        <f>IF(RZS_100[[#This Row],[名前]]="","",(100+((VLOOKUP(RZS_100[[#This Row],[No用]],Q_Stat[],29,FALSE)-Statistics100!P$6)*5)/Statistics100!P$13))</f>
        <v>101.6862243754902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101.34897950039216</v>
      </c>
      <c r="V38" s="11">
        <f>IF(RZS_100[[#This Row],[名前]]="","",(100+((VLOOKUP(RZS_100[[#This Row],[No用]],Q_Stat[],28,FALSE)-Statistics100!O$6)*5)/Statistics100!O$13))</f>
        <v>98.313775624509802</v>
      </c>
      <c r="W38" s="11">
        <f>IF(RZS_100[[#This Row],[名前]]="","",(100+((VLOOKUP(RZS_100[[#This Row],[No用]],Q_Stat[],29,FALSE)-Statistics100!P$6)*5)/Statistics100!P$13))</f>
        <v>105.05867312647061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</v>
      </c>
      <c r="V39" s="11">
        <f>IF(RZS_100[[#This Row],[名前]]="","",(100+((VLOOKUP(RZS_100[[#This Row],[No用]],Q_Stat[],28,FALSE)-Statistics100!O$6)*5)/Statistics100!O$13))</f>
        <v>95.784439061274483</v>
      </c>
      <c r="W39" s="11">
        <f>IF(RZS_100[[#This Row],[名前]]="","",(100+((VLOOKUP(RZS_100[[#This Row],[No用]],Q_Stat[],29,FALSE)-Statistics100!P$6)*5)/Statistics100!P$13))</f>
        <v>96.627551249019589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</v>
      </c>
      <c r="V40" s="11">
        <f>IF(RZS_100[[#This Row],[名前]]="","",(100+((VLOOKUP(RZS_100[[#This Row],[No用]],Q_Stat[],28,FALSE)-Statistics100!O$6)*5)/Statistics100!O$13))</f>
        <v>100</v>
      </c>
      <c r="W40" s="11">
        <f>IF(RZS_100[[#This Row],[名前]]="","",(100+((VLOOKUP(RZS_100[[#This Row],[No用]],Q_Stat[],29,FALSE)-Statistics100!P$6)*5)/Statistics100!P$13))</f>
        <v>94.098214685784285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103.37244875098041</v>
      </c>
      <c r="V41" s="11">
        <f>IF(RZS_100[[#This Row],[名前]]="","",(100+((VLOOKUP(RZS_100[[#This Row],[No用]],Q_Stat[],28,FALSE)-Statistics100!O$6)*5)/Statistics100!O$13))</f>
        <v>117.70535594264715</v>
      </c>
      <c r="W41" s="11">
        <f>IF(RZS_100[[#This Row],[名前]]="","",(100+((VLOOKUP(RZS_100[[#This Row],[No用]],Q_Stat[],29,FALSE)-Statistics100!P$6)*5)/Statistics100!P$13))</f>
        <v>98.313775624509802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107.41938725215689</v>
      </c>
      <c r="V42" s="11">
        <f>IF(RZS_100[[#This Row],[名前]]="","",(100+((VLOOKUP(RZS_100[[#This Row],[No用]],Q_Stat[],28,FALSE)-Statistics100!O$6)*5)/Statistics100!O$13))</f>
        <v>122.76402906911777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107.41938725215689</v>
      </c>
      <c r="V43" s="11">
        <f>IF(RZS_100[[#This Row],[名前]]="","",(100+((VLOOKUP(RZS_100[[#This Row],[No用]],Q_Stat[],28,FALSE)-Statistics100!O$6)*5)/Statistics100!O$13))</f>
        <v>124.45025344460797</v>
      </c>
      <c r="W43" s="11">
        <f>IF(RZS_100[[#This Row],[名前]]="","",(100+((VLOOKUP(RZS_100[[#This Row],[No用]],Q_Stat[],29,FALSE)-Statistics100!P$6)*5)/Statistics100!P$13))</f>
        <v>103.37244875098041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110.11734625294123</v>
      </c>
      <c r="V44" s="11">
        <f>IF(RZS_100[[#This Row],[名前]]="","",(100+((VLOOKUP(RZS_100[[#This Row],[No用]],Q_Stat[],28,FALSE)-Statistics100!O$6)*5)/Statistics100!O$13))</f>
        <v>126.97959000784329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100.67448975019609</v>
      </c>
      <c r="V45" s="11">
        <f>IF(RZS_100[[#This Row],[名前]]="","",(100+((VLOOKUP(RZS_100[[#This Row],[No用]],Q_Stat[],28,FALSE)-Statistics100!O$6)*5)/Statistics100!O$13))</f>
        <v>98.313775624509802</v>
      </c>
      <c r="W45" s="11">
        <f>IF(RZS_100[[#This Row],[名前]]="","",(100+((VLOOKUP(RZS_100[[#This Row],[No用]],Q_Stat[],29,FALSE)-Statistics100!P$6)*5)/Statistics100!P$13))</f>
        <v>98.313775624509802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102.02346925058825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106.07040775176473</v>
      </c>
      <c r="V47" s="11">
        <f>IF(RZS_100[[#This Row],[名前]]="","",(100+((VLOOKUP(RZS_100[[#This Row],[No用]],Q_Stat[],28,FALSE)-Statistics100!O$6)*5)/Statistics100!O$13))</f>
        <v>102.5293365632353</v>
      </c>
      <c r="W47" s="11">
        <f>IF(RZS_100[[#This Row],[名前]]="","",(100+((VLOOKUP(RZS_100[[#This Row],[No用]],Q_Stat[],29,FALSE)-Statistics100!P$6)*5)/Statistics100!P$13))</f>
        <v>98.313775624509802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</v>
      </c>
      <c r="V48" s="11">
        <f>IF(RZS_100[[#This Row],[名前]]="","",(100+((VLOOKUP(RZS_100[[#This Row],[No用]],Q_Stat[],28,FALSE)-Statistics100!O$6)*5)/Statistics100!O$13))</f>
        <v>100</v>
      </c>
      <c r="W48" s="11">
        <f>IF(RZS_100[[#This Row],[名前]]="","",(100+((VLOOKUP(RZS_100[[#This Row],[No用]],Q_Stat[],29,FALSE)-Statistics100!P$6)*5)/Statistics100!P$13))</f>
        <v>104.21556093872552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95.278571748627428</v>
      </c>
      <c r="V49" s="11">
        <f>IF(RZS_100[[#This Row],[名前]]="","",(100+((VLOOKUP(RZS_100[[#This Row],[No用]],Q_Stat[],28,FALSE)-Statistics100!O$6)*5)/Statistics100!O$13))</f>
        <v>96.627551249019589</v>
      </c>
      <c r="W49" s="11">
        <f>IF(RZS_100[[#This Row],[名前]]="","",(100+((VLOOKUP(RZS_100[[#This Row],[No用]],Q_Stat[],29,FALSE)-Statistics100!P$6)*5)/Statistics100!P$13))</f>
        <v>96.627551249019589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96.627551249019589</v>
      </c>
      <c r="V50" s="11">
        <f>IF(RZS_100[[#This Row],[名前]]="","",(100+((VLOOKUP(RZS_100[[#This Row],[No用]],Q_Stat[],28,FALSE)-Statistics100!O$6)*5)/Statistics100!O$13))</f>
        <v>98.313775624509802</v>
      </c>
      <c r="W50" s="11">
        <f>IF(RZS_100[[#This Row],[名前]]="","",(100+((VLOOKUP(RZS_100[[#This Row],[No用]],Q_Stat[],29,FALSE)-Statistics100!P$6)*5)/Statistics100!P$13))</f>
        <v>98.313775624509802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97.302040999215677</v>
      </c>
      <c r="V51" s="11">
        <f>IF(RZS_100[[#This Row],[名前]]="","",(100+((VLOOKUP(RZS_100[[#This Row],[No用]],Q_Stat[],28,FALSE)-Statistics100!O$6)*5)/Statistics100!O$13))</f>
        <v>104.21556093872552</v>
      </c>
      <c r="W51" s="11">
        <f>IF(RZS_100[[#This Row],[名前]]="","",(100+((VLOOKUP(RZS_100[[#This Row],[No用]],Q_Stat[],29,FALSE)-Statistics100!P$6)*5)/Statistics100!P$13))</f>
        <v>115.17601937941184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98.651020499607839</v>
      </c>
      <c r="V52" s="11">
        <f>IF(RZS_100[[#This Row],[名前]]="","",(100+((VLOOKUP(RZS_100[[#This Row],[No用]],Q_Stat[],28,FALSE)-Statistics100!O$6)*5)/Statistics100!O$13))</f>
        <v>107.58800968970593</v>
      </c>
      <c r="W52" s="11">
        <f>IF(RZS_100[[#This Row],[名前]]="","",(100+((VLOOKUP(RZS_100[[#This Row],[No用]],Q_Stat[],29,FALSE)-Statistics100!P$6)*5)/Statistics100!P$13))</f>
        <v>120.23469250588246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92.580612747843105</v>
      </c>
      <c r="V53" s="11">
        <f>IF(RZS_100[[#This Row],[名前]]="","",(100+((VLOOKUP(RZS_100[[#This Row],[No用]],Q_Stat[],28,FALSE)-Statistics100!O$6)*5)/Statistics100!O$13))</f>
        <v>94.941326873529391</v>
      </c>
      <c r="W53" s="11">
        <f>IF(RZS_100[[#This Row],[名前]]="","",(100+((VLOOKUP(RZS_100[[#This Row],[No用]],Q_Stat[],29,FALSE)-Statistics100!P$6)*5)/Statistics100!P$13))</f>
        <v>97.470663436764696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95.278571748627428</v>
      </c>
      <c r="V54" s="11">
        <f>IF(RZS_100[[#This Row],[名前]]="","",(100+((VLOOKUP(RZS_100[[#This Row],[No用]],Q_Stat[],28,FALSE)-Statistics100!O$6)*5)/Statistics100!O$13))</f>
        <v>96.627551249019589</v>
      </c>
      <c r="W54" s="11">
        <f>IF(RZS_100[[#This Row],[名前]]="","",(100+((VLOOKUP(RZS_100[[#This Row],[No用]],Q_Stat[],29,FALSE)-Statistics100!P$6)*5)/Statistics100!P$13))</f>
        <v>96.627551249019589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96.627551249019589</v>
      </c>
      <c r="V55" s="11">
        <f>IF(RZS_100[[#This Row],[名前]]="","",(100+((VLOOKUP(RZS_100[[#This Row],[No用]],Q_Stat[],28,FALSE)-Statistics100!O$6)*5)/Statistics100!O$13))</f>
        <v>98.313775624509802</v>
      </c>
      <c r="W55" s="11">
        <f>IF(RZS_100[[#This Row],[名前]]="","",(100+((VLOOKUP(RZS_100[[#This Row],[No用]],Q_Stat[],29,FALSE)-Statistics100!P$6)*5)/Statistics100!P$13))</f>
        <v>98.313775624509802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102.02346925058825</v>
      </c>
      <c r="V56" s="11">
        <f>IF(RZS_100[[#This Row],[名前]]="","",(100+((VLOOKUP(RZS_100[[#This Row],[No用]],Q_Stat[],28,FALSE)-Statistics100!O$6)*5)/Statistics100!O$13))</f>
        <v>100.84311218774511</v>
      </c>
      <c r="W56" s="11">
        <f>IF(RZS_100[[#This Row],[名前]]="","",(100+((VLOOKUP(RZS_100[[#This Row],[No用]],Q_Stat[],29,FALSE)-Statistics100!P$6)*5)/Statistics100!P$13))</f>
        <v>97.470663436764696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104.0469385011765</v>
      </c>
      <c r="V57" s="11">
        <f>IF(RZS_100[[#This Row],[名前]]="","",(100+((VLOOKUP(RZS_100[[#This Row],[No用]],Q_Stat[],28,FALSE)-Statistics100!O$6)*5)/Statistics100!O$13))</f>
        <v>102.5293365632353</v>
      </c>
      <c r="W57" s="11">
        <f>IF(RZS_100[[#This Row],[名前]]="","",(100+((VLOOKUP(RZS_100[[#This Row],[No用]],Q_Stat[],29,FALSE)-Statistics100!P$6)*5)/Statistics100!P$13))</f>
        <v>99.156887812254894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93.929592248235267</v>
      </c>
      <c r="V58" s="11">
        <f>IF(RZS_100[[#This Row],[名前]]="","",(100+((VLOOKUP(RZS_100[[#This Row],[No用]],Q_Stat[],28,FALSE)-Statistics100!O$6)*5)/Statistics100!O$13))</f>
        <v>98.313775624509802</v>
      </c>
      <c r="W58" s="11">
        <f>IF(RZS_100[[#This Row],[名前]]="","",(100+((VLOOKUP(RZS_100[[#This Row],[No用]],Q_Stat[],29,FALSE)-Statistics100!P$6)*5)/Statistics100!P$13))</f>
        <v>107.58800968970593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102.69795900078432</v>
      </c>
      <c r="V59" s="11">
        <f>IF(RZS_100[[#This Row],[名前]]="","",(100+((VLOOKUP(RZS_100[[#This Row],[No用]],Q_Stat[],28,FALSE)-Statistics100!O$6)*5)/Statistics100!O$13))</f>
        <v>100.84311218774511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97.302040999215677</v>
      </c>
      <c r="V60" s="11">
        <f>IF(RZS_100[[#This Row],[名前]]="","",(100+((VLOOKUP(RZS_100[[#This Row],[No用]],Q_Stat[],28,FALSE)-Statistics100!O$6)*5)/Statistics100!O$13))</f>
        <v>94.098214685784285</v>
      </c>
      <c r="W60" s="11">
        <f>IF(RZS_100[[#This Row],[名前]]="","",(100+((VLOOKUP(RZS_100[[#This Row],[No用]],Q_Stat[],29,FALSE)-Statistics100!P$6)*5)/Statistics100!P$13))</f>
        <v>93.255102498039179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97.302040999215677</v>
      </c>
      <c r="V61" s="11">
        <f>IF(RZS_100[[#This Row],[名前]]="","",(100+((VLOOKUP(RZS_100[[#This Row],[No用]],Q_Stat[],28,FALSE)-Statistics100!O$6)*5)/Statistics100!O$13))</f>
        <v>99.156887812254894</v>
      </c>
      <c r="W61" s="11">
        <f>IF(RZS_100[[#This Row],[名前]]="","",(100+((VLOOKUP(RZS_100[[#This Row],[No用]],Q_Stat[],29,FALSE)-Statistics100!P$6)*5)/Statistics100!P$13))</f>
        <v>96.627551249019589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98.651020499607839</v>
      </c>
      <c r="V62" s="11">
        <f>IF(RZS_100[[#This Row],[名前]]="","",(100+((VLOOKUP(RZS_100[[#This Row],[No用]],Q_Stat[],28,FALSE)-Statistics100!O$6)*5)/Statistics100!O$13))</f>
        <v>100.84311218774511</v>
      </c>
      <c r="W62" s="11">
        <f>IF(RZS_100[[#This Row],[名前]]="","",(100+((VLOOKUP(RZS_100[[#This Row],[No用]],Q_Stat[],29,FALSE)-Statistics100!P$6)*5)/Statistics100!P$13))</f>
        <v>98.313775624509802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98.651020499607839</v>
      </c>
      <c r="V63" s="11">
        <f>IF(RZS_100[[#This Row],[名前]]="","",(100+((VLOOKUP(RZS_100[[#This Row],[No用]],Q_Stat[],28,FALSE)-Statistics100!O$6)*5)/Statistics100!O$13))</f>
        <v>100.84311218774511</v>
      </c>
      <c r="W63" s="11">
        <f>IF(RZS_100[[#This Row],[名前]]="","",(100+((VLOOKUP(RZS_100[[#This Row],[No用]],Q_Stat[],29,FALSE)-Statistics100!P$6)*5)/Statistics100!P$13))</f>
        <v>98.313775624509802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104.72142825137257</v>
      </c>
      <c r="V64" s="11">
        <f>IF(RZS_100[[#This Row],[名前]]="","",(100+((VLOOKUP(RZS_100[[#This Row],[No用]],Q_Stat[],28,FALSE)-Statistics100!O$6)*5)/Statistics100!O$13))</f>
        <v>105.05867312647061</v>
      </c>
      <c r="W64" s="11">
        <f>IF(RZS_100[[#This Row],[名前]]="","",(100+((VLOOKUP(RZS_100[[#This Row],[No用]],Q_Stat[],29,FALSE)-Statistics100!P$6)*5)/Statistics100!P$13))</f>
        <v>100.84311218774511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107.41938725215689</v>
      </c>
      <c r="V65" s="11">
        <f>IF(RZS_100[[#This Row],[名前]]="","",(100+((VLOOKUP(RZS_100[[#This Row],[No用]],Q_Stat[],28,FALSE)-Statistics100!O$6)*5)/Statistics100!O$13))</f>
        <v>106.74489750196082</v>
      </c>
      <c r="W65" s="11">
        <f>IF(RZS_100[[#This Row],[名前]]="","",(100+((VLOOKUP(RZS_100[[#This Row],[No用]],Q_Stat[],29,FALSE)-Statistics100!P$6)*5)/Statistics100!P$13))</f>
        <v>102.5293365632353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104.0469385011765</v>
      </c>
      <c r="V66" s="11">
        <f>IF(RZS_100[[#This Row],[名前]]="","",(100+((VLOOKUP(RZS_100[[#This Row],[No用]],Q_Stat[],28,FALSE)-Statistics100!O$6)*5)/Statistics100!O$13))</f>
        <v>105.05867312647061</v>
      </c>
      <c r="W66" s="11">
        <f>IF(RZS_100[[#This Row],[名前]]="","",(100+((VLOOKUP(RZS_100[[#This Row],[No用]],Q_Stat[],29,FALSE)-Statistics100!P$6)*5)/Statistics100!P$13))</f>
        <v>106.74489750196082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100</v>
      </c>
      <c r="V67" s="11">
        <f>IF(RZS_100[[#This Row],[名前]]="","",(100+((VLOOKUP(RZS_100[[#This Row],[No用]],Q_Stat[],28,FALSE)-Statistics100!O$6)*5)/Statistics100!O$13))</f>
        <v>107.58800968970593</v>
      </c>
      <c r="W67" s="11">
        <f>IF(RZS_100[[#This Row],[名前]]="","",(100+((VLOOKUP(RZS_100[[#This Row],[No用]],Q_Stat[],29,FALSE)-Statistics100!P$6)*5)/Statistics100!P$13))</f>
        <v>98.313775624509802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104.0469385011765</v>
      </c>
      <c r="V68" s="11">
        <f>IF(RZS_100[[#This Row],[名前]]="","",(100+((VLOOKUP(RZS_100[[#This Row],[No用]],Q_Stat[],28,FALSE)-Statistics100!O$6)*5)/Statistics100!O$13))</f>
        <v>112.64668281617654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106.74489750196082</v>
      </c>
      <c r="V69" s="11">
        <f>IF(RZS_100[[#This Row],[名前]]="","",(100+((VLOOKUP(RZS_100[[#This Row],[No用]],Q_Stat[],28,FALSE)-Statistics100!O$6)*5)/Statistics100!O$13))</f>
        <v>114.33290719166675</v>
      </c>
      <c r="W69" s="11">
        <f>IF(RZS_100[[#This Row],[名前]]="","",(100+((VLOOKUP(RZS_100[[#This Row],[No用]],Q_Stat[],29,FALSE)-Statistics100!P$6)*5)/Statistics100!P$13))</f>
        <v>97.470663436764696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97.976530749411751</v>
      </c>
      <c r="V70" s="11">
        <f>IF(RZS_100[[#This Row],[名前]]="","",(100+((VLOOKUP(RZS_100[[#This Row],[No用]],Q_Stat[],28,FALSE)-Statistics100!O$6)*5)/Statistics100!O$13))</f>
        <v>96.627551249019589</v>
      </c>
      <c r="W70" s="11">
        <f>IF(RZS_100[[#This Row],[名前]]="","",(100+((VLOOKUP(RZS_100[[#This Row],[No用]],Q_Stat[],29,FALSE)-Statistics100!P$6)*5)/Statistics100!P$13))</f>
        <v>99.156887812254894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99.325510249803912</v>
      </c>
      <c r="V71" s="11">
        <f>IF(RZS_100[[#This Row],[名前]]="","",(100+((VLOOKUP(RZS_100[[#This Row],[No用]],Q_Stat[],28,FALSE)-Statistics100!O$6)*5)/Statistics100!O$13))</f>
        <v>98.313775624509802</v>
      </c>
      <c r="W71" s="11">
        <f>IF(RZS_100[[#This Row],[名前]]="","",(100+((VLOOKUP(RZS_100[[#This Row],[No用]],Q_Stat[],29,FALSE)-Statistics100!P$6)*5)/Statistics100!P$13))</f>
        <v>100.84311218774511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94.60408199843134</v>
      </c>
      <c r="V72" s="11">
        <f>IF(RZS_100[[#This Row],[名前]]="","",(100+((VLOOKUP(RZS_100[[#This Row],[No用]],Q_Stat[],28,FALSE)-Statistics100!O$6)*5)/Statistics100!O$13))</f>
        <v>98.313775624509802</v>
      </c>
      <c r="W72" s="11">
        <f>IF(RZS_100[[#This Row],[名前]]="","",(100+((VLOOKUP(RZS_100[[#This Row],[No用]],Q_Stat[],29,FALSE)-Statistics100!P$6)*5)/Statistics100!P$13))</f>
        <v>108.43112187745102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97.302040999215677</v>
      </c>
      <c r="V73" s="11">
        <f>IF(RZS_100[[#This Row],[名前]]="","",(100+((VLOOKUP(RZS_100[[#This Row],[No用]],Q_Stat[],28,FALSE)-Statistics100!O$6)*5)/Statistics100!O$13))</f>
        <v>99.156887812254894</v>
      </c>
      <c r="W73" s="11">
        <f>IF(RZS_100[[#This Row],[名前]]="","",(100+((VLOOKUP(RZS_100[[#This Row],[No用]],Q_Stat[],29,FALSE)-Statistics100!P$6)*5)/Statistics100!P$13))</f>
        <v>96.627551249019589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97.976530749411751</v>
      </c>
      <c r="V74" s="11">
        <f>IF(RZS_100[[#This Row],[名前]]="","",(100+((VLOOKUP(RZS_100[[#This Row],[No用]],Q_Stat[],28,FALSE)-Statistics100!O$6)*5)/Statistics100!O$13))</f>
        <v>105.05867312647061</v>
      </c>
      <c r="W74" s="11">
        <f>IF(RZS_100[[#This Row],[名前]]="","",(100+((VLOOKUP(RZS_100[[#This Row],[No用]],Q_Stat[],29,FALSE)-Statistics100!P$6)*5)/Statistics100!P$13))</f>
        <v>100.84311218774511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100.67448975019609</v>
      </c>
      <c r="V75" s="11">
        <f>IF(RZS_100[[#This Row],[名前]]="","",(100+((VLOOKUP(RZS_100[[#This Row],[No用]],Q_Stat[],28,FALSE)-Statistics100!O$6)*5)/Statistics100!O$13))</f>
        <v>98.313775624509802</v>
      </c>
      <c r="W75" s="11">
        <f>IF(RZS_100[[#This Row],[名前]]="","",(100+((VLOOKUP(RZS_100[[#This Row],[No用]],Q_Stat[],29,FALSE)-Statistics100!P$6)*5)/Statistics100!P$13))</f>
        <v>96.627551249019589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97.976530749411751</v>
      </c>
      <c r="V76" s="11">
        <f>IF(RZS_100[[#This Row],[名前]]="","",(100+((VLOOKUP(RZS_100[[#This Row],[No用]],Q_Stat[],28,FALSE)-Statistics100!O$6)*5)/Statistics100!O$13))</f>
        <v>96.627551249019589</v>
      </c>
      <c r="W76" s="11">
        <f>IF(RZS_100[[#This Row],[名前]]="","",(100+((VLOOKUP(RZS_100[[#This Row],[No用]],Q_Stat[],29,FALSE)-Statistics100!P$6)*5)/Statistics100!P$13))</f>
        <v>99.156887812254894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110.11734625294123</v>
      </c>
      <c r="V77" s="11">
        <f>IF(RZS_100[[#This Row],[名前]]="","",(100+((VLOOKUP(RZS_100[[#This Row],[No用]],Q_Stat[],28,FALSE)-Statistics100!O$6)*5)/Statistics100!O$13))</f>
        <v>117.70535594264715</v>
      </c>
      <c r="W77" s="11">
        <f>IF(RZS_100[[#This Row],[名前]]="","",(100+((VLOOKUP(RZS_100[[#This Row],[No用]],Q_Stat[],29,FALSE)-Statistics100!P$6)*5)/Statistics100!P$13))</f>
        <v>96.627551249019589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114.16428475411772</v>
      </c>
      <c r="V78" s="11">
        <f>IF(RZS_100[[#This Row],[名前]]="","",(100+((VLOOKUP(RZS_100[[#This Row],[No用]],Q_Stat[],28,FALSE)-Statistics100!O$6)*5)/Statistics100!O$13))</f>
        <v>122.76402906911777</v>
      </c>
      <c r="W78" s="11">
        <f>IF(RZS_100[[#This Row],[名前]]="","",(100+((VLOOKUP(RZS_100[[#This Row],[No用]],Q_Stat[],29,FALSE)-Statistics100!P$6)*5)/Statistics100!P$13))</f>
        <v>98.313775624509802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110.11734625294123</v>
      </c>
      <c r="V79" s="11">
        <f>IF(RZS_100[[#This Row],[名前]]="","",(100+((VLOOKUP(RZS_100[[#This Row],[No用]],Q_Stat[],28,FALSE)-Statistics100!O$6)*5)/Statistics100!O$13))</f>
        <v>122.76402906911777</v>
      </c>
      <c r="W79" s="11">
        <f>IF(RZS_100[[#This Row],[名前]]="","",(100+((VLOOKUP(RZS_100[[#This Row],[No用]],Q_Stat[],29,FALSE)-Statistics100!P$6)*5)/Statistics100!P$13))</f>
        <v>94.941326873529391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110.11734625294123</v>
      </c>
      <c r="V80" s="11">
        <f>IF(RZS_100[[#This Row],[名前]]="","",(100+((VLOOKUP(RZS_100[[#This Row],[No用]],Q_Stat[],28,FALSE)-Statistics100!O$6)*5)/Statistics100!O$13))</f>
        <v>119.39158031813736</v>
      </c>
      <c r="W80" s="11">
        <f>IF(RZS_100[[#This Row],[名前]]="","",(100+((VLOOKUP(RZS_100[[#This Row],[No用]],Q_Stat[],29,FALSE)-Statistics100!P$6)*5)/Statistics100!P$13))</f>
        <v>98.313775624509802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102.99773222309369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102.69795900078432</v>
      </c>
      <c r="V81" s="11">
        <f>IF(RZS_100[[#This Row],[名前]]="","",(100+((VLOOKUP(RZS_100[[#This Row],[No用]],Q_Stat[],28,FALSE)-Statistics100!O$6)*5)/Statistics100!O$13))</f>
        <v>100.84311218774511</v>
      </c>
      <c r="W81" s="11">
        <f>IF(RZS_100[[#This Row],[名前]]="","",(100+((VLOOKUP(RZS_100[[#This Row],[No用]],Q_Stat[],29,FALSE)-Statistics100!P$6)*5)/Statistics100!P$13))</f>
        <v>97.470663436764696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105.39591800156866</v>
      </c>
      <c r="V82" s="11">
        <f>IF(RZS_100[[#This Row],[名前]]="","",(100+((VLOOKUP(RZS_100[[#This Row],[No用]],Q_Stat[],28,FALSE)-Statistics100!O$6)*5)/Statistics100!O$13))</f>
        <v>102.5293365632353</v>
      </c>
      <c r="W82" s="11">
        <f>IF(RZS_100[[#This Row],[名前]]="","",(100+((VLOOKUP(RZS_100[[#This Row],[No用]],Q_Stat[],29,FALSE)-Statistics100!P$6)*5)/Statistics100!P$13))</f>
        <v>99.156887812254894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108.09387700235298</v>
      </c>
      <c r="V83" s="11">
        <f>IF(RZS_100[[#This Row],[名前]]="","",(100+((VLOOKUP(RZS_100[[#This Row],[No用]],Q_Stat[],28,FALSE)-Statistics100!O$6)*5)/Statistics100!O$13))</f>
        <v>103.37244875098041</v>
      </c>
      <c r="W83" s="11">
        <f>IF(RZS_100[[#This Row],[名前]]="","",(100+((VLOOKUP(RZS_100[[#This Row],[No用]],Q_Stat[],29,FALSE)-Statistics100!P$6)*5)/Statistics100!P$13))</f>
        <v>100.84311218774511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103.37244875098041</v>
      </c>
      <c r="V84" s="11">
        <f>IF(RZS_100[[#This Row],[名前]]="","",(100+((VLOOKUP(RZS_100[[#This Row],[No用]],Q_Stat[],28,FALSE)-Statistics100!O$6)*5)/Statistics100!O$13))</f>
        <v>100.84311218774511</v>
      </c>
      <c r="W84" s="11">
        <f>IF(RZS_100[[#This Row],[名前]]="","",(100+((VLOOKUP(RZS_100[[#This Row],[No用]],Q_Stat[],29,FALSE)-Statistics100!P$6)*5)/Statistics100!P$13))</f>
        <v>101.6862243754902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97.751700832679731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93.255102498039179</v>
      </c>
      <c r="V85" s="11">
        <f>IF(RZS_100[[#This Row],[名前]]="","",(100+((VLOOKUP(RZS_100[[#This Row],[No用]],Q_Stat[],28,FALSE)-Statistics100!O$6)*5)/Statistics100!O$13))</f>
        <v>94.098214685784285</v>
      </c>
      <c r="W85" s="11">
        <f>IF(RZS_100[[#This Row],[名前]]="","",(100+((VLOOKUP(RZS_100[[#This Row],[No用]],Q_Stat[],29,FALSE)-Statistics100!P$6)*5)/Statistics100!P$13))</f>
        <v>96.627551249019589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94.60408199843134</v>
      </c>
      <c r="V86" s="11">
        <f>IF(RZS_100[[#This Row],[名前]]="","",(100+((VLOOKUP(RZS_100[[#This Row],[No用]],Q_Stat[],28,FALSE)-Statistics100!O$6)*5)/Statistics100!O$13))</f>
        <v>95.784439061274483</v>
      </c>
      <c r="W86" s="11">
        <f>IF(RZS_100[[#This Row],[名前]]="","",(100+((VLOOKUP(RZS_100[[#This Row],[No用]],Q_Stat[],29,FALSE)-Statistics100!P$6)*5)/Statistics100!P$13))</f>
        <v>98.313775624509802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103.37244875098041</v>
      </c>
      <c r="V87" s="11">
        <f>IF(RZS_100[[#This Row],[名前]]="","",(100+((VLOOKUP(RZS_100[[#This Row],[No用]],Q_Stat[],28,FALSE)-Statistics100!O$6)*5)/Statistics100!O$13))</f>
        <v>96.627551249019589</v>
      </c>
      <c r="W87" s="11">
        <f>IF(RZS_100[[#This Row],[名前]]="","",(100+((VLOOKUP(RZS_100[[#This Row],[No用]],Q_Stat[],29,FALSE)-Statistics100!P$6)*5)/Statistics100!P$13))</f>
        <v>97.470663436764696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98.501133888453154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96.627551249019589</v>
      </c>
      <c r="V88" s="11">
        <f>IF(RZS_100[[#This Row],[名前]]="","",(100+((VLOOKUP(RZS_100[[#This Row],[No用]],Q_Stat[],28,FALSE)-Statistics100!O$6)*5)/Statistics100!O$13))</f>
        <v>98.313775624509802</v>
      </c>
      <c r="W88" s="11">
        <f>IF(RZS_100[[#This Row],[名前]]="","",(100+((VLOOKUP(RZS_100[[#This Row],[No用]],Q_Stat[],29,FALSE)-Statistics100!P$6)*5)/Statistics100!P$13))</f>
        <v>98.313775624509802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100.74943305577342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99.325510249803912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94.004535553812602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94.60408199843134</v>
      </c>
      <c r="V90" s="11">
        <f>IF(RZS_100[[#This Row],[名前]]="","",(100+((VLOOKUP(RZS_100[[#This Row],[No用]],Q_Stat[],28,FALSE)-Statistics100!O$6)*5)/Statistics100!O$13))</f>
        <v>104.21556093872552</v>
      </c>
      <c r="W90" s="11">
        <f>IF(RZS_100[[#This Row],[名前]]="","",(100+((VLOOKUP(RZS_100[[#This Row],[No用]],Q_Stat[],29,FALSE)-Statistics100!P$6)*5)/Statistics100!P$13))</f>
        <v>110.11734625294123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96.252834721132885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93.929592248235267</v>
      </c>
      <c r="V91" s="11">
        <f>IF(RZS_100[[#This Row],[名前]]="","",(100+((VLOOKUP(RZS_100[[#This Row],[No用]],Q_Stat[],28,FALSE)-Statistics100!O$6)*5)/Statistics100!O$13))</f>
        <v>94.941326873529391</v>
      </c>
      <c r="W91" s="11">
        <f>IF(RZS_100[[#This Row],[名前]]="","",(100+((VLOOKUP(RZS_100[[#This Row],[No用]],Q_Stat[],29,FALSE)-Statistics100!P$6)*5)/Statistics100!P$13))</f>
        <v>96.627551249019589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95.278571748627428</v>
      </c>
      <c r="V92" s="11">
        <f>IF(RZS_100[[#This Row],[名前]]="","",(100+((VLOOKUP(RZS_100[[#This Row],[No用]],Q_Stat[],28,FALSE)-Statistics100!O$6)*5)/Statistics100!O$13))</f>
        <v>96.627551249019589</v>
      </c>
      <c r="W92" s="11">
        <f>IF(RZS_100[[#This Row],[名前]]="","",(100+((VLOOKUP(RZS_100[[#This Row],[No用]],Q_Stat[],29,FALSE)-Statistics100!P$6)*5)/Statistics100!P$13))</f>
        <v>98.313775624509802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97.751700832679731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97.302040999215677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100</v>
      </c>
      <c r="V94" s="11">
        <f>IF(RZS_100[[#This Row],[名前]]="","",(100+((VLOOKUP(RZS_100[[#This Row],[No用]],Q_Stat[],28,FALSE)-Statistics100!O$6)*5)/Statistics100!O$13))</f>
        <v>101.6862243754902</v>
      </c>
      <c r="W94" s="11">
        <f>IF(RZS_100[[#This Row],[名前]]="","",(100+((VLOOKUP(RZS_100[[#This Row],[No用]],Q_Stat[],29,FALSE)-Statistics100!P$6)*5)/Statistics100!P$13))</f>
        <v>101.6862243754902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102.69795900078432</v>
      </c>
      <c r="V95" s="11">
        <f>IF(RZS_100[[#This Row],[名前]]="","",(100+((VLOOKUP(RZS_100[[#This Row],[No用]],Q_Stat[],28,FALSE)-Statistics100!O$6)*5)/Statistics100!O$13))</f>
        <v>109.27423406519613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95.953061498823502</v>
      </c>
      <c r="V96" s="11">
        <f>IF(RZS_100[[#This Row],[名前]]="","",(100+((VLOOKUP(RZS_100[[#This Row],[No用]],Q_Stat[],28,FALSE)-Statistics100!O$6)*5)/Statistics100!O$13))</f>
        <v>97.470663436764696</v>
      </c>
      <c r="W96" s="11">
        <f>IF(RZS_100[[#This Row],[名前]]="","",(100+((VLOOKUP(RZS_100[[#This Row],[No用]],Q_Stat[],29,FALSE)-Statistics100!P$6)*5)/Statistics100!P$13))</f>
        <v>97.470663436764696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95.953061498823502</v>
      </c>
      <c r="V97" s="11">
        <f>IF(RZS_100[[#This Row],[名前]]="","",(100+((VLOOKUP(RZS_100[[#This Row],[No用]],Q_Stat[],28,FALSE)-Statistics100!O$6)*5)/Statistics100!O$13))</f>
        <v>96.627551249019589</v>
      </c>
      <c r="W97" s="11">
        <f>IF(RZS_100[[#This Row],[名前]]="","",(100+((VLOOKUP(RZS_100[[#This Row],[No用]],Q_Stat[],29,FALSE)-Statistics100!P$6)*5)/Statistics100!P$13))</f>
        <v>97.470663436764696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97.002267776906308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95.953061498823502</v>
      </c>
      <c r="V98" s="11">
        <f>IF(RZS_100[[#This Row],[名前]]="","",(100+((VLOOKUP(RZS_100[[#This Row],[No用]],Q_Stat[],28,FALSE)-Statistics100!O$6)*5)/Statistics100!O$13))</f>
        <v>98.313775624509802</v>
      </c>
      <c r="W98" s="11">
        <f>IF(RZS_100[[#This Row],[名前]]="","",(100+((VLOOKUP(RZS_100[[#This Row],[No用]],Q_Stat[],29,FALSE)-Statistics100!P$6)*5)/Statistics100!P$13))</f>
        <v>99.156887812254894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95.278571748627428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109.27423406519613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99.250566944226577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97.976530749411751</v>
      </c>
      <c r="V100" s="11">
        <f>IF(RZS_100[[#This Row],[名前]]="","",(100+((VLOOKUP(RZS_100[[#This Row],[No用]],Q_Stat[],28,FALSE)-Statistics100!O$6)*5)/Statistics100!O$13))</f>
        <v>105.05867312647061</v>
      </c>
      <c r="W100" s="11">
        <f>IF(RZS_100[[#This Row],[名前]]="","",(100+((VLOOKUP(RZS_100[[#This Row],[No用]],Q_Stat[],29,FALSE)-Statistics100!P$6)*5)/Statistics100!P$13))</f>
        <v>95.784439061274483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95.503401665359448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95.953061498823502</v>
      </c>
      <c r="V101" s="11">
        <f>IF(RZS_100[[#This Row],[名前]]="","",(100+((VLOOKUP(RZS_100[[#This Row],[No用]],Q_Stat[],28,FALSE)-Statistics100!O$6)*5)/Statistics100!O$13))</f>
        <v>96.627551249019589</v>
      </c>
      <c r="W101" s="11">
        <f>IF(RZS_100[[#This Row],[名前]]="","",(100+((VLOOKUP(RZS_100[[#This Row],[No用]],Q_Stat[],29,FALSE)-Statistics100!P$6)*5)/Statistics100!P$13))</f>
        <v>96.627551249019589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97.976530749411751</v>
      </c>
      <c r="V102" s="11">
        <f>IF(RZS_100[[#This Row],[名前]]="","",(100+((VLOOKUP(RZS_100[[#This Row],[No用]],Q_Stat[],28,FALSE)-Statistics100!O$6)*5)/Statistics100!O$13))</f>
        <v>99.156887812254894</v>
      </c>
      <c r="W102" s="11">
        <f>IF(RZS_100[[#This Row],[名前]]="","",(100+((VLOOKUP(RZS_100[[#This Row],[No用]],Q_Stat[],29,FALSE)-Statistics100!P$6)*5)/Statistics100!P$13))</f>
        <v>98.313775624509802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98.651020499607839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98.313775624509802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95.278571748627428</v>
      </c>
      <c r="V104" s="11">
        <f>IF(RZS_100[[#This Row],[名前]]="","",(100+((VLOOKUP(RZS_100[[#This Row],[No用]],Q_Stat[],28,FALSE)-Statistics100!O$6)*5)/Statistics100!O$13))</f>
        <v>95.784439061274483</v>
      </c>
      <c r="W104" s="11">
        <f>IF(RZS_100[[#This Row],[名前]]="","",(100+((VLOOKUP(RZS_100[[#This Row],[No用]],Q_Stat[],29,FALSE)-Statistics100!P$6)*5)/Statistics100!P$13))</f>
        <v>96.627551249019589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99.325510249803912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97.751700832679731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97.302040999215677</v>
      </c>
      <c r="V106" s="11">
        <f>IF(RZS_100[[#This Row],[名前]]="","",(100+((VLOOKUP(RZS_100[[#This Row],[No用]],Q_Stat[],28,FALSE)-Statistics100!O$6)*5)/Statistics100!O$13))</f>
        <v>98.313775624509802</v>
      </c>
      <c r="W106" s="11">
        <f>IF(RZS_100[[#This Row],[名前]]="","",(100+((VLOOKUP(RZS_100[[#This Row],[No用]],Q_Stat[],29,FALSE)-Statistics100!P$6)*5)/Statistics100!P$13))</f>
        <v>98.313775624509802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99.325510249803912</v>
      </c>
      <c r="V107" s="11">
        <f>IF(RZS_100[[#This Row],[名前]]="","",(100+((VLOOKUP(RZS_100[[#This Row],[No用]],Q_Stat[],28,FALSE)-Statistics100!O$6)*5)/Statistics100!O$13))</f>
        <v>97.470663436764696</v>
      </c>
      <c r="W107" s="11">
        <f>IF(RZS_100[[#This Row],[名前]]="","",(100+((VLOOKUP(RZS_100[[#This Row],[No用]],Q_Stat[],29,FALSE)-Statistics100!P$6)*5)/Statistics100!P$13))</f>
        <v>96.627551249019589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95.278571748627428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106.74489750196082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97.302040999215677</v>
      </c>
      <c r="V109" s="11">
        <f>IF(RZS_100[[#This Row],[名前]]="","",(100+((VLOOKUP(RZS_100[[#This Row],[No用]],Q_Stat[],28,FALSE)-Statistics100!O$6)*5)/Statistics100!O$13))</f>
        <v>104.21556093872552</v>
      </c>
      <c r="W109" s="11">
        <f>IF(RZS_100[[#This Row],[名前]]="","",(100+((VLOOKUP(RZS_100[[#This Row],[No用]],Q_Stat[],29,FALSE)-Statistics100!P$6)*5)/Statistics100!P$13))</f>
        <v>96.627551249019589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101.34897950039216</v>
      </c>
      <c r="V110" s="11">
        <f>IF(RZS_100[[#This Row],[名前]]="","",(100+((VLOOKUP(RZS_100[[#This Row],[No用]],Q_Stat[],28,FALSE)-Statistics100!O$6)*5)/Statistics100!O$13))</f>
        <v>107.58800968970593</v>
      </c>
      <c r="W110" s="11">
        <f>IF(RZS_100[[#This Row],[名前]]="","",(100+((VLOOKUP(RZS_100[[#This Row],[No用]],Q_Stat[],29,FALSE)-Statistics100!P$6)*5)/Statistics100!P$13))</f>
        <v>101.6862243754902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100.74943305577342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105.39591800156866</v>
      </c>
      <c r="V111" s="11">
        <f>IF(RZS_100[[#This Row],[名前]]="","",(100+((VLOOKUP(RZS_100[[#This Row],[No用]],Q_Stat[],28,FALSE)-Statistics100!O$6)*5)/Statistics100!O$13))</f>
        <v>112.64668281617654</v>
      </c>
      <c r="W111" s="11">
        <f>IF(RZS_100[[#This Row],[名前]]="","",(100+((VLOOKUP(RZS_100[[#This Row],[No用]],Q_Stat[],29,FALSE)-Statistics100!P$6)*5)/Statistics100!P$13))</f>
        <v>103.37244875098041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95.953061498823502</v>
      </c>
      <c r="V112" s="11">
        <f>IF(RZS_100[[#This Row],[名前]]="","",(100+((VLOOKUP(RZS_100[[#This Row],[No用]],Q_Stat[],28,FALSE)-Statistics100!O$6)*5)/Statistics100!O$13))</f>
        <v>96.627551249019589</v>
      </c>
      <c r="W112" s="11">
        <f>IF(RZS_100[[#This Row],[名前]]="","",(100+((VLOOKUP(RZS_100[[#This Row],[No用]],Q_Stat[],29,FALSE)-Statistics100!P$6)*5)/Statistics100!P$13))</f>
        <v>98.313775624509802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93.255102498039179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94.60408199843134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106.74489750196082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97.976530749411751</v>
      </c>
      <c r="V114" s="11">
        <f>IF(RZS_100[[#This Row],[名前]]="","",(100+((VLOOKUP(RZS_100[[#This Row],[No用]],Q_Stat[],28,FALSE)-Statistics100!O$6)*5)/Statistics100!O$13))</f>
        <v>97.470663436764696</v>
      </c>
      <c r="W114" s="11">
        <f>IF(RZS_100[[#This Row],[名前]]="","",(100+((VLOOKUP(RZS_100[[#This Row],[No用]],Q_Stat[],29,FALSE)-Statistics100!P$6)*5)/Statistics100!P$13))</f>
        <v>97.470663436764696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99.250566944226577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96.627551249019589</v>
      </c>
      <c r="W115" s="11">
        <f>IF(RZS_100[[#This Row],[名前]]="","",(100+((VLOOKUP(RZS_100[[#This Row],[No用]],Q_Stat[],29,FALSE)-Statistics100!P$6)*5)/Statistics100!P$13))</f>
        <v>96.627551249019589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95.503401665359448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97.302040999215677</v>
      </c>
      <c r="V116" s="11">
        <f>IF(RZS_100[[#This Row],[名前]]="","",(100+((VLOOKUP(RZS_100[[#This Row],[No用]],Q_Stat[],28,FALSE)-Statistics100!O$6)*5)/Statistics100!O$13))</f>
        <v>97.470663436764696</v>
      </c>
      <c r="W116" s="11">
        <f>IF(RZS_100[[#This Row],[名前]]="","",(100+((VLOOKUP(RZS_100[[#This Row],[No用]],Q_Stat[],29,FALSE)-Statistics100!P$6)*5)/Statistics100!P$13))</f>
        <v>97.470663436764696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98.501133888453154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97.302040999215677</v>
      </c>
      <c r="V117" s="11">
        <f>IF(RZS_100[[#This Row],[名前]]="","",(100+((VLOOKUP(RZS_100[[#This Row],[No用]],Q_Stat[],28,FALSE)-Statistics100!O$6)*5)/Statistics100!O$13))</f>
        <v>97.470663436764696</v>
      </c>
      <c r="W117" s="11">
        <f>IF(RZS_100[[#This Row],[名前]]="","",(100+((VLOOKUP(RZS_100[[#This Row],[No用]],Q_Stat[],29,FALSE)-Statistics100!P$6)*5)/Statistics100!P$13))</f>
        <v>97.470663436764696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100</v>
      </c>
      <c r="V118" s="11">
        <f>IF(RZS_100[[#This Row],[名前]]="","",(100+((VLOOKUP(RZS_100[[#This Row],[No用]],Q_Stat[],28,FALSE)-Statistics100!O$6)*5)/Statistics100!O$13))</f>
        <v>99.156887812254894</v>
      </c>
      <c r="W118" s="11">
        <f>IF(RZS_100[[#This Row],[名前]]="","",(100+((VLOOKUP(RZS_100[[#This Row],[No用]],Q_Stat[],29,FALSE)-Statistics100!P$6)*5)/Statistics100!P$13))</f>
        <v>99.156887812254894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102.69795900078432</v>
      </c>
      <c r="V119" s="11">
        <f>IF(RZS_100[[#This Row],[名前]]="","",(100+((VLOOKUP(RZS_100[[#This Row],[No用]],Q_Stat[],28,FALSE)-Statistics100!O$6)*5)/Statistics100!O$13))</f>
        <v>100.84311218774511</v>
      </c>
      <c r="W119" s="11">
        <f>IF(RZS_100[[#This Row],[名前]]="","",(100+((VLOOKUP(RZS_100[[#This Row],[No用]],Q_Stat[],29,FALSE)-Statistics100!P$6)*5)/Statistics100!P$13))</f>
        <v>100.84311218774511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102.99773222309369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105.39591800156866</v>
      </c>
      <c r="V120" s="11">
        <f>IF(RZS_100[[#This Row],[名前]]="","",(100+((VLOOKUP(RZS_100[[#This Row],[No用]],Q_Stat[],28,FALSE)-Statistics100!O$6)*5)/Statistics100!O$13))</f>
        <v>102.5293365632353</v>
      </c>
      <c r="W120" s="11">
        <f>IF(RZS_100[[#This Row],[名前]]="","",(100+((VLOOKUP(RZS_100[[#This Row],[No用]],Q_Stat[],29,FALSE)-Statistics100!P$6)*5)/Statistics100!P$13))</f>
        <v>102.5293365632353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105.24603139041398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101.34897950039216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102.5293365632353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97.002267776906308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97.302040999215677</v>
      </c>
      <c r="V122" s="11">
        <f>IF(RZS_100[[#This Row],[名前]]="","",(100+((VLOOKUP(RZS_100[[#This Row],[No用]],Q_Stat[],28,FALSE)-Statistics100!O$6)*5)/Statistics100!O$13))</f>
        <v>97.470663436764696</v>
      </c>
      <c r="W122" s="11">
        <f>IF(RZS_100[[#This Row],[名前]]="","",(100+((VLOOKUP(RZS_100[[#This Row],[No用]],Q_Stat[],29,FALSE)-Statistics100!P$6)*5)/Statistics100!P$13))</f>
        <v>98.313775624509802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104.21556093872552</v>
      </c>
      <c r="W123" s="11">
        <f>IF(RZS_100[[#This Row],[名前]]="","",(100+((VLOOKUP(RZS_100[[#This Row],[No用]],Q_Stat[],29,FALSE)-Statistics100!P$6)*5)/Statistics100!P$13))</f>
        <v>97.470663436764696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100.67448975019609</v>
      </c>
      <c r="V124" s="11">
        <f>IF(RZS_100[[#This Row],[名前]]="","",(100+((VLOOKUP(RZS_100[[#This Row],[No用]],Q_Stat[],28,FALSE)-Statistics100!O$6)*5)/Statistics100!O$13))</f>
        <v>109.27423406519613</v>
      </c>
      <c r="W124" s="11">
        <f>IF(RZS_100[[#This Row],[名前]]="","",(100+((VLOOKUP(RZS_100[[#This Row],[No用]],Q_Stat[],29,FALSE)-Statistics100!P$6)*5)/Statistics100!P$13))</f>
        <v>99.156887812254894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98.651020499607839</v>
      </c>
      <c r="V125" s="11">
        <f>IF(RZS_100[[#This Row],[名前]]="","",(100+((VLOOKUP(RZS_100[[#This Row],[No用]],Q_Stat[],28,FALSE)-Statistics100!O$6)*5)/Statistics100!O$13))</f>
        <v>96.627551249019589</v>
      </c>
      <c r="W125" s="11">
        <f>IF(RZS_100[[#This Row],[名前]]="","",(100+((VLOOKUP(RZS_100[[#This Row],[No用]],Q_Stat[],29,FALSE)-Statistics100!P$6)*5)/Statistics100!P$13))</f>
        <v>97.470663436764696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95.278571748627428</v>
      </c>
      <c r="V126" s="11">
        <f>IF(RZS_100[[#This Row],[名前]]="","",(100+((VLOOKUP(RZS_100[[#This Row],[No用]],Q_Stat[],28,FALSE)-Statistics100!O$6)*5)/Statistics100!O$13))</f>
        <v>95.784439061274483</v>
      </c>
      <c r="W126" s="11">
        <f>IF(RZS_100[[#This Row],[名前]]="","",(100+((VLOOKUP(RZS_100[[#This Row],[No用]],Q_Stat[],29,FALSE)-Statistics100!P$6)*5)/Statistics100!P$13))</f>
        <v>98.313775624509802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97.751700832679731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99.325510249803912</v>
      </c>
      <c r="V127" s="11">
        <f>IF(RZS_100[[#This Row],[名前]]="","",(100+((VLOOKUP(RZS_100[[#This Row],[No用]],Q_Stat[],28,FALSE)-Statistics100!O$6)*5)/Statistics100!O$13))</f>
        <v>98.313775624509802</v>
      </c>
      <c r="W127" s="11">
        <f>IF(RZS_100[[#This Row],[名前]]="","",(100+((VLOOKUP(RZS_100[[#This Row],[No用]],Q_Stat[],29,FALSE)-Statistics100!P$6)*5)/Statistics100!P$13))</f>
        <v>100.84311218774511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93.255102498039179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93.929592248235267</v>
      </c>
      <c r="V128" s="11">
        <f>IF(RZS_100[[#This Row],[名前]]="","",(100+((VLOOKUP(RZS_100[[#This Row],[No用]],Q_Stat[],28,FALSE)-Statistics100!O$6)*5)/Statistics100!O$13))</f>
        <v>99.156887812254894</v>
      </c>
      <c r="W128" s="11">
        <f>IF(RZS_100[[#This Row],[名前]]="","",(100+((VLOOKUP(RZS_100[[#This Row],[No用]],Q_Stat[],29,FALSE)-Statistics100!P$6)*5)/Statistics100!P$13))</f>
        <v>105.05867312647061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101.49886611154685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102.02346925058825</v>
      </c>
      <c r="V129" s="11">
        <f>IF(RZS_100[[#This Row],[名前]]="","",(100+((VLOOKUP(RZS_100[[#This Row],[No用]],Q_Stat[],28,FALSE)-Statistics100!O$6)*5)/Statistics100!O$13))</f>
        <v>99.156887812254894</v>
      </c>
      <c r="W129" s="11">
        <f>IF(RZS_100[[#This Row],[名前]]="","",(100+((VLOOKUP(RZS_100[[#This Row],[No用]],Q_Stat[],29,FALSE)-Statistics100!P$6)*5)/Statistics100!P$13))</f>
        <v>101.6862243754902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98.501133888453154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95.953061498823502</v>
      </c>
      <c r="V130" s="11">
        <f>IF(RZS_100[[#This Row],[名前]]="","",(100+((VLOOKUP(RZS_100[[#This Row],[No用]],Q_Stat[],28,FALSE)-Statistics100!O$6)*5)/Statistics100!O$13))</f>
        <v>95.784439061274483</v>
      </c>
      <c r="W130" s="11">
        <f>IF(RZS_100[[#This Row],[名前]]="","",(100+((VLOOKUP(RZS_100[[#This Row],[No用]],Q_Stat[],29,FALSE)-Statistics100!P$6)*5)/Statistics100!P$13))</f>
        <v>97.470663436764696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102.02346925058825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102.5293365632353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94.753968609586025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94.60408199843134</v>
      </c>
      <c r="V132" s="11">
        <f>IF(RZS_100[[#This Row],[名前]]="","",(100+((VLOOKUP(RZS_100[[#This Row],[No用]],Q_Stat[],28,FALSE)-Statistics100!O$6)*5)/Statistics100!O$13))</f>
        <v>95.784439061274483</v>
      </c>
      <c r="W132" s="11">
        <f>IF(RZS_100[[#This Row],[名前]]="","",(100+((VLOOKUP(RZS_100[[#This Row],[No用]],Q_Stat[],29,FALSE)-Statistics100!P$6)*5)/Statistics100!P$13))</f>
        <v>98.313775624509802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93.929592248235267</v>
      </c>
      <c r="V133" s="11">
        <f>IF(RZS_100[[#This Row],[名前]]="","",(100+((VLOOKUP(RZS_100[[#This Row],[No用]],Q_Stat[],28,FALSE)-Statistics100!O$6)*5)/Statistics100!O$13))</f>
        <v>99.156887812254894</v>
      </c>
      <c r="W133" s="11">
        <f>IF(RZS_100[[#This Row],[名前]]="","",(100+((VLOOKUP(RZS_100[[#This Row],[No用]],Q_Stat[],29,FALSE)-Statistics100!P$6)*5)/Statistics100!P$13))</f>
        <v>105.90178531421572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95.953061498823502</v>
      </c>
      <c r="V134" s="11">
        <f>IF(RZS_100[[#This Row],[名前]]="","",(100+((VLOOKUP(RZS_100[[#This Row],[No用]],Q_Stat[],28,FALSE)-Statistics100!O$6)*5)/Statistics100!O$13))</f>
        <v>96.627551249019589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99.325510249803912</v>
      </c>
      <c r="V135" s="11">
        <f>IF(RZS_100[[#This Row],[名前]]="","",(100+((VLOOKUP(RZS_100[[#This Row],[No用]],Q_Stat[],28,FALSE)-Statistics100!O$6)*5)/Statistics100!O$13))</f>
        <v>99.156887812254894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106.74489750196082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109.44285650274514</v>
      </c>
      <c r="V136" s="11">
        <f>IF(RZS_100[[#This Row],[名前]]="","",(100+((VLOOKUP(RZS_100[[#This Row],[No用]],Q_Stat[],28,FALSE)-Statistics100!O$6)*5)/Statistics100!O$13))</f>
        <v>101.6862243754902</v>
      </c>
      <c r="W136" s="11">
        <f>IF(RZS_100[[#This Row],[名前]]="","",(100+((VLOOKUP(RZS_100[[#This Row],[No用]],Q_Stat[],29,FALSE)-Statistics100!P$6)*5)/Statistics100!P$13))</f>
        <v>101.6862243754902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108.99319666928109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112.14081550352947</v>
      </c>
      <c r="V137" s="11">
        <f>IF(RZS_100[[#This Row],[名前]]="","",(100+((VLOOKUP(RZS_100[[#This Row],[No用]],Q_Stat[],28,FALSE)-Statistics100!O$6)*5)/Statistics100!O$13))</f>
        <v>103.37244875098041</v>
      </c>
      <c r="W137" s="11">
        <f>IF(RZS_100[[#This Row],[名前]]="","",(100+((VLOOKUP(RZS_100[[#This Row],[No用]],Q_Stat[],29,FALSE)-Statistics100!P$6)*5)/Statistics100!P$13))</f>
        <v>103.37244875098041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111.24149583660136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114.16428475411772</v>
      </c>
      <c r="V138" s="11">
        <f>IF(RZS_100[[#This Row],[名前]]="","",(100+((VLOOKUP(RZS_100[[#This Row],[No用]],Q_Stat[],28,FALSE)-Statistics100!O$6)*5)/Statistics100!O$13))</f>
        <v>104.21556093872552</v>
      </c>
      <c r="W138" s="11">
        <f>IF(RZS_100[[#This Row],[名前]]="","",(100+((VLOOKUP(RZS_100[[#This Row],[No用]],Q_Stat[],29,FALSE)-Statistics100!P$6)*5)/Statistics100!P$13))</f>
        <v>100.84311218774511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101.34897950039216</v>
      </c>
      <c r="V139" s="11">
        <f>IF(RZS_100[[#This Row],[名前]]="","",(100+((VLOOKUP(RZS_100[[#This Row],[No用]],Q_Stat[],28,FALSE)-Statistics100!O$6)*5)/Statistics100!O$13))</f>
        <v>99.156887812254894</v>
      </c>
      <c r="W139" s="11">
        <f>IF(RZS_100[[#This Row],[名前]]="","",(100+((VLOOKUP(RZS_100[[#This Row],[No用]],Q_Stat[],29,FALSE)-Statistics100!P$6)*5)/Statistics100!P$13))</f>
        <v>98.313775624509802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103.74716527886712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102.69795900078432</v>
      </c>
      <c r="V140" s="11">
        <f>IF(RZS_100[[#This Row],[名前]]="","",(100+((VLOOKUP(RZS_100[[#This Row],[No用]],Q_Stat[],28,FALSE)-Statistics100!O$6)*5)/Statistics100!O$13))</f>
        <v>100.84311218774511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104.49659833464055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99.156887812254894</v>
      </c>
      <c r="W141" s="11">
        <f>IF(RZS_100[[#This Row],[名前]]="","",(100+((VLOOKUP(RZS_100[[#This Row],[No用]],Q_Stat[],29,FALSE)-Statistics100!P$6)*5)/Statistics100!P$13))</f>
        <v>99.156887812254894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101.49886611154685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102.69795900078432</v>
      </c>
      <c r="V142" s="11">
        <f>IF(RZS_100[[#This Row],[名前]]="","",(100+((VLOOKUP(RZS_100[[#This Row],[No用]],Q_Stat[],28,FALSE)-Statistics100!O$6)*5)/Statistics100!O$13))</f>
        <v>105.05867312647061</v>
      </c>
      <c r="W142" s="11">
        <f>IF(RZS_100[[#This Row],[名前]]="","",(100+((VLOOKUP(RZS_100[[#This Row],[No用]],Q_Stat[],29,FALSE)-Statistics100!P$6)*5)/Statistics100!P$13))</f>
        <v>104.21556093872552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103.74716527886712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105.39591800156866</v>
      </c>
      <c r="V143" s="11">
        <f>IF(RZS_100[[#This Row],[名前]]="","",(100+((VLOOKUP(RZS_100[[#This Row],[No用]],Q_Stat[],28,FALSE)-Statistics100!O$6)*5)/Statistics100!O$13))</f>
        <v>106.74489750196082</v>
      </c>
      <c r="W143" s="11">
        <f>IF(RZS_100[[#This Row],[名前]]="","",(100+((VLOOKUP(RZS_100[[#This Row],[No用]],Q_Stat[],29,FALSE)-Statistics100!P$6)*5)/Statistics100!P$13))</f>
        <v>105.90178531421572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98.501133888453154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102.69795900078432</v>
      </c>
      <c r="V144" s="11">
        <f>IF(RZS_100[[#This Row],[名前]]="","",(100+((VLOOKUP(RZS_100[[#This Row],[No用]],Q_Stat[],28,FALSE)-Statistics100!O$6)*5)/Statistics100!O$13))</f>
        <v>112.64668281617654</v>
      </c>
      <c r="W144" s="11">
        <f>IF(RZS_100[[#This Row],[名前]]="","",(100+((VLOOKUP(RZS_100[[#This Row],[No用]],Q_Stat[],29,FALSE)-Statistics100!P$6)*5)/Statistics100!P$13))</f>
        <v>100.84311218774511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99.250566944226577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106.74489750196082</v>
      </c>
      <c r="V145" s="11">
        <f>IF(RZS_100[[#This Row],[名前]]="","",(100+((VLOOKUP(RZS_100[[#This Row],[No用]],Q_Stat[],28,FALSE)-Statistics100!O$6)*5)/Statistics100!O$13))</f>
        <v>117.70535594264715</v>
      </c>
      <c r="W145" s="11">
        <f>IF(RZS_100[[#This Row],[名前]]="","",(100+((VLOOKUP(RZS_100[[#This Row],[No用]],Q_Stat[],29,FALSE)-Statistics100!P$6)*5)/Statistics100!P$13))</f>
        <v>102.5293365632353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102.69795900078432</v>
      </c>
      <c r="V146" s="11">
        <f>IF(RZS_100[[#This Row],[名前]]="","",(100+((VLOOKUP(RZS_100[[#This Row],[No用]],Q_Stat[],28,FALSE)-Statistics100!O$6)*5)/Statistics100!O$13))</f>
        <v>105.05867312647061</v>
      </c>
      <c r="W146" s="11">
        <f>IF(RZS_100[[#This Row],[名前]]="","",(100+((VLOOKUP(RZS_100[[#This Row],[No用]],Q_Stat[],29,FALSE)-Statistics100!P$6)*5)/Statistics100!P$13))</f>
        <v>104.21556093872552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101.34897950039216</v>
      </c>
      <c r="V147" s="11">
        <f>IF(RZS_100[[#This Row],[名前]]="","",(100+((VLOOKUP(RZS_100[[#This Row],[No用]],Q_Stat[],28,FALSE)-Statistics100!O$6)*5)/Statistics100!O$13))</f>
        <v>99.156887812254894</v>
      </c>
      <c r="W147" s="11">
        <f>IF(RZS_100[[#This Row],[名前]]="","",(100+((VLOOKUP(RZS_100[[#This Row],[No用]],Q_Stat[],29,FALSE)-Statistics100!P$6)*5)/Statistics100!P$13))</f>
        <v>98.313775624509802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97.002267776906308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101.34897950039216</v>
      </c>
      <c r="V148" s="11">
        <f>IF(RZS_100[[#This Row],[名前]]="","",(100+((VLOOKUP(RZS_100[[#This Row],[No用]],Q_Stat[],28,FALSE)-Statistics100!O$6)*5)/Statistics100!O$13))</f>
        <v>105.90178531421572</v>
      </c>
      <c r="W148" s="11">
        <f>IF(RZS_100[[#This Row],[名前]]="","",(100+((VLOOKUP(RZS_100[[#This Row],[No用]],Q_Stat[],29,FALSE)-Statistics100!P$6)*5)/Statistics100!P$13))</f>
        <v>100.84311218774511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97.751700832679731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105.39591800156866</v>
      </c>
      <c r="V149" s="11">
        <f>IF(RZS_100[[#This Row],[名前]]="","",(100+((VLOOKUP(RZS_100[[#This Row],[No用]],Q_Stat[],28,FALSE)-Statistics100!O$6)*5)/Statistics100!O$13))</f>
        <v>110.96045844068634</v>
      </c>
      <c r="W149" s="11">
        <f>IF(RZS_100[[#This Row],[名前]]="","",(100+((VLOOKUP(RZS_100[[#This Row],[No用]],Q_Stat[],29,FALSE)-Statistics100!P$6)*5)/Statistics100!P$13))</f>
        <v>102.5293365632353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93.255102498039179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93.929592248235267</v>
      </c>
      <c r="V150" s="11">
        <f>IF(RZS_100[[#This Row],[名前]]="","",(100+((VLOOKUP(RZS_100[[#This Row],[No用]],Q_Stat[],28,FALSE)-Statistics100!O$6)*5)/Statistics100!O$13))</f>
        <v>99.156887812254894</v>
      </c>
      <c r="W150" s="11">
        <f>IF(RZS_100[[#This Row],[名前]]="","",(100+((VLOOKUP(RZS_100[[#This Row],[No用]],Q_Stat[],29,FALSE)-Statistics100!P$6)*5)/Statistics100!P$13))</f>
        <v>105.90178531421572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111.46632575333339</v>
      </c>
      <c r="V151" s="11">
        <f>IF(RZS_100[[#This Row],[名前]]="","",(100+((VLOOKUP(RZS_100[[#This Row],[No用]],Q_Stat[],28,FALSE)-Statistics100!O$6)*5)/Statistics100!O$13))</f>
        <v>118.54846813039225</v>
      </c>
      <c r="W151" s="11">
        <f>IF(RZS_100[[#This Row],[名前]]="","",(100+((VLOOKUP(RZS_100[[#This Row],[No用]],Q_Stat[],29,FALSE)-Statistics100!P$6)*5)/Statistics100!P$13))</f>
        <v>102.5293365632353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115.51326425450989</v>
      </c>
      <c r="V152" s="11">
        <f>IF(RZS_100[[#This Row],[名前]]="","",(100+((VLOOKUP(RZS_100[[#This Row],[No用]],Q_Stat[],28,FALSE)-Statistics100!O$6)*5)/Statistics100!O$13))</f>
        <v>123.60714125686286</v>
      </c>
      <c r="W152" s="11">
        <f>IF(RZS_100[[#This Row],[名前]]="","",(100+((VLOOKUP(RZS_100[[#This Row],[No用]],Q_Stat[],29,FALSE)-Statistics100!P$6)*5)/Statistics100!P$13))</f>
        <v>104.21556093872552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117.53673350509813</v>
      </c>
      <c r="V153" s="11">
        <f>IF(RZS_100[[#This Row],[名前]]="","",(100+((VLOOKUP(RZS_100[[#This Row],[No用]],Q_Stat[],28,FALSE)-Statistics100!O$6)*5)/Statistics100!O$13))</f>
        <v>123.60714125686286</v>
      </c>
      <c r="W153" s="11">
        <f>IF(RZS_100[[#This Row],[名前]]="","",(100+((VLOOKUP(RZS_100[[#This Row],[No用]],Q_Stat[],29,FALSE)-Statistics100!P$6)*5)/Statistics100!P$13))</f>
        <v>106.74489750196082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101.34897950039216</v>
      </c>
      <c r="V154" s="11">
        <f>IF(RZS_100[[#This Row],[名前]]="","",(100+((VLOOKUP(RZS_100[[#This Row],[No用]],Q_Stat[],28,FALSE)-Statistics100!O$6)*5)/Statistics100!O$13))</f>
        <v>101.6862243754902</v>
      </c>
      <c r="W154" s="11">
        <f>IF(RZS_100[[#This Row],[名前]]="","",(100+((VLOOKUP(RZS_100[[#This Row],[No用]],Q_Stat[],29,FALSE)-Statistics100!P$6)*5)/Statistics100!P$13))</f>
        <v>103.37244875098041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106.74489750196082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104.0469385011765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105.05867312647061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100</v>
      </c>
      <c r="V156" s="11">
        <f>IF(RZS_100[[#This Row],[名前]]="","",(100+((VLOOKUP(RZS_100[[#This Row],[No用]],Q_Stat[],28,FALSE)-Statistics100!O$6)*5)/Statistics100!O$13))</f>
        <v>98.313775624509802</v>
      </c>
      <c r="W156" s="11">
        <f>IF(RZS_100[[#This Row],[名前]]="","",(100+((VLOOKUP(RZS_100[[#This Row],[No用]],Q_Stat[],29,FALSE)-Statistics100!P$6)*5)/Statistics100!P$13))</f>
        <v>97.470663436764696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105.9954644461874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101.34897950039216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99.156887812254894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102.99773222309369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99.325510249803912</v>
      </c>
      <c r="V158" s="11">
        <f>IF(RZS_100[[#This Row],[名前]]="","",(100+((VLOOKUP(RZS_100[[#This Row],[No用]],Q_Stat[],28,FALSE)-Statistics100!O$6)*5)/Statistics100!O$13))</f>
        <v>99.156887812254894</v>
      </c>
      <c r="W158" s="11">
        <f>IF(RZS_100[[#This Row],[名前]]="","",(100+((VLOOKUP(RZS_100[[#This Row],[No用]],Q_Stat[],29,FALSE)-Statistics100!P$6)*5)/Statistics100!P$13))</f>
        <v>106.74489750196082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105.24603139041398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102.02346925058825</v>
      </c>
      <c r="V159" s="11">
        <f>IF(RZS_100[[#This Row],[名前]]="","",(100+((VLOOKUP(RZS_100[[#This Row],[No用]],Q_Stat[],28,FALSE)-Statistics100!O$6)*5)/Statistics100!O$13))</f>
        <v>100.84311218774511</v>
      </c>
      <c r="W159" s="11">
        <f>IF(RZS_100[[#This Row],[名前]]="","",(100+((VLOOKUP(RZS_100[[#This Row],[No用]],Q_Stat[],29,FALSE)-Statistics100!P$6)*5)/Statistics100!P$13))</f>
        <v>108.43112187745102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100</v>
      </c>
      <c r="V160" s="11">
        <f>IF(RZS_100[[#This Row],[名前]]="","",(100+((VLOOKUP(RZS_100[[#This Row],[No用]],Q_Stat[],28,FALSE)-Statistics100!O$6)*5)/Statistics100!O$13))</f>
        <v>95.784439061274483</v>
      </c>
      <c r="W160" s="11">
        <f>IF(RZS_100[[#This Row],[名前]]="","",(100+((VLOOKUP(RZS_100[[#This Row],[No用]],Q_Stat[],29,FALSE)-Statistics100!P$6)*5)/Statistics100!P$13))</f>
        <v>96.627551249019589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102.69795900078432</v>
      </c>
      <c r="V161" s="11">
        <f>IF(RZS_100[[#This Row],[名前]]="","",(100+((VLOOKUP(RZS_100[[#This Row],[No用]],Q_Stat[],28,FALSE)-Statistics100!O$6)*5)/Statistics100!O$13))</f>
        <v>97.470663436764696</v>
      </c>
      <c r="W161" s="11">
        <f>IF(RZS_100[[#This Row],[名前]]="","",(100+((VLOOKUP(RZS_100[[#This Row],[No用]],Q_Stat[],29,FALSE)-Statistics100!P$6)*5)/Statistics100!P$13))</f>
        <v>98.313775624509802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96.252834721132885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95.278571748627428</v>
      </c>
      <c r="V162" s="11">
        <f>IF(RZS_100[[#This Row],[名前]]="","",(100+((VLOOKUP(RZS_100[[#This Row],[No用]],Q_Stat[],28,FALSE)-Statistics100!O$6)*5)/Statistics100!O$13))</f>
        <v>102.5293365632353</v>
      </c>
      <c r="W162" s="11">
        <f>IF(RZS_100[[#This Row],[名前]]="","",(100+((VLOOKUP(RZS_100[[#This Row],[No用]],Q_Stat[],29,FALSE)-Statistics100!P$6)*5)/Statistics100!P$13))</f>
        <v>110.11734625294123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97.751700832679731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96.627551249019589</v>
      </c>
      <c r="V163" s="11">
        <f>IF(RZS_100[[#This Row],[名前]]="","",(100+((VLOOKUP(RZS_100[[#This Row],[No用]],Q_Stat[],28,FALSE)-Statistics100!O$6)*5)/Statistics100!O$13))</f>
        <v>99.156887812254894</v>
      </c>
      <c r="W163" s="11">
        <f>IF(RZS_100[[#This Row],[名前]]="","",(100+((VLOOKUP(RZS_100[[#This Row],[No用]],Q_Stat[],29,FALSE)-Statistics100!P$6)*5)/Statistics100!P$13))</f>
        <v>98.313775624509802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101.34897950039216</v>
      </c>
      <c r="V164" s="11">
        <f>IF(RZS_100[[#This Row],[名前]]="","",(100+((VLOOKUP(RZS_100[[#This Row],[No用]],Q_Stat[],28,FALSE)-Statistics100!O$6)*5)/Statistics100!O$13))</f>
        <v>93.255102498039179</v>
      </c>
      <c r="W164" s="11">
        <f>IF(RZS_100[[#This Row],[名前]]="","",(100+((VLOOKUP(RZS_100[[#This Row],[No用]],Q_Stat[],29,FALSE)-Statistics100!P$6)*5)/Statistics100!P$13))</f>
        <v>98.313775624509802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104.72142825137257</v>
      </c>
      <c r="V165" s="11">
        <f>IF(RZS_100[[#This Row],[名前]]="","",(100+((VLOOKUP(RZS_100[[#This Row],[No用]],Q_Stat[],28,FALSE)-Statistics100!O$6)*5)/Statistics100!O$13))</f>
        <v>98.313775624509802</v>
      </c>
      <c r="W165" s="11">
        <f>IF(RZS_100[[#This Row],[名前]]="","",(100+((VLOOKUP(RZS_100[[#This Row],[No用]],Q_Stat[],29,FALSE)-Statistics100!P$6)*5)/Statistics100!P$13))</f>
        <v>106.74489750196082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107.49433055773424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107.41938725215689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108.43112187745102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108.99319666928109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104.72142825137257</v>
      </c>
      <c r="V167" s="11">
        <f>IF(RZS_100[[#This Row],[名前]]="","",(100+((VLOOKUP(RZS_100[[#This Row],[No用]],Q_Stat[],28,FALSE)-Statistics100!O$6)*5)/Statistics100!O$13))</f>
        <v>98.313775624509802</v>
      </c>
      <c r="W167" s="11">
        <f>IF(RZS_100[[#This Row],[名前]]="","",(100+((VLOOKUP(RZS_100[[#This Row],[No用]],Q_Stat[],29,FALSE)-Statistics100!P$6)*5)/Statistics100!P$13))</f>
        <v>107.58800968970593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109.74262972505451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103.37244875098041</v>
      </c>
      <c r="V168" s="11">
        <f>IF(RZS_100[[#This Row],[名前]]="","",(100+((VLOOKUP(RZS_100[[#This Row],[No用]],Q_Stat[],28,FALSE)-Statistics100!O$6)*5)/Statistics100!O$13))</f>
        <v>97.470663436764696</v>
      </c>
      <c r="W168" s="11">
        <f>IF(RZS_100[[#This Row],[名前]]="","",(100+((VLOOKUP(RZS_100[[#This Row],[No用]],Q_Stat[],29,FALSE)-Statistics100!P$6)*5)/Statistics100!P$13))</f>
        <v>112.64668281617654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101.49886611154685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100.67448975019609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106.74489750196082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103.74716527886712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103.37244875098041</v>
      </c>
      <c r="V170" s="11">
        <f>IF(RZS_100[[#This Row],[名前]]="","",(100+((VLOOKUP(RZS_100[[#This Row],[No用]],Q_Stat[],28,FALSE)-Statistics100!O$6)*5)/Statistics100!O$13))</f>
        <v>108.43112187745102</v>
      </c>
      <c r="W170" s="11">
        <f>IF(RZS_100[[#This Row],[名前]]="","",(100+((VLOOKUP(RZS_100[[#This Row],[No用]],Q_Stat[],29,FALSE)-Statistics100!P$6)*5)/Statistics100!P$13))</f>
        <v>108.43112187745102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100.67448975019609</v>
      </c>
      <c r="V171" s="11">
        <f>IF(RZS_100[[#This Row],[名前]]="","",(100+((VLOOKUP(RZS_100[[#This Row],[No用]],Q_Stat[],28,FALSE)-Statistics100!O$6)*5)/Statistics100!O$13))</f>
        <v>101.6862243754902</v>
      </c>
      <c r="W171" s="11">
        <f>IF(RZS_100[[#This Row],[名前]]="","",(100+((VLOOKUP(RZS_100[[#This Row],[No用]],Q_Stat[],29,FALSE)-Statistics100!P$6)*5)/Statistics100!P$13))</f>
        <v>104.21556093872552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94.004535553812602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93.929592248235267</v>
      </c>
      <c r="V172" s="11">
        <f>IF(RZS_100[[#This Row],[名前]]="","",(100+((VLOOKUP(RZS_100[[#This Row],[No用]],Q_Stat[],28,FALSE)-Statistics100!O$6)*5)/Statistics100!O$13))</f>
        <v>98.313775624509802</v>
      </c>
      <c r="W172" s="11">
        <f>IF(RZS_100[[#This Row],[名前]]="","",(100+((VLOOKUP(RZS_100[[#This Row],[No用]],Q_Stat[],29,FALSE)-Statistics100!P$6)*5)/Statistics100!P$13))</f>
        <v>109.27423406519613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97.002267776906308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95.953061498823502</v>
      </c>
      <c r="V173" s="11">
        <f>IF(RZS_100[[#This Row],[名前]]="","",(100+((VLOOKUP(RZS_100[[#This Row],[No用]],Q_Stat[],28,FALSE)-Statistics100!O$6)*5)/Statistics100!O$13))</f>
        <v>94.098214685784285</v>
      </c>
      <c r="W173" s="11">
        <f>IF(RZS_100[[#This Row],[名前]]="","",(100+((VLOOKUP(RZS_100[[#This Row],[No用]],Q_Stat[],29,FALSE)-Statistics100!P$6)*5)/Statistics100!P$13))</f>
        <v>94.941326873529391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102.69795900078432</v>
      </c>
      <c r="V174" s="11">
        <f>IF(RZS_100[[#This Row],[名前]]="","",(100+((VLOOKUP(RZS_100[[#This Row],[No用]],Q_Stat[],28,FALSE)-Statistics100!O$6)*5)/Statistics100!O$13))</f>
        <v>99.156887812254894</v>
      </c>
      <c r="W174" s="11">
        <f>IF(RZS_100[[#This Row],[名前]]="","",(100+((VLOOKUP(RZS_100[[#This Row],[No用]],Q_Stat[],29,FALSE)-Statistics100!P$6)*5)/Statistics100!P$13))</f>
        <v>96.627551249019589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98.501133888453154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105.39591800156866</v>
      </c>
      <c r="V175" s="11">
        <f>IF(RZS_100[[#This Row],[名前]]="","",(100+((VLOOKUP(RZS_100[[#This Row],[No用]],Q_Stat[],28,FALSE)-Statistics100!O$6)*5)/Statistics100!O$13))</f>
        <v>114.33290719166675</v>
      </c>
      <c r="W175" s="11">
        <f>IF(RZS_100[[#This Row],[名前]]="","",(100+((VLOOKUP(RZS_100[[#This Row],[No用]],Q_Stat[],29,FALSE)-Statistics100!P$6)*5)/Statistics100!P$13))</f>
        <v>105.05867312647061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99.250566944226577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109.44285650274514</v>
      </c>
      <c r="V176" s="11">
        <f>IF(RZS_100[[#This Row],[名前]]="","",(100+((VLOOKUP(RZS_100[[#This Row],[No用]],Q_Stat[],28,FALSE)-Statistics100!O$6)*5)/Statistics100!O$13))</f>
        <v>119.39158031813736</v>
      </c>
      <c r="W176" s="11">
        <f>IF(RZS_100[[#This Row],[名前]]="","",(100+((VLOOKUP(RZS_100[[#This Row],[No用]],Q_Stat[],29,FALSE)-Statistics100!P$6)*5)/Statistics100!P$13))</f>
        <v>106.74489750196082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97.751700832679731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112.14081550352947</v>
      </c>
      <c r="V177" s="11">
        <f>IF(RZS_100[[#This Row],[名前]]="","",(100+((VLOOKUP(RZS_100[[#This Row],[No用]],Q_Stat[],28,FALSE)-Statistics100!O$6)*5)/Statistics100!O$13))</f>
        <v>123.60714125686286</v>
      </c>
      <c r="W177" s="11">
        <f>IF(RZS_100[[#This Row],[名前]]="","",(100+((VLOOKUP(RZS_100[[#This Row],[No用]],Q_Stat[],29,FALSE)-Statistics100!P$6)*5)/Statistics100!P$13))</f>
        <v>106.74489750196082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星海光来</v>
      </c>
      <c r="D178" t="str">
        <f>IFERROR(Stat[[#This Row],[じゃんけん]],"")</f>
        <v>チョキ</v>
      </c>
      <c r="E178" t="str">
        <f>IFERROR(Stat[[#This Row],[ポジション]],"")</f>
        <v>WS</v>
      </c>
      <c r="F178" t="str">
        <f>IFERROR(Stat[[#This Row],[高校]],"")</f>
        <v>鴎台</v>
      </c>
      <c r="G178" t="str">
        <f>IFERROR(Stat[[#This Row],[レアリティ]],"")</f>
        <v>ICONIC</v>
      </c>
      <c r="H178" t="str">
        <f>IFERROR(SetNo[[#This Row],[No.用]],"")</f>
        <v>ユニフォーム星海光来ICONIC</v>
      </c>
      <c r="I178" s="11">
        <f>IF(RZS_100[[#This Row],[名前]]="","",(100+((VLOOKUP(RZS_100[[#This Row],[No用]],Q_Stat[],13,FALSE)-Statistics100!B$6)*5)/Statistics100!B$13))</f>
        <v>106.74489750196082</v>
      </c>
      <c r="J178" s="11">
        <f>IF(RZS_100[[#This Row],[名前]]="","",(100+((VLOOKUP(RZS_100[[#This Row],[No用]],Q_Stat[],14,FALSE)-Statistics100!C$6)*5)/Statistics100!C$13))</f>
        <v>105.78134071596642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100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101.12414958366014</v>
      </c>
      <c r="O178" s="11">
        <f>IF(RZS_100[[#This Row],[名前]]="","",(100+((VLOOKUP(RZS_100[[#This Row],[No用]],Q_Stat[],19,FALSE)-Statistics100!H$6)*5)/Statistics100!H$13))</f>
        <v>102.69795900078432</v>
      </c>
      <c r="P178" s="11">
        <f>IF(RZS_100[[#This Row],[名前]]="","",(100+((VLOOKUP(RZS_100[[#This Row],[No用]],Q_Stat[],20,FALSE)-Statistics100!I$6)*5)/Statistics100!I$13))</f>
        <v>120.23469250588246</v>
      </c>
      <c r="Q178" s="11">
        <f>IF(RZS_100[[#This Row],[名前]]="","",(100+((VLOOKUP(RZS_100[[#This Row],[No用]],Q_Stat[],21,FALSE)-Statistics100!J$6)*5)/Statistics100!J$13))</f>
        <v>106.74489750196082</v>
      </c>
      <c r="R178" s="11">
        <f>IF(RZS_100[[#This Row],[名前]]="","",(100+((VLOOKUP(RZS_100[[#This Row],[No用]],Q_Stat[],22,FALSE)-Statistics100!K$6)*5)/Statistics100!K$13))</f>
        <v>100</v>
      </c>
      <c r="S178" s="11">
        <f>IF(RZS_100[[#This Row],[名前]]="","",(100+((VLOOKUP(RZS_100[[#This Row],[No用]],Q_Stat[],25,FALSE)-Statistics100!L$6)*5)/Statistics100!L$13))</f>
        <v>105.8745881468691</v>
      </c>
      <c r="T178" s="11">
        <f>IF(RZS_100[[#This Row],[名前]]="","",(100+((VLOOKUP(RZS_100[[#This Row],[No用]],Q_Stat[],26,FALSE)-Statistics100!M$6)*5)/Statistics100!M$13))</f>
        <v>108.09387700235298</v>
      </c>
      <c r="U178" s="11">
        <f>IF(RZS_100[[#This Row],[名前]]="","",(100+((VLOOKUP(RZS_100[[#This Row],[No用]],Q_Stat[],27,FALSE)-Statistics100!N$6)*5)/Statistics100!N$13))</f>
        <v>104.72142825137257</v>
      </c>
      <c r="V178" s="11">
        <f>IF(RZS_100[[#This Row],[名前]]="","",(100+((VLOOKUP(RZS_100[[#This Row],[No用]],Q_Stat[],28,FALSE)-Statistics100!O$6)*5)/Statistics100!O$13))</f>
        <v>100.84311218774511</v>
      </c>
      <c r="W178" s="11">
        <f>IF(RZS_100[[#This Row],[名前]]="","",(100+((VLOOKUP(RZS_100[[#This Row],[No用]],Q_Stat[],29,FALSE)-Statistics100!P$6)*5)/Statistics100!P$13))</f>
        <v>104.21556093872552</v>
      </c>
      <c r="X178" s="11">
        <f>IF(RZS_100[[#This Row],[名前]]="","",(100+((VLOOKUP(RZS_100[[#This Row],[No用]],Q_Stat[],30,FALSE)-Statistics100!Q$6)*5)/Statistics100!Q$13))</f>
        <v>106.07040775176473</v>
      </c>
      <c r="Y178" s="11">
        <f>IF(RZS_100[[#This Row],[名前]]="","",(VLOOKUP(RZS_100[[#This Row],[No用]],Q_Stat[],30,FALSE)))</f>
        <v>244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9</v>
      </c>
      <c r="AC178" s="11">
        <f>RZS_100[[#This Row],[ぶんし]]/RZS_100[[#This Row],[NIQR]]</f>
        <v>1.2140815503529474</v>
      </c>
    </row>
    <row r="179" spans="1:29" x14ac:dyDescent="0.3">
      <c r="A179">
        <f>IFERROR(Stat[[#This Row],[No.]],"")</f>
        <v>178</v>
      </c>
      <c r="B179" t="str">
        <f>IFERROR(Stat[[#This Row],[服装]],"")</f>
        <v>文化祭</v>
      </c>
      <c r="C179" t="str">
        <f>IFERROR(Stat[[#This Row],[名前]],"")</f>
        <v>星海光来</v>
      </c>
      <c r="D179" t="str">
        <f>IFERROR(Stat[[#This Row],[じゃんけん]],"")</f>
        <v>グー</v>
      </c>
      <c r="E179" t="str">
        <f>IFERROR(Stat[[#This Row],[ポジション]],"")</f>
        <v>WS</v>
      </c>
      <c r="F179" t="str">
        <f>IFERROR(Stat[[#This Row],[高校]],"")</f>
        <v>鴎台</v>
      </c>
      <c r="G179" t="str">
        <f>IFERROR(Stat[[#This Row],[レアリティ]],"")</f>
        <v>ICONIC</v>
      </c>
      <c r="H179" t="str">
        <f>IFERROR(SetNo[[#This Row],[No.用]],"")</f>
        <v>文化祭星海光来ICONIC</v>
      </c>
      <c r="I179" s="11">
        <f>IF(RZS_100[[#This Row],[名前]]="","",(100+((VLOOKUP(RZS_100[[#This Row],[No用]],Q_Stat[],13,FALSE)-Statistics100!B$6)*5)/Statistics100!B$13))</f>
        <v>108.99319666928109</v>
      </c>
      <c r="J179" s="11">
        <f>IF(RZS_100[[#This Row],[名前]]="","",(100+((VLOOKUP(RZS_100[[#This Row],[No用]],Q_Stat[],14,FALSE)-Statistics100!C$6)*5)/Statistics100!C$13))</f>
        <v>108.67201107394962</v>
      </c>
      <c r="K179" s="11">
        <f>IF(RZS_100[[#This Row],[名前]]="","",(100+((VLOOKUP(RZS_100[[#This Row],[No用]],Q_Stat[],15,FALSE)-Statistics100!D$6)*5)/Statistics100!D$13))</f>
        <v>102.24829916732027</v>
      </c>
      <c r="L179" s="11">
        <f>IF(RZS_100[[#This Row],[名前]]="","",(100+((VLOOKUP(RZS_100[[#This Row],[No用]],Q_Stat[],16,FALSE)-Statistics100!E$6)*5)/Statistics100!E$13))</f>
        <v>101.6862243754902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102.24829916732027</v>
      </c>
      <c r="O179" s="11">
        <f>IF(RZS_100[[#This Row],[名前]]="","",(100+((VLOOKUP(RZS_100[[#This Row],[No用]],Q_Stat[],19,FALSE)-Statistics100!H$6)*5)/Statistics100!H$13))</f>
        <v>104.0469385011765</v>
      </c>
      <c r="P179" s="11">
        <f>IF(RZS_100[[#This Row],[名前]]="","",(100+((VLOOKUP(RZS_100[[#This Row],[No用]],Q_Stat[],20,FALSE)-Statistics100!I$6)*5)/Statistics100!I$13))</f>
        <v>126.97959000784329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108.92067088969011</v>
      </c>
      <c r="T179" s="11">
        <f>IF(RZS_100[[#This Row],[名前]]="","",(100+((VLOOKUP(RZS_100[[#This Row],[No用]],Q_Stat[],26,FALSE)-Statistics100!M$6)*5)/Statistics100!M$13))</f>
        <v>110.11734625294123</v>
      </c>
      <c r="U179" s="11">
        <f>IF(RZS_100[[#This Row],[名前]]="","",(100+((VLOOKUP(RZS_100[[#This Row],[No用]],Q_Stat[],27,FALSE)-Statistics100!N$6)*5)/Statistics100!N$13))</f>
        <v>107.41938725215689</v>
      </c>
      <c r="V179" s="11">
        <f>IF(RZS_100[[#This Row],[名前]]="","",(100+((VLOOKUP(RZS_100[[#This Row],[No用]],Q_Stat[],28,FALSE)-Statistics100!O$6)*5)/Statistics100!O$13))</f>
        <v>102.5293365632353</v>
      </c>
      <c r="W179" s="11">
        <f>IF(RZS_100[[#This Row],[名前]]="","",(100+((VLOOKUP(RZS_100[[#This Row],[No用]],Q_Stat[],29,FALSE)-Statistics100!P$6)*5)/Statistics100!P$13))</f>
        <v>105.90178531421572</v>
      </c>
      <c r="X179" s="11">
        <f>IF(RZS_100[[#This Row],[名前]]="","",(100+((VLOOKUP(RZS_100[[#This Row],[No用]],Q_Stat[],30,FALSE)-Statistics100!Q$6)*5)/Statistics100!Q$13))</f>
        <v>108.76836675254907</v>
      </c>
      <c r="Y179" s="11">
        <f>IF(RZS_100[[#This Row],[名前]]="","",(VLOOKUP(RZS_100[[#This Row],[No用]],Q_Stat[],30,FALSE)))</f>
        <v>248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13</v>
      </c>
      <c r="AC179" s="11">
        <f>RZS_100[[#This Row],[ぶんし]]/RZS_100[[#This Row],[NIQR]]</f>
        <v>1.753673350509813</v>
      </c>
    </row>
    <row r="180" spans="1:29" x14ac:dyDescent="0.3">
      <c r="A180">
        <f>IFERROR(Stat[[#This Row],[No.]],"")</f>
        <v>179</v>
      </c>
      <c r="B180" t="str">
        <f>IFERROR(Stat[[#This Row],[服装]],"")</f>
        <v>サバゲ</v>
      </c>
      <c r="C180" t="str">
        <f>IFERROR(Stat[[#This Row],[名前]],"")</f>
        <v>星海光来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鴎台</v>
      </c>
      <c r="G180" t="str">
        <f>IFERROR(Stat[[#This Row],[レアリティ]],"")</f>
        <v>ICONIC</v>
      </c>
      <c r="H180" t="str">
        <f>IFERROR(SetNo[[#This Row],[No.用]],"")</f>
        <v>サバゲ星海光来ICONIC</v>
      </c>
      <c r="I180" s="11">
        <f>IF(RZS_100[[#This Row],[名前]]="","",(100+((VLOOKUP(RZS_100[[#This Row],[No用]],Q_Stat[],13,FALSE)-Statistics100!B$6)*5)/Statistics100!B$13))</f>
        <v>108.24376361350767</v>
      </c>
      <c r="J180" s="11">
        <f>IF(RZS_100[[#This Row],[名前]]="","",(100+((VLOOKUP(RZS_100[[#This Row],[No用]],Q_Stat[],14,FALSE)-Statistics100!C$6)*5)/Statistics100!C$13))</f>
        <v>110.59912464593843</v>
      </c>
      <c r="K180" s="11">
        <f>IF(RZS_100[[#This Row],[名前]]="","",(100+((VLOOKUP(RZS_100[[#This Row],[No用]],Q_Stat[],15,FALSE)-Statistics100!D$6)*5)/Statistics100!D$13))</f>
        <v>101.12414958366014</v>
      </c>
      <c r="L180" s="11">
        <f>IF(RZS_100[[#This Row],[名前]]="","",(100+((VLOOKUP(RZS_100[[#This Row],[No用]],Q_Stat[],16,FALSE)-Statistics100!E$6)*5)/Statistics100!E$13))</f>
        <v>103.37244875098041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106.74489750196082</v>
      </c>
      <c r="P180" s="11">
        <f>IF(RZS_100[[#This Row],[名前]]="","",(100+((VLOOKUP(RZS_100[[#This Row],[No用]],Q_Stat[],20,FALSE)-Statistics100!I$6)*5)/Statistics100!I$13))</f>
        <v>124.731290840523</v>
      </c>
      <c r="Q180" s="11">
        <f>IF(RZS_100[[#This Row],[名前]]="","",(100+((VLOOKUP(RZS_100[[#This Row],[No用]],Q_Stat[],21,FALSE)-Statistics100!J$6)*5)/Statistics100!J$13))</f>
        <v>110.11734625294123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109.13824822846304</v>
      </c>
      <c r="T180" s="11">
        <f>IF(RZS_100[[#This Row],[名前]]="","",(100+((VLOOKUP(RZS_100[[#This Row],[No用]],Q_Stat[],26,FALSE)-Statistics100!M$6)*5)/Statistics100!M$13))</f>
        <v>109.44285650274514</v>
      </c>
      <c r="U180" s="11">
        <f>IF(RZS_100[[#This Row],[名前]]="","",(100+((VLOOKUP(RZS_100[[#This Row],[No用]],Q_Stat[],27,FALSE)-Statistics100!N$6)*5)/Statistics100!N$13))</f>
        <v>109.44285650274514</v>
      </c>
      <c r="V180" s="11">
        <f>IF(RZS_100[[#This Row],[名前]]="","",(100+((VLOOKUP(RZS_100[[#This Row],[No用]],Q_Stat[],28,FALSE)-Statistics100!O$6)*5)/Statistics100!O$13))</f>
        <v>102.5293365632353</v>
      </c>
      <c r="W180" s="11">
        <f>IF(RZS_100[[#This Row],[名前]]="","",(100+((VLOOKUP(RZS_100[[#This Row],[No用]],Q_Stat[],29,FALSE)-Statistics100!P$6)*5)/Statistics100!P$13))</f>
        <v>108.43112187745102</v>
      </c>
      <c r="X180" s="11">
        <f>IF(RZS_100[[#This Row],[名前]]="","",(100+((VLOOKUP(RZS_100[[#This Row],[No用]],Q_Stat[],30,FALSE)-Statistics100!Q$6)*5)/Statistics100!Q$13))</f>
        <v>106.74489750196082</v>
      </c>
      <c r="Y180" s="11">
        <f>IF(RZS_100[[#This Row],[名前]]="","",(VLOOKUP(RZS_100[[#This Row],[No用]],Q_Stat[],30,FALSE)))</f>
        <v>245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10</v>
      </c>
      <c r="AC180" s="11">
        <f>RZS_100[[#This Row],[ぶんし]]/RZS_100[[#This Row],[NIQR]]</f>
        <v>1.3489795003921639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昼神幸郎</v>
      </c>
      <c r="D181" t="str">
        <f>IFERROR(Stat[[#This Row],[じゃんけん]],"")</f>
        <v>チョキ</v>
      </c>
      <c r="E181" t="str">
        <f>IFERROR(Stat[[#This Row],[ポジション]],"")</f>
        <v>MB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ユニフォーム昼神幸郎ICONIC</v>
      </c>
      <c r="I181" s="11">
        <f>IF(RZS_100[[#This Row],[名前]]="","",(100+((VLOOKUP(RZS_100[[#This Row],[No用]],Q_Stat[],13,FALSE)-Statistics100!B$6)*5)/Statistics100!B$13))</f>
        <v>102.99773222309369</v>
      </c>
      <c r="J181" s="11">
        <f>IF(RZS_100[[#This Row],[名前]]="","",(100+((VLOOKUP(RZS_100[[#This Row],[No用]],Q_Stat[],14,FALSE)-Statistics100!C$6)*5)/Statistics100!C$13))</f>
        <v>102.89067035798321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100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115.73809417124191</v>
      </c>
      <c r="O181" s="11">
        <f>IF(RZS_100[[#This Row],[名前]]="","",(100+((VLOOKUP(RZS_100[[#This Row],[No用]],Q_Stat[],19,FALSE)-Statistics100!H$6)*5)/Statistics100!H$13))</f>
        <v>98.651020499607839</v>
      </c>
      <c r="P181" s="11">
        <f>IF(RZS_100[[#This Row],[名前]]="","",(100+((VLOOKUP(RZS_100[[#This Row],[No用]],Q_Stat[],20,FALSE)-Statistics100!I$6)*5)/Statistics100!I$13))</f>
        <v>95.503401665359448</v>
      </c>
      <c r="Q181" s="11">
        <f>IF(RZS_100[[#This Row],[名前]]="","",(100+((VLOOKUP(RZS_100[[#This Row],[No用]],Q_Stat[],21,FALSE)-Statistics100!J$6)*5)/Statistics100!J$13))</f>
        <v>100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103.48123742036688</v>
      </c>
      <c r="T181" s="11">
        <f>IF(RZS_100[[#This Row],[名前]]="","",(100+((VLOOKUP(RZS_100[[#This Row],[No用]],Q_Stat[],26,FALSE)-Statistics100!M$6)*5)/Statistics100!M$13))</f>
        <v>104.72142825137257</v>
      </c>
      <c r="U181" s="11">
        <f>IF(RZS_100[[#This Row],[名前]]="","",(100+((VLOOKUP(RZS_100[[#This Row],[No用]],Q_Stat[],27,FALSE)-Statistics100!N$6)*5)/Statistics100!N$13))</f>
        <v>102.69795900078432</v>
      </c>
      <c r="V181" s="11">
        <f>IF(RZS_100[[#This Row],[名前]]="","",(100+((VLOOKUP(RZS_100[[#This Row],[No用]],Q_Stat[],28,FALSE)-Statistics100!O$6)*5)/Statistics100!O$13))</f>
        <v>98.313775624509802</v>
      </c>
      <c r="W181" s="11">
        <f>IF(RZS_100[[#This Row],[名前]]="","",(100+((VLOOKUP(RZS_100[[#This Row],[No用]],Q_Stat[],29,FALSE)-Statistics100!P$6)*5)/Statistics100!P$13))</f>
        <v>98.313775624509802</v>
      </c>
      <c r="X181" s="11">
        <f>IF(RZS_100[[#This Row],[名前]]="","",(100+((VLOOKUP(RZS_100[[#This Row],[No用]],Q_Stat[],30,FALSE)-Statistics100!Q$6)*5)/Statistics100!Q$13))</f>
        <v>107.41938725215689</v>
      </c>
      <c r="Y181" s="11">
        <f>IF(RZS_100[[#This Row],[名前]]="","",(VLOOKUP(RZS_100[[#This Row],[No用]],Q_Stat[],30,FALSE)))</f>
        <v>246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11</v>
      </c>
      <c r="AC181" s="11">
        <f>RZS_100[[#This Row],[ぶんし]]/RZS_100[[#This Row],[NIQR]]</f>
        <v>1.4838774504313803</v>
      </c>
    </row>
    <row r="182" spans="1:29" x14ac:dyDescent="0.3">
      <c r="A182">
        <f>IFERROR(Stat[[#This Row],[No.]],"")</f>
        <v>181</v>
      </c>
      <c r="B182" t="str">
        <f>IFERROR(Stat[[#This Row],[服装]],"")</f>
        <v>Xmas</v>
      </c>
      <c r="C182" t="str">
        <f>IFERROR(Stat[[#This Row],[名前]],"")</f>
        <v>昼神幸郎</v>
      </c>
      <c r="D182" t="str">
        <f>IFERROR(Stat[[#This Row],[じゃんけん]],"")</f>
        <v>グー</v>
      </c>
      <c r="E182" t="str">
        <f>IFERROR(Stat[[#This Row],[ポジション]],"")</f>
        <v>MB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Xmas昼神幸郎ICONIC</v>
      </c>
      <c r="I182" s="11">
        <f>IF(RZS_100[[#This Row],[名前]]="","",(100+((VLOOKUP(RZS_100[[#This Row],[No用]],Q_Stat[],13,FALSE)-Statistics100!B$6)*5)/Statistics100!B$13))</f>
        <v>105.24603139041398</v>
      </c>
      <c r="J182" s="11">
        <f>IF(RZS_100[[#This Row],[名前]]="","",(100+((VLOOKUP(RZS_100[[#This Row],[No用]],Q_Stat[],14,FALSE)-Statistics100!C$6)*5)/Statistics100!C$13))</f>
        <v>103.85422714397761</v>
      </c>
      <c r="K182" s="11">
        <f>IF(RZS_100[[#This Row],[名前]]="","",(100+((VLOOKUP(RZS_100[[#This Row],[No用]],Q_Stat[],15,FALSE)-Statistics100!D$6)*5)/Statistics100!D$13))</f>
        <v>98.875850416339858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119.11054292222232</v>
      </c>
      <c r="O182" s="11">
        <f>IF(RZS_100[[#This Row],[名前]]="","",(100+((VLOOKUP(RZS_100[[#This Row],[No用]],Q_Stat[],19,FALSE)-Statistics100!H$6)*5)/Statistics100!H$13))</f>
        <v>100</v>
      </c>
      <c r="P182" s="11">
        <f>IF(RZS_100[[#This Row],[名前]]="","",(100+((VLOOKUP(RZS_100[[#This Row],[No用]],Q_Stat[],20,FALSE)-Statistics100!I$6)*5)/Statistics100!I$13))</f>
        <v>102.24829916732027</v>
      </c>
      <c r="Q182" s="11">
        <f>IF(RZS_100[[#This Row],[名前]]="","",(100+((VLOOKUP(RZS_100[[#This Row],[No用]],Q_Stat[],21,FALSE)-Statistics100!J$6)*5)/Statistics100!J$13))</f>
        <v>101.6862243754902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106.52732016318789</v>
      </c>
      <c r="T182" s="11">
        <f>IF(RZS_100[[#This Row],[名前]]="","",(100+((VLOOKUP(RZS_100[[#This Row],[No用]],Q_Stat[],26,FALSE)-Statistics100!M$6)*5)/Statistics100!M$13))</f>
        <v>106.74489750196082</v>
      </c>
      <c r="U182" s="11">
        <f>IF(RZS_100[[#This Row],[名前]]="","",(100+((VLOOKUP(RZS_100[[#This Row],[No用]],Q_Stat[],27,FALSE)-Statistics100!N$6)*5)/Statistics100!N$13))</f>
        <v>104.0469385011765</v>
      </c>
      <c r="V182" s="11">
        <f>IF(RZS_100[[#This Row],[名前]]="","",(100+((VLOOKUP(RZS_100[[#This Row],[No用]],Q_Stat[],28,FALSE)-Statistics100!O$6)*5)/Statistics100!O$13))</f>
        <v>100</v>
      </c>
      <c r="W182" s="11">
        <f>IF(RZS_100[[#This Row],[名前]]="","",(100+((VLOOKUP(RZS_100[[#This Row],[No用]],Q_Stat[],29,FALSE)-Statistics100!P$6)*5)/Statistics100!P$13))</f>
        <v>100</v>
      </c>
      <c r="X182" s="11">
        <f>IF(RZS_100[[#This Row],[名前]]="","",(100+((VLOOKUP(RZS_100[[#This Row],[No用]],Q_Stat[],30,FALSE)-Statistics100!Q$6)*5)/Statistics100!Q$13))</f>
        <v>111.46632575333339</v>
      </c>
      <c r="Y182" s="11">
        <f>IF(RZS_100[[#This Row],[名前]]="","",(VLOOKUP(RZS_100[[#This Row],[No用]],Q_Stat[],30,FALSE)))</f>
        <v>252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17</v>
      </c>
      <c r="AC182" s="11">
        <f>RZS_100[[#This Row],[ぶんし]]/RZS_100[[#This Row],[NIQR]]</f>
        <v>2.2932651506666786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佐久早聖臣</v>
      </c>
      <c r="D183" t="str">
        <f>IFERROR(Stat[[#This Row],[じゃんけん]],"")</f>
        <v>チョキ</v>
      </c>
      <c r="E183" t="str">
        <f>IFERROR(Stat[[#This Row],[ポジション]],"")</f>
        <v>WS</v>
      </c>
      <c r="F183" t="str">
        <f>IFERROR(Stat[[#This Row],[高校]],"")</f>
        <v>井闥山</v>
      </c>
      <c r="G183" t="str">
        <f>IFERROR(Stat[[#This Row],[レアリティ]],"")</f>
        <v>ICONIC</v>
      </c>
      <c r="H183" t="str">
        <f>IFERROR(SetNo[[#This Row],[No.用]],"")</f>
        <v>ユニフォーム佐久早聖臣ICONIC</v>
      </c>
      <c r="I183" s="11">
        <f>IF(RZS_100[[#This Row],[名前]]="","",(100+((VLOOKUP(RZS_100[[#This Row],[No用]],Q_Stat[],13,FALSE)-Statistics100!B$6)*5)/Statistics100!B$13))</f>
        <v>105.9954644461874</v>
      </c>
      <c r="J183" s="11">
        <f>IF(RZS_100[[#This Row],[名前]]="","",(100+((VLOOKUP(RZS_100[[#This Row],[No用]],Q_Stat[],14,FALSE)-Statistics100!C$6)*5)/Statistics100!C$13))</f>
        <v>106.74489750196082</v>
      </c>
      <c r="K183" s="11">
        <f>IF(RZS_100[[#This Row],[名前]]="","",(100+((VLOOKUP(RZS_100[[#This Row],[No用]],Q_Stat[],15,FALSE)-Statistics100!D$6)*5)/Statistics100!D$13))</f>
        <v>100</v>
      </c>
      <c r="L183" s="11">
        <f>IF(RZS_100[[#This Row],[名前]]="","",(100+((VLOOKUP(RZS_100[[#This Row],[No用]],Q_Stat[],16,FALSE)-Statistics100!E$6)*5)/Statistics100!E$13))</f>
        <v>100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101.12414958366014</v>
      </c>
      <c r="O183" s="11">
        <f>IF(RZS_100[[#This Row],[名前]]="","",(100+((VLOOKUP(RZS_100[[#This Row],[No用]],Q_Stat[],19,FALSE)-Statistics100!H$6)*5)/Statistics100!H$13))</f>
        <v>109.44285650274514</v>
      </c>
      <c r="P183" s="11">
        <f>IF(RZS_100[[#This Row],[名前]]="","",(100+((VLOOKUP(RZS_100[[#This Row],[No用]],Q_Stat[],20,FALSE)-Statistics100!I$6)*5)/Statistics100!I$13))</f>
        <v>104.49659833464055</v>
      </c>
      <c r="Q183" s="11">
        <f>IF(RZS_100[[#This Row],[名前]]="","",(100+((VLOOKUP(RZS_100[[#This Row],[No用]],Q_Stat[],21,FALSE)-Statistics100!J$6)*5)/Statistics100!J$13))</f>
        <v>105.05867312647061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106.09216548564203</v>
      </c>
      <c r="T183" s="11">
        <f>IF(RZS_100[[#This Row],[名前]]="","",(100+((VLOOKUP(RZS_100[[#This Row],[No用]],Q_Stat[],26,FALSE)-Statistics100!M$6)*5)/Statistics100!M$13))</f>
        <v>107.41938725215689</v>
      </c>
      <c r="U183" s="11">
        <f>IF(RZS_100[[#This Row],[名前]]="","",(100+((VLOOKUP(RZS_100[[#This Row],[No用]],Q_Stat[],27,FALSE)-Statistics100!N$6)*5)/Statistics100!N$13))</f>
        <v>105.39591800156866</v>
      </c>
      <c r="V183" s="11">
        <f>IF(RZS_100[[#This Row],[名前]]="","",(100+((VLOOKUP(RZS_100[[#This Row],[No用]],Q_Stat[],28,FALSE)-Statistics100!O$6)*5)/Statistics100!O$13))</f>
        <v>100</v>
      </c>
      <c r="W183" s="11">
        <f>IF(RZS_100[[#This Row],[名前]]="","",(100+((VLOOKUP(RZS_100[[#This Row],[No用]],Q_Stat[],29,FALSE)-Statistics100!P$6)*5)/Statistics100!P$13))</f>
        <v>107.58800968970593</v>
      </c>
      <c r="X183" s="11">
        <f>IF(RZS_100[[#This Row],[名前]]="","",(100+((VLOOKUP(RZS_100[[#This Row],[No用]],Q_Stat[],30,FALSE)-Statistics100!Q$6)*5)/Statistics100!Q$13))</f>
        <v>101.34897950039216</v>
      </c>
      <c r="Y183" s="11">
        <f>IF(RZS_100[[#This Row],[名前]]="","",(VLOOKUP(RZS_100[[#This Row],[No用]],Q_Stat[],30,FALSE)))</f>
        <v>237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2</v>
      </c>
      <c r="AC183" s="11">
        <f>RZS_100[[#This Row],[ぶんし]]/RZS_100[[#This Row],[NIQR]]</f>
        <v>0.26979590007843274</v>
      </c>
    </row>
    <row r="184" spans="1:29" x14ac:dyDescent="0.3">
      <c r="A184">
        <f>IFERROR(Stat[[#This Row],[No.]],"")</f>
        <v>183</v>
      </c>
      <c r="B184" t="str">
        <f>IFERROR(Stat[[#This Row],[服装]],"")</f>
        <v>サバゲ</v>
      </c>
      <c r="C184" t="str">
        <f>IFERROR(Stat[[#This Row],[名前]],"")</f>
        <v>佐久早聖臣</v>
      </c>
      <c r="D184" t="str">
        <f>IFERROR(Stat[[#This Row],[じゃんけん]],"")</f>
        <v>グー</v>
      </c>
      <c r="E184" t="str">
        <f>IFERROR(Stat[[#This Row],[ポジション]],"")</f>
        <v>WS</v>
      </c>
      <c r="F184" t="str">
        <f>IFERROR(Stat[[#This Row],[高校]],"")</f>
        <v>井闥山</v>
      </c>
      <c r="G184" t="str">
        <f>IFERROR(Stat[[#This Row],[レアリティ]],"")</f>
        <v>ICONIC</v>
      </c>
      <c r="H184" t="str">
        <f>IFERROR(SetNo[[#This Row],[No.用]],"")</f>
        <v>サバゲ佐久早聖臣ICONIC</v>
      </c>
      <c r="I184" s="11">
        <f>IF(RZS_100[[#This Row],[名前]]="","",(100+((VLOOKUP(RZS_100[[#This Row],[No用]],Q_Stat[],13,FALSE)-Statistics100!B$6)*5)/Statistics100!B$13))</f>
        <v>108.24376361350767</v>
      </c>
      <c r="J184" s="11">
        <f>IF(RZS_100[[#This Row],[名前]]="","",(100+((VLOOKUP(RZS_100[[#This Row],[No用]],Q_Stat[],14,FALSE)-Statistics100!C$6)*5)/Statistics100!C$13))</f>
        <v>109.63556785994403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101.6862243754902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102.24829916732027</v>
      </c>
      <c r="O184" s="11">
        <f>IF(RZS_100[[#This Row],[名前]]="","",(100+((VLOOKUP(RZS_100[[#This Row],[No用]],Q_Stat[],19,FALSE)-Statistics100!H$6)*5)/Statistics100!H$13))</f>
        <v>110.79183600313731</v>
      </c>
      <c r="P184" s="11">
        <f>IF(RZS_100[[#This Row],[名前]]="","",(100+((VLOOKUP(RZS_100[[#This Row],[No用]],Q_Stat[],20,FALSE)-Statistics100!I$6)*5)/Statistics100!I$13))</f>
        <v>111.24149583660136</v>
      </c>
      <c r="Q184" s="11">
        <f>IF(RZS_100[[#This Row],[名前]]="","",(100+((VLOOKUP(RZS_100[[#This Row],[No用]],Q_Stat[],21,FALSE)-Statistics100!J$6)*5)/Statistics100!J$13))</f>
        <v>106.74489750196082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109.13824822846304</v>
      </c>
      <c r="T184" s="11">
        <f>IF(RZS_100[[#This Row],[名前]]="","",(100+((VLOOKUP(RZS_100[[#This Row],[No用]],Q_Stat[],26,FALSE)-Statistics100!M$6)*5)/Statistics100!M$13))</f>
        <v>109.44285650274514</v>
      </c>
      <c r="U184" s="11">
        <f>IF(RZS_100[[#This Row],[名前]]="","",(100+((VLOOKUP(RZS_100[[#This Row],[No用]],Q_Stat[],27,FALSE)-Statistics100!N$6)*5)/Statistics100!N$13))</f>
        <v>108.09387700235298</v>
      </c>
      <c r="V184" s="11">
        <f>IF(RZS_100[[#This Row],[名前]]="","",(100+((VLOOKUP(RZS_100[[#This Row],[No用]],Q_Stat[],28,FALSE)-Statistics100!O$6)*5)/Statistics100!O$13))</f>
        <v>101.6862243754902</v>
      </c>
      <c r="W184" s="11">
        <f>IF(RZS_100[[#This Row],[名前]]="","",(100+((VLOOKUP(RZS_100[[#This Row],[No用]],Q_Stat[],29,FALSE)-Statistics100!P$6)*5)/Statistics100!P$13))</f>
        <v>109.27423406519613</v>
      </c>
      <c r="X184" s="11">
        <f>IF(RZS_100[[#This Row],[名前]]="","",(100+((VLOOKUP(RZS_100[[#This Row],[No用]],Q_Stat[],30,FALSE)-Statistics100!Q$6)*5)/Statistics100!Q$13))</f>
        <v>104.0469385011765</v>
      </c>
      <c r="Y184" s="11">
        <f>IF(RZS_100[[#This Row],[名前]]="","",(VLOOKUP(RZS_100[[#This Row],[No用]],Q_Stat[],30,FALSE)))</f>
        <v>241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6</v>
      </c>
      <c r="AC184" s="11">
        <f>RZS_100[[#This Row],[ぶんし]]/RZS_100[[#This Row],[NIQR]]</f>
        <v>0.80938770023529827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小森元也</v>
      </c>
      <c r="D185" t="str">
        <f>IFERROR(Stat[[#This Row],[じゃんけん]],"")</f>
        <v>チョキ</v>
      </c>
      <c r="E185" t="str">
        <f>IFERROR(Stat[[#This Row],[ポジション]],"")</f>
        <v>Li</v>
      </c>
      <c r="F185" t="str">
        <f>IFERROR(Stat[[#This Row],[高校]],"")</f>
        <v>井闥山</v>
      </c>
      <c r="G185" t="str">
        <f>IFERROR(Stat[[#This Row],[レアリティ]],"")</f>
        <v>ICONIC</v>
      </c>
      <c r="H185" t="str">
        <f>IFERROR(SetNo[[#This Row],[No.用]],"")</f>
        <v>ユニフォーム小森元也ICONIC</v>
      </c>
      <c r="I185" s="11">
        <f>IF(RZS_100[[#This Row],[名前]]="","",(100+((VLOOKUP(RZS_100[[#This Row],[No用]],Q_Stat[],13,FALSE)-Statistics100!B$6)*5)/Statistics100!B$13))</f>
        <v>95.503401665359448</v>
      </c>
      <c r="J185" s="11">
        <f>IF(RZS_100[[#This Row],[名前]]="","",(100+((VLOOKUP(RZS_100[[#This Row],[No用]],Q_Stat[],14,FALSE)-Statistics100!C$6)*5)/Statistics100!C$13))</f>
        <v>92.29154571204478</v>
      </c>
      <c r="K185" s="11">
        <f>IF(RZS_100[[#This Row],[名前]]="","",(100+((VLOOKUP(RZS_100[[#This Row],[No用]],Q_Stat[],15,FALSE)-Statistics100!D$6)*5)/Statistics100!D$13))</f>
        <v>105.62074791830068</v>
      </c>
      <c r="L185" s="11">
        <f>IF(RZS_100[[#This Row],[名前]]="","",(100+((VLOOKUP(RZS_100[[#This Row],[No用]],Q_Stat[],16,FALSE)-Statistics100!E$6)*5)/Statistics100!E$13))</f>
        <v>105.05867312647061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92.130952914379037</v>
      </c>
      <c r="O185" s="11">
        <f>IF(RZS_100[[#This Row],[名前]]="","",(100+((VLOOKUP(RZS_100[[#This Row],[No用]],Q_Stat[],19,FALSE)-Statistics100!H$6)*5)/Statistics100!H$13))</f>
        <v>120.23469250588246</v>
      </c>
      <c r="P185" s="11">
        <f>IF(RZS_100[[#This Row],[名前]]="","",(100+((VLOOKUP(RZS_100[[#This Row],[No用]],Q_Stat[],20,FALSE)-Statistics100!I$6)*5)/Statistics100!I$13))</f>
        <v>97.751700832679731</v>
      </c>
      <c r="Q185" s="11">
        <f>IF(RZS_100[[#This Row],[名前]]="","",(100+((VLOOKUP(RZS_100[[#This Row],[No用]],Q_Stat[],21,FALSE)-Statistics100!J$6)*5)/Statistics100!J$13))</f>
        <v>106.74489750196082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100</v>
      </c>
      <c r="T185" s="11">
        <f>IF(RZS_100[[#This Row],[名前]]="","",(100+((VLOOKUP(RZS_100[[#This Row],[No用]],Q_Stat[],26,FALSE)-Statistics100!M$6)*5)/Statistics100!M$13))</f>
        <v>97.976530749411751</v>
      </c>
      <c r="U185" s="11">
        <f>IF(RZS_100[[#This Row],[名前]]="","",(100+((VLOOKUP(RZS_100[[#This Row],[No用]],Q_Stat[],27,FALSE)-Statistics100!N$6)*5)/Statistics100!N$13))</f>
        <v>97.302040999215677</v>
      </c>
      <c r="V185" s="11">
        <f>IF(RZS_100[[#This Row],[名前]]="","",(100+((VLOOKUP(RZS_100[[#This Row],[No用]],Q_Stat[],28,FALSE)-Statistics100!O$6)*5)/Statistics100!O$13))</f>
        <v>106.74489750196082</v>
      </c>
      <c r="W185" s="11">
        <f>IF(RZS_100[[#This Row],[名前]]="","",(100+((VLOOKUP(RZS_100[[#This Row],[No用]],Q_Stat[],29,FALSE)-Statistics100!P$6)*5)/Statistics100!P$13))</f>
        <v>115.17601937941184</v>
      </c>
      <c r="X185" s="11">
        <f>IF(RZS_100[[#This Row],[名前]]="","",(100+((VLOOKUP(RZS_100[[#This Row],[No用]],Q_Stat[],30,FALSE)-Statistics100!Q$6)*5)/Statistics100!Q$13))</f>
        <v>93.929592248235267</v>
      </c>
      <c r="Y185" s="11">
        <f>IF(RZS_100[[#This Row],[名前]]="","",(VLOOKUP(RZS_100[[#This Row],[No用]],Q_Stat[],30,FALSE)))</f>
        <v>226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-9</v>
      </c>
      <c r="AC185" s="11">
        <f>RZS_100[[#This Row],[ぶんし]]/RZS_100[[#This Row],[NIQR]]</f>
        <v>-1.2140815503529474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大将優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ユニフォーム大将優ICONIC</v>
      </c>
      <c r="I186" s="11">
        <f>IF(RZS_100[[#This Row],[名前]]="","",(100+((VLOOKUP(RZS_100[[#This Row],[No用]],Q_Stat[],13,FALSE)-Statistics100!B$6)*5)/Statistics100!B$13))</f>
        <v>101.49886611154685</v>
      </c>
      <c r="J186" s="11">
        <f>IF(RZS_100[[#This Row],[名前]]="","",(100+((VLOOKUP(RZS_100[[#This Row],[No用]],Q_Stat[],14,FALSE)-Statistics100!C$6)*5)/Statistics100!C$13))</f>
        <v>100</v>
      </c>
      <c r="K186" s="11">
        <f>IF(RZS_100[[#This Row],[名前]]="","",(100+((VLOOKUP(RZS_100[[#This Row],[No用]],Q_Stat[],15,FALSE)-Statistics100!D$6)*5)/Statistics100!D$13))</f>
        <v>104.49659833464055</v>
      </c>
      <c r="L186" s="11">
        <f>IF(RZS_100[[#This Row],[名前]]="","",(100+((VLOOKUP(RZS_100[[#This Row],[No用]],Q_Stat[],16,FALSE)-Statistics100!E$6)*5)/Statistics100!E$13))</f>
        <v>103.37244875098041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98.875850416339858</v>
      </c>
      <c r="O186" s="11">
        <f>IF(RZS_100[[#This Row],[名前]]="","",(100+((VLOOKUP(RZS_100[[#This Row],[No用]],Q_Stat[],19,FALSE)-Statistics100!H$6)*5)/Statistics100!H$13))</f>
        <v>108.09387700235298</v>
      </c>
      <c r="P186" s="11">
        <f>IF(RZS_100[[#This Row],[名前]]="","",(100+((VLOOKUP(RZS_100[[#This Row],[No用]],Q_Stat[],20,FALSE)-Statistics100!I$6)*5)/Statistics100!I$13))</f>
        <v>113.48979500392164</v>
      </c>
      <c r="Q186" s="11">
        <f>IF(RZS_100[[#This Row],[名前]]="","",(100+((VLOOKUP(RZS_100[[#This Row],[No用]],Q_Stat[],21,FALSE)-Statistics100!J$6)*5)/Statistics100!J$13))</f>
        <v>101.6862243754902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103.26366008159394</v>
      </c>
      <c r="T186" s="11">
        <f>IF(RZS_100[[#This Row],[名前]]="","",(100+((VLOOKUP(RZS_100[[#This Row],[No用]],Q_Stat[],26,FALSE)-Statistics100!M$6)*5)/Statistics100!M$13))</f>
        <v>103.37244875098041</v>
      </c>
      <c r="U186" s="11">
        <f>IF(RZS_100[[#This Row],[名前]]="","",(100+((VLOOKUP(RZS_100[[#This Row],[No用]],Q_Stat[],27,FALSE)-Statistics100!N$6)*5)/Statistics100!N$13))</f>
        <v>102.02346925058825</v>
      </c>
      <c r="V186" s="11">
        <f>IF(RZS_100[[#This Row],[名前]]="","",(100+((VLOOKUP(RZS_100[[#This Row],[No用]],Q_Stat[],28,FALSE)-Statistics100!O$6)*5)/Statistics100!O$13))</f>
        <v>105.05867312647061</v>
      </c>
      <c r="W186" s="11">
        <f>IF(RZS_100[[#This Row],[名前]]="","",(100+((VLOOKUP(RZS_100[[#This Row],[No用]],Q_Stat[],29,FALSE)-Statistics100!P$6)*5)/Statistics100!P$13))</f>
        <v>105.05867312647061</v>
      </c>
      <c r="X186" s="11">
        <f>IF(RZS_100[[#This Row],[名前]]="","",(100+((VLOOKUP(RZS_100[[#This Row],[No用]],Q_Stat[],30,FALSE)-Statistics100!Q$6)*5)/Statistics100!Q$13))</f>
        <v>102.69795900078432</v>
      </c>
      <c r="Y186" s="11">
        <f>IF(RZS_100[[#This Row],[名前]]="","",(VLOOKUP(RZS_100[[#This Row],[No用]],Q_Stat[],30,FALSE)))</f>
        <v>239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4</v>
      </c>
      <c r="AC186" s="11">
        <f>RZS_100[[#This Row],[ぶんし]]/RZS_100[[#This Row],[NIQR]]</f>
        <v>0.53959180015686548</v>
      </c>
    </row>
    <row r="187" spans="1:29" x14ac:dyDescent="0.3">
      <c r="A187">
        <f>IFERROR(Stat[[#This Row],[No.]],"")</f>
        <v>186</v>
      </c>
      <c r="B187" t="str">
        <f>IFERROR(Stat[[#This Row],[服装]],"")</f>
        <v>新年</v>
      </c>
      <c r="C187" t="str">
        <f>IFERROR(Stat[[#This Row],[名前]],"")</f>
        <v>大将優</v>
      </c>
      <c r="D187" t="str">
        <f>IFERROR(Stat[[#This Row],[じゃんけん]],"")</f>
        <v>チョキ</v>
      </c>
      <c r="E187" t="str">
        <f>IFERROR(Stat[[#This Row],[ポジション]],"")</f>
        <v>WS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新年大将優ICONIC</v>
      </c>
      <c r="I187" s="11">
        <f>IF(RZS_100[[#This Row],[名前]]="","",(100+((VLOOKUP(RZS_100[[#This Row],[No用]],Q_Stat[],13,FALSE)-Statistics100!B$6)*5)/Statistics100!B$13))</f>
        <v>103.74716527886712</v>
      </c>
      <c r="J187" s="11">
        <f>IF(RZS_100[[#This Row],[名前]]="","",(100+((VLOOKUP(RZS_100[[#This Row],[No用]],Q_Stat[],14,FALSE)-Statistics100!C$6)*5)/Statistics100!C$13))</f>
        <v>102.89067035798321</v>
      </c>
      <c r="K187" s="11">
        <f>IF(RZS_100[[#This Row],[名前]]="","",(100+((VLOOKUP(RZS_100[[#This Row],[No用]],Q_Stat[],15,FALSE)-Statistics100!D$6)*5)/Statistics100!D$13))</f>
        <v>105.62074791830068</v>
      </c>
      <c r="L187" s="11">
        <f>IF(RZS_100[[#This Row],[名前]]="","",(100+((VLOOKUP(RZS_100[[#This Row],[No用]],Q_Stat[],16,FALSE)-Statistics100!E$6)*5)/Statistics100!E$13))</f>
        <v>105.05867312647061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100</v>
      </c>
      <c r="O187" s="11">
        <f>IF(RZS_100[[#This Row],[名前]]="","",(100+((VLOOKUP(RZS_100[[#This Row],[No用]],Q_Stat[],19,FALSE)-Statistics100!H$6)*5)/Statistics100!H$13))</f>
        <v>109.44285650274514</v>
      </c>
      <c r="P187" s="11">
        <f>IF(RZS_100[[#This Row],[名前]]="","",(100+((VLOOKUP(RZS_100[[#This Row],[No用]],Q_Stat[],20,FALSE)-Statistics100!I$6)*5)/Statistics100!I$13))</f>
        <v>120.23469250588246</v>
      </c>
      <c r="Q187" s="11">
        <f>IF(RZS_100[[#This Row],[名前]]="","",(100+((VLOOKUP(RZS_100[[#This Row],[No用]],Q_Stat[],21,FALSE)-Statistics100!J$6)*5)/Statistics100!J$13))</f>
        <v>103.37244875098041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106.30974282441495</v>
      </c>
      <c r="T187" s="11">
        <f>IF(RZS_100[[#This Row],[名前]]="","",(100+((VLOOKUP(RZS_100[[#This Row],[No用]],Q_Stat[],26,FALSE)-Statistics100!M$6)*5)/Statistics100!M$13))</f>
        <v>105.39591800156866</v>
      </c>
      <c r="U187" s="11">
        <f>IF(RZS_100[[#This Row],[名前]]="","",(100+((VLOOKUP(RZS_100[[#This Row],[No用]],Q_Stat[],27,FALSE)-Statistics100!N$6)*5)/Statistics100!N$13))</f>
        <v>104.72142825137257</v>
      </c>
      <c r="V187" s="11">
        <f>IF(RZS_100[[#This Row],[名前]]="","",(100+((VLOOKUP(RZS_100[[#This Row],[No用]],Q_Stat[],28,FALSE)-Statistics100!O$6)*5)/Statistics100!O$13))</f>
        <v>106.74489750196082</v>
      </c>
      <c r="W187" s="11">
        <f>IF(RZS_100[[#This Row],[名前]]="","",(100+((VLOOKUP(RZS_100[[#This Row],[No用]],Q_Stat[],29,FALSE)-Statistics100!P$6)*5)/Statistics100!P$13))</f>
        <v>106.74489750196082</v>
      </c>
      <c r="X187" s="11">
        <f>IF(RZS_100[[#This Row],[名前]]="","",(100+((VLOOKUP(RZS_100[[#This Row],[No用]],Q_Stat[],30,FALSE)-Statistics100!Q$6)*5)/Statistics100!Q$13))</f>
        <v>105.39591800156866</v>
      </c>
      <c r="Y187" s="11">
        <f>IF(RZS_100[[#This Row],[名前]]="","",(VLOOKUP(RZS_100[[#This Row],[No用]],Q_Stat[],30,FALSE)))</f>
        <v>243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8</v>
      </c>
      <c r="AC187" s="11">
        <f>RZS_100[[#This Row],[ぶんし]]/RZS_100[[#This Row],[NIQR]]</f>
        <v>1.079183600313731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沼井和馬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ユニフォーム沼井和馬ICONIC</v>
      </c>
      <c r="I188" s="11">
        <f>IF(RZS_100[[#This Row],[名前]]="","",(100+((VLOOKUP(RZS_100[[#This Row],[No用]],Q_Stat[],13,FALSE)-Statistics100!B$6)*5)/Statistics100!B$13))</f>
        <v>102.99773222309369</v>
      </c>
      <c r="J188" s="11">
        <f>IF(RZS_100[[#This Row],[名前]]="","",(100+((VLOOKUP(RZS_100[[#This Row],[No用]],Q_Stat[],14,FALSE)-Statistics100!C$6)*5)/Statistics100!C$13))</f>
        <v>100</v>
      </c>
      <c r="K188" s="11">
        <f>IF(RZS_100[[#This Row],[名前]]="","",(100+((VLOOKUP(RZS_100[[#This Row],[No用]],Q_Stat[],15,FALSE)-Statistics100!D$6)*5)/Statistics100!D$13))</f>
        <v>102.24829916732027</v>
      </c>
      <c r="L188" s="11">
        <f>IF(RZS_100[[#This Row],[名前]]="","",(100+((VLOOKUP(RZS_100[[#This Row],[No用]],Q_Stat[],16,FALSE)-Statistics100!E$6)*5)/Statistics100!E$13))</f>
        <v>96.627551249019589</v>
      </c>
      <c r="M188" s="11">
        <f>IF(RZS_100[[#This Row],[名前]]="","",(100+((VLOOKUP(RZS_100[[#This Row],[No用]],Q_Stat[],17,FALSE)-Statistics100!F$6)*5)/Statistics100!F$13))</f>
        <v>93.255102498039179</v>
      </c>
      <c r="N188" s="11">
        <f>IF(RZS_100[[#This Row],[名前]]="","",(100+((VLOOKUP(RZS_100[[#This Row],[No用]],Q_Stat[],18,FALSE)-Statistics100!G$6)*5)/Statistics100!G$13))</f>
        <v>101.12414958366014</v>
      </c>
      <c r="O188" s="11">
        <f>IF(RZS_100[[#This Row],[名前]]="","",(100+((VLOOKUP(RZS_100[[#This Row],[No用]],Q_Stat[],19,FALSE)-Statistics100!H$6)*5)/Statistics100!H$13))</f>
        <v>104.0469385011765</v>
      </c>
      <c r="P188" s="11">
        <f>IF(RZS_100[[#This Row],[名前]]="","",(100+((VLOOKUP(RZS_100[[#This Row],[No用]],Q_Stat[],20,FALSE)-Statistics100!I$6)*5)/Statistics100!I$13))</f>
        <v>108.99319666928109</v>
      </c>
      <c r="Q188" s="11">
        <f>IF(RZS_100[[#This Row],[名前]]="","",(100+((VLOOKUP(RZS_100[[#This Row],[No用]],Q_Stat[],21,FALSE)-Statistics100!J$6)*5)/Statistics100!J$13))</f>
        <v>103.37244875098041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101.08788669386465</v>
      </c>
      <c r="T188" s="11">
        <f>IF(RZS_100[[#This Row],[名前]]="","",(100+((VLOOKUP(RZS_100[[#This Row],[No用]],Q_Stat[],26,FALSE)-Statistics100!M$6)*5)/Statistics100!M$13))</f>
        <v>102.02346925058825</v>
      </c>
      <c r="U188" s="11">
        <f>IF(RZS_100[[#This Row],[名前]]="","",(100+((VLOOKUP(RZS_100[[#This Row],[No用]],Q_Stat[],27,FALSE)-Statistics100!N$6)*5)/Statistics100!N$13))</f>
        <v>99.325510249803912</v>
      </c>
      <c r="V188" s="11">
        <f>IF(RZS_100[[#This Row],[名前]]="","",(100+((VLOOKUP(RZS_100[[#This Row],[No用]],Q_Stat[],28,FALSE)-Statistics100!O$6)*5)/Statistics100!O$13))</f>
        <v>100</v>
      </c>
      <c r="W188" s="11">
        <f>IF(RZS_100[[#This Row],[名前]]="","",(100+((VLOOKUP(RZS_100[[#This Row],[No用]],Q_Stat[],29,FALSE)-Statistics100!P$6)*5)/Statistics100!P$13))</f>
        <v>103.37244875098041</v>
      </c>
      <c r="X188" s="11">
        <f>IF(RZS_100[[#This Row],[名前]]="","",(100+((VLOOKUP(RZS_100[[#This Row],[No用]],Q_Stat[],30,FALSE)-Statistics100!Q$6)*5)/Statistics100!Q$13))</f>
        <v>102.69795900078432</v>
      </c>
      <c r="Y188" s="11">
        <f>IF(RZS_100[[#This Row],[名前]]="","",(VLOOKUP(RZS_100[[#This Row],[No用]],Q_Stat[],30,FALSE)))</f>
        <v>239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4</v>
      </c>
      <c r="AC188" s="11">
        <f>RZS_100[[#This Row],[ぶんし]]/RZS_100[[#This Row],[NIQR]]</f>
        <v>0.53959180015686548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潜尚保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ユニフォーム潜尚保ICONIC</v>
      </c>
      <c r="I189" s="11">
        <f>IF(RZS_100[[#This Row],[名前]]="","",(100+((VLOOKUP(RZS_100[[#This Row],[No用]],Q_Stat[],13,FALSE)-Statistics100!B$6)*5)/Statistics100!B$13))</f>
        <v>101.49886611154685</v>
      </c>
      <c r="J189" s="11">
        <f>IF(RZS_100[[#This Row],[名前]]="","",(100+((VLOOKUP(RZS_100[[#This Row],[No用]],Q_Stat[],14,FALSE)-Statistics100!C$6)*5)/Statistics100!C$13))</f>
        <v>99.036443214005601</v>
      </c>
      <c r="K189" s="11">
        <f>IF(RZS_100[[#This Row],[名前]]="","",(100+((VLOOKUP(RZS_100[[#This Row],[No用]],Q_Stat[],15,FALSE)-Statistics100!D$6)*5)/Statistics100!D$13))</f>
        <v>100</v>
      </c>
      <c r="L189" s="11">
        <f>IF(RZS_100[[#This Row],[名前]]="","",(100+((VLOOKUP(RZS_100[[#This Row],[No用]],Q_Stat[],16,FALSE)-Statistics100!E$6)*5)/Statistics100!E$13))</f>
        <v>100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100</v>
      </c>
      <c r="O189" s="11">
        <f>IF(RZS_100[[#This Row],[名前]]="","",(100+((VLOOKUP(RZS_100[[#This Row],[No用]],Q_Stat[],19,FALSE)-Statistics100!H$6)*5)/Statistics100!H$13))</f>
        <v>98.651020499607839</v>
      </c>
      <c r="P189" s="11">
        <f>IF(RZS_100[[#This Row],[名前]]="","",(100+((VLOOKUP(RZS_100[[#This Row],[No用]],Q_Stat[],20,FALSE)-Statistics100!I$6)*5)/Statistics100!I$13))</f>
        <v>106.74489750196082</v>
      </c>
      <c r="Q189" s="11">
        <f>IF(RZS_100[[#This Row],[名前]]="","",(100+((VLOOKUP(RZS_100[[#This Row],[No用]],Q_Stat[],21,FALSE)-Statistics100!J$6)*5)/Statistics100!J$13))</f>
        <v>100</v>
      </c>
      <c r="R189" s="11">
        <f>IF(RZS_100[[#This Row],[名前]]="","",(100+((VLOOKUP(RZS_100[[#This Row],[No用]],Q_Stat[],22,FALSE)-Statistics100!K$6)*5)/Statistics100!K$13))</f>
        <v>96.627551249019589</v>
      </c>
      <c r="S189" s="11">
        <f>IF(RZS_100[[#This Row],[名前]]="","",(100+((VLOOKUP(RZS_100[[#This Row],[No用]],Q_Stat[],25,FALSE)-Statistics100!L$6)*5)/Statistics100!L$13))</f>
        <v>97.60664927349778</v>
      </c>
      <c r="T189" s="11">
        <f>IF(RZS_100[[#This Row],[名前]]="","",(100+((VLOOKUP(RZS_100[[#This Row],[No用]],Q_Stat[],26,FALSE)-Statistics100!M$6)*5)/Statistics100!M$13))</f>
        <v>100.67448975019609</v>
      </c>
      <c r="U189" s="11">
        <f>IF(RZS_100[[#This Row],[名前]]="","",(100+((VLOOKUP(RZS_100[[#This Row],[No用]],Q_Stat[],27,FALSE)-Statistics100!N$6)*5)/Statistics100!N$13))</f>
        <v>100</v>
      </c>
      <c r="V189" s="11">
        <f>IF(RZS_100[[#This Row],[名前]]="","",(100+((VLOOKUP(RZS_100[[#This Row],[No用]],Q_Stat[],28,FALSE)-Statistics100!O$6)*5)/Statistics100!O$13))</f>
        <v>100</v>
      </c>
      <c r="W189" s="11">
        <f>IF(RZS_100[[#This Row],[名前]]="","",(100+((VLOOKUP(RZS_100[[#This Row],[No用]],Q_Stat[],29,FALSE)-Statistics100!P$6)*5)/Statistics100!P$13))</f>
        <v>98.313775624509802</v>
      </c>
      <c r="X189" s="11">
        <f>IF(RZS_100[[#This Row],[名前]]="","",(100+((VLOOKUP(RZS_100[[#This Row],[No用]],Q_Stat[],30,FALSE)-Statistics100!Q$6)*5)/Statistics100!Q$13))</f>
        <v>101.34897950039216</v>
      </c>
      <c r="Y189" s="11">
        <f>IF(RZS_100[[#This Row],[名前]]="","",(VLOOKUP(RZS_100[[#This Row],[No用]],Q_Stat[],30,FALSE)))</f>
        <v>237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2</v>
      </c>
      <c r="AC189" s="11">
        <f>RZS_100[[#This Row],[ぶんし]]/RZS_100[[#This Row],[NIQR]]</f>
        <v>0.26979590007843274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高千穂恵也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ユニフォーム高千穂恵也ICONIC</v>
      </c>
      <c r="I190" s="11">
        <f>IF(RZS_100[[#This Row],[名前]]="","",(100+((VLOOKUP(RZS_100[[#This Row],[No用]],Q_Stat[],13,FALSE)-Statistics100!B$6)*5)/Statistics100!B$13))</f>
        <v>100</v>
      </c>
      <c r="J190" s="11">
        <f>IF(RZS_100[[#This Row],[名前]]="","",(100+((VLOOKUP(RZS_100[[#This Row],[No用]],Q_Stat[],14,FALSE)-Statistics100!C$6)*5)/Statistics100!C$13))</f>
        <v>100.9635567859944</v>
      </c>
      <c r="K190" s="11">
        <f>IF(RZS_100[[#This Row],[名前]]="","",(100+((VLOOKUP(RZS_100[[#This Row],[No用]],Q_Stat[],15,FALSE)-Statistics100!D$6)*5)/Statistics100!D$13))</f>
        <v>100</v>
      </c>
      <c r="L190" s="11">
        <f>IF(RZS_100[[#This Row],[名前]]="","",(100+((VLOOKUP(RZS_100[[#This Row],[No用]],Q_Stat[],16,FALSE)-Statistics100!E$6)*5)/Statistics100!E$13))</f>
        <v>100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98.875850416339858</v>
      </c>
      <c r="O190" s="11">
        <f>IF(RZS_100[[#This Row],[名前]]="","",(100+((VLOOKUP(RZS_100[[#This Row],[No用]],Q_Stat[],19,FALSE)-Statistics100!H$6)*5)/Statistics100!H$13))</f>
        <v>100</v>
      </c>
      <c r="P190" s="11">
        <f>IF(RZS_100[[#This Row],[名前]]="","",(100+((VLOOKUP(RZS_100[[#This Row],[No用]],Q_Stat[],20,FALSE)-Statistics100!I$6)*5)/Statistics100!I$13))</f>
        <v>102.24829916732027</v>
      </c>
      <c r="Q190" s="11">
        <f>IF(RZS_100[[#This Row],[名前]]="","",(100+((VLOOKUP(RZS_100[[#This Row],[No用]],Q_Stat[],21,FALSE)-Statistics100!J$6)*5)/Statistics100!J$13))</f>
        <v>96.627551249019589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98.694535967362427</v>
      </c>
      <c r="T190" s="11">
        <f>IF(RZS_100[[#This Row],[名前]]="","",(100+((VLOOKUP(RZS_100[[#This Row],[No用]],Q_Stat[],26,FALSE)-Statistics100!M$6)*5)/Statistics100!M$13))</f>
        <v>102.02346925058825</v>
      </c>
      <c r="U190" s="11">
        <f>IF(RZS_100[[#This Row],[名前]]="","",(100+((VLOOKUP(RZS_100[[#This Row],[No用]],Q_Stat[],27,FALSE)-Statistics100!N$6)*5)/Statistics100!N$13))</f>
        <v>101.34897950039216</v>
      </c>
      <c r="V190" s="11">
        <f>IF(RZS_100[[#This Row],[名前]]="","",(100+((VLOOKUP(RZS_100[[#This Row],[No用]],Q_Stat[],28,FALSE)-Statistics100!O$6)*5)/Statistics100!O$13))</f>
        <v>100</v>
      </c>
      <c r="W190" s="11">
        <f>IF(RZS_100[[#This Row],[名前]]="","",(100+((VLOOKUP(RZS_100[[#This Row],[No用]],Q_Stat[],29,FALSE)-Statistics100!P$6)*5)/Statistics100!P$13))</f>
        <v>97.470663436764696</v>
      </c>
      <c r="X190" s="11">
        <f>IF(RZS_100[[#This Row],[名前]]="","",(100+((VLOOKUP(RZS_100[[#This Row],[No用]],Q_Stat[],30,FALSE)-Statistics100!Q$6)*5)/Statistics100!Q$13))</f>
        <v>99.325510249803912</v>
      </c>
      <c r="Y190" s="11">
        <f>IF(RZS_100[[#This Row],[名前]]="","",(VLOOKUP(RZS_100[[#This Row],[No用]],Q_Stat[],30,FALSE)))</f>
        <v>234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-1</v>
      </c>
      <c r="AC190" s="11">
        <f>RZS_100[[#This Row],[ぶんし]]/RZS_100[[#This Row],[NIQR]]</f>
        <v>-0.13489795003921637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広尾倖児</v>
      </c>
      <c r="D191" t="str">
        <f>IFERROR(Stat[[#This Row],[じゃんけん]],"")</f>
        <v>パー</v>
      </c>
      <c r="E191" t="str">
        <f>IFERROR(Stat[[#This Row],[ポジション]],"")</f>
        <v>MB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ユニフォーム広尾倖児ICONIC</v>
      </c>
      <c r="I191" s="11">
        <f>IF(RZS_100[[#This Row],[名前]]="","",(100+((VLOOKUP(RZS_100[[#This Row],[No用]],Q_Stat[],13,FALSE)-Statistics100!B$6)*5)/Statistics100!B$13))</f>
        <v>96.252834721132885</v>
      </c>
      <c r="J191" s="11">
        <f>IF(RZS_100[[#This Row],[名前]]="","",(100+((VLOOKUP(RZS_100[[#This Row],[No用]],Q_Stat[],14,FALSE)-Statistics100!C$6)*5)/Statistics100!C$13))</f>
        <v>93.255102498039179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108.43112187745102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104.49659833464055</v>
      </c>
      <c r="O191" s="11">
        <f>IF(RZS_100[[#This Row],[名前]]="","",(100+((VLOOKUP(RZS_100[[#This Row],[No用]],Q_Stat[],19,FALSE)-Statistics100!H$6)*5)/Statistics100!H$13))</f>
        <v>98.651020499607839</v>
      </c>
      <c r="P191" s="11">
        <f>IF(RZS_100[[#This Row],[名前]]="","",(100+((VLOOKUP(RZS_100[[#This Row],[No用]],Q_Stat[],20,FALSE)-Statistics100!I$6)*5)/Statistics100!I$13))</f>
        <v>97.751700832679731</v>
      </c>
      <c r="Q191" s="11">
        <f>IF(RZS_100[[#This Row],[名前]]="","",(100+((VLOOKUP(RZS_100[[#This Row],[No用]],Q_Stat[],21,FALSE)-Statistics100!J$6)*5)/Statistics100!J$13))</f>
        <v>98.313775624509802</v>
      </c>
      <c r="R191" s="11">
        <f>IF(RZS_100[[#This Row],[名前]]="","",(100+((VLOOKUP(RZS_100[[#This Row],[No用]],Q_Stat[],22,FALSE)-Statistics100!K$6)*5)/Statistics100!K$13))</f>
        <v>96.627551249019589</v>
      </c>
      <c r="S191" s="11">
        <f>IF(RZS_100[[#This Row],[名前]]="","",(100+((VLOOKUP(RZS_100[[#This Row],[No用]],Q_Stat[],25,FALSE)-Statistics100!L$6)*5)/Statistics100!L$13))</f>
        <v>95.213298546995546</v>
      </c>
      <c r="T191" s="11">
        <f>IF(RZS_100[[#This Row],[名前]]="","",(100+((VLOOKUP(RZS_100[[#This Row],[No用]],Q_Stat[],26,FALSE)-Statistics100!M$6)*5)/Statistics100!M$13))</f>
        <v>95.953061498823502</v>
      </c>
      <c r="U191" s="11">
        <f>IF(RZS_100[[#This Row],[名前]]="","",(100+((VLOOKUP(RZS_100[[#This Row],[No用]],Q_Stat[],27,FALSE)-Statistics100!N$6)*5)/Statistics100!N$13))</f>
        <v>99.325510249803912</v>
      </c>
      <c r="V191" s="11">
        <f>IF(RZS_100[[#This Row],[名前]]="","",(100+((VLOOKUP(RZS_100[[#This Row],[No用]],Q_Stat[],28,FALSE)-Statistics100!O$6)*5)/Statistics100!O$13))</f>
        <v>102.5293365632353</v>
      </c>
      <c r="W191" s="11">
        <f>IF(RZS_100[[#This Row],[名前]]="","",(100+((VLOOKUP(RZS_100[[#This Row],[No用]],Q_Stat[],29,FALSE)-Statistics100!P$6)*5)/Statistics100!P$13))</f>
        <v>97.470663436764696</v>
      </c>
      <c r="X191" s="11">
        <f>IF(RZS_100[[#This Row],[名前]]="","",(100+((VLOOKUP(RZS_100[[#This Row],[No用]],Q_Stat[],30,FALSE)-Statistics100!Q$6)*5)/Statistics100!Q$13))</f>
        <v>101.34897950039216</v>
      </c>
      <c r="Y191" s="11">
        <f>IF(RZS_100[[#This Row],[名前]]="","",(VLOOKUP(RZS_100[[#This Row],[No用]],Q_Stat[],30,FALSE)))</f>
        <v>237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2</v>
      </c>
      <c r="AC191" s="11">
        <f>RZS_100[[#This Row],[ぶんし]]/RZS_100[[#This Row],[NIQR]]</f>
        <v>0.26979590007843274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先島伊澄</v>
      </c>
      <c r="D192" t="str">
        <f>IFERROR(Stat[[#This Row],[じゃんけん]],"")</f>
        <v>パー</v>
      </c>
      <c r="E192" t="str">
        <f>IFERROR(Stat[[#This Row],[ポジション]],"")</f>
        <v>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ユニフォーム先島伊澄ICONIC</v>
      </c>
      <c r="I192" s="11">
        <f>IF(RZS_100[[#This Row],[名前]]="","",(100+((VLOOKUP(RZS_100[[#This Row],[No用]],Q_Stat[],13,FALSE)-Statistics100!B$6)*5)/Statistics100!B$13))</f>
        <v>95.503401665359448</v>
      </c>
      <c r="J192" s="11">
        <f>IF(RZS_100[[#This Row],[名前]]="","",(100+((VLOOKUP(RZS_100[[#This Row],[No用]],Q_Stat[],14,FALSE)-Statistics100!C$6)*5)/Statistics100!C$13))</f>
        <v>97.109329642016789</v>
      </c>
      <c r="K192" s="11">
        <f>IF(RZS_100[[#This Row],[名前]]="","",(100+((VLOOKUP(RZS_100[[#This Row],[No用]],Q_Stat[],15,FALSE)-Statistics100!D$6)*5)/Statistics100!D$13))</f>
        <v>106.74489750196082</v>
      </c>
      <c r="L192" s="11">
        <f>IF(RZS_100[[#This Row],[名前]]="","",(100+((VLOOKUP(RZS_100[[#This Row],[No用]],Q_Stat[],16,FALSE)-Statistics100!E$6)*5)/Statistics100!E$13))</f>
        <v>98.313775624509802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97.751700832679731</v>
      </c>
      <c r="O192" s="11">
        <f>IF(RZS_100[[#This Row],[名前]]="","",(100+((VLOOKUP(RZS_100[[#This Row],[No用]],Q_Stat[],19,FALSE)-Statistics100!H$6)*5)/Statistics100!H$13))</f>
        <v>97.302040999215677</v>
      </c>
      <c r="P192" s="11">
        <f>IF(RZS_100[[#This Row],[名前]]="","",(100+((VLOOKUP(RZS_100[[#This Row],[No用]],Q_Stat[],20,FALSE)-Statistics100!I$6)*5)/Statistics100!I$13))</f>
        <v>97.751700832679731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97.171494595951913</v>
      </c>
      <c r="T192" s="11">
        <f>IF(RZS_100[[#This Row],[名前]]="","",(100+((VLOOKUP(RZS_100[[#This Row],[No用]],Q_Stat[],26,FALSE)-Statistics100!M$6)*5)/Statistics100!M$13))</f>
        <v>95.278571748627428</v>
      </c>
      <c r="U192" s="11">
        <f>IF(RZS_100[[#This Row],[名前]]="","",(100+((VLOOKUP(RZS_100[[#This Row],[No用]],Q_Stat[],27,FALSE)-Statistics100!N$6)*5)/Statistics100!N$13))</f>
        <v>97.976530749411751</v>
      </c>
      <c r="V192" s="11">
        <f>IF(RZS_100[[#This Row],[名前]]="","",(100+((VLOOKUP(RZS_100[[#This Row],[No用]],Q_Stat[],28,FALSE)-Statistics100!O$6)*5)/Statistics100!O$13))</f>
        <v>104.21556093872552</v>
      </c>
      <c r="W192" s="11">
        <f>IF(RZS_100[[#This Row],[名前]]="","",(100+((VLOOKUP(RZS_100[[#This Row],[No用]],Q_Stat[],29,FALSE)-Statistics100!P$6)*5)/Statistics100!P$13))</f>
        <v>97.470663436764696</v>
      </c>
      <c r="X192" s="11">
        <f>IF(RZS_100[[#This Row],[名前]]="","",(100+((VLOOKUP(RZS_100[[#This Row],[No用]],Q_Stat[],30,FALSE)-Statistics100!Q$6)*5)/Statistics100!Q$13))</f>
        <v>97.302040999215677</v>
      </c>
      <c r="Y192" s="11">
        <f>IF(RZS_100[[#This Row],[名前]]="","",(VLOOKUP(RZS_100[[#This Row],[No用]],Q_Stat[],30,FALSE)))</f>
        <v>231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-4</v>
      </c>
      <c r="AC192" s="11">
        <f>RZS_100[[#This Row],[ぶんし]]/RZS_100[[#This Row],[NIQR]]</f>
        <v>-0.53959180015686548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背黒晃彦</v>
      </c>
      <c r="D193" t="str">
        <f>IFERROR(Stat[[#This Row],[じゃんけん]],"")</f>
        <v>パー</v>
      </c>
      <c r="E193" t="str">
        <f>IFERROR(Stat[[#This Row],[ポジション]],"")</f>
        <v>MB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ユニフォーム背黒晃彦ICONIC</v>
      </c>
      <c r="I193" s="11">
        <f>IF(RZS_100[[#This Row],[名前]]="","",(100+((VLOOKUP(RZS_100[[#This Row],[No用]],Q_Stat[],13,FALSE)-Statistics100!B$6)*5)/Statistics100!B$13))</f>
        <v>97.002267776906308</v>
      </c>
      <c r="J193" s="11">
        <f>IF(RZS_100[[#This Row],[名前]]="","",(100+((VLOOKUP(RZS_100[[#This Row],[No用]],Q_Stat[],14,FALSE)-Statistics100!C$6)*5)/Statistics100!C$13))</f>
        <v>94.218659284033578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91.568878122548981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104.49659833464055</v>
      </c>
      <c r="O193" s="11">
        <f>IF(RZS_100[[#This Row],[名前]]="","",(100+((VLOOKUP(RZS_100[[#This Row],[No用]],Q_Stat[],19,FALSE)-Statistics100!H$6)*5)/Statistics100!H$13))</f>
        <v>98.651020499607839</v>
      </c>
      <c r="P193" s="11">
        <f>IF(RZS_100[[#This Row],[名前]]="","",(100+((VLOOKUP(RZS_100[[#This Row],[No用]],Q_Stat[],20,FALSE)-Statistics100!I$6)*5)/Statistics100!I$13))</f>
        <v>97.751700832679731</v>
      </c>
      <c r="Q193" s="11">
        <f>IF(RZS_100[[#This Row],[名前]]="","",(100+((VLOOKUP(RZS_100[[#This Row],[No用]],Q_Stat[],21,FALSE)-Statistics100!J$6)*5)/Statistics100!J$13))</f>
        <v>96.627551249019589</v>
      </c>
      <c r="R193" s="11">
        <f>IF(RZS_100[[#This Row],[名前]]="","",(100+((VLOOKUP(RZS_100[[#This Row],[No用]],Q_Stat[],22,FALSE)-Statistics100!K$6)*5)/Statistics100!K$13))</f>
        <v>96.627551249019589</v>
      </c>
      <c r="S193" s="11">
        <f>IF(RZS_100[[#This Row],[名前]]="","",(100+((VLOOKUP(RZS_100[[#This Row],[No用]],Q_Stat[],25,FALSE)-Statistics100!L$6)*5)/Statistics100!L$13))</f>
        <v>93.255102498039179</v>
      </c>
      <c r="T193" s="11">
        <f>IF(RZS_100[[#This Row],[名前]]="","",(100+((VLOOKUP(RZS_100[[#This Row],[No用]],Q_Stat[],26,FALSE)-Statistics100!M$6)*5)/Statistics100!M$13))</f>
        <v>96.627551249019589</v>
      </c>
      <c r="U193" s="11">
        <f>IF(RZS_100[[#This Row],[名前]]="","",(100+((VLOOKUP(RZS_100[[#This Row],[No用]],Q_Stat[],27,FALSE)-Statistics100!N$6)*5)/Statistics100!N$13))</f>
        <v>93.255102498039179</v>
      </c>
      <c r="V193" s="11">
        <f>IF(RZS_100[[#This Row],[名前]]="","",(100+((VLOOKUP(RZS_100[[#This Row],[No用]],Q_Stat[],28,FALSE)-Statistics100!O$6)*5)/Statistics100!O$13))</f>
        <v>94.098214685784285</v>
      </c>
      <c r="W193" s="11">
        <f>IF(RZS_100[[#This Row],[名前]]="","",(100+((VLOOKUP(RZS_100[[#This Row],[No用]],Q_Stat[],29,FALSE)-Statistics100!P$6)*5)/Statistics100!P$13))</f>
        <v>96.627551249019589</v>
      </c>
      <c r="X193" s="11">
        <f>IF(RZS_100[[#This Row],[名前]]="","",(100+((VLOOKUP(RZS_100[[#This Row],[No用]],Q_Stat[],30,FALSE)-Statistics100!Q$6)*5)/Statistics100!Q$13))</f>
        <v>101.34897950039216</v>
      </c>
      <c r="Y193" s="11">
        <f>IF(RZS_100[[#This Row],[名前]]="","",(VLOOKUP(RZS_100[[#This Row],[No用]],Q_Stat[],30,FALSE)))</f>
        <v>237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2</v>
      </c>
      <c r="AC193" s="11">
        <f>RZS_100[[#This Row],[ぶんし]]/RZS_100[[#This Row],[NIQR]]</f>
        <v>0.26979590007843274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赤間颯</v>
      </c>
      <c r="D194" t="str">
        <f>IFERROR(Stat[[#This Row],[じゃんけん]],"")</f>
        <v>パー</v>
      </c>
      <c r="E194" t="str">
        <f>IFERROR(Stat[[#This Row],[ポジション]],"")</f>
        <v>Li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ユニフォーム赤間颯ICONIC</v>
      </c>
      <c r="I194" s="11">
        <f>IF(RZS_100[[#This Row],[名前]]="","",(100+((VLOOKUP(RZS_100[[#This Row],[No用]],Q_Stat[],13,FALSE)-Statistics100!B$6)*5)/Statistics100!B$13))</f>
        <v>93.255102498039179</v>
      </c>
      <c r="J194" s="11">
        <f>IF(RZS_100[[#This Row],[名前]]="","",(100+((VLOOKUP(RZS_100[[#This Row],[No用]],Q_Stat[],14,FALSE)-Statistics100!C$6)*5)/Statistics100!C$13))</f>
        <v>91.327988926050381</v>
      </c>
      <c r="K194" s="11">
        <f>IF(RZS_100[[#This Row],[名前]]="","",(100+((VLOOKUP(RZS_100[[#This Row],[No用]],Q_Stat[],15,FALSE)-Statistics100!D$6)*5)/Statistics100!D$13))</f>
        <v>100</v>
      </c>
      <c r="L194" s="11">
        <f>IF(RZS_100[[#This Row],[名前]]="","",(100+((VLOOKUP(RZS_100[[#This Row],[No用]],Q_Stat[],16,FALSE)-Statistics100!E$6)*5)/Statistics100!E$13))</f>
        <v>98.313775624509802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92.130952914379037</v>
      </c>
      <c r="O194" s="11">
        <f>IF(RZS_100[[#This Row],[名前]]="","",(100+((VLOOKUP(RZS_100[[#This Row],[No用]],Q_Stat[],19,FALSE)-Statistics100!H$6)*5)/Statistics100!H$13))</f>
        <v>106.74489750196082</v>
      </c>
      <c r="P194" s="11">
        <f>IF(RZS_100[[#This Row],[名前]]="","",(100+((VLOOKUP(RZS_100[[#This Row],[No用]],Q_Stat[],20,FALSE)-Statistics100!I$6)*5)/Statistics100!I$13))</f>
        <v>104.49659833464055</v>
      </c>
      <c r="Q194" s="11">
        <f>IF(RZS_100[[#This Row],[名前]]="","",(100+((VLOOKUP(RZS_100[[#This Row],[No用]],Q_Stat[],21,FALSE)-Statistics100!J$6)*5)/Statistics100!J$13))</f>
        <v>105.05867312647061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96.518762579633119</v>
      </c>
      <c r="T194" s="11">
        <f>IF(RZS_100[[#This Row],[名前]]="","",(100+((VLOOKUP(RZS_100[[#This Row],[No用]],Q_Stat[],26,FALSE)-Statistics100!M$6)*5)/Statistics100!M$13))</f>
        <v>95.953061498823502</v>
      </c>
      <c r="U194" s="11">
        <f>IF(RZS_100[[#This Row],[名前]]="","",(100+((VLOOKUP(RZS_100[[#This Row],[No用]],Q_Stat[],27,FALSE)-Statistics100!N$6)*5)/Statistics100!N$13))</f>
        <v>93.929592248235267</v>
      </c>
      <c r="V194" s="11">
        <f>IF(RZS_100[[#This Row],[名前]]="","",(100+((VLOOKUP(RZS_100[[#This Row],[No用]],Q_Stat[],28,FALSE)-Statistics100!O$6)*5)/Statistics100!O$13))</f>
        <v>99.156887812254894</v>
      </c>
      <c r="W194" s="11">
        <f>IF(RZS_100[[#This Row],[名前]]="","",(100+((VLOOKUP(RZS_100[[#This Row],[No用]],Q_Stat[],29,FALSE)-Statistics100!P$6)*5)/Statistics100!P$13))</f>
        <v>105.90178531421572</v>
      </c>
      <c r="X194" s="11">
        <f>IF(RZS_100[[#This Row],[名前]]="","",(100+((VLOOKUP(RZS_100[[#This Row],[No用]],Q_Stat[],30,FALSE)-Statistics100!Q$6)*5)/Statistics100!Q$13))</f>
        <v>95.953061498823502</v>
      </c>
      <c r="Y194" s="11">
        <f>IF(RZS_100[[#This Row],[名前]]="","",(VLOOKUP(RZS_100[[#This Row],[No用]],Q_Stat[],30,FALSE)))</f>
        <v>229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-6</v>
      </c>
      <c r="AC194" s="11">
        <f>RZS_100[[#This Row],[ぶんし]]/RZS_100[[#This Row],[NIQR]]</f>
        <v>-0.80938770023529827</v>
      </c>
    </row>
    <row r="195" spans="1:29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  <c r="I195" s="11" t="str">
        <f>IF(RZS_100[[#This Row],[名前]]="","",(100+((VLOOKUP(RZS_100[[#This Row],[No用]],Q_Stat[],13,FALSE)-Statistics100!B$6)*5)/Statistics100!B$13))</f>
        <v/>
      </c>
      <c r="J195" s="11" t="str">
        <f>IF(RZS_100[[#This Row],[名前]]="","",(100+((VLOOKUP(RZS_100[[#This Row],[No用]],Q_Stat[],14,FALSE)-Statistics100!C$6)*5)/Statistics100!C$13))</f>
        <v/>
      </c>
      <c r="K195" s="11" t="str">
        <f>IF(RZS_100[[#This Row],[名前]]="","",(100+((VLOOKUP(RZS_100[[#This Row],[No用]],Q_Stat[],15,FALSE)-Statistics100!D$6)*5)/Statistics100!D$13))</f>
        <v/>
      </c>
      <c r="L195" s="11" t="str">
        <f>IF(RZS_100[[#This Row],[名前]]="","",(100+((VLOOKUP(RZS_100[[#This Row],[No用]],Q_Stat[],16,FALSE)-Statistics100!E$6)*5)/Statistics100!E$13))</f>
        <v/>
      </c>
      <c r="M195" s="11" t="str">
        <f>IF(RZS_100[[#This Row],[名前]]="","",(100+((VLOOKUP(RZS_100[[#This Row],[No用]],Q_Stat[],17,FALSE)-Statistics100!F$6)*5)/Statistics100!F$13))</f>
        <v/>
      </c>
      <c r="N195" s="11" t="str">
        <f>IF(RZS_100[[#This Row],[名前]]="","",(100+((VLOOKUP(RZS_100[[#This Row],[No用]],Q_Stat[],18,FALSE)-Statistics100!G$6)*5)/Statistics100!G$13))</f>
        <v/>
      </c>
      <c r="O195" s="11" t="str">
        <f>IF(RZS_100[[#This Row],[名前]]="","",(100+((VLOOKUP(RZS_100[[#This Row],[No用]],Q_Stat[],19,FALSE)-Statistics100!H$6)*5)/Statistics100!H$13))</f>
        <v/>
      </c>
      <c r="P195" s="11" t="str">
        <f>IF(RZS_100[[#This Row],[名前]]="","",(100+((VLOOKUP(RZS_100[[#This Row],[No用]],Q_Stat[],20,FALSE)-Statistics100!I$6)*5)/Statistics100!I$13))</f>
        <v/>
      </c>
      <c r="Q195" s="11" t="str">
        <f>IF(RZS_100[[#This Row],[名前]]="","",(100+((VLOOKUP(RZS_100[[#This Row],[No用]],Q_Stat[],21,FALSE)-Statistics100!J$6)*5)/Statistics100!J$13))</f>
        <v/>
      </c>
      <c r="R195" s="11" t="str">
        <f>IF(RZS_100[[#This Row],[名前]]="","",(100+((VLOOKUP(RZS_100[[#This Row],[No用]],Q_Stat[],22,FALSE)-Statistics100!K$6)*5)/Statistics100!K$13))</f>
        <v/>
      </c>
      <c r="S195" s="11" t="str">
        <f>IF(RZS_100[[#This Row],[名前]]="","",(100+((VLOOKUP(RZS_100[[#This Row],[No用]],Q_Stat[],25,FALSE)-Statistics100!L$6)*5)/Statistics100!L$13))</f>
        <v/>
      </c>
      <c r="T195" s="11" t="str">
        <f>IF(RZS_100[[#This Row],[名前]]="","",(100+((VLOOKUP(RZS_100[[#This Row],[No用]],Q_Stat[],26,FALSE)-Statistics100!M$6)*5)/Statistics100!M$13))</f>
        <v/>
      </c>
      <c r="U195" s="11" t="str">
        <f>IF(RZS_100[[#This Row],[名前]]="","",(100+((VLOOKUP(RZS_100[[#This Row],[No用]],Q_Stat[],27,FALSE)-Statistics100!N$6)*5)/Statistics100!N$13))</f>
        <v/>
      </c>
      <c r="V195" s="11" t="str">
        <f>IF(RZS_100[[#This Row],[名前]]="","",(100+((VLOOKUP(RZS_100[[#This Row],[No用]],Q_Stat[],28,FALSE)-Statistics100!O$6)*5)/Statistics100!O$13))</f>
        <v/>
      </c>
      <c r="W195" s="11" t="str">
        <f>IF(RZS_100[[#This Row],[名前]]="","",(100+((VLOOKUP(RZS_100[[#This Row],[No用]],Q_Stat[],29,FALSE)-Statistics100!P$6)*5)/Statistics100!P$13))</f>
        <v/>
      </c>
      <c r="X195" s="11" t="str">
        <f>IF(RZS_100[[#This Row],[名前]]="","",(100+((VLOOKUP(RZS_100[[#This Row],[No用]],Q_Stat[],30,FALSE)-Statistics100!Q$6)*5)/Statistics100!Q$13))</f>
        <v/>
      </c>
      <c r="Y195" s="11" t="str">
        <f>IF(RZS_100[[#This Row],[名前]]="","",(VLOOKUP(RZS_100[[#This Row],[No用]],Q_Stat[],30,FALSE)))</f>
        <v/>
      </c>
      <c r="Z195" t="str">
        <f>IF(RZS_100[[#This Row],[名前]]="","",((Statistics100!Q$6)))</f>
        <v/>
      </c>
      <c r="AA195" s="11" t="str">
        <f>IF(RZS_100[[#This Row],[名前]]="","",((Statistics100!Q$13)))</f>
        <v/>
      </c>
      <c r="AB195" t="e">
        <f>((RZS_100[[#This Row],[値]]-RZS_100[[#This Row],[四分位50]]))</f>
        <v>#VALUE!</v>
      </c>
      <c r="AC195" s="11" t="e">
        <f>RZS_100[[#This Row],[ぶんし]]/RZS_100[[#This Row],[NIQR]]</f>
        <v>#VALUE!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1" t="str">
        <f>IF(RZS_100[[#This Row],[名前]]="","",(100+((VLOOKUP(RZS_100[[#This Row],[No用]],Q_Stat[],13,FALSE)-Statistics100!B$6)*5)/Statistics100!B$13))</f>
        <v/>
      </c>
      <c r="J196" s="11" t="str">
        <f>IF(RZS_100[[#This Row],[名前]]="","",(100+((VLOOKUP(RZS_100[[#This Row],[No用]],Q_Stat[],14,FALSE)-Statistics100!C$6)*5)/Statistics100!C$13))</f>
        <v/>
      </c>
      <c r="K196" s="11" t="str">
        <f>IF(RZS_100[[#This Row],[名前]]="","",(100+((VLOOKUP(RZS_100[[#This Row],[No用]],Q_Stat[],15,FALSE)-Statistics100!D$6)*5)/Statistics100!D$13))</f>
        <v/>
      </c>
      <c r="L196" s="11" t="str">
        <f>IF(RZS_100[[#This Row],[名前]]="","",(100+((VLOOKUP(RZS_100[[#This Row],[No用]],Q_Stat[],16,FALSE)-Statistics100!E$6)*5)/Statistics100!E$13))</f>
        <v/>
      </c>
      <c r="M196" s="11" t="str">
        <f>IF(RZS_100[[#This Row],[名前]]="","",(100+((VLOOKUP(RZS_100[[#This Row],[No用]],Q_Stat[],17,FALSE)-Statistics100!F$6)*5)/Statistics100!F$13))</f>
        <v/>
      </c>
      <c r="N196" s="11" t="str">
        <f>IF(RZS_100[[#This Row],[名前]]="","",(100+((VLOOKUP(RZS_100[[#This Row],[No用]],Q_Stat[],18,FALSE)-Statistics100!G$6)*5)/Statistics100!G$13))</f>
        <v/>
      </c>
      <c r="O196" s="11" t="str">
        <f>IF(RZS_100[[#This Row],[名前]]="","",(100+((VLOOKUP(RZS_100[[#This Row],[No用]],Q_Stat[],19,FALSE)-Statistics100!H$6)*5)/Statistics100!H$13))</f>
        <v/>
      </c>
      <c r="P196" s="11" t="str">
        <f>IF(RZS_100[[#This Row],[名前]]="","",(100+((VLOOKUP(RZS_100[[#This Row],[No用]],Q_Stat[],20,FALSE)-Statistics100!I$6)*5)/Statistics100!I$13))</f>
        <v/>
      </c>
      <c r="Q196" s="11" t="str">
        <f>IF(RZS_100[[#This Row],[名前]]="","",(100+((VLOOKUP(RZS_100[[#This Row],[No用]],Q_Stat[],21,FALSE)-Statistics100!J$6)*5)/Statistics100!J$13))</f>
        <v/>
      </c>
      <c r="R196" s="11" t="str">
        <f>IF(RZS_100[[#This Row],[名前]]="","",(100+((VLOOKUP(RZS_100[[#This Row],[No用]],Q_Stat[],22,FALSE)-Statistics100!K$6)*5)/Statistics100!K$13))</f>
        <v/>
      </c>
      <c r="S196" s="11" t="str">
        <f>IF(RZS_100[[#This Row],[名前]]="","",(100+((VLOOKUP(RZS_100[[#This Row],[No用]],Q_Stat[],25,FALSE)-Statistics100!L$6)*5)/Statistics100!L$13))</f>
        <v/>
      </c>
      <c r="T196" s="11" t="str">
        <f>IF(RZS_100[[#This Row],[名前]]="","",(100+((VLOOKUP(RZS_100[[#This Row],[No用]],Q_Stat[],26,FALSE)-Statistics100!M$6)*5)/Statistics100!M$13))</f>
        <v/>
      </c>
      <c r="U196" s="11" t="str">
        <f>IF(RZS_100[[#This Row],[名前]]="","",(100+((VLOOKUP(RZS_100[[#This Row],[No用]],Q_Stat[],27,FALSE)-Statistics100!N$6)*5)/Statistics100!N$13))</f>
        <v/>
      </c>
      <c r="V196" s="11" t="str">
        <f>IF(RZS_100[[#This Row],[名前]]="","",(100+((VLOOKUP(RZS_100[[#This Row],[No用]],Q_Stat[],28,FALSE)-Statistics100!O$6)*5)/Statistics100!O$13))</f>
        <v/>
      </c>
      <c r="W196" s="11" t="str">
        <f>IF(RZS_100[[#This Row],[名前]]="","",(100+((VLOOKUP(RZS_100[[#This Row],[No用]],Q_Stat[],29,FALSE)-Statistics100!P$6)*5)/Statistics100!P$13))</f>
        <v/>
      </c>
      <c r="X196" s="11" t="str">
        <f>IF(RZS_100[[#This Row],[名前]]="","",(100+((VLOOKUP(RZS_100[[#This Row],[No用]],Q_Stat[],30,FALSE)-Statistics100!Q$6)*5)/Statistics100!Q$13))</f>
        <v/>
      </c>
      <c r="Y196" s="11" t="str">
        <f>IF(RZS_100[[#This Row],[名前]]="","",(VLOOKUP(RZS_100[[#This Row],[No用]],Q_Stat[],30,FALSE)))</f>
        <v/>
      </c>
      <c r="Z196" t="str">
        <f>IF(RZS_100[[#This Row],[名前]]="","",((Statistics100!Q$6)))</f>
        <v/>
      </c>
      <c r="AA196" s="11" t="str">
        <f>IF(RZS_100[[#This Row],[名前]]="","",((Statistics100!Q$13)))</f>
        <v/>
      </c>
      <c r="AB196" t="e">
        <f>((RZS_100[[#This Row],[値]]-RZS_100[[#This Row],[四分位50]]))</f>
        <v>#VALUE!</v>
      </c>
      <c r="AC196" s="11" t="e">
        <f>RZS_100[[#This Row],[ぶんし]]/RZS_100[[#This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IF(RZS_100[[#This Row],[名前]]="","",(100+((VLOOKUP(RZS_100[[#This Row],[No用]],Q_Stat[],13,FALSE)-Statistics100!B$6)*5)/Statistics100!B$13))</f>
        <v/>
      </c>
      <c r="J197" s="11" t="str">
        <f>IF(RZS_100[[#This Row],[名前]]="","",(100+((VLOOKUP(RZS_100[[#This Row],[No用]],Q_Stat[],14,FALSE)-Statistics100!C$6)*5)/Statistics100!C$13))</f>
        <v/>
      </c>
      <c r="K197" s="11" t="str">
        <f>IF(RZS_100[[#This Row],[名前]]="","",(100+((VLOOKUP(RZS_100[[#This Row],[No用]],Q_Stat[],15,FALSE)-Statistics100!D$6)*5)/Statistics100!D$13))</f>
        <v/>
      </c>
      <c r="L197" s="11" t="str">
        <f>IF(RZS_100[[#This Row],[名前]]="","",(100+((VLOOKUP(RZS_100[[#This Row],[No用]],Q_Stat[],16,FALSE)-Statistics100!E$6)*5)/Statistics100!E$13))</f>
        <v/>
      </c>
      <c r="M197" s="11" t="str">
        <f>IF(RZS_100[[#This Row],[名前]]="","",(100+((VLOOKUP(RZS_100[[#This Row],[No用]],Q_Stat[],17,FALSE)-Statistics100!F$6)*5)/Statistics100!F$13))</f>
        <v/>
      </c>
      <c r="N197" s="11" t="str">
        <f>IF(RZS_100[[#This Row],[名前]]="","",(100+((VLOOKUP(RZS_100[[#This Row],[No用]],Q_Stat[],18,FALSE)-Statistics100!G$6)*5)/Statistics100!G$13))</f>
        <v/>
      </c>
      <c r="O197" s="11" t="str">
        <f>IF(RZS_100[[#This Row],[名前]]="","",(100+((VLOOKUP(RZS_100[[#This Row],[No用]],Q_Stat[],19,FALSE)-Statistics100!H$6)*5)/Statistics100!H$13))</f>
        <v/>
      </c>
      <c r="P197" s="11" t="str">
        <f>IF(RZS_100[[#This Row],[名前]]="","",(100+((VLOOKUP(RZS_100[[#This Row],[No用]],Q_Stat[],20,FALSE)-Statistics100!I$6)*5)/Statistics100!I$13))</f>
        <v/>
      </c>
      <c r="Q197" s="11" t="str">
        <f>IF(RZS_100[[#This Row],[名前]]="","",(100+((VLOOKUP(RZS_100[[#This Row],[No用]],Q_Stat[],21,FALSE)-Statistics100!J$6)*5)/Statistics100!J$13))</f>
        <v/>
      </c>
      <c r="R197" s="11" t="str">
        <f>IF(RZS_100[[#This Row],[名前]]="","",(100+((VLOOKUP(RZS_100[[#This Row],[No用]],Q_Stat[],22,FALSE)-Statistics100!K$6)*5)/Statistics100!K$13))</f>
        <v/>
      </c>
      <c r="S197" s="11" t="str">
        <f>IF(RZS_100[[#This Row],[名前]]="","",(100+((VLOOKUP(RZS_100[[#This Row],[No用]],Q_Stat[],25,FALSE)-Statistics100!L$6)*5)/Statistics100!L$13))</f>
        <v/>
      </c>
      <c r="T197" s="11" t="str">
        <f>IF(RZS_100[[#This Row],[名前]]="","",(100+((VLOOKUP(RZS_100[[#This Row],[No用]],Q_Stat[],26,FALSE)-Statistics100!M$6)*5)/Statistics100!M$13))</f>
        <v/>
      </c>
      <c r="U197" s="11" t="str">
        <f>IF(RZS_100[[#This Row],[名前]]="","",(100+((VLOOKUP(RZS_100[[#This Row],[No用]],Q_Stat[],27,FALSE)-Statistics100!N$6)*5)/Statistics100!N$13))</f>
        <v/>
      </c>
      <c r="V197" s="11" t="str">
        <f>IF(RZS_100[[#This Row],[名前]]="","",(100+((VLOOKUP(RZS_100[[#This Row],[No用]],Q_Stat[],28,FALSE)-Statistics100!O$6)*5)/Statistics100!O$13))</f>
        <v/>
      </c>
      <c r="W197" s="11" t="str">
        <f>IF(RZS_100[[#This Row],[名前]]="","",(100+((VLOOKUP(RZS_100[[#This Row],[No用]],Q_Stat[],29,FALSE)-Statistics100!P$6)*5)/Statistics100!P$13))</f>
        <v/>
      </c>
      <c r="X197" s="11" t="str">
        <f>IF(RZS_100[[#This Row],[名前]]="","",(100+((VLOOKUP(RZS_100[[#This Row],[No用]],Q_Stat[],30,FALSE)-Statistics100!Q$6)*5)/Statistics100!Q$13))</f>
        <v/>
      </c>
      <c r="Y197" s="11" t="str">
        <f>IF(RZS_100[[#This Row],[名前]]="","",(VLOOKUP(RZS_100[[#This Row],[No用]],Q_Stat[],30,FALSE)))</f>
        <v/>
      </c>
      <c r="Z197" t="str">
        <f>IF(RZS_100[[#This Row],[名前]]="","",((Statistics100!Q$6)))</f>
        <v/>
      </c>
      <c r="AA197" s="11" t="str">
        <f>IF(RZS_100[[#This Row],[名前]]="","",((Statistics100!Q$13)))</f>
        <v/>
      </c>
      <c r="AB197" t="e">
        <f>((RZS_100[[#This Row],[値]]-RZS_100[[#This Row],[四分位50]]))</f>
        <v>#VALUE!</v>
      </c>
      <c r="AC197" s="11" t="e">
        <f>RZS_100[[#This Row],[ぶんし]]/RZS_100[[#This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3"/>
  <sheetViews>
    <sheetView topLeftCell="A153" zoomScaleNormal="100" workbookViewId="0">
      <selection activeCell="A175" sqref="A175:XFD176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t="s">
        <v>108</v>
      </c>
      <c r="D202" t="s">
        <v>283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205</v>
      </c>
      <c r="K202" s="1" t="s">
        <v>184</v>
      </c>
      <c r="L202" s="1" t="s">
        <v>178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ユニフォーム星海光来ICONIC</v>
      </c>
    </row>
    <row r="203" spans="1:20" x14ac:dyDescent="0.3">
      <c r="A203">
        <f>VLOOKUP(Serve[[#This Row],[No用]],SetNo[[No.用]:[vlookup 用]],2,FALSE)</f>
        <v>178</v>
      </c>
      <c r="B203">
        <f>IF(ROW()=2,1,IF(A202&lt;&gt;Serve[[#This Row],[No]],1,B202+1))</f>
        <v>1</v>
      </c>
      <c r="C203" s="1" t="s">
        <v>895</v>
      </c>
      <c r="D203" t="s">
        <v>283</v>
      </c>
      <c r="E203" s="1" t="s">
        <v>73</v>
      </c>
      <c r="F203" t="s">
        <v>78</v>
      </c>
      <c r="G203" t="s">
        <v>134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文化祭星海光来ICONIC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2</v>
      </c>
      <c r="C204" s="1" t="s">
        <v>895</v>
      </c>
      <c r="D204" t="s">
        <v>283</v>
      </c>
      <c r="E204" s="1" t="s">
        <v>73</v>
      </c>
      <c r="F204" t="s">
        <v>78</v>
      </c>
      <c r="G204" t="s">
        <v>134</v>
      </c>
      <c r="H204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51</v>
      </c>
      <c r="N204">
        <v>0</v>
      </c>
      <c r="O204">
        <v>61</v>
      </c>
      <c r="P204">
        <v>0</v>
      </c>
      <c r="T204" t="str">
        <f>Serve[[#This Row],[服装]]&amp;Serve[[#This Row],[名前]]&amp;Serve[[#This Row],[レアリティ]]</f>
        <v>文化祭星海光来ICONIC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1049</v>
      </c>
      <c r="D205" s="1" t="s">
        <v>283</v>
      </c>
      <c r="E205" s="1" t="s">
        <v>90</v>
      </c>
      <c r="F205" s="1" t="s">
        <v>78</v>
      </c>
      <c r="G205" s="1" t="s">
        <v>134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サバゲ星海光来ICONIC</v>
      </c>
    </row>
    <row r="206" spans="1:20" x14ac:dyDescent="0.3">
      <c r="A206">
        <f>VLOOKUP(Serve[[#This Row],[No用]],SetNo[[No.用]:[vlookup 用]],2,FALSE)</f>
        <v>179</v>
      </c>
      <c r="B206">
        <f>IF(ROW()=2,1,IF(A205&lt;&gt;Serve[[#This Row],[No]],1,B205+1))</f>
        <v>2</v>
      </c>
      <c r="C206" s="1" t="s">
        <v>1049</v>
      </c>
      <c r="D206" s="1" t="s">
        <v>283</v>
      </c>
      <c r="E206" s="1" t="s">
        <v>90</v>
      </c>
      <c r="F206" s="1" t="s">
        <v>78</v>
      </c>
      <c r="G206" s="1" t="s">
        <v>134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225</v>
      </c>
      <c r="M206">
        <v>51</v>
      </c>
      <c r="N206">
        <v>0</v>
      </c>
      <c r="O206">
        <v>61</v>
      </c>
      <c r="P206">
        <v>0</v>
      </c>
      <c r="T206" t="str">
        <f>Serve[[#This Row],[服装]]&amp;Serve[[#This Row],[名前]]&amp;Serve[[#This Row],[レアリティ]]</f>
        <v>サバゲ星海光来ICONIC</v>
      </c>
    </row>
    <row r="207" spans="1:20" x14ac:dyDescent="0.3">
      <c r="A207">
        <f>VLOOKUP(Serve[[#This Row],[No用]],SetNo[[No.用]:[vlookup 用]],2,FALSE)</f>
        <v>180</v>
      </c>
      <c r="B207">
        <f>IF(ROW()=2,1,IF(A206&lt;&gt;Serve[[#This Row],[No]],1,B206+1))</f>
        <v>1</v>
      </c>
      <c r="C207" t="s">
        <v>108</v>
      </c>
      <c r="D207" t="s">
        <v>133</v>
      </c>
      <c r="E207" t="s">
        <v>77</v>
      </c>
      <c r="F207" t="s">
        <v>82</v>
      </c>
      <c r="G207" t="s">
        <v>134</v>
      </c>
      <c r="H207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33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ユニフォーム昼神幸郎ICONIC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1</v>
      </c>
      <c r="C208" s="1" t="s">
        <v>915</v>
      </c>
      <c r="D208" t="s">
        <v>133</v>
      </c>
      <c r="E208" s="1" t="s">
        <v>73</v>
      </c>
      <c r="F208" t="s">
        <v>82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178</v>
      </c>
      <c r="M208">
        <v>36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Xmas昼神幸郎ICONIC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t="s">
        <v>108</v>
      </c>
      <c r="D209" t="s">
        <v>131</v>
      </c>
      <c r="E209" t="s">
        <v>77</v>
      </c>
      <c r="F209" t="s">
        <v>78</v>
      </c>
      <c r="G209" t="s">
        <v>135</v>
      </c>
      <c r="H209" t="s">
        <v>71</v>
      </c>
      <c r="I209">
        <v>1</v>
      </c>
      <c r="J209" t="s">
        <v>205</v>
      </c>
      <c r="K209" s="1" t="s">
        <v>184</v>
      </c>
      <c r="L209" s="1" t="s">
        <v>162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ユニフォーム佐久早聖臣ICONIC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s="1" t="s">
        <v>1049</v>
      </c>
      <c r="D210" s="1" t="s">
        <v>131</v>
      </c>
      <c r="E210" s="1" t="s">
        <v>73</v>
      </c>
      <c r="F210" s="1" t="s">
        <v>78</v>
      </c>
      <c r="G210" s="1" t="s">
        <v>135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162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サバゲ佐久早聖臣ICONIC</v>
      </c>
    </row>
    <row r="211" spans="1:20" x14ac:dyDescent="0.3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t="s">
        <v>108</v>
      </c>
      <c r="D211" t="s">
        <v>132</v>
      </c>
      <c r="E211" t="s">
        <v>77</v>
      </c>
      <c r="F211" t="s">
        <v>80</v>
      </c>
      <c r="G211" t="s">
        <v>135</v>
      </c>
      <c r="H211" t="s">
        <v>71</v>
      </c>
      <c r="I211">
        <v>1</v>
      </c>
      <c r="J211" t="s">
        <v>205</v>
      </c>
      <c r="M211">
        <v>0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ユニフォーム小森元也ICONIC</v>
      </c>
    </row>
    <row r="212" spans="1:20" x14ac:dyDescent="0.3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t="s">
        <v>108</v>
      </c>
      <c r="D212" s="1" t="s">
        <v>687</v>
      </c>
      <c r="E212" s="1" t="s">
        <v>90</v>
      </c>
      <c r="F212" s="1" t="s">
        <v>78</v>
      </c>
      <c r="G212" s="1" t="s">
        <v>689</v>
      </c>
      <c r="H212" t="s">
        <v>71</v>
      </c>
      <c r="I212">
        <v>1</v>
      </c>
      <c r="J212" t="s">
        <v>205</v>
      </c>
      <c r="K212" s="1" t="s">
        <v>184</v>
      </c>
      <c r="L212" s="1" t="s">
        <v>162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ユニフォーム大将優ICONIC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s="1" t="s">
        <v>935</v>
      </c>
      <c r="D213" s="1" t="s">
        <v>687</v>
      </c>
      <c r="E213" s="1" t="s">
        <v>77</v>
      </c>
      <c r="F213" s="1" t="s">
        <v>78</v>
      </c>
      <c r="G213" s="1" t="s">
        <v>689</v>
      </c>
      <c r="H213" s="1" t="s">
        <v>690</v>
      </c>
      <c r="I213">
        <v>1</v>
      </c>
      <c r="J213" t="s">
        <v>205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新年大将優ICONIC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108</v>
      </c>
      <c r="D214" s="1" t="s">
        <v>692</v>
      </c>
      <c r="E214" s="1" t="s">
        <v>90</v>
      </c>
      <c r="F214" s="1" t="s">
        <v>78</v>
      </c>
      <c r="G214" s="1" t="s">
        <v>689</v>
      </c>
      <c r="H214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36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ユニフォーム沼井和馬ICONIC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2</v>
      </c>
      <c r="C215" t="s">
        <v>108</v>
      </c>
      <c r="D215" s="1" t="s">
        <v>692</v>
      </c>
      <c r="E215" s="1" t="s">
        <v>90</v>
      </c>
      <c r="F215" s="1" t="s">
        <v>78</v>
      </c>
      <c r="G215" s="1" t="s">
        <v>689</v>
      </c>
      <c r="H215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47</v>
      </c>
      <c r="N215">
        <v>0</v>
      </c>
      <c r="O215">
        <v>57</v>
      </c>
      <c r="P215">
        <v>0</v>
      </c>
      <c r="T215" t="str">
        <f>Serve[[#This Row],[服装]]&amp;Serve[[#This Row],[名前]]&amp;Serve[[#This Row],[レアリティ]]</f>
        <v>ユニフォーム沼井和馬ICONIC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s="1" t="s">
        <v>858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226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ユニフォーム潜尚保ICONIC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t="s">
        <v>108</v>
      </c>
      <c r="D217" s="1" t="s">
        <v>860</v>
      </c>
      <c r="E217" s="1" t="s">
        <v>90</v>
      </c>
      <c r="F217" s="1" t="s">
        <v>78</v>
      </c>
      <c r="G217" s="1" t="s">
        <v>689</v>
      </c>
      <c r="H217" t="s">
        <v>71</v>
      </c>
      <c r="I217">
        <v>1</v>
      </c>
      <c r="J217" t="s">
        <v>205</v>
      </c>
      <c r="K217" s="1" t="s">
        <v>223</v>
      </c>
      <c r="L217" s="1" t="s">
        <v>173</v>
      </c>
      <c r="M217">
        <v>39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ユニフォーム高千穂恵也ICONIC</v>
      </c>
    </row>
    <row r="218" spans="1:20" x14ac:dyDescent="0.3">
      <c r="A218">
        <f>VLOOKUP(Serve[[#This Row],[No用]],SetNo[[No.用]:[vlookup 用]],2,FALSE)</f>
        <v>189</v>
      </c>
      <c r="B218">
        <f>IF(ROW()=2,1,IF(A217&lt;&gt;Serve[[#This Row],[No]],1,B217+1))</f>
        <v>2</v>
      </c>
      <c r="C218" t="s">
        <v>108</v>
      </c>
      <c r="D218" s="1" t="s">
        <v>860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223</v>
      </c>
      <c r="L218" s="1" t="s">
        <v>225</v>
      </c>
      <c r="M218">
        <v>44</v>
      </c>
      <c r="N218">
        <v>0</v>
      </c>
      <c r="O218">
        <v>54</v>
      </c>
      <c r="P218">
        <v>0</v>
      </c>
      <c r="T218" t="str">
        <f>Serve[[#This Row],[服装]]&amp;Serve[[#This Row],[名前]]&amp;Serve[[#This Row],[レアリティ]]</f>
        <v>ユニフォーム高千穂恵也ICONIC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t="s">
        <v>108</v>
      </c>
      <c r="D219" s="1" t="s">
        <v>862</v>
      </c>
      <c r="E219" s="1" t="s">
        <v>90</v>
      </c>
      <c r="F219" s="1" t="s">
        <v>82</v>
      </c>
      <c r="G219" s="1" t="s">
        <v>689</v>
      </c>
      <c r="H219" t="s">
        <v>71</v>
      </c>
      <c r="I219">
        <v>1</v>
      </c>
      <c r="J219" t="s">
        <v>205</v>
      </c>
      <c r="K219" s="1" t="s">
        <v>194</v>
      </c>
      <c r="L219" s="1" t="s">
        <v>173</v>
      </c>
      <c r="M219">
        <v>34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ユニフォーム広尾倖児ICONIC</v>
      </c>
    </row>
    <row r="220" spans="1:20" x14ac:dyDescent="0.3">
      <c r="A220">
        <f>VLOOKUP(Serve[[#This Row],[No用]],SetNo[[No.用]:[vlookup 用]],2,FALSE)</f>
        <v>190</v>
      </c>
      <c r="B220">
        <f>IF(ROW()=2,1,IF(A219&lt;&gt;Serve[[#This Row],[No]],1,B219+1))</f>
        <v>2</v>
      </c>
      <c r="C220" t="s">
        <v>108</v>
      </c>
      <c r="D220" s="1" t="s">
        <v>862</v>
      </c>
      <c r="E220" s="1" t="s">
        <v>90</v>
      </c>
      <c r="F220" s="1" t="s">
        <v>82</v>
      </c>
      <c r="G220" s="1" t="s">
        <v>689</v>
      </c>
      <c r="H220" t="s">
        <v>71</v>
      </c>
      <c r="I220">
        <v>1</v>
      </c>
      <c r="J220" t="s">
        <v>205</v>
      </c>
      <c r="K220" s="1" t="s">
        <v>194</v>
      </c>
      <c r="L220" s="1" t="s">
        <v>225</v>
      </c>
      <c r="M220">
        <v>45</v>
      </c>
      <c r="N220">
        <v>0</v>
      </c>
      <c r="O220">
        <v>55</v>
      </c>
      <c r="P220">
        <v>0</v>
      </c>
      <c r="T220" t="str">
        <f>Serve[[#This Row],[服装]]&amp;Serve[[#This Row],[名前]]&amp;Serve[[#This Row],[レアリティ]]</f>
        <v>ユニフォーム広尾倖児ICONIC</v>
      </c>
    </row>
    <row r="221" spans="1:20" x14ac:dyDescent="0.3">
      <c r="A221">
        <f>VLOOKUP(Serve[[#This Row],[No用]],SetNo[[No.用]:[vlookup 用]],2,FALSE)</f>
        <v>191</v>
      </c>
      <c r="B221">
        <f>IF(ROW()=2,1,IF(A220&lt;&gt;Serve[[#This Row],[No]],1,B220+1))</f>
        <v>1</v>
      </c>
      <c r="C221" t="s">
        <v>108</v>
      </c>
      <c r="D221" s="1" t="s">
        <v>864</v>
      </c>
      <c r="E221" s="1" t="s">
        <v>90</v>
      </c>
      <c r="F221" s="1" t="s">
        <v>74</v>
      </c>
      <c r="G221" s="1" t="s">
        <v>689</v>
      </c>
      <c r="H221" t="s">
        <v>71</v>
      </c>
      <c r="I221">
        <v>1</v>
      </c>
      <c r="J221" t="s">
        <v>205</v>
      </c>
      <c r="K221" s="1" t="s">
        <v>223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ユニフォーム先島伊澄ICONIC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1</v>
      </c>
      <c r="C222" t="s">
        <v>108</v>
      </c>
      <c r="D222" s="1" t="s">
        <v>866</v>
      </c>
      <c r="E222" s="1" t="s">
        <v>90</v>
      </c>
      <c r="F222" s="1" t="s">
        <v>82</v>
      </c>
      <c r="G222" s="1" t="s">
        <v>689</v>
      </c>
      <c r="H222" t="s">
        <v>71</v>
      </c>
      <c r="I222">
        <v>1</v>
      </c>
      <c r="J222" t="s">
        <v>205</v>
      </c>
      <c r="K222" s="1" t="s">
        <v>226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ユニフォーム背黒晃彦ICONIC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868</v>
      </c>
      <c r="E223" s="1" t="s">
        <v>90</v>
      </c>
      <c r="F223" s="1" t="s">
        <v>80</v>
      </c>
      <c r="G223" s="1" t="s">
        <v>689</v>
      </c>
      <c r="H223" t="s">
        <v>71</v>
      </c>
      <c r="I223">
        <v>1</v>
      </c>
      <c r="J223" t="s">
        <v>205</v>
      </c>
      <c r="M223">
        <v>0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17"/>
  <sheetViews>
    <sheetView topLeftCell="A863" workbookViewId="0">
      <selection activeCell="A890" sqref="A886:XFD890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 s="12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 s="12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 s="12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 s="12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 s="12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 s="12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 s="1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 s="12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 s="12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 s="12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 s="12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 s="12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 s="12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 s="12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 s="12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 s="12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 s="1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 s="12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 s="12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 s="12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 s="12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 s="12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 s="12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 s="12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 s="12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 s="12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 s="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 s="12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 s="12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 s="12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 s="12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 s="12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 s="12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 s="12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 s="12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 s="12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 s="1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 s="12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 s="12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 s="12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 s="12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 s="12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 s="12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 s="12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 s="12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 s="12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 s="1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 s="12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 s="12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 s="12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 s="12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 s="12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 s="12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 s="12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 s="12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 s="12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 s="1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 s="12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 s="12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 s="12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 s="12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 s="12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 s="12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 s="12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 s="12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 s="12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 s="1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 s="12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 s="12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 s="12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 s="12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 s="12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 s="12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 s="12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 s="12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 s="12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 s="1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 s="12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 s="12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 s="12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 s="12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 s="12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 s="12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 s="12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 s="12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 s="12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 s="1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 s="12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 s="12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 s="12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 s="12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 s="12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 s="12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 s="12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 s="12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 s="12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 s="1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 s="12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 s="12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 s="12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 s="12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 s="12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 s="12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 s="12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 s="12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 s="12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 s="1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 s="12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 s="12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 s="12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 s="12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 s="12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 s="12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 s="12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 s="12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 s="12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 s="1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 s="12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 s="12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 s="12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 s="12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 s="12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 s="12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 s="12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 s="12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 s="12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 s="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 s="12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 s="12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 s="12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 s="12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 s="12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 s="12">
        <f>IF(ROW()=2,1,IF(A1017&lt;&gt;Receive[[#This Row],[No]],1,B1017+1))</f>
        <v>1</v>
      </c>
      <c r="C1018" t="s">
        <v>108</v>
      </c>
      <c r="D1018" t="s">
        <v>283</v>
      </c>
      <c r="E1018" t="s">
        <v>77</v>
      </c>
      <c r="F1018" t="s">
        <v>78</v>
      </c>
      <c r="G1018" t="s">
        <v>134</v>
      </c>
      <c r="H1018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33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ユニフォーム星海光来ICONIC</v>
      </c>
    </row>
    <row r="1019" spans="1:20" x14ac:dyDescent="0.3">
      <c r="A1019">
        <f>VLOOKUP(Receive[[#This Row],[No用]],SetNo[[No.用]:[vlookup 用]],2,FALSE)</f>
        <v>177</v>
      </c>
      <c r="B1019" s="12">
        <f>IF(ROW()=2,1,IF(A1018&lt;&gt;Receive[[#This Row],[No]],1,B1018+1))</f>
        <v>2</v>
      </c>
      <c r="C1019" t="s">
        <v>108</v>
      </c>
      <c r="D1019" t="s">
        <v>283</v>
      </c>
      <c r="E1019" t="s">
        <v>77</v>
      </c>
      <c r="F1019" t="s">
        <v>78</v>
      </c>
      <c r="G1019" t="s">
        <v>134</v>
      </c>
      <c r="H1019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33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ユニフォーム星海光来ICONIC</v>
      </c>
    </row>
    <row r="1020" spans="1:20" x14ac:dyDescent="0.3">
      <c r="A1020">
        <f>VLOOKUP(Receive[[#This Row],[No用]],SetNo[[No.用]:[vlookup 用]],2,FALSE)</f>
        <v>177</v>
      </c>
      <c r="B1020" s="12">
        <f>IF(ROW()=2,1,IF(A1019&lt;&gt;Receive[[#This Row],[No]],1,B1019+1))</f>
        <v>3</v>
      </c>
      <c r="C1020" t="s">
        <v>108</v>
      </c>
      <c r="D1020" t="s">
        <v>283</v>
      </c>
      <c r="E1020" t="s">
        <v>77</v>
      </c>
      <c r="F1020" t="s">
        <v>78</v>
      </c>
      <c r="G1020" t="s">
        <v>134</v>
      </c>
      <c r="H1020" t="s">
        <v>71</v>
      </c>
      <c r="I1020">
        <v>1</v>
      </c>
      <c r="J1020" t="s">
        <v>229</v>
      </c>
      <c r="K1020" s="1" t="s">
        <v>231</v>
      </c>
      <c r="L1020" s="1" t="s">
        <v>162</v>
      </c>
      <c r="M1020">
        <v>32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ユニフォーム星海光来ICONIC</v>
      </c>
    </row>
    <row r="1021" spans="1:20" x14ac:dyDescent="0.3">
      <c r="A1021">
        <f>VLOOKUP(Receive[[#This Row],[No用]],SetNo[[No.用]:[vlookup 用]],2,FALSE)</f>
        <v>177</v>
      </c>
      <c r="B1021" s="12">
        <f>IF(ROW()=2,1,IF(A1020&lt;&gt;Receive[[#This Row],[No]],1,B1020+1))</f>
        <v>4</v>
      </c>
      <c r="C1021" t="s">
        <v>108</v>
      </c>
      <c r="D1021" t="s">
        <v>283</v>
      </c>
      <c r="E1021" t="s">
        <v>77</v>
      </c>
      <c r="F1021" t="s">
        <v>78</v>
      </c>
      <c r="G1021" t="s">
        <v>134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35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ユニフォーム星海光来ICONIC</v>
      </c>
    </row>
    <row r="1022" spans="1:20" x14ac:dyDescent="0.3">
      <c r="A1022">
        <f>VLOOKUP(Receive[[#This Row],[No用]],SetNo[[No.用]:[vlookup 用]],2,FALSE)</f>
        <v>177</v>
      </c>
      <c r="B1022" s="12">
        <f>IF(ROW()=2,1,IF(A1021&lt;&gt;Receive[[#This Row],[No]],1,B1021+1))</f>
        <v>5</v>
      </c>
      <c r="C1022" t="s">
        <v>108</v>
      </c>
      <c r="D1022" t="s">
        <v>283</v>
      </c>
      <c r="E1022" t="s">
        <v>77</v>
      </c>
      <c r="F1022" t="s">
        <v>78</v>
      </c>
      <c r="G1022" t="s">
        <v>134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33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ユニフォーム星海光来ICONIC</v>
      </c>
    </row>
    <row r="1023" spans="1:20" x14ac:dyDescent="0.3">
      <c r="A1023">
        <f>VLOOKUP(Receive[[#This Row],[No用]],SetNo[[No.用]:[vlookup 用]],2,FALSE)</f>
        <v>177</v>
      </c>
      <c r="B1023" s="12">
        <f>IF(ROW()=2,1,IF(A1022&lt;&gt;Receive[[#This Row],[No]],1,B1022+1))</f>
        <v>6</v>
      </c>
      <c r="C1023" t="s">
        <v>108</v>
      </c>
      <c r="D1023" t="s">
        <v>283</v>
      </c>
      <c r="E1023" t="s">
        <v>77</v>
      </c>
      <c r="F1023" t="s">
        <v>78</v>
      </c>
      <c r="G1023" t="s">
        <v>134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ユニフォーム星海光来ICONIC</v>
      </c>
    </row>
    <row r="1024" spans="1:20" x14ac:dyDescent="0.3">
      <c r="A1024">
        <f>VLOOKUP(Receive[[#This Row],[No用]],SetNo[[No.用]:[vlookup 用]],2,FALSE)</f>
        <v>178</v>
      </c>
      <c r="B1024" s="12">
        <f>IF(ROW()=2,1,IF(A1023&lt;&gt;Receive[[#This Row],[No]],1,B1023+1))</f>
        <v>1</v>
      </c>
      <c r="C1024" s="1" t="s">
        <v>895</v>
      </c>
      <c r="D1024" t="s">
        <v>283</v>
      </c>
      <c r="E1024" s="1" t="s">
        <v>73</v>
      </c>
      <c r="F1024" t="s">
        <v>78</v>
      </c>
      <c r="G1024" t="s">
        <v>134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178</v>
      </c>
      <c r="M1024">
        <v>36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文化祭星海光来ICONIC</v>
      </c>
    </row>
    <row r="1025" spans="1:20" x14ac:dyDescent="0.3">
      <c r="A1025">
        <f>VLOOKUP(Receive[[#This Row],[No用]],SetNo[[No.用]:[vlookup 用]],2,FALSE)</f>
        <v>178</v>
      </c>
      <c r="B1025" s="12">
        <f>IF(ROW()=2,1,IF(A1024&lt;&gt;Receive[[#This Row],[No]],1,B1024+1))</f>
        <v>2</v>
      </c>
      <c r="C1025" s="1" t="s">
        <v>895</v>
      </c>
      <c r="D1025" t="s">
        <v>283</v>
      </c>
      <c r="E1025" s="1" t="s">
        <v>73</v>
      </c>
      <c r="F1025" t="s">
        <v>78</v>
      </c>
      <c r="G1025" t="s">
        <v>134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文化祭星海光来ICONIC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3</v>
      </c>
      <c r="C1026" s="1" t="s">
        <v>895</v>
      </c>
      <c r="D1026" t="s">
        <v>283</v>
      </c>
      <c r="E1026" s="1" t="s">
        <v>73</v>
      </c>
      <c r="F1026" t="s">
        <v>78</v>
      </c>
      <c r="G1026" t="s">
        <v>134</v>
      </c>
      <c r="H1026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32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文化祭星海光来ICONIC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4</v>
      </c>
      <c r="C1027" s="1" t="s">
        <v>895</v>
      </c>
      <c r="D1027" t="s">
        <v>283</v>
      </c>
      <c r="E1027" s="1" t="s">
        <v>73</v>
      </c>
      <c r="F1027" t="s">
        <v>78</v>
      </c>
      <c r="G1027" t="s">
        <v>134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178</v>
      </c>
      <c r="M1027">
        <v>35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文化祭星海光来ICONIC</v>
      </c>
    </row>
    <row r="1028" spans="1:20" x14ac:dyDescent="0.3">
      <c r="A1028">
        <f>VLOOKUP(Receive[[#This Row],[No用]],SetNo[[No.用]:[vlookup 用]],2,FALSE)</f>
        <v>178</v>
      </c>
      <c r="B1028" s="12">
        <f>IF(ROW()=2,1,IF(A1027&lt;&gt;Receive[[#This Row],[No]],1,B1027+1))</f>
        <v>5</v>
      </c>
      <c r="C1028" s="1" t="s">
        <v>895</v>
      </c>
      <c r="D1028" t="s">
        <v>283</v>
      </c>
      <c r="E1028" s="1" t="s">
        <v>73</v>
      </c>
      <c r="F1028" t="s">
        <v>78</v>
      </c>
      <c r="G1028" t="s">
        <v>134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文化祭星海光来ICONIC</v>
      </c>
    </row>
    <row r="1029" spans="1:20" x14ac:dyDescent="0.3">
      <c r="A1029">
        <f>VLOOKUP(Receive[[#This Row],[No用]],SetNo[[No.用]:[vlookup 用]],2,FALSE)</f>
        <v>178</v>
      </c>
      <c r="B1029" s="12">
        <f>IF(ROW()=2,1,IF(A1028&lt;&gt;Receive[[#This Row],[No]],1,B1028+1))</f>
        <v>6</v>
      </c>
      <c r="C1029" s="1" t="s">
        <v>895</v>
      </c>
      <c r="D1029" t="s">
        <v>283</v>
      </c>
      <c r="E1029" s="1" t="s">
        <v>73</v>
      </c>
      <c r="F1029" t="s">
        <v>78</v>
      </c>
      <c r="G1029" t="s">
        <v>134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文化祭星海光来ICONIC</v>
      </c>
    </row>
    <row r="1030" spans="1:20" x14ac:dyDescent="0.3">
      <c r="A1030">
        <f>VLOOKUP(Receive[[#This Row],[No用]],SetNo[[No.用]:[vlookup 用]],2,FALSE)</f>
        <v>179</v>
      </c>
      <c r="B1030" s="12">
        <f>IF(ROW()=2,1,IF(A1029&lt;&gt;Receive[[#This Row],[No]],1,B1029+1))</f>
        <v>1</v>
      </c>
      <c r="C1030" s="1" t="s">
        <v>1049</v>
      </c>
      <c r="D1030" s="1" t="s">
        <v>283</v>
      </c>
      <c r="E1030" s="1" t="s">
        <v>90</v>
      </c>
      <c r="F1030" s="1" t="s">
        <v>78</v>
      </c>
      <c r="G1030" s="1" t="s">
        <v>134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173</v>
      </c>
      <c r="M1030">
        <v>39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サバゲ星海光来ICONIC</v>
      </c>
    </row>
    <row r="1031" spans="1:20" x14ac:dyDescent="0.3">
      <c r="A1031">
        <f>VLOOKUP(Receive[[#This Row],[No用]],SetNo[[No.用]:[vlookup 用]],2,FALSE)</f>
        <v>179</v>
      </c>
      <c r="B1031" s="12">
        <f>IF(ROW()=2,1,IF(A1030&lt;&gt;Receive[[#This Row],[No]],1,B1030+1))</f>
        <v>2</v>
      </c>
      <c r="C1031" s="1" t="s">
        <v>1049</v>
      </c>
      <c r="D1031" s="1" t="s">
        <v>283</v>
      </c>
      <c r="E1031" s="1" t="s">
        <v>90</v>
      </c>
      <c r="F1031" s="1" t="s">
        <v>78</v>
      </c>
      <c r="G1031" s="1" t="s">
        <v>134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サバゲ星海光来ICONIC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3</v>
      </c>
      <c r="C1032" s="1" t="s">
        <v>1049</v>
      </c>
      <c r="D1032" s="1" t="s">
        <v>283</v>
      </c>
      <c r="E1032" s="1" t="s">
        <v>90</v>
      </c>
      <c r="F1032" s="1" t="s">
        <v>78</v>
      </c>
      <c r="G1032" s="1" t="s">
        <v>134</v>
      </c>
      <c r="H1032" s="1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32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サバゲ星海光来ICONIC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4</v>
      </c>
      <c r="C1033" s="1" t="s">
        <v>1049</v>
      </c>
      <c r="D1033" s="1" t="s">
        <v>283</v>
      </c>
      <c r="E1033" s="1" t="s">
        <v>90</v>
      </c>
      <c r="F1033" s="1" t="s">
        <v>78</v>
      </c>
      <c r="G1033" s="1" t="s">
        <v>134</v>
      </c>
      <c r="H1033" s="1" t="s">
        <v>71</v>
      </c>
      <c r="I1033">
        <v>1</v>
      </c>
      <c r="J1033" t="s">
        <v>229</v>
      </c>
      <c r="K1033" s="1" t="s">
        <v>120</v>
      </c>
      <c r="L1033" s="1" t="s">
        <v>178</v>
      </c>
      <c r="M1033">
        <v>36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サバゲ星海光来ICONIC</v>
      </c>
    </row>
    <row r="1034" spans="1:20" x14ac:dyDescent="0.3">
      <c r="A1034">
        <f>VLOOKUP(Receive[[#This Row],[No用]],SetNo[[No.用]:[vlookup 用]],2,FALSE)</f>
        <v>179</v>
      </c>
      <c r="B1034" s="12">
        <f>IF(ROW()=2,1,IF(A1033&lt;&gt;Receive[[#This Row],[No]],1,B1033+1))</f>
        <v>5</v>
      </c>
      <c r="C1034" s="1" t="s">
        <v>1049</v>
      </c>
      <c r="D1034" s="1" t="s">
        <v>283</v>
      </c>
      <c r="E1034" s="1" t="s">
        <v>90</v>
      </c>
      <c r="F1034" s="1" t="s">
        <v>78</v>
      </c>
      <c r="G1034" s="1" t="s">
        <v>134</v>
      </c>
      <c r="H1034" s="1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サバゲ星海光来ICONIC</v>
      </c>
    </row>
    <row r="1035" spans="1:20" x14ac:dyDescent="0.3">
      <c r="A1035">
        <f>VLOOKUP(Receive[[#This Row],[No用]],SetNo[[No.用]:[vlookup 用]],2,FALSE)</f>
        <v>179</v>
      </c>
      <c r="B1035" s="12">
        <f>IF(ROW()=2,1,IF(A1034&lt;&gt;Receive[[#This Row],[No]],1,B1034+1))</f>
        <v>6</v>
      </c>
      <c r="C1035" s="1" t="s">
        <v>1049</v>
      </c>
      <c r="D1035" s="1" t="s">
        <v>283</v>
      </c>
      <c r="E1035" s="1" t="s">
        <v>90</v>
      </c>
      <c r="F1035" s="1" t="s">
        <v>78</v>
      </c>
      <c r="G1035" s="1" t="s">
        <v>134</v>
      </c>
      <c r="H1035" s="1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サバゲ星海光来ICONIC</v>
      </c>
    </row>
    <row r="1036" spans="1:20" x14ac:dyDescent="0.3">
      <c r="A1036">
        <f>VLOOKUP(Receive[[#This Row],[No用]],SetNo[[No.用]:[vlookup 用]],2,FALSE)</f>
        <v>179</v>
      </c>
      <c r="B1036" s="12">
        <f>IF(ROW()=2,1,IF(A1035&lt;&gt;Receive[[#This Row],[No]],1,B1035+1))</f>
        <v>7</v>
      </c>
      <c r="C1036" s="1" t="s">
        <v>1049</v>
      </c>
      <c r="D1036" s="1" t="s">
        <v>283</v>
      </c>
      <c r="E1036" s="1" t="s">
        <v>90</v>
      </c>
      <c r="F1036" s="1" t="s">
        <v>78</v>
      </c>
      <c r="G1036" s="1" t="s">
        <v>134</v>
      </c>
      <c r="H1036" s="1" t="s">
        <v>71</v>
      </c>
      <c r="I1036">
        <v>1</v>
      </c>
      <c r="J1036" t="s">
        <v>229</v>
      </c>
      <c r="K1036" s="1" t="s">
        <v>183</v>
      </c>
      <c r="L1036" s="1" t="s">
        <v>225</v>
      </c>
      <c r="M1036">
        <v>51</v>
      </c>
      <c r="N1036">
        <v>0</v>
      </c>
      <c r="O1036">
        <v>61</v>
      </c>
      <c r="P1036">
        <v>0</v>
      </c>
      <c r="T1036" t="str">
        <f>Receive[[#This Row],[服装]]&amp;Receive[[#This Row],[名前]]&amp;Receive[[#This Row],[レアリティ]]</f>
        <v>サバゲ星海光来ICONIC</v>
      </c>
    </row>
    <row r="1037" spans="1:20" x14ac:dyDescent="0.3">
      <c r="A1037">
        <f>VLOOKUP(Receive[[#This Row],[No用]],SetNo[[No.用]:[vlookup 用]],2,FALSE)</f>
        <v>180</v>
      </c>
      <c r="B1037" s="12">
        <f>IF(ROW()=2,1,IF(A1036&lt;&gt;Receive[[#This Row],[No]],1,B1036+1))</f>
        <v>1</v>
      </c>
      <c r="C1037" t="s">
        <v>108</v>
      </c>
      <c r="D1037" t="s">
        <v>133</v>
      </c>
      <c r="E1037" t="s">
        <v>77</v>
      </c>
      <c r="F1037" t="s">
        <v>82</v>
      </c>
      <c r="G1037" t="s">
        <v>134</v>
      </c>
      <c r="H1037" t="s">
        <v>71</v>
      </c>
      <c r="I1037">
        <v>1</v>
      </c>
      <c r="J1037" t="s">
        <v>229</v>
      </c>
      <c r="K1037" s="1" t="s">
        <v>119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ユニフォーム昼神幸郎ICONIC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2</v>
      </c>
      <c r="C1038" t="s">
        <v>108</v>
      </c>
      <c r="D1038" t="s">
        <v>133</v>
      </c>
      <c r="E1038" t="s">
        <v>77</v>
      </c>
      <c r="F1038" t="s">
        <v>82</v>
      </c>
      <c r="G1038" t="s">
        <v>134</v>
      </c>
      <c r="H1038" t="s">
        <v>71</v>
      </c>
      <c r="I1038">
        <v>1</v>
      </c>
      <c r="J1038" t="s">
        <v>229</v>
      </c>
      <c r="K1038" s="1" t="s">
        <v>195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ユニフォーム昼神幸郎ICONIC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3</v>
      </c>
      <c r="C1039" t="s">
        <v>108</v>
      </c>
      <c r="D1039" t="s">
        <v>133</v>
      </c>
      <c r="E1039" t="s">
        <v>77</v>
      </c>
      <c r="F1039" t="s">
        <v>82</v>
      </c>
      <c r="G1039" t="s">
        <v>134</v>
      </c>
      <c r="H1039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27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ユニフォーム昼神幸郎ICONIC</v>
      </c>
    </row>
    <row r="1040" spans="1:20" x14ac:dyDescent="0.3">
      <c r="A1040">
        <f>VLOOKUP(Receive[[#This Row],[No用]],SetNo[[No.用]:[vlookup 用]],2,FALSE)</f>
        <v>180</v>
      </c>
      <c r="B1040" s="12">
        <f>IF(ROW()=2,1,IF(A1039&lt;&gt;Receive[[#This Row],[No]],1,B1039+1))</f>
        <v>4</v>
      </c>
      <c r="C1040" t="s">
        <v>108</v>
      </c>
      <c r="D1040" t="s">
        <v>133</v>
      </c>
      <c r="E1040" t="s">
        <v>77</v>
      </c>
      <c r="F1040" t="s">
        <v>82</v>
      </c>
      <c r="G1040" t="s">
        <v>134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ユニフォーム昼神幸郎ICONIC</v>
      </c>
    </row>
    <row r="1041" spans="1:20" x14ac:dyDescent="0.3">
      <c r="A1041">
        <f>VLOOKUP(Receive[[#This Row],[No用]],SetNo[[No.用]:[vlookup 用]],2,FALSE)</f>
        <v>180</v>
      </c>
      <c r="B1041" s="12">
        <f>IF(ROW()=2,1,IF(A1040&lt;&gt;Receive[[#This Row],[No]],1,B1040+1))</f>
        <v>5</v>
      </c>
      <c r="C1041" t="s">
        <v>108</v>
      </c>
      <c r="D1041" t="s">
        <v>133</v>
      </c>
      <c r="E1041" t="s">
        <v>77</v>
      </c>
      <c r="F1041" t="s">
        <v>82</v>
      </c>
      <c r="G1041" t="s">
        <v>134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ユニフォーム昼神幸郎ICONIC</v>
      </c>
    </row>
    <row r="1042" spans="1:20" x14ac:dyDescent="0.3">
      <c r="A1042">
        <f>VLOOKUP(Receive[[#This Row],[No用]],SetNo[[No.用]:[vlookup 用]],2,FALSE)</f>
        <v>180</v>
      </c>
      <c r="B1042" s="12">
        <f>IF(ROW()=2,1,IF(A1041&lt;&gt;Receive[[#This Row],[No]],1,B1041+1))</f>
        <v>6</v>
      </c>
      <c r="C1042" t="s">
        <v>108</v>
      </c>
      <c r="D1042" t="s">
        <v>133</v>
      </c>
      <c r="E1042" t="s">
        <v>77</v>
      </c>
      <c r="F1042" t="s">
        <v>82</v>
      </c>
      <c r="G1042" t="s">
        <v>134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12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ユニフォーム昼神幸郎ICONIC</v>
      </c>
    </row>
    <row r="1043" spans="1:20" x14ac:dyDescent="0.3">
      <c r="A1043">
        <f>VLOOKUP(Receive[[#This Row],[No用]],SetNo[[No.用]:[vlookup 用]],2,FALSE)</f>
        <v>181</v>
      </c>
      <c r="B1043" s="12">
        <f>IF(ROW()=2,1,IF(A1042&lt;&gt;Receive[[#This Row],[No]],1,B1042+1))</f>
        <v>1</v>
      </c>
      <c r="C1043" s="1" t="s">
        <v>915</v>
      </c>
      <c r="D1043" t="s">
        <v>133</v>
      </c>
      <c r="E1043" s="1" t="s">
        <v>73</v>
      </c>
      <c r="F1043" t="s">
        <v>82</v>
      </c>
      <c r="G1043" t="s">
        <v>134</v>
      </c>
      <c r="H1043" t="s">
        <v>71</v>
      </c>
      <c r="I1043">
        <v>1</v>
      </c>
      <c r="J1043" t="s">
        <v>229</v>
      </c>
      <c r="K1043" s="1" t="s">
        <v>119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Xmas昼神幸郎ICONIC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2</v>
      </c>
      <c r="C1044" s="1" t="s">
        <v>915</v>
      </c>
      <c r="D1044" t="s">
        <v>133</v>
      </c>
      <c r="E1044" s="1" t="s">
        <v>73</v>
      </c>
      <c r="F1044" t="s">
        <v>82</v>
      </c>
      <c r="G1044" t="s">
        <v>134</v>
      </c>
      <c r="H1044" t="s">
        <v>71</v>
      </c>
      <c r="I1044">
        <v>1</v>
      </c>
      <c r="J1044" t="s">
        <v>229</v>
      </c>
      <c r="K1044" s="1" t="s">
        <v>195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Xmas昼神幸郎ICONIC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3</v>
      </c>
      <c r="C1045" s="1" t="s">
        <v>915</v>
      </c>
      <c r="D1045" t="s">
        <v>133</v>
      </c>
      <c r="E1045" s="1" t="s">
        <v>73</v>
      </c>
      <c r="F1045" t="s">
        <v>82</v>
      </c>
      <c r="G1045" t="s">
        <v>134</v>
      </c>
      <c r="H1045" t="s">
        <v>71</v>
      </c>
      <c r="I1045">
        <v>1</v>
      </c>
      <c r="J1045" t="s">
        <v>229</v>
      </c>
      <c r="K1045" s="1" t="s">
        <v>163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Xmas昼神幸郎ICONIC</v>
      </c>
    </row>
    <row r="1046" spans="1:20" x14ac:dyDescent="0.3">
      <c r="A1046">
        <f>VLOOKUP(Receive[[#This Row],[No用]],SetNo[[No.用]:[vlookup 用]],2,FALSE)</f>
        <v>181</v>
      </c>
      <c r="B1046" s="12">
        <f>IF(ROW()=2,1,IF(A1045&lt;&gt;Receive[[#This Row],[No]],1,B1045+1))</f>
        <v>4</v>
      </c>
      <c r="C1046" s="1" t="s">
        <v>915</v>
      </c>
      <c r="D1046" t="s">
        <v>133</v>
      </c>
      <c r="E1046" s="1" t="s">
        <v>73</v>
      </c>
      <c r="F1046" t="s">
        <v>82</v>
      </c>
      <c r="G1046" t="s">
        <v>134</v>
      </c>
      <c r="H1046" t="s">
        <v>71</v>
      </c>
      <c r="I1046">
        <v>1</v>
      </c>
      <c r="J1046" t="s">
        <v>229</v>
      </c>
      <c r="K1046" s="1" t="s">
        <v>120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Xmas昼神幸郎ICONIC</v>
      </c>
    </row>
    <row r="1047" spans="1:20" x14ac:dyDescent="0.3">
      <c r="A1047">
        <f>VLOOKUP(Receive[[#This Row],[No用]],SetNo[[No.用]:[vlookup 用]],2,FALSE)</f>
        <v>181</v>
      </c>
      <c r="B1047" s="12">
        <f>IF(ROW()=2,1,IF(A1046&lt;&gt;Receive[[#This Row],[No]],1,B1046+1))</f>
        <v>5</v>
      </c>
      <c r="C1047" s="1" t="s">
        <v>915</v>
      </c>
      <c r="D1047" t="s">
        <v>133</v>
      </c>
      <c r="E1047" s="1" t="s">
        <v>73</v>
      </c>
      <c r="F1047" t="s">
        <v>82</v>
      </c>
      <c r="G1047" t="s">
        <v>134</v>
      </c>
      <c r="H1047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Xmas昼神幸郎ICONIC</v>
      </c>
    </row>
    <row r="1048" spans="1:20" x14ac:dyDescent="0.3">
      <c r="A1048">
        <f>VLOOKUP(Receive[[#This Row],[No用]],SetNo[[No.用]:[vlookup 用]],2,FALSE)</f>
        <v>181</v>
      </c>
      <c r="B1048" s="12">
        <f>IF(ROW()=2,1,IF(A1047&lt;&gt;Receive[[#This Row],[No]],1,B1047+1))</f>
        <v>6</v>
      </c>
      <c r="C1048" s="1" t="s">
        <v>915</v>
      </c>
      <c r="D1048" t="s">
        <v>133</v>
      </c>
      <c r="E1048" s="1" t="s">
        <v>73</v>
      </c>
      <c r="F1048" t="s">
        <v>82</v>
      </c>
      <c r="G1048" t="s">
        <v>134</v>
      </c>
      <c r="H1048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12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Xmas昼神幸郎ICONIC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1</v>
      </c>
      <c r="C1049" t="s">
        <v>108</v>
      </c>
      <c r="D1049" t="s">
        <v>131</v>
      </c>
      <c r="E1049" t="s">
        <v>77</v>
      </c>
      <c r="F1049" t="s">
        <v>78</v>
      </c>
      <c r="G1049" t="s">
        <v>135</v>
      </c>
      <c r="H1049" t="s">
        <v>71</v>
      </c>
      <c r="I1049">
        <v>1</v>
      </c>
      <c r="J1049" t="s">
        <v>229</v>
      </c>
      <c r="K1049" s="1" t="s">
        <v>119</v>
      </c>
      <c r="L1049" s="1" t="s">
        <v>162</v>
      </c>
      <c r="M1049">
        <v>33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ユニフォーム佐久早聖臣ICONIC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2</v>
      </c>
      <c r="C1050" t="s">
        <v>108</v>
      </c>
      <c r="D1050" t="s">
        <v>131</v>
      </c>
      <c r="E1050" t="s">
        <v>77</v>
      </c>
      <c r="F1050" t="s">
        <v>78</v>
      </c>
      <c r="G1050" t="s">
        <v>135</v>
      </c>
      <c r="H1050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ユニフォーム佐久早聖臣ICONIC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3</v>
      </c>
      <c r="C1051" t="s">
        <v>108</v>
      </c>
      <c r="D1051" t="s">
        <v>131</v>
      </c>
      <c r="E1051" t="s">
        <v>77</v>
      </c>
      <c r="F1051" t="s">
        <v>78</v>
      </c>
      <c r="G1051" t="s">
        <v>135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ユニフォーム佐久早聖臣ICONIC</v>
      </c>
    </row>
    <row r="1052" spans="1:20" x14ac:dyDescent="0.3">
      <c r="A1052">
        <f>VLOOKUP(Receive[[#This Row],[No用]],SetNo[[No.用]:[vlookup 用]],2,FALSE)</f>
        <v>182</v>
      </c>
      <c r="B1052" s="12">
        <f>IF(ROW()=2,1,IF(A1051&lt;&gt;Receive[[#This Row],[No]],1,B1051+1))</f>
        <v>4</v>
      </c>
      <c r="C1052" t="s">
        <v>108</v>
      </c>
      <c r="D1052" t="s">
        <v>131</v>
      </c>
      <c r="E1052" t="s">
        <v>77</v>
      </c>
      <c r="F1052" t="s">
        <v>78</v>
      </c>
      <c r="G1052" t="s">
        <v>135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ユニフォーム佐久早聖臣ICONIC</v>
      </c>
    </row>
    <row r="1053" spans="1:20" x14ac:dyDescent="0.3">
      <c r="A1053">
        <f>VLOOKUP(Receive[[#This Row],[No用]],SetNo[[No.用]:[vlookup 用]],2,FALSE)</f>
        <v>182</v>
      </c>
      <c r="B1053" s="12">
        <f>IF(ROW()=2,1,IF(A1052&lt;&gt;Receive[[#This Row],[No]],1,B1052+1))</f>
        <v>5</v>
      </c>
      <c r="C1053" t="s">
        <v>108</v>
      </c>
      <c r="D1053" t="s">
        <v>131</v>
      </c>
      <c r="E1053" t="s">
        <v>77</v>
      </c>
      <c r="F1053" t="s">
        <v>78</v>
      </c>
      <c r="G1053" t="s">
        <v>135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ユニフォーム佐久早聖臣ICONIC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1</v>
      </c>
      <c r="C1054" s="1" t="s">
        <v>1049</v>
      </c>
      <c r="D1054" s="1" t="s">
        <v>131</v>
      </c>
      <c r="E1054" s="1" t="s">
        <v>73</v>
      </c>
      <c r="F1054" s="1" t="s">
        <v>78</v>
      </c>
      <c r="G1054" s="1" t="s">
        <v>135</v>
      </c>
      <c r="H1054" s="1" t="s">
        <v>71</v>
      </c>
      <c r="I1054">
        <v>1</v>
      </c>
      <c r="J1054" t="s">
        <v>229</v>
      </c>
      <c r="K1054" s="1" t="s">
        <v>119</v>
      </c>
      <c r="L1054" s="1" t="s">
        <v>162</v>
      </c>
      <c r="M1054">
        <v>33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サバゲ佐久早聖臣ICONIC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2</v>
      </c>
      <c r="C1055" s="1" t="s">
        <v>1049</v>
      </c>
      <c r="D1055" s="1" t="s">
        <v>131</v>
      </c>
      <c r="E1055" s="1" t="s">
        <v>73</v>
      </c>
      <c r="F1055" s="1" t="s">
        <v>78</v>
      </c>
      <c r="G1055" s="1" t="s">
        <v>135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サバゲ佐久早聖臣ICONIC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3</v>
      </c>
      <c r="C1056" s="1" t="s">
        <v>1049</v>
      </c>
      <c r="D1056" s="1" t="s">
        <v>131</v>
      </c>
      <c r="E1056" s="1" t="s">
        <v>73</v>
      </c>
      <c r="F1056" s="1" t="s">
        <v>78</v>
      </c>
      <c r="G1056" s="1" t="s">
        <v>135</v>
      </c>
      <c r="H1056" s="1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33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サバゲ佐久早聖臣ICONIC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4</v>
      </c>
      <c r="C1057" s="1" t="s">
        <v>1049</v>
      </c>
      <c r="D1057" s="1" t="s">
        <v>131</v>
      </c>
      <c r="E1057" s="1" t="s">
        <v>73</v>
      </c>
      <c r="F1057" s="1" t="s">
        <v>78</v>
      </c>
      <c r="G1057" s="1" t="s">
        <v>135</v>
      </c>
      <c r="H1057" s="1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33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サバゲ佐久早聖臣ICONIC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5</v>
      </c>
      <c r="C1058" s="1" t="s">
        <v>1049</v>
      </c>
      <c r="D1058" s="1" t="s">
        <v>131</v>
      </c>
      <c r="E1058" s="1" t="s">
        <v>73</v>
      </c>
      <c r="F1058" s="1" t="s">
        <v>78</v>
      </c>
      <c r="G1058" s="1" t="s">
        <v>135</v>
      </c>
      <c r="H1058" s="1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サバゲ佐久早聖臣ICONIC</v>
      </c>
    </row>
    <row r="1059" spans="1:20" x14ac:dyDescent="0.3">
      <c r="A1059">
        <f>VLOOKUP(Receive[[#This Row],[No用]],SetNo[[No.用]:[vlookup 用]],2,FALSE)</f>
        <v>184</v>
      </c>
      <c r="B1059" s="12">
        <f>IF(ROW()=2,1,IF(A1058&lt;&gt;Receive[[#This Row],[No]],1,B1058+1))</f>
        <v>1</v>
      </c>
      <c r="C1059" t="s">
        <v>108</v>
      </c>
      <c r="D1059" t="s">
        <v>132</v>
      </c>
      <c r="E1059" t="s">
        <v>77</v>
      </c>
      <c r="F1059" t="s">
        <v>80</v>
      </c>
      <c r="G1059" t="s">
        <v>135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173</v>
      </c>
      <c r="M1059">
        <v>38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ユニフォーム小森元也ICONIC</v>
      </c>
    </row>
    <row r="1060" spans="1:20" x14ac:dyDescent="0.3">
      <c r="A1060">
        <f>VLOOKUP(Receive[[#This Row],[No用]],SetNo[[No.用]:[vlookup 用]],2,FALSE)</f>
        <v>184</v>
      </c>
      <c r="B1060" s="12">
        <f>IF(ROW()=2,1,IF(A1059&lt;&gt;Receive[[#This Row],[No]],1,B1059+1))</f>
        <v>2</v>
      </c>
      <c r="C1060" t="s">
        <v>108</v>
      </c>
      <c r="D1060" t="s">
        <v>132</v>
      </c>
      <c r="E1060" t="s">
        <v>77</v>
      </c>
      <c r="F1060" t="s">
        <v>80</v>
      </c>
      <c r="G1060" t="s">
        <v>135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178</v>
      </c>
      <c r="M1060">
        <v>38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ユニフォーム小森元也ICONIC</v>
      </c>
    </row>
    <row r="1061" spans="1:20" x14ac:dyDescent="0.3">
      <c r="A1061">
        <f>VLOOKUP(Receive[[#This Row],[No用]],SetNo[[No.用]:[vlookup 用]],2,FALSE)</f>
        <v>184</v>
      </c>
      <c r="B1061" s="12">
        <f>IF(ROW()=2,1,IF(A1060&lt;&gt;Receive[[#This Row],[No]],1,B1060+1))</f>
        <v>3</v>
      </c>
      <c r="C1061" t="s">
        <v>108</v>
      </c>
      <c r="D1061" t="s">
        <v>132</v>
      </c>
      <c r="E1061" t="s">
        <v>77</v>
      </c>
      <c r="F1061" t="s">
        <v>80</v>
      </c>
      <c r="G1061" t="s">
        <v>135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35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ユニフォーム小森元也ICONIC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4</v>
      </c>
      <c r="C1062" t="s">
        <v>108</v>
      </c>
      <c r="D1062" t="s">
        <v>132</v>
      </c>
      <c r="E1062" t="s">
        <v>77</v>
      </c>
      <c r="F1062" t="s">
        <v>80</v>
      </c>
      <c r="G1062" t="s">
        <v>135</v>
      </c>
      <c r="H1062" t="s">
        <v>71</v>
      </c>
      <c r="I1062">
        <v>1</v>
      </c>
      <c r="J1062" t="s">
        <v>229</v>
      </c>
      <c r="K1062" s="1" t="s">
        <v>231</v>
      </c>
      <c r="L1062" s="1" t="s">
        <v>162</v>
      </c>
      <c r="M1062">
        <v>35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ユニフォーム小森元也ICONIC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5</v>
      </c>
      <c r="C1063" t="s">
        <v>108</v>
      </c>
      <c r="D1063" t="s">
        <v>132</v>
      </c>
      <c r="E1063" t="s">
        <v>77</v>
      </c>
      <c r="F1063" t="s">
        <v>80</v>
      </c>
      <c r="G1063" t="s">
        <v>135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173</v>
      </c>
      <c r="M1063">
        <v>38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ユニフォーム小森元也ICONIC</v>
      </c>
    </row>
    <row r="1064" spans="1:20" x14ac:dyDescent="0.3">
      <c r="A1064">
        <f>VLOOKUP(Receive[[#This Row],[No用]],SetNo[[No.用]:[vlookup 用]],2,FALSE)</f>
        <v>184</v>
      </c>
      <c r="B1064" s="12">
        <f>IF(ROW()=2,1,IF(A1063&lt;&gt;Receive[[#This Row],[No]],1,B1063+1))</f>
        <v>6</v>
      </c>
      <c r="C1064" t="s">
        <v>108</v>
      </c>
      <c r="D1064" t="s">
        <v>132</v>
      </c>
      <c r="E1064" t="s">
        <v>77</v>
      </c>
      <c r="F1064" t="s">
        <v>80</v>
      </c>
      <c r="G1064" t="s">
        <v>135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35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ユニフォーム小森元也ICONIC</v>
      </c>
    </row>
    <row r="1065" spans="1:20" x14ac:dyDescent="0.3">
      <c r="A1065">
        <f>VLOOKUP(Receive[[#This Row],[No用]],SetNo[[No.用]:[vlookup 用]],2,FALSE)</f>
        <v>184</v>
      </c>
      <c r="B1065" s="12">
        <f>IF(ROW()=2,1,IF(A1064&lt;&gt;Receive[[#This Row],[No]],1,B1064+1))</f>
        <v>7</v>
      </c>
      <c r="C1065" t="s">
        <v>108</v>
      </c>
      <c r="D1065" t="s">
        <v>132</v>
      </c>
      <c r="E1065" t="s">
        <v>77</v>
      </c>
      <c r="F1065" t="s">
        <v>80</v>
      </c>
      <c r="G1065" t="s">
        <v>135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ユニフォーム小森元也ICONIC</v>
      </c>
    </row>
    <row r="1066" spans="1:20" x14ac:dyDescent="0.3">
      <c r="A1066">
        <f>VLOOKUP(Receive[[#This Row],[No用]],SetNo[[No.用]:[vlookup 用]],2,FALSE)</f>
        <v>184</v>
      </c>
      <c r="B1066" s="12">
        <f>IF(ROW()=2,1,IF(A1065&lt;&gt;Receive[[#This Row],[No]],1,B1065+1))</f>
        <v>8</v>
      </c>
      <c r="C1066" t="s">
        <v>108</v>
      </c>
      <c r="D1066" t="s">
        <v>132</v>
      </c>
      <c r="E1066" t="s">
        <v>77</v>
      </c>
      <c r="F1066" t="s">
        <v>80</v>
      </c>
      <c r="G1066" t="s">
        <v>135</v>
      </c>
      <c r="H1066" t="s">
        <v>71</v>
      </c>
      <c r="I1066">
        <v>1</v>
      </c>
      <c r="J1066" t="s">
        <v>229</v>
      </c>
      <c r="K1066" s="1" t="s">
        <v>183</v>
      </c>
      <c r="L1066" s="1" t="s">
        <v>225</v>
      </c>
      <c r="M1066">
        <v>47</v>
      </c>
      <c r="N1066">
        <v>0</v>
      </c>
      <c r="O1066" s="1">
        <v>57</v>
      </c>
      <c r="P1066">
        <v>0</v>
      </c>
      <c r="R1066" s="1" t="s">
        <v>700</v>
      </c>
      <c r="T1066" t="str">
        <f>Receive[[#This Row],[服装]]&amp;Receive[[#This Row],[名前]]&amp;Receive[[#This Row],[レアリティ]]</f>
        <v>ユニフォーム小森元也ICONIC</v>
      </c>
    </row>
    <row r="1067" spans="1:20" x14ac:dyDescent="0.3">
      <c r="A1067">
        <f>VLOOKUP(Receive[[#This Row],[No用]],SetNo[[No.用]:[vlookup 用]],2,FALSE)</f>
        <v>185</v>
      </c>
      <c r="B1067" s="12">
        <f>IF(ROW()=2,1,IF(A1066&lt;&gt;Receive[[#This Row],[No]],1,B1066+1))</f>
        <v>1</v>
      </c>
      <c r="C1067" t="s">
        <v>108</v>
      </c>
      <c r="D1067" s="1" t="s">
        <v>687</v>
      </c>
      <c r="E1067" s="1" t="s">
        <v>90</v>
      </c>
      <c r="F1067" s="1" t="s">
        <v>78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119</v>
      </c>
      <c r="L1067" s="1" t="s">
        <v>699</v>
      </c>
      <c r="M1067">
        <v>36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ユニフォーム大将優ICONIC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2</v>
      </c>
      <c r="C1068" t="s">
        <v>108</v>
      </c>
      <c r="D1068" s="1" t="s">
        <v>687</v>
      </c>
      <c r="E1068" s="1" t="s">
        <v>90</v>
      </c>
      <c r="F1068" s="1" t="s">
        <v>78</v>
      </c>
      <c r="G1068" s="1" t="s">
        <v>689</v>
      </c>
      <c r="H1068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ユニフォーム大将優ICONIC</v>
      </c>
    </row>
    <row r="1069" spans="1:20" x14ac:dyDescent="0.3">
      <c r="A1069">
        <f>VLOOKUP(Receive[[#This Row],[No用]],SetNo[[No.用]:[vlookup 用]],2,FALSE)</f>
        <v>185</v>
      </c>
      <c r="B1069" s="12">
        <f>IF(ROW()=2,1,IF(A1068&lt;&gt;Receive[[#This Row],[No]],1,B1068+1))</f>
        <v>3</v>
      </c>
      <c r="C1069" t="s">
        <v>108</v>
      </c>
      <c r="D1069" s="1" t="s">
        <v>687</v>
      </c>
      <c r="E1069" s="1" t="s">
        <v>90</v>
      </c>
      <c r="F1069" s="1" t="s">
        <v>78</v>
      </c>
      <c r="G1069" s="1" t="s">
        <v>689</v>
      </c>
      <c r="H1069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ユニフォーム大将優ICONIC</v>
      </c>
    </row>
    <row r="1070" spans="1:20" x14ac:dyDescent="0.3">
      <c r="A1070">
        <f>VLOOKUP(Receive[[#This Row],[No用]],SetNo[[No.用]:[vlookup 用]],2,FALSE)</f>
        <v>185</v>
      </c>
      <c r="B1070" s="12">
        <f>IF(ROW()=2,1,IF(A1069&lt;&gt;Receive[[#This Row],[No]],1,B1069+1))</f>
        <v>4</v>
      </c>
      <c r="C1070" t="s">
        <v>108</v>
      </c>
      <c r="D1070" s="1" t="s">
        <v>687</v>
      </c>
      <c r="E1070" s="1" t="s">
        <v>90</v>
      </c>
      <c r="F1070" s="1" t="s">
        <v>78</v>
      </c>
      <c r="G1070" s="1" t="s">
        <v>689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ユニフォーム大将優ICONIC</v>
      </c>
    </row>
    <row r="1071" spans="1:20" x14ac:dyDescent="0.3">
      <c r="A1071">
        <f>VLOOKUP(Receive[[#This Row],[No用]],SetNo[[No.用]:[vlookup 用]],2,FALSE)</f>
        <v>185</v>
      </c>
      <c r="B1071" s="12">
        <f>IF(ROW()=2,1,IF(A1070&lt;&gt;Receive[[#This Row],[No]],1,B1070+1))</f>
        <v>5</v>
      </c>
      <c r="C1071" t="s">
        <v>108</v>
      </c>
      <c r="D1071" s="1" t="s">
        <v>687</v>
      </c>
      <c r="E1071" s="1" t="s">
        <v>90</v>
      </c>
      <c r="F1071" s="1" t="s">
        <v>78</v>
      </c>
      <c r="G1071" s="1" t="s">
        <v>689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ユニフォーム大将優ICONIC</v>
      </c>
    </row>
    <row r="1072" spans="1:20" x14ac:dyDescent="0.3">
      <c r="A1072">
        <f>VLOOKUP(Receive[[#This Row],[No用]],SetNo[[No.用]:[vlookup 用]],2,FALSE)</f>
        <v>185</v>
      </c>
      <c r="B1072" s="12">
        <f>IF(ROW()=2,1,IF(A1071&lt;&gt;Receive[[#This Row],[No]],1,B1071+1))</f>
        <v>6</v>
      </c>
      <c r="C1072" t="s">
        <v>108</v>
      </c>
      <c r="D1072" s="1" t="s">
        <v>687</v>
      </c>
      <c r="E1072" s="1" t="s">
        <v>90</v>
      </c>
      <c r="F1072" s="1" t="s">
        <v>78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ユニフォーム大将優ICONIC</v>
      </c>
    </row>
    <row r="1073" spans="1:20" x14ac:dyDescent="0.3">
      <c r="A1073">
        <f>VLOOKUP(Receive[[#This Row],[No用]],SetNo[[No.用]:[vlookup 用]],2,FALSE)</f>
        <v>186</v>
      </c>
      <c r="B1073" s="12">
        <f>IF(ROW()=2,1,IF(A1072&lt;&gt;Receive[[#This Row],[No]],1,B1072+1))</f>
        <v>1</v>
      </c>
      <c r="C1073" s="1" t="s">
        <v>935</v>
      </c>
      <c r="D1073" s="1" t="s">
        <v>687</v>
      </c>
      <c r="E1073" s="1" t="s">
        <v>77</v>
      </c>
      <c r="F1073" s="1" t="s">
        <v>78</v>
      </c>
      <c r="G1073" s="1" t="s">
        <v>689</v>
      </c>
      <c r="H1073" s="1" t="s">
        <v>690</v>
      </c>
      <c r="I1073">
        <v>1</v>
      </c>
      <c r="J1073" t="s">
        <v>229</v>
      </c>
      <c r="K1073" s="1" t="s">
        <v>119</v>
      </c>
      <c r="L1073" s="1" t="s">
        <v>699</v>
      </c>
      <c r="M1073">
        <v>36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新年大将優ICONIC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2</v>
      </c>
      <c r="C1074" s="1" t="s">
        <v>935</v>
      </c>
      <c r="D1074" s="1" t="s">
        <v>687</v>
      </c>
      <c r="E1074" s="1" t="s">
        <v>77</v>
      </c>
      <c r="F1074" s="1" t="s">
        <v>78</v>
      </c>
      <c r="G1074" s="1" t="s">
        <v>689</v>
      </c>
      <c r="H1074" s="1" t="s">
        <v>690</v>
      </c>
      <c r="I1074">
        <v>1</v>
      </c>
      <c r="J1074" t="s">
        <v>229</v>
      </c>
      <c r="K1074" s="1" t="s">
        <v>163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新年大将優ICONIC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3</v>
      </c>
      <c r="C1075" s="1" t="s">
        <v>935</v>
      </c>
      <c r="D1075" s="1" t="s">
        <v>687</v>
      </c>
      <c r="E1075" s="1" t="s">
        <v>77</v>
      </c>
      <c r="F1075" s="1" t="s">
        <v>78</v>
      </c>
      <c r="G1075" s="1" t="s">
        <v>689</v>
      </c>
      <c r="H1075" s="1" t="s">
        <v>690</v>
      </c>
      <c r="I1075">
        <v>1</v>
      </c>
      <c r="J1075" t="s">
        <v>229</v>
      </c>
      <c r="K1075" s="1" t="s">
        <v>231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新年大将優ICONIC</v>
      </c>
    </row>
    <row r="1076" spans="1:20" x14ac:dyDescent="0.3">
      <c r="A1076">
        <f>VLOOKUP(Receive[[#This Row],[No用]],SetNo[[No.用]:[vlookup 用]],2,FALSE)</f>
        <v>186</v>
      </c>
      <c r="B1076" s="12">
        <f>IF(ROW()=2,1,IF(A1075&lt;&gt;Receive[[#This Row],[No]],1,B1075+1))</f>
        <v>4</v>
      </c>
      <c r="C1076" s="1" t="s">
        <v>935</v>
      </c>
      <c r="D1076" s="1" t="s">
        <v>687</v>
      </c>
      <c r="E1076" s="1" t="s">
        <v>77</v>
      </c>
      <c r="F1076" s="1" t="s">
        <v>78</v>
      </c>
      <c r="G1076" s="1" t="s">
        <v>689</v>
      </c>
      <c r="H1076" s="1" t="s">
        <v>690</v>
      </c>
      <c r="I1076">
        <v>1</v>
      </c>
      <c r="J1076" t="s">
        <v>229</v>
      </c>
      <c r="K1076" s="1" t="s">
        <v>120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新年大将優ICONIC</v>
      </c>
    </row>
    <row r="1077" spans="1:20" x14ac:dyDescent="0.3">
      <c r="A1077">
        <f>VLOOKUP(Receive[[#This Row],[No用]],SetNo[[No.用]:[vlookup 用]],2,FALSE)</f>
        <v>186</v>
      </c>
      <c r="B1077" s="12">
        <f>IF(ROW()=2,1,IF(A1076&lt;&gt;Receive[[#This Row],[No]],1,B1076+1))</f>
        <v>5</v>
      </c>
      <c r="C1077" s="1" t="s">
        <v>935</v>
      </c>
      <c r="D1077" s="1" t="s">
        <v>687</v>
      </c>
      <c r="E1077" s="1" t="s">
        <v>77</v>
      </c>
      <c r="F1077" s="1" t="s">
        <v>78</v>
      </c>
      <c r="G1077" s="1" t="s">
        <v>689</v>
      </c>
      <c r="H1077" s="1" t="s">
        <v>690</v>
      </c>
      <c r="I1077">
        <v>1</v>
      </c>
      <c r="J1077" t="s">
        <v>229</v>
      </c>
      <c r="K1077" s="1" t="s">
        <v>164</v>
      </c>
      <c r="L1077" s="1" t="s">
        <v>162</v>
      </c>
      <c r="M1077">
        <v>33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新年大将優ICONIC</v>
      </c>
    </row>
    <row r="1078" spans="1:20" x14ac:dyDescent="0.3">
      <c r="A1078">
        <f>VLOOKUP(Receive[[#This Row],[No用]],SetNo[[No.用]:[vlookup 用]],2,FALSE)</f>
        <v>186</v>
      </c>
      <c r="B1078" s="12">
        <f>IF(ROW()=2,1,IF(A1077&lt;&gt;Receive[[#This Row],[No]],1,B1077+1))</f>
        <v>6</v>
      </c>
      <c r="C1078" s="1" t="s">
        <v>935</v>
      </c>
      <c r="D1078" s="1" t="s">
        <v>687</v>
      </c>
      <c r="E1078" s="1" t="s">
        <v>77</v>
      </c>
      <c r="F1078" s="1" t="s">
        <v>78</v>
      </c>
      <c r="G1078" s="1" t="s">
        <v>689</v>
      </c>
      <c r="H1078" s="1" t="s">
        <v>690</v>
      </c>
      <c r="I1078">
        <v>1</v>
      </c>
      <c r="J1078" t="s">
        <v>229</v>
      </c>
      <c r="K1078" s="1" t="s">
        <v>165</v>
      </c>
      <c r="L1078" s="1" t="s">
        <v>162</v>
      </c>
      <c r="M1078">
        <v>14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新年大将優ICONIC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1</v>
      </c>
      <c r="C1079" t="s">
        <v>108</v>
      </c>
      <c r="D1079" s="1" t="s">
        <v>692</v>
      </c>
      <c r="E1079" s="1" t="s">
        <v>90</v>
      </c>
      <c r="F1079" s="1" t="s">
        <v>78</v>
      </c>
      <c r="G1079" s="1" t="s">
        <v>689</v>
      </c>
      <c r="H1079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ユニフォーム沼井和馬ICONIC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2</v>
      </c>
      <c r="C1080" t="s">
        <v>108</v>
      </c>
      <c r="D1080" s="1" t="s">
        <v>692</v>
      </c>
      <c r="E1080" s="1" t="s">
        <v>90</v>
      </c>
      <c r="F1080" s="1" t="s">
        <v>78</v>
      </c>
      <c r="G1080" s="1" t="s">
        <v>689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ユニフォーム沼井和馬ICONIC</v>
      </c>
    </row>
    <row r="1081" spans="1:20" x14ac:dyDescent="0.3">
      <c r="A1081">
        <f>VLOOKUP(Receive[[#This Row],[No用]],SetNo[[No.用]:[vlookup 用]],2,FALSE)</f>
        <v>187</v>
      </c>
      <c r="B1081" s="12">
        <f>IF(ROW()=2,1,IF(A1080&lt;&gt;Receive[[#This Row],[No]],1,B1080+1))</f>
        <v>3</v>
      </c>
      <c r="C1081" t="s">
        <v>108</v>
      </c>
      <c r="D1081" s="1" t="s">
        <v>692</v>
      </c>
      <c r="E1081" s="1" t="s">
        <v>90</v>
      </c>
      <c r="F1081" s="1" t="s">
        <v>78</v>
      </c>
      <c r="G1081" s="1" t="s">
        <v>689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29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ユニフォーム沼井和馬ICONIC</v>
      </c>
    </row>
    <row r="1082" spans="1:20" x14ac:dyDescent="0.3">
      <c r="A1082">
        <f>VLOOKUP(Receive[[#This Row],[No用]],SetNo[[No.用]:[vlookup 用]],2,FALSE)</f>
        <v>187</v>
      </c>
      <c r="B1082" s="12">
        <f>IF(ROW()=2,1,IF(A1081&lt;&gt;Receive[[#This Row],[No]],1,B1081+1))</f>
        <v>4</v>
      </c>
      <c r="C1082" t="s">
        <v>108</v>
      </c>
      <c r="D1082" s="1" t="s">
        <v>692</v>
      </c>
      <c r="E1082" s="1" t="s">
        <v>90</v>
      </c>
      <c r="F1082" s="1" t="s">
        <v>78</v>
      </c>
      <c r="G1082" s="1" t="s">
        <v>689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29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ユニフォーム沼井和馬ICONIC</v>
      </c>
    </row>
    <row r="1083" spans="1:20" x14ac:dyDescent="0.3">
      <c r="A1083">
        <f>VLOOKUP(Receive[[#This Row],[No用]],SetNo[[No.用]:[vlookup 用]],2,FALSE)</f>
        <v>187</v>
      </c>
      <c r="B1083" s="12">
        <f>IF(ROW()=2,1,IF(A1082&lt;&gt;Receive[[#This Row],[No]],1,B1082+1))</f>
        <v>5</v>
      </c>
      <c r="C1083" t="s">
        <v>108</v>
      </c>
      <c r="D1083" s="1" t="s">
        <v>692</v>
      </c>
      <c r="E1083" s="1" t="s">
        <v>90</v>
      </c>
      <c r="F1083" s="1" t="s">
        <v>78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ユニフォーム沼井和馬ICONIC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1</v>
      </c>
      <c r="C1084" t="s">
        <v>108</v>
      </c>
      <c r="D1084" s="1" t="s">
        <v>858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ユニフォーム潜尚保ICONIC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2</v>
      </c>
      <c r="C1085" t="s">
        <v>108</v>
      </c>
      <c r="D1085" s="1" t="s">
        <v>858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27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ユニフォーム潜尚保ICONIC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3</v>
      </c>
      <c r="C1086" t="s">
        <v>108</v>
      </c>
      <c r="D1086" s="1" t="s">
        <v>858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27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ユニフォーム潜尚保ICONIC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4</v>
      </c>
      <c r="C1087" t="s">
        <v>108</v>
      </c>
      <c r="D1087" s="1" t="s">
        <v>858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ユニフォーム潜尚保ICONIC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5</v>
      </c>
      <c r="C1088" t="s">
        <v>108</v>
      </c>
      <c r="D1088" s="1" t="s">
        <v>858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ユニフォーム潜尚保ICONIC</v>
      </c>
    </row>
    <row r="1089" spans="1:20" x14ac:dyDescent="0.3">
      <c r="A1089">
        <f>VLOOKUP(Receive[[#This Row],[No用]],SetNo[[No.用]:[vlookup 用]],2,FALSE)</f>
        <v>189</v>
      </c>
      <c r="B1089" s="12">
        <f>IF(ROW()=2,1,IF(A1088&lt;&gt;Receive[[#This Row],[No]],1,B1088+1))</f>
        <v>1</v>
      </c>
      <c r="C1089" t="s">
        <v>108</v>
      </c>
      <c r="D1089" s="1" t="s">
        <v>860</v>
      </c>
      <c r="E1089" s="1" t="s">
        <v>90</v>
      </c>
      <c r="F1089" s="1" t="s">
        <v>78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ユニフォーム高千穂恵也ICONIC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2</v>
      </c>
      <c r="C1090" t="s">
        <v>108</v>
      </c>
      <c r="D1090" s="1" t="s">
        <v>860</v>
      </c>
      <c r="E1090" s="1" t="s">
        <v>90</v>
      </c>
      <c r="F1090" s="1" t="s">
        <v>78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195</v>
      </c>
      <c r="L1090" s="1" t="s">
        <v>178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ユニフォーム高千穂恵也ICONIC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3</v>
      </c>
      <c r="C1091" t="s">
        <v>108</v>
      </c>
      <c r="D1091" s="1" t="s">
        <v>860</v>
      </c>
      <c r="E1091" s="1" t="s">
        <v>90</v>
      </c>
      <c r="F1091" s="1" t="s">
        <v>78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26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ユニフォーム高千穂恵也ICONIC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4</v>
      </c>
      <c r="C1092" t="s">
        <v>108</v>
      </c>
      <c r="D1092" s="1" t="s">
        <v>860</v>
      </c>
      <c r="E1092" s="1" t="s">
        <v>90</v>
      </c>
      <c r="F1092" s="1" t="s">
        <v>78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26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ユニフォーム高千穂恵也ICONIC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5</v>
      </c>
      <c r="C1093" t="s">
        <v>108</v>
      </c>
      <c r="D1093" s="1" t="s">
        <v>860</v>
      </c>
      <c r="E1093" s="1" t="s">
        <v>90</v>
      </c>
      <c r="F1093" s="1" t="s">
        <v>78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26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ユニフォーム高千穂恵也ICONIC</v>
      </c>
    </row>
    <row r="1094" spans="1:20" x14ac:dyDescent="0.3">
      <c r="A1094">
        <f>VLOOKUP(Receive[[#This Row],[No用]],SetNo[[No.用]:[vlookup 用]],2,FALSE)</f>
        <v>189</v>
      </c>
      <c r="B1094" s="12">
        <f>IF(ROW()=2,1,IF(A1093&lt;&gt;Receive[[#This Row],[No]],1,B1093+1))</f>
        <v>6</v>
      </c>
      <c r="C1094" t="s">
        <v>108</v>
      </c>
      <c r="D1094" s="1" t="s">
        <v>860</v>
      </c>
      <c r="E1094" s="1" t="s">
        <v>90</v>
      </c>
      <c r="F1094" s="1" t="s">
        <v>78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ユニフォーム高千穂恵也ICONIC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1</v>
      </c>
      <c r="C1095" t="s">
        <v>108</v>
      </c>
      <c r="D1095" s="1" t="s">
        <v>862</v>
      </c>
      <c r="E1095" s="1" t="s">
        <v>90</v>
      </c>
      <c r="F1095" s="1" t="s">
        <v>82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178</v>
      </c>
      <c r="M1095">
        <v>31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ユニフォーム広尾倖児ICONIC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2</v>
      </c>
      <c r="C1096" t="s">
        <v>108</v>
      </c>
      <c r="D1096" s="1" t="s">
        <v>862</v>
      </c>
      <c r="E1096" s="1" t="s">
        <v>90</v>
      </c>
      <c r="F1096" s="1" t="s">
        <v>82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231</v>
      </c>
      <c r="L1096" s="1" t="s">
        <v>162</v>
      </c>
      <c r="M1096">
        <v>28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ユニフォーム広尾倖児ICONIC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3</v>
      </c>
      <c r="C1097" t="s">
        <v>108</v>
      </c>
      <c r="D1097" s="1" t="s">
        <v>862</v>
      </c>
      <c r="E1097" s="1" t="s">
        <v>90</v>
      </c>
      <c r="F1097" s="1" t="s">
        <v>82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28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ユニフォーム広尾倖児ICONIC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4</v>
      </c>
      <c r="C1098" t="s">
        <v>108</v>
      </c>
      <c r="D1098" s="1" t="s">
        <v>862</v>
      </c>
      <c r="E1098" s="1" t="s">
        <v>90</v>
      </c>
      <c r="F1098" s="1" t="s">
        <v>82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28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ユニフォーム広尾倖児ICONIC</v>
      </c>
    </row>
    <row r="1099" spans="1:20" x14ac:dyDescent="0.3">
      <c r="A1099">
        <f>VLOOKUP(Receive[[#This Row],[No用]],SetNo[[No.用]:[vlookup 用]],2,FALSE)</f>
        <v>190</v>
      </c>
      <c r="B1099" s="12">
        <f>IF(ROW()=2,1,IF(A1098&lt;&gt;Receive[[#This Row],[No]],1,B1098+1))</f>
        <v>5</v>
      </c>
      <c r="C1099" t="s">
        <v>108</v>
      </c>
      <c r="D1099" s="1" t="s">
        <v>862</v>
      </c>
      <c r="E1099" s="1" t="s">
        <v>90</v>
      </c>
      <c r="F1099" s="1" t="s">
        <v>82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ユニフォーム広尾倖児ICONIC</v>
      </c>
    </row>
    <row r="1100" spans="1:20" x14ac:dyDescent="0.3">
      <c r="A1100">
        <f>VLOOKUP(Receive[[#This Row],[No用]],SetNo[[No.用]:[vlookup 用]],2,FALSE)</f>
        <v>191</v>
      </c>
      <c r="B1100" s="12">
        <f>IF(ROW()=2,1,IF(A1099&lt;&gt;Receive[[#This Row],[No]],1,B1099+1))</f>
        <v>1</v>
      </c>
      <c r="C1100" t="s">
        <v>108</v>
      </c>
      <c r="D1100" s="1" t="s">
        <v>864</v>
      </c>
      <c r="E1100" s="1" t="s">
        <v>90</v>
      </c>
      <c r="F1100" s="1" t="s">
        <v>74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ユニフォーム先島伊澄ICONIC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2</v>
      </c>
      <c r="C1101" t="s">
        <v>108</v>
      </c>
      <c r="D1101" s="1" t="s">
        <v>864</v>
      </c>
      <c r="E1101" s="1" t="s">
        <v>90</v>
      </c>
      <c r="F1101" s="1" t="s">
        <v>74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ユニフォーム先島伊澄ICONIC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3</v>
      </c>
      <c r="C1102" t="s">
        <v>108</v>
      </c>
      <c r="D1102" s="1" t="s">
        <v>864</v>
      </c>
      <c r="E1102" s="1" t="s">
        <v>90</v>
      </c>
      <c r="F1102" s="1" t="s">
        <v>74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ユニフォーム先島伊澄ICONIC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4</v>
      </c>
      <c r="C1103" t="s">
        <v>108</v>
      </c>
      <c r="D1103" s="1" t="s">
        <v>864</v>
      </c>
      <c r="E1103" s="1" t="s">
        <v>90</v>
      </c>
      <c r="F1103" s="1" t="s">
        <v>74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ユニフォーム先島伊澄ICONIC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5</v>
      </c>
      <c r="C1104" t="s">
        <v>108</v>
      </c>
      <c r="D1104" s="1" t="s">
        <v>864</v>
      </c>
      <c r="E1104" s="1" t="s">
        <v>90</v>
      </c>
      <c r="F1104" s="1" t="s">
        <v>74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ユニフォーム先島伊澄ICONIC</v>
      </c>
    </row>
    <row r="1105" spans="1:20" x14ac:dyDescent="0.3">
      <c r="A1105">
        <f>VLOOKUP(Receive[[#This Row],[No用]],SetNo[[No.用]:[vlookup 用]],2,FALSE)</f>
        <v>192</v>
      </c>
      <c r="B1105" s="12">
        <f>IF(ROW()=2,1,IF(A1104&lt;&gt;Receive[[#This Row],[No]],1,B1104+1))</f>
        <v>1</v>
      </c>
      <c r="C1105" t="s">
        <v>108</v>
      </c>
      <c r="D1105" s="1" t="s">
        <v>866</v>
      </c>
      <c r="E1105" s="1" t="s">
        <v>90</v>
      </c>
      <c r="F1105" s="1" t="s">
        <v>82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26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ユニフォーム背黒晃彦ICONIC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2</v>
      </c>
      <c r="C1106" t="s">
        <v>108</v>
      </c>
      <c r="D1106" s="1" t="s">
        <v>866</v>
      </c>
      <c r="E1106" s="1" t="s">
        <v>90</v>
      </c>
      <c r="F1106" s="1" t="s">
        <v>82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163</v>
      </c>
      <c r="L1106" s="1" t="s">
        <v>162</v>
      </c>
      <c r="M1106">
        <v>26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ユニフォーム背黒晃彦ICONIC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3</v>
      </c>
      <c r="C1107" t="s">
        <v>108</v>
      </c>
      <c r="D1107" s="1" t="s">
        <v>866</v>
      </c>
      <c r="E1107" s="1" t="s">
        <v>90</v>
      </c>
      <c r="F1107" s="1" t="s">
        <v>82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120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ユニフォーム背黒晃彦ICONIC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4</v>
      </c>
      <c r="C1108" t="s">
        <v>108</v>
      </c>
      <c r="D1108" s="1" t="s">
        <v>866</v>
      </c>
      <c r="E1108" s="1" t="s">
        <v>90</v>
      </c>
      <c r="F1108" s="1" t="s">
        <v>82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164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ユニフォーム背黒晃彦ICONIC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5</v>
      </c>
      <c r="C1109" t="s">
        <v>108</v>
      </c>
      <c r="D1109" s="1" t="s">
        <v>866</v>
      </c>
      <c r="E1109" s="1" t="s">
        <v>90</v>
      </c>
      <c r="F1109" s="1" t="s">
        <v>82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165</v>
      </c>
      <c r="L1109" s="1" t="s">
        <v>162</v>
      </c>
      <c r="M1109">
        <v>13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ユニフォーム背黒晃彦ICONIC</v>
      </c>
    </row>
    <row r="1110" spans="1:20" x14ac:dyDescent="0.3">
      <c r="A1110">
        <f>VLOOKUP(Receive[[#This Row],[No用]],SetNo[[No.用]:[vlookup 用]],2,FALSE)</f>
        <v>193</v>
      </c>
      <c r="B1110" s="12">
        <f>IF(ROW()=2,1,IF(A1109&lt;&gt;Receive[[#This Row],[No]],1,B1109+1))</f>
        <v>1</v>
      </c>
      <c r="C1110" t="s">
        <v>108</v>
      </c>
      <c r="D1110" s="1" t="s">
        <v>868</v>
      </c>
      <c r="E1110" s="1" t="s">
        <v>90</v>
      </c>
      <c r="F1110" s="1" t="s">
        <v>80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119</v>
      </c>
      <c r="L1110" s="1" t="s">
        <v>173</v>
      </c>
      <c r="M1110">
        <v>37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ユニフォーム赤間颯ICONIC</v>
      </c>
    </row>
    <row r="1111" spans="1:20" x14ac:dyDescent="0.3">
      <c r="A1111">
        <f>VLOOKUP(Receive[[#This Row],[No用]],SetNo[[No.用]:[vlookup 用]],2,FALSE)</f>
        <v>193</v>
      </c>
      <c r="B1111" s="12">
        <f>IF(ROW()=2,1,IF(A1110&lt;&gt;Receive[[#This Row],[No]],1,B1110+1))</f>
        <v>2</v>
      </c>
      <c r="C1111" t="s">
        <v>108</v>
      </c>
      <c r="D1111" s="1" t="s">
        <v>868</v>
      </c>
      <c r="E1111" s="1" t="s">
        <v>90</v>
      </c>
      <c r="F1111" s="1" t="s">
        <v>80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195</v>
      </c>
      <c r="L1111" s="1" t="s">
        <v>178</v>
      </c>
      <c r="M1111">
        <v>39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ユニフォーム赤間颯ICONIC</v>
      </c>
    </row>
    <row r="1112" spans="1:20" x14ac:dyDescent="0.3">
      <c r="A1112">
        <f>VLOOKUP(Receive[[#This Row],[No用]],SetNo[[No.用]:[vlookup 用]],2,FALSE)</f>
        <v>193</v>
      </c>
      <c r="B1112" s="12">
        <f>IF(ROW()=2,1,IF(A1111&lt;&gt;Receive[[#This Row],[No]],1,B1111+1))</f>
        <v>3</v>
      </c>
      <c r="C1112" t="s">
        <v>108</v>
      </c>
      <c r="D1112" s="1" t="s">
        <v>868</v>
      </c>
      <c r="E1112" s="1" t="s">
        <v>90</v>
      </c>
      <c r="F1112" s="1" t="s">
        <v>80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34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ユニフォーム赤間颯ICONIC</v>
      </c>
    </row>
    <row r="1113" spans="1:20" x14ac:dyDescent="0.3">
      <c r="A1113">
        <f>VLOOKUP(Receive[[#This Row],[No用]],SetNo[[No.用]:[vlookup 用]],2,FALSE)</f>
        <v>193</v>
      </c>
      <c r="B1113" s="12">
        <f>IF(ROW()=2,1,IF(A1112&lt;&gt;Receive[[#This Row],[No]],1,B1112+1))</f>
        <v>4</v>
      </c>
      <c r="C1113" t="s">
        <v>108</v>
      </c>
      <c r="D1113" s="1" t="s">
        <v>868</v>
      </c>
      <c r="E1113" s="1" t="s">
        <v>90</v>
      </c>
      <c r="F1113" s="1" t="s">
        <v>80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231</v>
      </c>
      <c r="L1113" s="1" t="s">
        <v>162</v>
      </c>
      <c r="M1113">
        <v>34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ユニフォーム赤間颯ICONIC</v>
      </c>
    </row>
    <row r="1114" spans="1:20" x14ac:dyDescent="0.3">
      <c r="A1114">
        <f>VLOOKUP(Receive[[#This Row],[No用]],SetNo[[No.用]:[vlookup 用]],2,FALSE)</f>
        <v>193</v>
      </c>
      <c r="B1114" s="12">
        <f>IF(ROW()=2,1,IF(A1113&lt;&gt;Receive[[#This Row],[No]],1,B1113+1))</f>
        <v>5</v>
      </c>
      <c r="C1114" t="s">
        <v>108</v>
      </c>
      <c r="D1114" s="1" t="s">
        <v>868</v>
      </c>
      <c r="E1114" s="1" t="s">
        <v>90</v>
      </c>
      <c r="F1114" s="1" t="s">
        <v>80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120</v>
      </c>
      <c r="L1114" s="1" t="s">
        <v>173</v>
      </c>
      <c r="M1114">
        <v>37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ユニフォーム赤間颯ICONIC</v>
      </c>
    </row>
    <row r="1115" spans="1:20" x14ac:dyDescent="0.3">
      <c r="A1115">
        <f>VLOOKUP(Receive[[#This Row],[No用]],SetNo[[No.用]:[vlookup 用]],2,FALSE)</f>
        <v>193</v>
      </c>
      <c r="B1115" s="12">
        <f>IF(ROW()=2,1,IF(A1114&lt;&gt;Receive[[#This Row],[No]],1,B1114+1))</f>
        <v>6</v>
      </c>
      <c r="C1115" t="s">
        <v>108</v>
      </c>
      <c r="D1115" s="1" t="s">
        <v>868</v>
      </c>
      <c r="E1115" s="1" t="s">
        <v>90</v>
      </c>
      <c r="F1115" s="1" t="s">
        <v>80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34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ユニフォーム赤間颯ICONIC</v>
      </c>
    </row>
    <row r="1116" spans="1:20" x14ac:dyDescent="0.3">
      <c r="A1116">
        <f>VLOOKUP(Receive[[#This Row],[No用]],SetNo[[No.用]:[vlookup 用]],2,FALSE)</f>
        <v>193</v>
      </c>
      <c r="B1116" s="12">
        <f>IF(ROW()=2,1,IF(A1115&lt;&gt;Receive[[#This Row],[No]],1,B1115+1))</f>
        <v>7</v>
      </c>
      <c r="C1116" t="s">
        <v>108</v>
      </c>
      <c r="D1116" s="1" t="s">
        <v>868</v>
      </c>
      <c r="E1116" s="1" t="s">
        <v>90</v>
      </c>
      <c r="F1116" s="1" t="s">
        <v>80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ユニフォーム赤間颯ICONIC</v>
      </c>
    </row>
    <row r="1117" spans="1:20" x14ac:dyDescent="0.3">
      <c r="A1117">
        <f>VLOOKUP(Receive[[#This Row],[No用]],SetNo[[No.用]:[vlookup 用]],2,FALSE)</f>
        <v>193</v>
      </c>
      <c r="B1117" s="12">
        <f>IF(ROW()=2,1,IF(A1116&lt;&gt;Receive[[#This Row],[No]],1,B1116+1))</f>
        <v>8</v>
      </c>
      <c r="C1117" t="s">
        <v>108</v>
      </c>
      <c r="D1117" s="1" t="s">
        <v>868</v>
      </c>
      <c r="E1117" s="1" t="s">
        <v>90</v>
      </c>
      <c r="F1117" s="1" t="s">
        <v>80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183</v>
      </c>
      <c r="L1117" s="1" t="s">
        <v>225</v>
      </c>
      <c r="M1117">
        <v>50</v>
      </c>
      <c r="N1117">
        <v>0</v>
      </c>
      <c r="O1117">
        <v>61</v>
      </c>
      <c r="P1117">
        <v>0</v>
      </c>
      <c r="T111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0"/>
  <sheetViews>
    <sheetView topLeftCell="A415" workbookViewId="0">
      <selection activeCell="A456" sqref="A454:XFD456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 s="12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 s="12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 s="12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 s="12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 s="12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 s="12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 s="12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 s="12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 s="1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 s="12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 s="12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 s="12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 s="12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 s="12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 s="12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 s="12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 s="12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 s="12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 s="1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 s="12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 s="12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 s="12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 s="12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 s="12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 s="12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 s="12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 s="12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 s="12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 s="1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 s="12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 s="12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 s="12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 s="12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 s="12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 s="12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 s="12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 s="12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 s="12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 s="1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 s="12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 s="12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 s="12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 s="12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 s="12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 s="12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 s="12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 s="12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 s="12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 s="1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 s="12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 s="12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 s="12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 s="12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 s="12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 s="12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 s="12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 s="12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 s="12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 s="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 s="12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 s="12">
        <f>IF(ROW()=2,1,IF(A513&lt;&gt;Toss[[#This Row],[No]],1,B513+1))</f>
        <v>1</v>
      </c>
      <c r="C514" t="s">
        <v>108</v>
      </c>
      <c r="D514" t="s">
        <v>283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ユニフォーム星海光来ICONIC</v>
      </c>
    </row>
    <row r="515" spans="1:20" x14ac:dyDescent="0.3">
      <c r="A515">
        <f>VLOOKUP(Toss[[#This Row],[No用]],SetNo[[No.用]:[vlookup 用]],2,FALSE)</f>
        <v>177</v>
      </c>
      <c r="B515" s="12">
        <f>IF(ROW()=2,1,IF(A514&lt;&gt;Toss[[#This Row],[No]],1,B514+1))</f>
        <v>2</v>
      </c>
      <c r="C515" t="s">
        <v>108</v>
      </c>
      <c r="D515" t="s">
        <v>283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32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ユニフォーム星海光来ICONIC</v>
      </c>
    </row>
    <row r="516" spans="1:20" x14ac:dyDescent="0.3">
      <c r="A516">
        <f>VLOOKUP(Toss[[#This Row],[No用]],SetNo[[No.用]:[vlookup 用]],2,FALSE)</f>
        <v>178</v>
      </c>
      <c r="B516" s="12">
        <f>IF(ROW()=2,1,IF(A515&lt;&gt;Toss[[#This Row],[No]],1,B515+1))</f>
        <v>1</v>
      </c>
      <c r="C516" s="1" t="s">
        <v>895</v>
      </c>
      <c r="D516" t="s">
        <v>283</v>
      </c>
      <c r="E516" s="1" t="s">
        <v>73</v>
      </c>
      <c r="F516" t="s">
        <v>78</v>
      </c>
      <c r="G516" t="s">
        <v>134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文化祭星海光来ICONIC</v>
      </c>
    </row>
    <row r="517" spans="1:20" x14ac:dyDescent="0.3">
      <c r="A517">
        <f>VLOOKUP(Toss[[#This Row],[No用]],SetNo[[No.用]:[vlookup 用]],2,FALSE)</f>
        <v>178</v>
      </c>
      <c r="B517" s="12">
        <f>IF(ROW()=2,1,IF(A516&lt;&gt;Toss[[#This Row],[No]],1,B516+1))</f>
        <v>2</v>
      </c>
      <c r="C517" s="1" t="s">
        <v>895</v>
      </c>
      <c r="D517" t="s">
        <v>283</v>
      </c>
      <c r="E517" s="1" t="s">
        <v>73</v>
      </c>
      <c r="F517" t="s">
        <v>78</v>
      </c>
      <c r="G517" t="s">
        <v>134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文化祭星海光来ICONIC</v>
      </c>
    </row>
    <row r="518" spans="1:20" x14ac:dyDescent="0.3">
      <c r="A518">
        <f>VLOOKUP(Toss[[#This Row],[No用]],SetNo[[No.用]:[vlookup 用]],2,FALSE)</f>
        <v>179</v>
      </c>
      <c r="B518" s="12">
        <f>IF(ROW()=2,1,IF(A517&lt;&gt;Toss[[#This Row],[No]],1,B517+1))</f>
        <v>1</v>
      </c>
      <c r="C518" s="1" t="s">
        <v>1049</v>
      </c>
      <c r="D518" s="1" t="s">
        <v>283</v>
      </c>
      <c r="E518" s="1" t="s">
        <v>90</v>
      </c>
      <c r="F518" s="1" t="s">
        <v>78</v>
      </c>
      <c r="G518" s="1" t="s">
        <v>134</v>
      </c>
      <c r="H518" s="1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サバゲ星海光来ICONIC</v>
      </c>
    </row>
    <row r="519" spans="1:20" x14ac:dyDescent="0.3">
      <c r="A519">
        <f>VLOOKUP(Toss[[#This Row],[No用]],SetNo[[No.用]:[vlookup 用]],2,FALSE)</f>
        <v>179</v>
      </c>
      <c r="B519" s="12">
        <f>IF(ROW()=2,1,IF(A518&lt;&gt;Toss[[#This Row],[No]],1,B518+1))</f>
        <v>2</v>
      </c>
      <c r="C519" s="1" t="s">
        <v>1049</v>
      </c>
      <c r="D519" s="1" t="s">
        <v>283</v>
      </c>
      <c r="E519" s="1" t="s">
        <v>90</v>
      </c>
      <c r="F519" s="1" t="s">
        <v>78</v>
      </c>
      <c r="G519" s="1" t="s">
        <v>134</v>
      </c>
      <c r="H519" s="1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32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サバゲ星海光来ICONIC</v>
      </c>
    </row>
    <row r="520" spans="1:20" x14ac:dyDescent="0.3">
      <c r="A520">
        <f>VLOOKUP(Toss[[#This Row],[No用]],SetNo[[No.用]:[vlookup 用]],2,FALSE)</f>
        <v>180</v>
      </c>
      <c r="B520" s="12">
        <f>IF(ROW()=2,1,IF(A519&lt;&gt;Toss[[#This Row],[No]],1,B519+1))</f>
        <v>1</v>
      </c>
      <c r="C520" t="s">
        <v>108</v>
      </c>
      <c r="D520" t="s">
        <v>133</v>
      </c>
      <c r="E520" t="s">
        <v>77</v>
      </c>
      <c r="F520" t="s">
        <v>82</v>
      </c>
      <c r="G520" t="s">
        <v>134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ユニフォーム昼神幸郎ICONIC</v>
      </c>
    </row>
    <row r="521" spans="1:20" x14ac:dyDescent="0.3">
      <c r="A521">
        <f>VLOOKUP(Toss[[#This Row],[No用]],SetNo[[No.用]:[vlookup 用]],2,FALSE)</f>
        <v>180</v>
      </c>
      <c r="B521" s="12">
        <f>IF(ROW()=2,1,IF(A520&lt;&gt;Toss[[#This Row],[No]],1,B520+1))</f>
        <v>2</v>
      </c>
      <c r="C521" t="s">
        <v>108</v>
      </c>
      <c r="D521" t="s">
        <v>133</v>
      </c>
      <c r="E521" t="s">
        <v>77</v>
      </c>
      <c r="F521" t="s">
        <v>82</v>
      </c>
      <c r="G521" t="s">
        <v>134</v>
      </c>
      <c r="H52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ユニフォーム昼神幸郎ICONIC</v>
      </c>
    </row>
    <row r="522" spans="1:20" x14ac:dyDescent="0.3">
      <c r="A522">
        <f>VLOOKUP(Toss[[#This Row],[No用]],SetNo[[No.用]:[vlookup 用]],2,FALSE)</f>
        <v>181</v>
      </c>
      <c r="B522" s="12">
        <f>IF(ROW()=2,1,IF(A521&lt;&gt;Toss[[#This Row],[No]],1,B521+1))</f>
        <v>1</v>
      </c>
      <c r="C522" s="1" t="s">
        <v>915</v>
      </c>
      <c r="D522" t="s">
        <v>133</v>
      </c>
      <c r="E522" s="1" t="s">
        <v>73</v>
      </c>
      <c r="F522" t="s">
        <v>82</v>
      </c>
      <c r="G522" t="s">
        <v>134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Xmas昼神幸郎ICONIC</v>
      </c>
    </row>
    <row r="523" spans="1:20" x14ac:dyDescent="0.3">
      <c r="A523">
        <f>VLOOKUP(Toss[[#This Row],[No用]],SetNo[[No.用]:[vlookup 用]],2,FALSE)</f>
        <v>181</v>
      </c>
      <c r="B523" s="12">
        <f>IF(ROW()=2,1,IF(A522&lt;&gt;Toss[[#This Row],[No]],1,B522+1))</f>
        <v>2</v>
      </c>
      <c r="C523" s="1" t="s">
        <v>915</v>
      </c>
      <c r="D523" t="s">
        <v>133</v>
      </c>
      <c r="E523" s="1" t="s">
        <v>73</v>
      </c>
      <c r="F523" t="s">
        <v>82</v>
      </c>
      <c r="G523" t="s">
        <v>134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Xmas昼神幸郎ICONIC</v>
      </c>
    </row>
    <row r="524" spans="1:20" x14ac:dyDescent="0.3">
      <c r="A524">
        <f>VLOOKUP(Toss[[#This Row],[No用]],SetNo[[No.用]:[vlookup 用]],2,FALSE)</f>
        <v>182</v>
      </c>
      <c r="B524" s="12">
        <f>IF(ROW()=2,1,IF(A523&lt;&gt;Toss[[#This Row],[No]],1,B523+1))</f>
        <v>1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ユニフォーム佐久早聖臣ICONIC</v>
      </c>
    </row>
    <row r="525" spans="1:20" x14ac:dyDescent="0.3">
      <c r="A525">
        <f>VLOOKUP(Toss[[#This Row],[No用]],SetNo[[No.用]:[vlookup 用]],2,FALSE)</f>
        <v>182</v>
      </c>
      <c r="B525" s="12">
        <f>IF(ROW()=2,1,IF(A524&lt;&gt;Toss[[#This Row],[No]],1,B524+1))</f>
        <v>2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ユニフォーム佐久早聖臣ICONIC</v>
      </c>
    </row>
    <row r="526" spans="1:20" x14ac:dyDescent="0.3">
      <c r="A526">
        <f>VLOOKUP(Toss[[#This Row],[No用]],SetNo[[No.用]:[vlookup 用]],2,FALSE)</f>
        <v>183</v>
      </c>
      <c r="B526" s="12">
        <f>IF(ROW()=2,1,IF(A525&lt;&gt;Toss[[#This Row],[No]],1,B525+1))</f>
        <v>1</v>
      </c>
      <c r="C526" s="1" t="s">
        <v>1049</v>
      </c>
      <c r="D526" s="1" t="s">
        <v>131</v>
      </c>
      <c r="E526" s="1" t="s">
        <v>73</v>
      </c>
      <c r="F526" s="1" t="s">
        <v>78</v>
      </c>
      <c r="G526" s="1" t="s">
        <v>135</v>
      </c>
      <c r="H526" s="1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サバゲ佐久早聖臣ICONIC</v>
      </c>
    </row>
    <row r="527" spans="1:20" x14ac:dyDescent="0.3">
      <c r="A527">
        <f>VLOOKUP(Toss[[#This Row],[No用]],SetNo[[No.用]:[vlookup 用]],2,FALSE)</f>
        <v>183</v>
      </c>
      <c r="B527" s="12">
        <f>IF(ROW()=2,1,IF(A526&lt;&gt;Toss[[#This Row],[No]],1,B526+1))</f>
        <v>2</v>
      </c>
      <c r="C527" s="1" t="s">
        <v>1049</v>
      </c>
      <c r="D527" s="1" t="s">
        <v>131</v>
      </c>
      <c r="E527" s="1" t="s">
        <v>73</v>
      </c>
      <c r="F527" s="1" t="s">
        <v>78</v>
      </c>
      <c r="G527" s="1" t="s">
        <v>135</v>
      </c>
      <c r="H527" s="1" t="s">
        <v>71</v>
      </c>
      <c r="I527">
        <v>1</v>
      </c>
      <c r="J527" t="s">
        <v>232</v>
      </c>
      <c r="K527" s="1" t="s">
        <v>167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サバゲ佐久早聖臣ICONIC</v>
      </c>
    </row>
    <row r="528" spans="1:20" x14ac:dyDescent="0.3">
      <c r="A528">
        <f>VLOOKUP(Toss[[#This Row],[No用]],SetNo[[No.用]:[vlookup 用]],2,FALSE)</f>
        <v>184</v>
      </c>
      <c r="B528" s="12">
        <f>IF(ROW()=2,1,IF(A527&lt;&gt;Toss[[#This Row],[No]],1,B527+1))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ユニフォーム小森元也ICONIC</v>
      </c>
    </row>
    <row r="529" spans="1:20" x14ac:dyDescent="0.3">
      <c r="A529">
        <f>VLOOKUP(Toss[[#This Row],[No用]],SetNo[[No.用]:[vlookup 用]],2,FALSE)</f>
        <v>184</v>
      </c>
      <c r="B529" s="12">
        <f>IF(ROW()=2,1,IF(A528&lt;&gt;Toss[[#This Row],[No]],1,B528+1))</f>
        <v>2</v>
      </c>
      <c r="C529" t="s">
        <v>108</v>
      </c>
      <c r="D529" t="s">
        <v>132</v>
      </c>
      <c r="E529" t="s">
        <v>77</v>
      </c>
      <c r="F529" t="s">
        <v>80</v>
      </c>
      <c r="G529" t="s">
        <v>135</v>
      </c>
      <c r="H529" t="s">
        <v>71</v>
      </c>
      <c r="I529">
        <v>1</v>
      </c>
      <c r="J529" t="s">
        <v>232</v>
      </c>
      <c r="K529" s="1" t="s">
        <v>169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ユニフォーム小森元也ICONIC</v>
      </c>
    </row>
    <row r="530" spans="1:20" x14ac:dyDescent="0.3">
      <c r="A530">
        <f>VLOOKUP(Toss[[#This Row],[No用]],SetNo[[No.用]:[vlookup 用]],2,FALSE)</f>
        <v>185</v>
      </c>
      <c r="B530" s="12">
        <f>IF(ROW()=2,1,IF(A529&lt;&gt;Toss[[#This Row],[No]],1,B529+1))</f>
        <v>1</v>
      </c>
      <c r="C530" t="s">
        <v>108</v>
      </c>
      <c r="D530" s="1" t="s">
        <v>687</v>
      </c>
      <c r="E530" s="1" t="s">
        <v>90</v>
      </c>
      <c r="F530" s="1" t="s">
        <v>78</v>
      </c>
      <c r="G530" s="1" t="s">
        <v>689</v>
      </c>
      <c r="H530" t="s">
        <v>71</v>
      </c>
      <c r="I530">
        <v>1</v>
      </c>
      <c r="J530" t="s">
        <v>394</v>
      </c>
      <c r="K530" s="1" t="s">
        <v>166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ユニフォーム大将優ICONIC</v>
      </c>
    </row>
    <row r="531" spans="1:20" x14ac:dyDescent="0.3">
      <c r="A531">
        <f>VLOOKUP(Toss[[#This Row],[No用]],SetNo[[No.用]:[vlookup 用]],2,FALSE)</f>
        <v>185</v>
      </c>
      <c r="B531" s="12">
        <f>IF(ROW()=2,1,IF(A530&lt;&gt;Toss[[#This Row],[No]],1,B530+1))</f>
        <v>2</v>
      </c>
      <c r="C531" t="s">
        <v>108</v>
      </c>
      <c r="D531" s="1" t="s">
        <v>687</v>
      </c>
      <c r="E531" s="1" t="s">
        <v>90</v>
      </c>
      <c r="F531" s="1" t="s">
        <v>78</v>
      </c>
      <c r="G531" s="1" t="s">
        <v>689</v>
      </c>
      <c r="H531" t="s">
        <v>71</v>
      </c>
      <c r="I531">
        <v>1</v>
      </c>
      <c r="J531" t="s">
        <v>394</v>
      </c>
      <c r="K531" s="1" t="s">
        <v>167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ユニフォーム大将優ICONIC</v>
      </c>
    </row>
    <row r="532" spans="1:20" x14ac:dyDescent="0.3">
      <c r="A532">
        <f>VLOOKUP(Toss[[#This Row],[No用]],SetNo[[No.用]:[vlookup 用]],2,FALSE)</f>
        <v>186</v>
      </c>
      <c r="B532" s="12">
        <f>IF(ROW()=2,1,IF(A531&lt;&gt;Toss[[#This Row],[No]],1,B531+1))</f>
        <v>1</v>
      </c>
      <c r="C532" s="1" t="s">
        <v>935</v>
      </c>
      <c r="D532" s="1" t="s">
        <v>687</v>
      </c>
      <c r="E532" s="1" t="s">
        <v>77</v>
      </c>
      <c r="F532" s="1" t="s">
        <v>78</v>
      </c>
      <c r="G532" s="1" t="s">
        <v>689</v>
      </c>
      <c r="H532" s="1" t="s">
        <v>690</v>
      </c>
      <c r="I532">
        <v>1</v>
      </c>
      <c r="J532" t="s">
        <v>232</v>
      </c>
      <c r="K532" s="1" t="s">
        <v>166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新年大将優ICONIC</v>
      </c>
    </row>
    <row r="533" spans="1:20" x14ac:dyDescent="0.3">
      <c r="A533">
        <f>VLOOKUP(Toss[[#This Row],[No用]],SetNo[[No.用]:[vlookup 用]],2,FALSE)</f>
        <v>186</v>
      </c>
      <c r="B533" s="12">
        <f>IF(ROW()=2,1,IF(A532&lt;&gt;Toss[[#This Row],[No]],1,B532+1))</f>
        <v>2</v>
      </c>
      <c r="C533" s="1" t="s">
        <v>935</v>
      </c>
      <c r="D533" s="1" t="s">
        <v>687</v>
      </c>
      <c r="E533" s="1" t="s">
        <v>77</v>
      </c>
      <c r="F533" s="1" t="s">
        <v>78</v>
      </c>
      <c r="G533" s="1" t="s">
        <v>689</v>
      </c>
      <c r="H533" s="1" t="s">
        <v>690</v>
      </c>
      <c r="I533">
        <v>1</v>
      </c>
      <c r="J533" t="s">
        <v>394</v>
      </c>
      <c r="K533" s="1" t="s">
        <v>167</v>
      </c>
      <c r="L533" s="1" t="s">
        <v>178</v>
      </c>
      <c r="M533">
        <v>31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新年大将優ICONIC</v>
      </c>
    </row>
    <row r="534" spans="1:20" x14ac:dyDescent="0.3">
      <c r="A534">
        <f>VLOOKUP(Toss[[#This Row],[No用]],SetNo[[No.用]:[vlookup 用]],2,FALSE)</f>
        <v>186</v>
      </c>
      <c r="B534" s="12">
        <f>IF(ROW()=2,1,IF(A533&lt;&gt;Toss[[#This Row],[No]],1,B533+1))</f>
        <v>3</v>
      </c>
      <c r="C534" s="1" t="s">
        <v>935</v>
      </c>
      <c r="D534" s="1" t="s">
        <v>687</v>
      </c>
      <c r="E534" s="1" t="s">
        <v>77</v>
      </c>
      <c r="F534" s="1" t="s">
        <v>78</v>
      </c>
      <c r="G534" s="1" t="s">
        <v>689</v>
      </c>
      <c r="H534" s="1" t="s">
        <v>690</v>
      </c>
      <c r="I534">
        <v>1</v>
      </c>
      <c r="J534" t="s">
        <v>394</v>
      </c>
      <c r="K534" s="1" t="s">
        <v>167</v>
      </c>
      <c r="L534" s="1" t="s">
        <v>225</v>
      </c>
      <c r="M534">
        <v>44</v>
      </c>
      <c r="N534">
        <v>0</v>
      </c>
      <c r="O534">
        <v>54</v>
      </c>
      <c r="P534">
        <v>0</v>
      </c>
      <c r="T534" t="str">
        <f>Toss[[#This Row],[服装]]&amp;Toss[[#This Row],[名前]]&amp;Toss[[#This Row],[レアリティ]]</f>
        <v>新年大将優ICONIC</v>
      </c>
    </row>
    <row r="535" spans="1:20" x14ac:dyDescent="0.3">
      <c r="A535">
        <f>VLOOKUP(Toss[[#This Row],[No用]],SetNo[[No.用]:[vlookup 用]],2,FALSE)</f>
        <v>187</v>
      </c>
      <c r="B535" s="12">
        <f>IF(ROW()=2,1,IF(A534&lt;&gt;Toss[[#This Row],[No]],1,B534+1))</f>
        <v>1</v>
      </c>
      <c r="C535" t="s">
        <v>108</v>
      </c>
      <c r="D535" s="1" t="s">
        <v>692</v>
      </c>
      <c r="E535" s="1" t="s">
        <v>90</v>
      </c>
      <c r="F535" s="1" t="s">
        <v>78</v>
      </c>
      <c r="G535" s="1" t="s">
        <v>689</v>
      </c>
      <c r="H535" t="s">
        <v>71</v>
      </c>
      <c r="I535">
        <v>1</v>
      </c>
      <c r="J535" t="s">
        <v>394</v>
      </c>
      <c r="K535" s="1" t="s">
        <v>166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ユニフォーム沼井和馬ICONIC</v>
      </c>
    </row>
    <row r="536" spans="1:20" x14ac:dyDescent="0.3">
      <c r="A536">
        <f>VLOOKUP(Toss[[#This Row],[No用]],SetNo[[No.用]:[vlookup 用]],2,FALSE)</f>
        <v>187</v>
      </c>
      <c r="B536" s="12">
        <f>IF(ROW()=2,1,IF(A535&lt;&gt;Toss[[#This Row],[No]],1,B535+1))</f>
        <v>2</v>
      </c>
      <c r="C536" t="s">
        <v>108</v>
      </c>
      <c r="D536" s="1" t="s">
        <v>692</v>
      </c>
      <c r="E536" s="1" t="s">
        <v>90</v>
      </c>
      <c r="F536" s="1" t="s">
        <v>78</v>
      </c>
      <c r="G536" s="1" t="s">
        <v>689</v>
      </c>
      <c r="H536" t="s">
        <v>71</v>
      </c>
      <c r="I536">
        <v>1</v>
      </c>
      <c r="J536" t="s">
        <v>394</v>
      </c>
      <c r="K536" s="1" t="s">
        <v>167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ユニフォーム沼井和馬ICONIC</v>
      </c>
    </row>
    <row r="537" spans="1:20" x14ac:dyDescent="0.3">
      <c r="A537">
        <f>VLOOKUP(Toss[[#This Row],[No用]],SetNo[[No.用]:[vlookup 用]],2,FALSE)</f>
        <v>188</v>
      </c>
      <c r="B537" s="12">
        <f>IF(ROW()=2,1,IF(A536&lt;&gt;Toss[[#This Row],[No]],1,B536+1))</f>
        <v>1</v>
      </c>
      <c r="C537" t="s">
        <v>108</v>
      </c>
      <c r="D537" s="1" t="s">
        <v>858</v>
      </c>
      <c r="E537" s="1" t="s">
        <v>90</v>
      </c>
      <c r="F537" s="1" t="s">
        <v>78</v>
      </c>
      <c r="G537" s="1" t="s">
        <v>689</v>
      </c>
      <c r="H537" t="s">
        <v>71</v>
      </c>
      <c r="I537">
        <v>1</v>
      </c>
      <c r="J537" t="s">
        <v>394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ユニフォーム潜尚保ICONIC</v>
      </c>
    </row>
    <row r="538" spans="1:20" x14ac:dyDescent="0.3">
      <c r="A538">
        <f>VLOOKUP(Toss[[#This Row],[No用]],SetNo[[No.用]:[vlookup 用]],2,FALSE)</f>
        <v>188</v>
      </c>
      <c r="B538" s="12">
        <f>IF(ROW()=2,1,IF(A537&lt;&gt;Toss[[#This Row],[No]],1,B537+1))</f>
        <v>2</v>
      </c>
      <c r="C538" t="s">
        <v>108</v>
      </c>
      <c r="D538" s="1" t="s">
        <v>858</v>
      </c>
      <c r="E538" s="1" t="s">
        <v>90</v>
      </c>
      <c r="F538" s="1" t="s">
        <v>78</v>
      </c>
      <c r="G538" s="1" t="s">
        <v>689</v>
      </c>
      <c r="H538" t="s">
        <v>71</v>
      </c>
      <c r="I538">
        <v>1</v>
      </c>
      <c r="J538" t="s">
        <v>394</v>
      </c>
      <c r="K538" s="1" t="s">
        <v>167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ユニフォーム潜尚保ICONIC</v>
      </c>
    </row>
    <row r="539" spans="1:20" x14ac:dyDescent="0.3">
      <c r="A539">
        <f>VLOOKUP(Toss[[#This Row],[No用]],SetNo[[No.用]:[vlookup 用]],2,FALSE)</f>
        <v>189</v>
      </c>
      <c r="B539" s="12">
        <f>IF(ROW()=2,1,IF(A538&lt;&gt;Toss[[#This Row],[No]],1,B538+1))</f>
        <v>1</v>
      </c>
      <c r="C539" t="s">
        <v>108</v>
      </c>
      <c r="D539" s="1" t="s">
        <v>860</v>
      </c>
      <c r="E539" s="1" t="s">
        <v>90</v>
      </c>
      <c r="F539" s="1" t="s">
        <v>78</v>
      </c>
      <c r="G539" s="1" t="s">
        <v>689</v>
      </c>
      <c r="H539" t="s">
        <v>71</v>
      </c>
      <c r="I539">
        <v>1</v>
      </c>
      <c r="J539" t="s">
        <v>394</v>
      </c>
      <c r="K539" s="1" t="s">
        <v>166</v>
      </c>
      <c r="L539" s="1" t="s">
        <v>162</v>
      </c>
      <c r="M539">
        <v>23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ユニフォーム高千穂恵也ICONIC</v>
      </c>
    </row>
    <row r="540" spans="1:20" x14ac:dyDescent="0.3">
      <c r="A540">
        <f>VLOOKUP(Toss[[#This Row],[No用]],SetNo[[No.用]:[vlookup 用]],2,FALSE)</f>
        <v>189</v>
      </c>
      <c r="B540" s="12">
        <f>IF(ROW()=2,1,IF(A539&lt;&gt;Toss[[#This Row],[No]],1,B539+1))</f>
        <v>2</v>
      </c>
      <c r="C540" t="s">
        <v>108</v>
      </c>
      <c r="D540" s="1" t="s">
        <v>860</v>
      </c>
      <c r="E540" s="1" t="s">
        <v>90</v>
      </c>
      <c r="F540" s="1" t="s">
        <v>78</v>
      </c>
      <c r="G540" s="1" t="s">
        <v>689</v>
      </c>
      <c r="H540" t="s">
        <v>71</v>
      </c>
      <c r="I540">
        <v>1</v>
      </c>
      <c r="J540" t="s">
        <v>394</v>
      </c>
      <c r="K540" s="1" t="s">
        <v>167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ユニフォーム高千穂恵也ICONIC</v>
      </c>
    </row>
    <row r="541" spans="1:20" x14ac:dyDescent="0.3">
      <c r="A541">
        <f>VLOOKUP(Toss[[#This Row],[No用]],SetNo[[No.用]:[vlookup 用]],2,FALSE)</f>
        <v>190</v>
      </c>
      <c r="B541" s="12">
        <f>IF(ROW()=2,1,IF(A540&lt;&gt;Toss[[#This Row],[No]],1,B540+1))</f>
        <v>1</v>
      </c>
      <c r="C541" t="s">
        <v>108</v>
      </c>
      <c r="D541" s="1" t="s">
        <v>862</v>
      </c>
      <c r="E541" s="1" t="s">
        <v>90</v>
      </c>
      <c r="F541" s="1" t="s">
        <v>82</v>
      </c>
      <c r="G541" s="1" t="s">
        <v>689</v>
      </c>
      <c r="H541" t="s">
        <v>71</v>
      </c>
      <c r="I541">
        <v>1</v>
      </c>
      <c r="J541" t="s">
        <v>394</v>
      </c>
      <c r="K541" s="1" t="s">
        <v>166</v>
      </c>
      <c r="L541" s="1" t="s">
        <v>162</v>
      </c>
      <c r="M541">
        <v>24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ユニフォーム広尾倖児ICONIC</v>
      </c>
    </row>
    <row r="542" spans="1:20" x14ac:dyDescent="0.3">
      <c r="A542">
        <f>VLOOKUP(Toss[[#This Row],[No用]],SetNo[[No.用]:[vlookup 用]],2,FALSE)</f>
        <v>190</v>
      </c>
      <c r="B542" s="12">
        <f>IF(ROW()=2,1,IF(A541&lt;&gt;Toss[[#This Row],[No]],1,B541+1))</f>
        <v>2</v>
      </c>
      <c r="C542" t="s">
        <v>108</v>
      </c>
      <c r="D542" s="1" t="s">
        <v>862</v>
      </c>
      <c r="E542" s="1" t="s">
        <v>90</v>
      </c>
      <c r="F542" s="1" t="s">
        <v>82</v>
      </c>
      <c r="G542" s="1" t="s">
        <v>689</v>
      </c>
      <c r="H542" t="s">
        <v>71</v>
      </c>
      <c r="I542">
        <v>1</v>
      </c>
      <c r="J542" t="s">
        <v>394</v>
      </c>
      <c r="K542" s="1" t="s">
        <v>167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ユニフォーム広尾倖児ICONIC</v>
      </c>
    </row>
    <row r="543" spans="1:20" x14ac:dyDescent="0.3">
      <c r="A543">
        <f>VLOOKUP(Toss[[#This Row],[No用]],SetNo[[No.用]:[vlookup 用]],2,FALSE)</f>
        <v>191</v>
      </c>
      <c r="B543" s="12">
        <f>IF(ROW()=2,1,IF(A542&lt;&gt;Toss[[#This Row],[No]],1,B542+1))</f>
        <v>1</v>
      </c>
      <c r="C543" t="s">
        <v>108</v>
      </c>
      <c r="D543" s="1" t="s">
        <v>864</v>
      </c>
      <c r="E543" s="1" t="s">
        <v>90</v>
      </c>
      <c r="F543" s="1" t="s">
        <v>74</v>
      </c>
      <c r="G543" s="1" t="s">
        <v>689</v>
      </c>
      <c r="H543" t="s">
        <v>71</v>
      </c>
      <c r="I543">
        <v>1</v>
      </c>
      <c r="J543" t="s">
        <v>394</v>
      </c>
      <c r="K543" s="1" t="s">
        <v>166</v>
      </c>
      <c r="L543" s="1" t="s">
        <v>173</v>
      </c>
      <c r="M543">
        <v>34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ユニフォーム先島伊澄ICONIC</v>
      </c>
    </row>
    <row r="544" spans="1:20" x14ac:dyDescent="0.3">
      <c r="A544">
        <f>VLOOKUP(Toss[[#This Row],[No用]],SetNo[[No.用]:[vlookup 用]],2,FALSE)</f>
        <v>191</v>
      </c>
      <c r="B544" s="12">
        <f>IF(ROW()=2,1,IF(A543&lt;&gt;Toss[[#This Row],[No]],1,B543+1))</f>
        <v>2</v>
      </c>
      <c r="C544" t="s">
        <v>108</v>
      </c>
      <c r="D544" s="1" t="s">
        <v>864</v>
      </c>
      <c r="E544" s="1" t="s">
        <v>90</v>
      </c>
      <c r="F544" s="1" t="s">
        <v>74</v>
      </c>
      <c r="G544" s="1" t="s">
        <v>689</v>
      </c>
      <c r="H544" t="s">
        <v>71</v>
      </c>
      <c r="I544">
        <v>1</v>
      </c>
      <c r="J544" t="s">
        <v>394</v>
      </c>
      <c r="K544" s="1" t="s">
        <v>169</v>
      </c>
      <c r="L544" s="1" t="s">
        <v>178</v>
      </c>
      <c r="M544">
        <v>34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ユニフォーム先島伊澄ICONIC</v>
      </c>
    </row>
    <row r="545" spans="1:20" x14ac:dyDescent="0.3">
      <c r="A545">
        <f>VLOOKUP(Toss[[#This Row],[No用]],SetNo[[No.用]:[vlookup 用]],2,FALSE)</f>
        <v>191</v>
      </c>
      <c r="B545" s="12">
        <f>IF(ROW()=2,1,IF(A544&lt;&gt;Toss[[#This Row],[No]],1,B544+1))</f>
        <v>3</v>
      </c>
      <c r="C545" t="s">
        <v>108</v>
      </c>
      <c r="D545" s="1" t="s">
        <v>864</v>
      </c>
      <c r="E545" s="1" t="s">
        <v>90</v>
      </c>
      <c r="F545" s="1" t="s">
        <v>74</v>
      </c>
      <c r="G545" s="1" t="s">
        <v>689</v>
      </c>
      <c r="H545" t="s">
        <v>71</v>
      </c>
      <c r="I545">
        <v>1</v>
      </c>
      <c r="J545" t="s">
        <v>394</v>
      </c>
      <c r="K545" s="1" t="s">
        <v>181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ユニフォーム先島伊澄ICONIC</v>
      </c>
    </row>
    <row r="546" spans="1:20" x14ac:dyDescent="0.3">
      <c r="A546">
        <f>VLOOKUP(Toss[[#This Row],[No用]],SetNo[[No.用]:[vlookup 用]],2,FALSE)</f>
        <v>191</v>
      </c>
      <c r="B546" s="12">
        <f>IF(ROW()=2,1,IF(A545&lt;&gt;Toss[[#This Row],[No]],1,B545+1))</f>
        <v>4</v>
      </c>
      <c r="C546" t="s">
        <v>108</v>
      </c>
      <c r="D546" s="1" t="s">
        <v>864</v>
      </c>
      <c r="E546" s="1" t="s">
        <v>90</v>
      </c>
      <c r="F546" s="1" t="s">
        <v>74</v>
      </c>
      <c r="G546" s="1" t="s">
        <v>689</v>
      </c>
      <c r="H546" t="s">
        <v>71</v>
      </c>
      <c r="I546">
        <v>1</v>
      </c>
      <c r="J546" t="s">
        <v>394</v>
      </c>
      <c r="K546" s="1" t="s">
        <v>233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ユニフォーム先島伊澄ICONIC</v>
      </c>
    </row>
    <row r="547" spans="1:20" x14ac:dyDescent="0.3">
      <c r="A547">
        <f>VLOOKUP(Toss[[#This Row],[No用]],SetNo[[No.用]:[vlookup 用]],2,FALSE)</f>
        <v>191</v>
      </c>
      <c r="B547" s="12">
        <f>IF(ROW()=2,1,IF(A546&lt;&gt;Toss[[#This Row],[No]],1,B546+1))</f>
        <v>5</v>
      </c>
      <c r="C547" t="s">
        <v>108</v>
      </c>
      <c r="D547" s="1" t="s">
        <v>864</v>
      </c>
      <c r="E547" s="1" t="s">
        <v>90</v>
      </c>
      <c r="F547" s="1" t="s">
        <v>74</v>
      </c>
      <c r="G547" s="1" t="s">
        <v>689</v>
      </c>
      <c r="H547" t="s">
        <v>71</v>
      </c>
      <c r="I547">
        <v>1</v>
      </c>
      <c r="J547" t="s">
        <v>394</v>
      </c>
      <c r="K547" s="1" t="s">
        <v>183</v>
      </c>
      <c r="L547" s="1" t="s">
        <v>225</v>
      </c>
      <c r="M547">
        <v>46</v>
      </c>
      <c r="N547">
        <v>0</v>
      </c>
      <c r="O547">
        <v>56</v>
      </c>
      <c r="P547">
        <v>0</v>
      </c>
      <c r="T547" t="str">
        <f>Toss[[#This Row],[服装]]&amp;Toss[[#This Row],[名前]]&amp;Toss[[#This Row],[レアリティ]]</f>
        <v>ユニフォーム先島伊澄ICONIC</v>
      </c>
    </row>
    <row r="548" spans="1:20" x14ac:dyDescent="0.3">
      <c r="A548">
        <f>VLOOKUP(Toss[[#This Row],[No用]],SetNo[[No.用]:[vlookup 用]],2,FALSE)</f>
        <v>192</v>
      </c>
      <c r="B548" s="12">
        <f>IF(ROW()=2,1,IF(A547&lt;&gt;Toss[[#This Row],[No]],1,B547+1))</f>
        <v>1</v>
      </c>
      <c r="C548" t="s">
        <v>108</v>
      </c>
      <c r="D548" s="1" t="s">
        <v>866</v>
      </c>
      <c r="E548" s="1" t="s">
        <v>90</v>
      </c>
      <c r="F548" s="1" t="s">
        <v>82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ユニフォーム背黒晃彦ICONIC</v>
      </c>
    </row>
    <row r="549" spans="1:20" x14ac:dyDescent="0.3">
      <c r="A549">
        <f>VLOOKUP(Toss[[#This Row],[No用]],SetNo[[No.用]:[vlookup 用]],2,FALSE)</f>
        <v>192</v>
      </c>
      <c r="B549" s="12">
        <f>IF(ROW()=2,1,IF(A548&lt;&gt;Toss[[#This Row],[No]],1,B548+1))</f>
        <v>2</v>
      </c>
      <c r="C549" t="s">
        <v>108</v>
      </c>
      <c r="D549" s="1" t="s">
        <v>866</v>
      </c>
      <c r="E549" s="1" t="s">
        <v>90</v>
      </c>
      <c r="F549" s="1" t="s">
        <v>82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ユニフォーム背黒晃彦ICONIC</v>
      </c>
    </row>
    <row r="550" spans="1:20" x14ac:dyDescent="0.3">
      <c r="A550">
        <f>VLOOKUP(Toss[[#This Row],[No用]],SetNo[[No.用]:[vlookup 用]],2,FALSE)</f>
        <v>193</v>
      </c>
      <c r="B550" s="12">
        <f>IF(ROW()=2,1,IF(A549&lt;&gt;Toss[[#This Row],[No]],1,B549+1))</f>
        <v>1</v>
      </c>
      <c r="C550" t="s">
        <v>108</v>
      </c>
      <c r="D550" s="1" t="s">
        <v>868</v>
      </c>
      <c r="E550" s="1" t="s">
        <v>90</v>
      </c>
      <c r="F550" s="1" t="s">
        <v>80</v>
      </c>
      <c r="G550" s="1" t="s">
        <v>689</v>
      </c>
      <c r="H550" t="s">
        <v>71</v>
      </c>
      <c r="I550">
        <v>1</v>
      </c>
      <c r="J550" t="s">
        <v>394</v>
      </c>
      <c r="K550" s="1" t="s">
        <v>166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69"/>
  <sheetViews>
    <sheetView topLeftCell="A569" workbookViewId="0">
      <selection activeCell="A595" sqref="A595:XFD598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 s="12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 s="12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 s="12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 s="12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 s="12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 s="12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 s="12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 s="1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 s="12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 s="12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 s="12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 s="12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 s="12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 s="12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 s="12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 s="12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 s="12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 s="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 s="12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 s="12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 s="12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 s="12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 s="12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 s="12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 s="12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 s="12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 s="12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 s="1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 s="12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 s="12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 s="12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 s="12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 s="12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 s="12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 s="12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 s="12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 s="12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 s="1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 s="12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 s="12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 s="12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 s="12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 s="12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 s="12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 s="12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 s="12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 s="12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 s="1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 s="12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 s="12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 s="12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 s="12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 s="12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 s="12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 s="12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 s="12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 s="12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 s="1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 s="12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 s="12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 s="12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 s="12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 s="12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 s="12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 s="12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 s="12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 s="12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 s="1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 s="12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 s="12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 s="12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 s="12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 s="12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 s="12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 s="12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 s="12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 s="12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 s="1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 s="12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 s="12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 s="12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 s="12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 s="12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 s="12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 s="12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 s="12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 s="12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 s="1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 s="12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 s="12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 s="12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 s="12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 s="12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 s="12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 s="12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 s="12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 s="12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 s="1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 s="12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 s="12">
        <f>IF(ROW()=2,1,IF(A693&lt;&gt;Attack[[#This Row],[No]],1,B693+1))</f>
        <v>1</v>
      </c>
      <c r="C694" t="s">
        <v>108</v>
      </c>
      <c r="D694" t="s">
        <v>283</v>
      </c>
      <c r="E694" t="s">
        <v>77</v>
      </c>
      <c r="F694" t="s">
        <v>78</v>
      </c>
      <c r="G694" t="s">
        <v>134</v>
      </c>
      <c r="H694" t="s">
        <v>71</v>
      </c>
      <c r="I694">
        <v>1</v>
      </c>
      <c r="J694" t="s">
        <v>235</v>
      </c>
      <c r="K694" s="1" t="s">
        <v>168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ユニフォーム星海光来ICONIC</v>
      </c>
    </row>
    <row r="695" spans="1:20" x14ac:dyDescent="0.3">
      <c r="A695">
        <f>VLOOKUP(Attack[[#This Row],[No用]],SetNo[[No.用]:[vlookup 用]],2,FALSE)</f>
        <v>177</v>
      </c>
      <c r="B695" s="12">
        <f>IF(ROW()=2,1,IF(A694&lt;&gt;Attack[[#This Row],[No]],1,B694+1))</f>
        <v>2</v>
      </c>
      <c r="C695" t="s">
        <v>108</v>
      </c>
      <c r="D695" t="s">
        <v>283</v>
      </c>
      <c r="E695" t="s">
        <v>77</v>
      </c>
      <c r="F695" t="s">
        <v>78</v>
      </c>
      <c r="G695" t="s">
        <v>134</v>
      </c>
      <c r="H695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ユニフォーム星海光来ICONIC</v>
      </c>
    </row>
    <row r="696" spans="1:20" x14ac:dyDescent="0.3">
      <c r="A696">
        <f>VLOOKUP(Attack[[#This Row],[No用]],SetNo[[No.用]:[vlookup 用]],2,FALSE)</f>
        <v>177</v>
      </c>
      <c r="B696" s="12">
        <f>IF(ROW()=2,1,IF(A695&lt;&gt;Attack[[#This Row],[No]],1,B695+1))</f>
        <v>3</v>
      </c>
      <c r="C696" t="s">
        <v>108</v>
      </c>
      <c r="D696" t="s">
        <v>283</v>
      </c>
      <c r="E696" t="s">
        <v>77</v>
      </c>
      <c r="F696" t="s">
        <v>78</v>
      </c>
      <c r="G696" t="s">
        <v>134</v>
      </c>
      <c r="H696" t="s">
        <v>71</v>
      </c>
      <c r="I696">
        <v>1</v>
      </c>
      <c r="J696" t="s">
        <v>235</v>
      </c>
      <c r="K696" s="1" t="s">
        <v>271</v>
      </c>
      <c r="L696" s="1" t="s">
        <v>173</v>
      </c>
      <c r="M696">
        <v>42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ユニフォーム星海光来ICONIC</v>
      </c>
    </row>
    <row r="697" spans="1:20" x14ac:dyDescent="0.3">
      <c r="A697">
        <f>VLOOKUP(Attack[[#This Row],[No用]],SetNo[[No.用]:[vlookup 用]],2,FALSE)</f>
        <v>177</v>
      </c>
      <c r="B697" s="12">
        <f>IF(ROW()=2,1,IF(A696&lt;&gt;Attack[[#This Row],[No]],1,B696+1))</f>
        <v>4</v>
      </c>
      <c r="C697" t="s">
        <v>108</v>
      </c>
      <c r="D697" t="s">
        <v>283</v>
      </c>
      <c r="E697" t="s">
        <v>77</v>
      </c>
      <c r="F697" t="s">
        <v>78</v>
      </c>
      <c r="G697" t="s">
        <v>134</v>
      </c>
      <c r="H697" t="s">
        <v>71</v>
      </c>
      <c r="I697">
        <v>1</v>
      </c>
      <c r="J697" t="s">
        <v>235</v>
      </c>
      <c r="K697" s="1" t="s">
        <v>171</v>
      </c>
      <c r="L697" s="1" t="s">
        <v>162</v>
      </c>
      <c r="M697">
        <v>36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ユニフォーム星海光来ICONIC</v>
      </c>
    </row>
    <row r="698" spans="1:20" x14ac:dyDescent="0.3">
      <c r="A698">
        <f>VLOOKUP(Attack[[#This Row],[No用]],SetNo[[No.用]:[vlookup 用]],2,FALSE)</f>
        <v>177</v>
      </c>
      <c r="B698" s="12">
        <f>IF(ROW()=2,1,IF(A697&lt;&gt;Attack[[#This Row],[No]],1,B697+1))</f>
        <v>5</v>
      </c>
      <c r="C698" t="s">
        <v>108</v>
      </c>
      <c r="D698" t="s">
        <v>283</v>
      </c>
      <c r="E698" t="s">
        <v>77</v>
      </c>
      <c r="F698" t="s">
        <v>78</v>
      </c>
      <c r="G698" t="s">
        <v>134</v>
      </c>
      <c r="H698" t="s">
        <v>71</v>
      </c>
      <c r="I698">
        <v>1</v>
      </c>
      <c r="J698" t="s">
        <v>235</v>
      </c>
      <c r="K698" s="1" t="s">
        <v>286</v>
      </c>
      <c r="L698" s="1" t="s">
        <v>173</v>
      </c>
      <c r="M698">
        <v>39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ユニフォーム星海光来ICONIC</v>
      </c>
    </row>
    <row r="699" spans="1:20" x14ac:dyDescent="0.3">
      <c r="A699">
        <f>VLOOKUP(Attack[[#This Row],[No用]],SetNo[[No.用]:[vlookup 用]],2,FALSE)</f>
        <v>177</v>
      </c>
      <c r="B699" s="12">
        <f>IF(ROW()=2,1,IF(A698&lt;&gt;Attack[[#This Row],[No]],1,B698+1))</f>
        <v>6</v>
      </c>
      <c r="C699" t="s">
        <v>108</v>
      </c>
      <c r="D699" t="s">
        <v>283</v>
      </c>
      <c r="E699" t="s">
        <v>77</v>
      </c>
      <c r="F699" t="s">
        <v>78</v>
      </c>
      <c r="G699" t="s">
        <v>134</v>
      </c>
      <c r="H699" t="s">
        <v>71</v>
      </c>
      <c r="I699">
        <v>1</v>
      </c>
      <c r="J699" t="s">
        <v>235</v>
      </c>
      <c r="K699" s="1" t="s">
        <v>172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ユニフォーム星海光来ICONIC</v>
      </c>
    </row>
    <row r="700" spans="1:20" x14ac:dyDescent="0.3">
      <c r="A700">
        <f>VLOOKUP(Attack[[#This Row],[No用]],SetNo[[No.用]:[vlookup 用]],2,FALSE)</f>
        <v>177</v>
      </c>
      <c r="B700" s="12">
        <f>IF(ROW()=2,1,IF(A699&lt;&gt;Attack[[#This Row],[No]],1,B699+1))</f>
        <v>7</v>
      </c>
      <c r="C700" t="s">
        <v>108</v>
      </c>
      <c r="D700" t="s">
        <v>283</v>
      </c>
      <c r="E700" t="s">
        <v>77</v>
      </c>
      <c r="F700" t="s">
        <v>78</v>
      </c>
      <c r="G700" t="s">
        <v>134</v>
      </c>
      <c r="H700" t="s">
        <v>71</v>
      </c>
      <c r="I700">
        <v>1</v>
      </c>
      <c r="J700" t="s">
        <v>235</v>
      </c>
      <c r="K700" s="1" t="s">
        <v>183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Attack[[#This Row],[服装]]&amp;Attack[[#This Row],[名前]]&amp;Attack[[#This Row],[レアリティ]]</f>
        <v>ユニフォーム星海光来ICONIC</v>
      </c>
    </row>
    <row r="701" spans="1:20" x14ac:dyDescent="0.3">
      <c r="A701">
        <f>VLOOKUP(Attack[[#This Row],[No用]],SetNo[[No.用]:[vlookup 用]],2,FALSE)</f>
        <v>178</v>
      </c>
      <c r="B701" s="12">
        <f>IF(ROW()=2,1,IF(A700&lt;&gt;Attack[[#This Row],[No]],1,B700+1))</f>
        <v>1</v>
      </c>
      <c r="C701" s="1" t="s">
        <v>895</v>
      </c>
      <c r="D701" t="s">
        <v>283</v>
      </c>
      <c r="E701" s="1" t="s">
        <v>73</v>
      </c>
      <c r="F701" t="s">
        <v>78</v>
      </c>
      <c r="G701" t="s">
        <v>134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文化祭星海光来ICONIC</v>
      </c>
    </row>
    <row r="702" spans="1:20" x14ac:dyDescent="0.3">
      <c r="A702">
        <f>VLOOKUP(Attack[[#This Row],[No用]],SetNo[[No.用]:[vlookup 用]],2,FALSE)</f>
        <v>178</v>
      </c>
      <c r="B702" s="12">
        <f>IF(ROW()=2,1,IF(A701&lt;&gt;Attack[[#This Row],[No]],1,B701+1))</f>
        <v>2</v>
      </c>
      <c r="C702" s="1" t="s">
        <v>895</v>
      </c>
      <c r="D702" t="s">
        <v>283</v>
      </c>
      <c r="E702" s="1" t="s">
        <v>73</v>
      </c>
      <c r="F702" t="s">
        <v>78</v>
      </c>
      <c r="G702" t="s">
        <v>134</v>
      </c>
      <c r="H702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文化祭星海光来ICONIC</v>
      </c>
    </row>
    <row r="703" spans="1:20" x14ac:dyDescent="0.3">
      <c r="A703">
        <f>VLOOKUP(Attack[[#This Row],[No用]],SetNo[[No.用]:[vlookup 用]],2,FALSE)</f>
        <v>178</v>
      </c>
      <c r="B703" s="12">
        <f>IF(ROW()=2,1,IF(A702&lt;&gt;Attack[[#This Row],[No]],1,B702+1))</f>
        <v>3</v>
      </c>
      <c r="C703" s="1" t="s">
        <v>895</v>
      </c>
      <c r="D703" t="s">
        <v>283</v>
      </c>
      <c r="E703" s="1" t="s">
        <v>73</v>
      </c>
      <c r="F703" t="s">
        <v>78</v>
      </c>
      <c r="G703" t="s">
        <v>134</v>
      </c>
      <c r="H703" t="s">
        <v>71</v>
      </c>
      <c r="I703">
        <v>1</v>
      </c>
      <c r="J703" t="s">
        <v>235</v>
      </c>
      <c r="K703" s="1" t="s">
        <v>271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文化祭星海光来ICONIC</v>
      </c>
    </row>
    <row r="704" spans="1:20" x14ac:dyDescent="0.3">
      <c r="A704">
        <f>VLOOKUP(Attack[[#This Row],[No用]],SetNo[[No.用]:[vlookup 用]],2,FALSE)</f>
        <v>178</v>
      </c>
      <c r="B704" s="12">
        <f>IF(ROW()=2,1,IF(A703&lt;&gt;Attack[[#This Row],[No]],1,B703+1))</f>
        <v>4</v>
      </c>
      <c r="C704" s="1" t="s">
        <v>895</v>
      </c>
      <c r="D704" t="s">
        <v>283</v>
      </c>
      <c r="E704" s="1" t="s">
        <v>73</v>
      </c>
      <c r="F704" t="s">
        <v>78</v>
      </c>
      <c r="G704" t="s">
        <v>134</v>
      </c>
      <c r="H704" t="s">
        <v>71</v>
      </c>
      <c r="I704">
        <v>1</v>
      </c>
      <c r="J704" t="s">
        <v>235</v>
      </c>
      <c r="K704" s="1" t="s">
        <v>171</v>
      </c>
      <c r="L704" s="1" t="s">
        <v>162</v>
      </c>
      <c r="M704">
        <v>36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文化祭星海光来ICONIC</v>
      </c>
    </row>
    <row r="705" spans="1:20" x14ac:dyDescent="0.3">
      <c r="A705">
        <f>VLOOKUP(Attack[[#This Row],[No用]],SetNo[[No.用]:[vlookup 用]],2,FALSE)</f>
        <v>178</v>
      </c>
      <c r="B705" s="12">
        <f>IF(ROW()=2,1,IF(A704&lt;&gt;Attack[[#This Row],[No]],1,B704+1))</f>
        <v>5</v>
      </c>
      <c r="C705" s="1" t="s">
        <v>895</v>
      </c>
      <c r="D705" t="s">
        <v>283</v>
      </c>
      <c r="E705" s="1" t="s">
        <v>73</v>
      </c>
      <c r="F705" t="s">
        <v>78</v>
      </c>
      <c r="G705" t="s">
        <v>134</v>
      </c>
      <c r="H705" t="s">
        <v>71</v>
      </c>
      <c r="I705">
        <v>1</v>
      </c>
      <c r="J705" t="s">
        <v>235</v>
      </c>
      <c r="K705" s="1" t="s">
        <v>284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文化祭星海光来ICONIC</v>
      </c>
    </row>
    <row r="706" spans="1:20" x14ac:dyDescent="0.3">
      <c r="A706">
        <f>VLOOKUP(Attack[[#This Row],[No用]],SetNo[[No.用]:[vlookup 用]],2,FALSE)</f>
        <v>178</v>
      </c>
      <c r="B706" s="12">
        <f>IF(ROW()=2,1,IF(A705&lt;&gt;Attack[[#This Row],[No]],1,B705+1))</f>
        <v>6</v>
      </c>
      <c r="C706" s="1" t="s">
        <v>895</v>
      </c>
      <c r="D706" t="s">
        <v>283</v>
      </c>
      <c r="E706" s="1" t="s">
        <v>73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172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文化祭星海光来ICONIC</v>
      </c>
    </row>
    <row r="707" spans="1:20" x14ac:dyDescent="0.3">
      <c r="A707">
        <f>VLOOKUP(Attack[[#This Row],[No用]],SetNo[[No.用]:[vlookup 用]],2,FALSE)</f>
        <v>178</v>
      </c>
      <c r="B707" s="12">
        <f>IF(ROW()=2,1,IF(A706&lt;&gt;Attack[[#This Row],[No]],1,B706+1))</f>
        <v>7</v>
      </c>
      <c r="C707" s="1" t="s">
        <v>895</v>
      </c>
      <c r="D707" t="s">
        <v>283</v>
      </c>
      <c r="E707" s="1" t="s">
        <v>73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183</v>
      </c>
      <c r="L707" s="1" t="s">
        <v>225</v>
      </c>
      <c r="M707">
        <v>51</v>
      </c>
      <c r="N707">
        <v>0</v>
      </c>
      <c r="O707">
        <v>61</v>
      </c>
      <c r="P707">
        <v>0</v>
      </c>
      <c r="T707" t="str">
        <f>Attack[[#This Row],[服装]]&amp;Attack[[#This Row],[名前]]&amp;Attack[[#This Row],[レアリティ]]</f>
        <v>文化祭星海光来ICONIC</v>
      </c>
    </row>
    <row r="708" spans="1:20" x14ac:dyDescent="0.3">
      <c r="A708">
        <f>VLOOKUP(Attack[[#This Row],[No用]],SetNo[[No.用]:[vlookup 用]],2,FALSE)</f>
        <v>179</v>
      </c>
      <c r="B708" s="12">
        <f>IF(ROW()=2,1,IF(A707&lt;&gt;Attack[[#This Row],[No]],1,B707+1))</f>
        <v>1</v>
      </c>
      <c r="C708" s="1" t="s">
        <v>1049</v>
      </c>
      <c r="D708" s="1" t="s">
        <v>283</v>
      </c>
      <c r="E708" s="1" t="s">
        <v>90</v>
      </c>
      <c r="F708" s="1" t="s">
        <v>78</v>
      </c>
      <c r="G708" s="1" t="s">
        <v>134</v>
      </c>
      <c r="H708" s="1" t="s">
        <v>71</v>
      </c>
      <c r="I708">
        <v>1</v>
      </c>
      <c r="J708" t="s">
        <v>235</v>
      </c>
      <c r="K708" s="1" t="s">
        <v>168</v>
      </c>
      <c r="L708" s="1" t="s">
        <v>173</v>
      </c>
      <c r="M708">
        <v>39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サバゲ星海光来ICONIC</v>
      </c>
    </row>
    <row r="709" spans="1:20" x14ac:dyDescent="0.3">
      <c r="A709">
        <f>VLOOKUP(Attack[[#This Row],[No用]],SetNo[[No.用]:[vlookup 用]],2,FALSE)</f>
        <v>179</v>
      </c>
      <c r="B709" s="12">
        <f>IF(ROW()=2,1,IF(A708&lt;&gt;Attack[[#This Row],[No]],1,B708+1))</f>
        <v>2</v>
      </c>
      <c r="C709" s="1" t="s">
        <v>1049</v>
      </c>
      <c r="D709" s="1" t="s">
        <v>283</v>
      </c>
      <c r="E709" s="1" t="s">
        <v>90</v>
      </c>
      <c r="F709" s="1" t="s">
        <v>78</v>
      </c>
      <c r="G709" s="1" t="s">
        <v>134</v>
      </c>
      <c r="H709" s="1" t="s">
        <v>71</v>
      </c>
      <c r="I709">
        <v>1</v>
      </c>
      <c r="J709" t="s">
        <v>235</v>
      </c>
      <c r="K709" s="1" t="s">
        <v>169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サバゲ星海光来ICONIC</v>
      </c>
    </row>
    <row r="710" spans="1:20" x14ac:dyDescent="0.3">
      <c r="A710">
        <f>VLOOKUP(Attack[[#This Row],[No用]],SetNo[[No.用]:[vlookup 用]],2,FALSE)</f>
        <v>179</v>
      </c>
      <c r="B710" s="12">
        <f>IF(ROW()=2,1,IF(A709&lt;&gt;Attack[[#This Row],[No]],1,B709+1))</f>
        <v>3</v>
      </c>
      <c r="C710" s="1" t="s">
        <v>1049</v>
      </c>
      <c r="D710" s="1" t="s">
        <v>283</v>
      </c>
      <c r="E710" s="1" t="s">
        <v>90</v>
      </c>
      <c r="F710" s="1" t="s">
        <v>78</v>
      </c>
      <c r="G710" s="1" t="s">
        <v>134</v>
      </c>
      <c r="H710" s="1" t="s">
        <v>71</v>
      </c>
      <c r="I710">
        <v>1</v>
      </c>
      <c r="J710" t="s">
        <v>235</v>
      </c>
      <c r="K710" s="1" t="s">
        <v>271</v>
      </c>
      <c r="L710" s="1" t="s">
        <v>178</v>
      </c>
      <c r="M710">
        <v>36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サバゲ星海光来ICONIC</v>
      </c>
    </row>
    <row r="711" spans="1:20" x14ac:dyDescent="0.3">
      <c r="A711">
        <f>VLOOKUP(Attack[[#This Row],[No用]],SetNo[[No.用]:[vlookup 用]],2,FALSE)</f>
        <v>179</v>
      </c>
      <c r="B711" s="12">
        <f>IF(ROW()=2,1,IF(A710&lt;&gt;Attack[[#This Row],[No]],1,B710+1))</f>
        <v>4</v>
      </c>
      <c r="C711" s="1" t="s">
        <v>1049</v>
      </c>
      <c r="D711" s="1" t="s">
        <v>283</v>
      </c>
      <c r="E711" s="1" t="s">
        <v>90</v>
      </c>
      <c r="F711" s="1" t="s">
        <v>78</v>
      </c>
      <c r="G711" s="1" t="s">
        <v>134</v>
      </c>
      <c r="H711" s="1" t="s">
        <v>71</v>
      </c>
      <c r="I711">
        <v>1</v>
      </c>
      <c r="J711" t="s">
        <v>235</v>
      </c>
      <c r="K711" s="1" t="s">
        <v>171</v>
      </c>
      <c r="L711" s="1" t="s">
        <v>162</v>
      </c>
      <c r="M711">
        <v>36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サバゲ星海光来ICONIC</v>
      </c>
    </row>
    <row r="712" spans="1:20" x14ac:dyDescent="0.3">
      <c r="A712">
        <f>VLOOKUP(Attack[[#This Row],[No用]],SetNo[[No.用]:[vlookup 用]],2,FALSE)</f>
        <v>179</v>
      </c>
      <c r="B712" s="12">
        <f>IF(ROW()=2,1,IF(A711&lt;&gt;Attack[[#This Row],[No]],1,B711+1))</f>
        <v>5</v>
      </c>
      <c r="C712" s="1" t="s">
        <v>1049</v>
      </c>
      <c r="D712" s="1" t="s">
        <v>283</v>
      </c>
      <c r="E712" s="1" t="s">
        <v>90</v>
      </c>
      <c r="F712" s="1" t="s">
        <v>78</v>
      </c>
      <c r="G712" s="1" t="s">
        <v>134</v>
      </c>
      <c r="H712" s="1" t="s">
        <v>71</v>
      </c>
      <c r="I712">
        <v>1</v>
      </c>
      <c r="J712" t="s">
        <v>235</v>
      </c>
      <c r="K712" s="1" t="s">
        <v>284</v>
      </c>
      <c r="L712" s="1" t="s">
        <v>178</v>
      </c>
      <c r="M712">
        <v>36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サバゲ星海光来ICONIC</v>
      </c>
    </row>
    <row r="713" spans="1:20" x14ac:dyDescent="0.3">
      <c r="A713">
        <f>VLOOKUP(Attack[[#This Row],[No用]],SetNo[[No.用]:[vlookup 用]],2,FALSE)</f>
        <v>179</v>
      </c>
      <c r="B713" s="12">
        <f>IF(ROW()=2,1,IF(A712&lt;&gt;Attack[[#This Row],[No]],1,B712+1))</f>
        <v>6</v>
      </c>
      <c r="C713" s="1" t="s">
        <v>1049</v>
      </c>
      <c r="D713" s="1" t="s">
        <v>283</v>
      </c>
      <c r="E713" s="1" t="s">
        <v>90</v>
      </c>
      <c r="F713" s="1" t="s">
        <v>78</v>
      </c>
      <c r="G713" s="1" t="s">
        <v>134</v>
      </c>
      <c r="H713" s="1" t="s">
        <v>71</v>
      </c>
      <c r="I713">
        <v>1</v>
      </c>
      <c r="J713" t="s">
        <v>235</v>
      </c>
      <c r="K713" s="1" t="s">
        <v>172</v>
      </c>
      <c r="L713" s="1" t="s">
        <v>162</v>
      </c>
      <c r="M713">
        <v>33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サバゲ星海光来ICONIC</v>
      </c>
    </row>
    <row r="714" spans="1:20" x14ac:dyDescent="0.3">
      <c r="A714">
        <f>VLOOKUP(Attack[[#This Row],[No用]],SetNo[[No.用]:[vlookup 用]],2,FALSE)</f>
        <v>180</v>
      </c>
      <c r="B714" s="12">
        <f>IF(ROW()=2,1,IF(A713&lt;&gt;Attack[[#This Row],[No]],1,B713+1))</f>
        <v>1</v>
      </c>
      <c r="C714" t="s">
        <v>108</v>
      </c>
      <c r="D714" t="s">
        <v>133</v>
      </c>
      <c r="E714" t="s">
        <v>77</v>
      </c>
      <c r="F714" t="s">
        <v>82</v>
      </c>
      <c r="G714" t="s">
        <v>134</v>
      </c>
      <c r="H714" t="s">
        <v>71</v>
      </c>
      <c r="I714">
        <v>1</v>
      </c>
      <c r="J714" t="s">
        <v>235</v>
      </c>
      <c r="K714" s="1" t="s">
        <v>168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ユニフォーム昼神幸郎ICONIC</v>
      </c>
    </row>
    <row r="715" spans="1:20" x14ac:dyDescent="0.3">
      <c r="A715">
        <f>VLOOKUP(Attack[[#This Row],[No用]],SetNo[[No.用]:[vlookup 用]],2,FALSE)</f>
        <v>180</v>
      </c>
      <c r="B715" s="12">
        <f>IF(ROW()=2,1,IF(A714&lt;&gt;Attack[[#This Row],[No]],1,B714+1))</f>
        <v>2</v>
      </c>
      <c r="C715" t="s">
        <v>108</v>
      </c>
      <c r="D715" t="s">
        <v>133</v>
      </c>
      <c r="E715" t="s">
        <v>77</v>
      </c>
      <c r="F715" t="s">
        <v>82</v>
      </c>
      <c r="G715" t="s">
        <v>134</v>
      </c>
      <c r="H715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ユニフォーム昼神幸郎ICONIC</v>
      </c>
    </row>
    <row r="716" spans="1:20" x14ac:dyDescent="0.3">
      <c r="A716">
        <f>VLOOKUP(Attack[[#This Row],[No用]],SetNo[[No.用]:[vlookup 用]],2,FALSE)</f>
        <v>180</v>
      </c>
      <c r="B716" s="12">
        <f>IF(ROW()=2,1,IF(A715&lt;&gt;Attack[[#This Row],[No]],1,B715+1))</f>
        <v>3</v>
      </c>
      <c r="C716" t="s">
        <v>108</v>
      </c>
      <c r="D716" t="s">
        <v>133</v>
      </c>
      <c r="E716" t="s">
        <v>77</v>
      </c>
      <c r="F716" t="s">
        <v>82</v>
      </c>
      <c r="G716" t="s">
        <v>134</v>
      </c>
      <c r="H716" t="s">
        <v>71</v>
      </c>
      <c r="I716">
        <v>1</v>
      </c>
      <c r="J716" t="s">
        <v>235</v>
      </c>
      <c r="K716" s="1" t="s">
        <v>172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ユニフォーム昼神幸郎ICONIC</v>
      </c>
    </row>
    <row r="717" spans="1:20" x14ac:dyDescent="0.3">
      <c r="A717">
        <f>VLOOKUP(Attack[[#This Row],[No用]],SetNo[[No.用]:[vlookup 用]],2,FALSE)</f>
        <v>181</v>
      </c>
      <c r="B717" s="12">
        <f>IF(ROW()=2,1,IF(A716&lt;&gt;Attack[[#This Row],[No]],1,B716+1))</f>
        <v>1</v>
      </c>
      <c r="C717" s="1" t="s">
        <v>915</v>
      </c>
      <c r="D717" t="s">
        <v>133</v>
      </c>
      <c r="E717" s="1" t="s">
        <v>73</v>
      </c>
      <c r="F717" t="s">
        <v>82</v>
      </c>
      <c r="G717" t="s">
        <v>134</v>
      </c>
      <c r="H717" t="s">
        <v>71</v>
      </c>
      <c r="I717">
        <v>1</v>
      </c>
      <c r="J717" t="s">
        <v>235</v>
      </c>
      <c r="K717" s="1" t="s">
        <v>168</v>
      </c>
      <c r="L717" s="1" t="s">
        <v>178</v>
      </c>
      <c r="M717">
        <v>30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Xmas昼神幸郎ICONIC</v>
      </c>
    </row>
    <row r="718" spans="1:20" x14ac:dyDescent="0.3">
      <c r="A718">
        <f>VLOOKUP(Attack[[#This Row],[No用]],SetNo[[No.用]:[vlookup 用]],2,FALSE)</f>
        <v>181</v>
      </c>
      <c r="B718" s="12">
        <f>IF(ROW()=2,1,IF(A717&lt;&gt;Attack[[#This Row],[No]],1,B717+1))</f>
        <v>2</v>
      </c>
      <c r="C718" s="1" t="s">
        <v>915</v>
      </c>
      <c r="D718" t="s">
        <v>133</v>
      </c>
      <c r="E718" s="1" t="s">
        <v>73</v>
      </c>
      <c r="F718" t="s">
        <v>82</v>
      </c>
      <c r="G718" t="s">
        <v>134</v>
      </c>
      <c r="H718" t="s">
        <v>71</v>
      </c>
      <c r="I718">
        <v>1</v>
      </c>
      <c r="J718" t="s">
        <v>235</v>
      </c>
      <c r="K718" s="1" t="s">
        <v>169</v>
      </c>
      <c r="L718" s="1" t="s">
        <v>178</v>
      </c>
      <c r="M718">
        <v>30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Xmas昼神幸郎ICONIC</v>
      </c>
    </row>
    <row r="719" spans="1:20" x14ac:dyDescent="0.3">
      <c r="A719">
        <f>VLOOKUP(Attack[[#This Row],[No用]],SetNo[[No.用]:[vlookup 用]],2,FALSE)</f>
        <v>181</v>
      </c>
      <c r="B719" s="12">
        <f>IF(ROW()=2,1,IF(A718&lt;&gt;Attack[[#This Row],[No]],1,B718+1))</f>
        <v>3</v>
      </c>
      <c r="C719" s="1" t="s">
        <v>915</v>
      </c>
      <c r="D719" t="s">
        <v>133</v>
      </c>
      <c r="E719" s="1" t="s">
        <v>73</v>
      </c>
      <c r="F719" t="s">
        <v>82</v>
      </c>
      <c r="G719" t="s">
        <v>134</v>
      </c>
      <c r="H719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Xmas昼神幸郎ICONIC</v>
      </c>
    </row>
    <row r="720" spans="1:20" x14ac:dyDescent="0.3">
      <c r="A720">
        <f>VLOOKUP(Attack[[#This Row],[No用]],SetNo[[No.用]:[vlookup 用]],2,FALSE)</f>
        <v>182</v>
      </c>
      <c r="B720" s="12">
        <f>IF(ROW()=2,1,IF(A719&lt;&gt;Attack[[#This Row],[No]],1,B719+1))</f>
        <v>1</v>
      </c>
      <c r="C720" t="s">
        <v>108</v>
      </c>
      <c r="D720" t="s">
        <v>131</v>
      </c>
      <c r="E720" t="s">
        <v>77</v>
      </c>
      <c r="F720" t="s">
        <v>78</v>
      </c>
      <c r="G720" t="s">
        <v>135</v>
      </c>
      <c r="H720" t="s">
        <v>71</v>
      </c>
      <c r="I720">
        <v>1</v>
      </c>
      <c r="J720" t="s">
        <v>235</v>
      </c>
      <c r="K720" s="1" t="s">
        <v>168</v>
      </c>
      <c r="L720" s="1" t="s">
        <v>162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ユニフォーム佐久早聖臣ICONIC</v>
      </c>
    </row>
    <row r="721" spans="1:20" x14ac:dyDescent="0.3">
      <c r="A721">
        <f>VLOOKUP(Attack[[#This Row],[No用]],SetNo[[No.用]:[vlookup 用]],2,FALSE)</f>
        <v>182</v>
      </c>
      <c r="B721" s="12">
        <f>IF(ROW()=2,1,IF(A720&lt;&gt;Attack[[#This Row],[No]],1,B720+1))</f>
        <v>2</v>
      </c>
      <c r="C721" t="s">
        <v>108</v>
      </c>
      <c r="D721" t="s">
        <v>131</v>
      </c>
      <c r="E721" t="s">
        <v>77</v>
      </c>
      <c r="F721" t="s">
        <v>78</v>
      </c>
      <c r="G721" t="s">
        <v>135</v>
      </c>
      <c r="H72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33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ユニフォーム佐久早聖臣ICONIC</v>
      </c>
    </row>
    <row r="722" spans="1:20" x14ac:dyDescent="0.3">
      <c r="A722">
        <f>VLOOKUP(Attack[[#This Row],[No用]],SetNo[[No.用]:[vlookup 用]],2,FALSE)</f>
        <v>182</v>
      </c>
      <c r="B722" s="12">
        <f>IF(ROW()=2,1,IF(A721&lt;&gt;Attack[[#This Row],[No]],1,B721+1))</f>
        <v>3</v>
      </c>
      <c r="C722" t="s">
        <v>108</v>
      </c>
      <c r="D722" t="s">
        <v>131</v>
      </c>
      <c r="E722" t="s">
        <v>77</v>
      </c>
      <c r="F722" t="s">
        <v>78</v>
      </c>
      <c r="G722" t="s">
        <v>135</v>
      </c>
      <c r="H722" t="s">
        <v>71</v>
      </c>
      <c r="I722">
        <v>1</v>
      </c>
      <c r="J722" t="s">
        <v>235</v>
      </c>
      <c r="K722" s="1" t="s">
        <v>170</v>
      </c>
      <c r="L722" s="1" t="s">
        <v>173</v>
      </c>
      <c r="M722">
        <v>39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ユニフォーム佐久早聖臣ICONIC</v>
      </c>
    </row>
    <row r="723" spans="1:20" x14ac:dyDescent="0.3">
      <c r="A723">
        <f>VLOOKUP(Attack[[#This Row],[No用]],SetNo[[No.用]:[vlookup 用]],2,FALSE)</f>
        <v>182</v>
      </c>
      <c r="B723" s="12">
        <f>IF(ROW()=2,1,IF(A722&lt;&gt;Attack[[#This Row],[No]],1,B722+1))</f>
        <v>4</v>
      </c>
      <c r="C723" t="s">
        <v>108</v>
      </c>
      <c r="D723" t="s">
        <v>131</v>
      </c>
      <c r="E723" t="s">
        <v>77</v>
      </c>
      <c r="F723" t="s">
        <v>78</v>
      </c>
      <c r="G723" t="s">
        <v>135</v>
      </c>
      <c r="H723" t="s">
        <v>71</v>
      </c>
      <c r="I723">
        <v>1</v>
      </c>
      <c r="J723" t="s">
        <v>235</v>
      </c>
      <c r="K723" s="1" t="s">
        <v>271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ユニフォーム佐久早聖臣ICONIC</v>
      </c>
    </row>
    <row r="724" spans="1:20" x14ac:dyDescent="0.3">
      <c r="A724">
        <f>VLOOKUP(Attack[[#This Row],[No用]],SetNo[[No.用]:[vlookup 用]],2,FALSE)</f>
        <v>182</v>
      </c>
      <c r="B724" s="12">
        <f>IF(ROW()=2,1,IF(A723&lt;&gt;Attack[[#This Row],[No]],1,B723+1))</f>
        <v>5</v>
      </c>
      <c r="C724" t="s">
        <v>108</v>
      </c>
      <c r="D724" t="s">
        <v>131</v>
      </c>
      <c r="E724" t="s">
        <v>77</v>
      </c>
      <c r="F724" t="s">
        <v>78</v>
      </c>
      <c r="G724" t="s">
        <v>135</v>
      </c>
      <c r="H724" t="s">
        <v>71</v>
      </c>
      <c r="I724">
        <v>1</v>
      </c>
      <c r="J724" t="s">
        <v>235</v>
      </c>
      <c r="K724" s="1" t="s">
        <v>171</v>
      </c>
      <c r="L724" s="1" t="s">
        <v>173</v>
      </c>
      <c r="M724">
        <v>39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ユニフォーム佐久早聖臣ICONIC</v>
      </c>
    </row>
    <row r="725" spans="1:20" x14ac:dyDescent="0.3">
      <c r="A725">
        <f>VLOOKUP(Attack[[#This Row],[No用]],SetNo[[No.用]:[vlookup 用]],2,FALSE)</f>
        <v>182</v>
      </c>
      <c r="B725" s="12">
        <f>IF(ROW()=2,1,IF(A724&lt;&gt;Attack[[#This Row],[No]],1,B724+1))</f>
        <v>6</v>
      </c>
      <c r="C725" t="s">
        <v>108</v>
      </c>
      <c r="D725" t="s">
        <v>131</v>
      </c>
      <c r="E725" t="s">
        <v>77</v>
      </c>
      <c r="F725" t="s">
        <v>78</v>
      </c>
      <c r="G725" t="s">
        <v>135</v>
      </c>
      <c r="H725" t="s">
        <v>71</v>
      </c>
      <c r="I725">
        <v>1</v>
      </c>
      <c r="J725" t="s">
        <v>235</v>
      </c>
      <c r="K725" s="1" t="s">
        <v>284</v>
      </c>
      <c r="L725" s="1" t="s">
        <v>173</v>
      </c>
      <c r="M725">
        <v>42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ユニフォーム佐久早聖臣ICONIC</v>
      </c>
    </row>
    <row r="726" spans="1:20" x14ac:dyDescent="0.3">
      <c r="A726">
        <f>VLOOKUP(Attack[[#This Row],[No用]],SetNo[[No.用]:[vlookup 用]],2,FALSE)</f>
        <v>182</v>
      </c>
      <c r="B726" s="12">
        <f>IF(ROW()=2,1,IF(A725&lt;&gt;Attack[[#This Row],[No]],1,B725+1))</f>
        <v>7</v>
      </c>
      <c r="C726" t="s">
        <v>108</v>
      </c>
      <c r="D726" t="s">
        <v>131</v>
      </c>
      <c r="E726" t="s">
        <v>77</v>
      </c>
      <c r="F726" t="s">
        <v>78</v>
      </c>
      <c r="G726" t="s">
        <v>135</v>
      </c>
      <c r="H726" t="s">
        <v>71</v>
      </c>
      <c r="I726">
        <v>1</v>
      </c>
      <c r="J726" t="s">
        <v>235</v>
      </c>
      <c r="K726" s="1" t="s">
        <v>172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ユニフォーム佐久早聖臣ICONIC</v>
      </c>
    </row>
    <row r="727" spans="1:20" x14ac:dyDescent="0.3">
      <c r="A727">
        <f>VLOOKUP(Attack[[#This Row],[No用]],SetNo[[No.用]:[vlookup 用]],2,FALSE)</f>
        <v>182</v>
      </c>
      <c r="B727" s="12">
        <f>IF(ROW()=2,1,IF(A726&lt;&gt;Attack[[#This Row],[No]],1,B726+1))</f>
        <v>8</v>
      </c>
      <c r="C727" t="s">
        <v>108</v>
      </c>
      <c r="D727" t="s">
        <v>131</v>
      </c>
      <c r="E727" t="s">
        <v>77</v>
      </c>
      <c r="F727" t="s">
        <v>78</v>
      </c>
      <c r="G727" t="s">
        <v>135</v>
      </c>
      <c r="H727" t="s">
        <v>71</v>
      </c>
      <c r="I727">
        <v>1</v>
      </c>
      <c r="J727" t="s">
        <v>235</v>
      </c>
      <c r="K727" s="1" t="s">
        <v>183</v>
      </c>
      <c r="L727" s="1" t="s">
        <v>225</v>
      </c>
      <c r="M727">
        <v>51</v>
      </c>
      <c r="N727">
        <v>0</v>
      </c>
      <c r="O727">
        <v>61</v>
      </c>
      <c r="P727">
        <v>0</v>
      </c>
      <c r="T727" t="str">
        <f>Attack[[#This Row],[服装]]&amp;Attack[[#This Row],[名前]]&amp;Attack[[#This Row],[レアリティ]]</f>
        <v>ユニフォーム佐久早聖臣ICONIC</v>
      </c>
    </row>
    <row r="728" spans="1:20" x14ac:dyDescent="0.3">
      <c r="A728">
        <f>VLOOKUP(Attack[[#This Row],[No用]],SetNo[[No.用]:[vlookup 用]],2,FALSE)</f>
        <v>183</v>
      </c>
      <c r="B728" s="12">
        <f>IF(ROW()=2,1,IF(A727&lt;&gt;Attack[[#This Row],[No]],1,B727+1))</f>
        <v>1</v>
      </c>
      <c r="C728" s="1" t="s">
        <v>1049</v>
      </c>
      <c r="D728" s="1" t="s">
        <v>131</v>
      </c>
      <c r="E728" s="1" t="s">
        <v>73</v>
      </c>
      <c r="F728" s="1" t="s">
        <v>78</v>
      </c>
      <c r="G728" s="1" t="s">
        <v>135</v>
      </c>
      <c r="H728" s="1" t="s">
        <v>71</v>
      </c>
      <c r="I728">
        <v>1</v>
      </c>
      <c r="J728" t="s">
        <v>235</v>
      </c>
      <c r="K728" s="1" t="s">
        <v>168</v>
      </c>
      <c r="L728" s="1" t="s">
        <v>178</v>
      </c>
      <c r="M728">
        <v>37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サバゲ佐久早聖臣ICONIC</v>
      </c>
    </row>
    <row r="729" spans="1:20" x14ac:dyDescent="0.3">
      <c r="A729">
        <f>VLOOKUP(Attack[[#This Row],[No用]],SetNo[[No.用]:[vlookup 用]],2,FALSE)</f>
        <v>183</v>
      </c>
      <c r="B729" s="12">
        <f>IF(ROW()=2,1,IF(A728&lt;&gt;Attack[[#This Row],[No]],1,B728+1))</f>
        <v>2</v>
      </c>
      <c r="C729" s="1" t="s">
        <v>1049</v>
      </c>
      <c r="D729" s="1" t="s">
        <v>131</v>
      </c>
      <c r="E729" s="1" t="s">
        <v>73</v>
      </c>
      <c r="F729" s="1" t="s">
        <v>78</v>
      </c>
      <c r="G729" s="1" t="s">
        <v>135</v>
      </c>
      <c r="H729" s="1" t="s">
        <v>71</v>
      </c>
      <c r="I729">
        <v>1</v>
      </c>
      <c r="J729" t="s">
        <v>235</v>
      </c>
      <c r="K729" s="1" t="s">
        <v>169</v>
      </c>
      <c r="L729" s="1" t="s">
        <v>178</v>
      </c>
      <c r="M729">
        <v>37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サバゲ佐久早聖臣ICONIC</v>
      </c>
    </row>
    <row r="730" spans="1:20" x14ac:dyDescent="0.3">
      <c r="A730">
        <f>VLOOKUP(Attack[[#This Row],[No用]],SetNo[[No.用]:[vlookup 用]],2,FALSE)</f>
        <v>183</v>
      </c>
      <c r="B730" s="12">
        <f>IF(ROW()=2,1,IF(A729&lt;&gt;Attack[[#This Row],[No]],1,B729+1))</f>
        <v>3</v>
      </c>
      <c r="C730" s="1" t="s">
        <v>1049</v>
      </c>
      <c r="D730" s="1" t="s">
        <v>131</v>
      </c>
      <c r="E730" s="1" t="s">
        <v>73</v>
      </c>
      <c r="F730" s="1" t="s">
        <v>78</v>
      </c>
      <c r="G730" s="1" t="s">
        <v>135</v>
      </c>
      <c r="H730" s="1" t="s">
        <v>71</v>
      </c>
      <c r="I730">
        <v>1</v>
      </c>
      <c r="J730" t="s">
        <v>235</v>
      </c>
      <c r="K730" s="1" t="s">
        <v>170</v>
      </c>
      <c r="L730" s="1" t="s">
        <v>173</v>
      </c>
      <c r="M730">
        <v>39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サバゲ佐久早聖臣ICONIC</v>
      </c>
    </row>
    <row r="731" spans="1:20" x14ac:dyDescent="0.3">
      <c r="A731">
        <f>VLOOKUP(Attack[[#This Row],[No用]],SetNo[[No.用]:[vlookup 用]],2,FALSE)</f>
        <v>183</v>
      </c>
      <c r="B731" s="12">
        <f>IF(ROW()=2,1,IF(A730&lt;&gt;Attack[[#This Row],[No]],1,B730+1))</f>
        <v>4</v>
      </c>
      <c r="C731" s="1" t="s">
        <v>1049</v>
      </c>
      <c r="D731" s="1" t="s">
        <v>131</v>
      </c>
      <c r="E731" s="1" t="s">
        <v>73</v>
      </c>
      <c r="F731" s="1" t="s">
        <v>78</v>
      </c>
      <c r="G731" s="1" t="s">
        <v>135</v>
      </c>
      <c r="H731" s="1" t="s">
        <v>71</v>
      </c>
      <c r="I731">
        <v>1</v>
      </c>
      <c r="J731" t="s">
        <v>235</v>
      </c>
      <c r="K731" s="1" t="s">
        <v>271</v>
      </c>
      <c r="L731" s="1" t="s">
        <v>173</v>
      </c>
      <c r="M731">
        <v>39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サバゲ佐久早聖臣ICONIC</v>
      </c>
    </row>
    <row r="732" spans="1:20" x14ac:dyDescent="0.3">
      <c r="A732">
        <f>VLOOKUP(Attack[[#This Row],[No用]],SetNo[[No.用]:[vlookup 用]],2,FALSE)</f>
        <v>183</v>
      </c>
      <c r="B732" s="12">
        <f>IF(ROW()=2,1,IF(A731&lt;&gt;Attack[[#This Row],[No]],1,B731+1))</f>
        <v>5</v>
      </c>
      <c r="C732" s="1" t="s">
        <v>1049</v>
      </c>
      <c r="D732" s="1" t="s">
        <v>131</v>
      </c>
      <c r="E732" s="1" t="s">
        <v>73</v>
      </c>
      <c r="F732" s="1" t="s">
        <v>78</v>
      </c>
      <c r="G732" s="1" t="s">
        <v>135</v>
      </c>
      <c r="H732" s="1" t="s">
        <v>71</v>
      </c>
      <c r="I732">
        <v>1</v>
      </c>
      <c r="J732" t="s">
        <v>235</v>
      </c>
      <c r="K732" s="1" t="s">
        <v>171</v>
      </c>
      <c r="L732" s="1" t="s">
        <v>173</v>
      </c>
      <c r="M732">
        <v>39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サバゲ佐久早聖臣ICONIC</v>
      </c>
    </row>
    <row r="733" spans="1:20" x14ac:dyDescent="0.3">
      <c r="A733">
        <f>VLOOKUP(Attack[[#This Row],[No用]],SetNo[[No.用]:[vlookup 用]],2,FALSE)</f>
        <v>183</v>
      </c>
      <c r="B733" s="12">
        <f>IF(ROW()=2,1,IF(A732&lt;&gt;Attack[[#This Row],[No]],1,B732+1))</f>
        <v>6</v>
      </c>
      <c r="C733" s="1" t="s">
        <v>1049</v>
      </c>
      <c r="D733" s="1" t="s">
        <v>131</v>
      </c>
      <c r="E733" s="1" t="s">
        <v>73</v>
      </c>
      <c r="F733" s="1" t="s">
        <v>78</v>
      </c>
      <c r="G733" s="1" t="s">
        <v>135</v>
      </c>
      <c r="H733" s="1" t="s">
        <v>71</v>
      </c>
      <c r="I733">
        <v>1</v>
      </c>
      <c r="J733" t="s">
        <v>235</v>
      </c>
      <c r="K733" s="1" t="s">
        <v>284</v>
      </c>
      <c r="L733" s="1" t="s">
        <v>173</v>
      </c>
      <c r="M733">
        <v>42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サバゲ佐久早聖臣ICONIC</v>
      </c>
    </row>
    <row r="734" spans="1:20" x14ac:dyDescent="0.3">
      <c r="A734">
        <f>VLOOKUP(Attack[[#This Row],[No用]],SetNo[[No.用]:[vlookup 用]],2,FALSE)</f>
        <v>183</v>
      </c>
      <c r="B734" s="12">
        <f>IF(ROW()=2,1,IF(A733&lt;&gt;Attack[[#This Row],[No]],1,B733+1))</f>
        <v>7</v>
      </c>
      <c r="C734" s="1" t="s">
        <v>1049</v>
      </c>
      <c r="D734" s="1" t="s">
        <v>131</v>
      </c>
      <c r="E734" s="1" t="s">
        <v>73</v>
      </c>
      <c r="F734" s="1" t="s">
        <v>78</v>
      </c>
      <c r="G734" s="1" t="s">
        <v>135</v>
      </c>
      <c r="H734" s="1" t="s">
        <v>71</v>
      </c>
      <c r="I734">
        <v>1</v>
      </c>
      <c r="J734" t="s">
        <v>235</v>
      </c>
      <c r="K734" s="1" t="s">
        <v>172</v>
      </c>
      <c r="L734" s="1" t="s">
        <v>162</v>
      </c>
      <c r="M734">
        <v>33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サバゲ佐久早聖臣ICONIC</v>
      </c>
    </row>
    <row r="735" spans="1:20" x14ac:dyDescent="0.3">
      <c r="A735">
        <f>VLOOKUP(Attack[[#This Row],[No用]],SetNo[[No.用]:[vlookup 用]],2,FALSE)</f>
        <v>183</v>
      </c>
      <c r="B735" s="12">
        <f>IF(ROW()=2,1,IF(A734&lt;&gt;Attack[[#This Row],[No]],1,B734+1))</f>
        <v>8</v>
      </c>
      <c r="C735" s="1" t="s">
        <v>1049</v>
      </c>
      <c r="D735" s="1" t="s">
        <v>131</v>
      </c>
      <c r="E735" s="1" t="s">
        <v>73</v>
      </c>
      <c r="F735" s="1" t="s">
        <v>78</v>
      </c>
      <c r="G735" s="1" t="s">
        <v>135</v>
      </c>
      <c r="H735" s="1" t="s">
        <v>71</v>
      </c>
      <c r="I735">
        <v>1</v>
      </c>
      <c r="J735" t="s">
        <v>235</v>
      </c>
      <c r="K735" s="1" t="s">
        <v>284</v>
      </c>
      <c r="L735" s="1" t="s">
        <v>225</v>
      </c>
      <c r="M735">
        <v>51</v>
      </c>
      <c r="N735">
        <v>0</v>
      </c>
      <c r="O735">
        <v>61</v>
      </c>
      <c r="P735">
        <v>0</v>
      </c>
      <c r="T735" t="str">
        <f>Attack[[#This Row],[服装]]&amp;Attack[[#This Row],[名前]]&amp;Attack[[#This Row],[レアリティ]]</f>
        <v>サバゲ佐久早聖臣ICONIC</v>
      </c>
    </row>
    <row r="736" spans="1:20" x14ac:dyDescent="0.3">
      <c r="A736">
        <f>VLOOKUP(Attack[[#This Row],[No用]],SetNo[[No.用]:[vlookup 用]],2,FALSE)</f>
        <v>183</v>
      </c>
      <c r="B736" s="12">
        <f>IF(ROW()=2,1,IF(A735&lt;&gt;Attack[[#This Row],[No]],1,B735+1))</f>
        <v>9</v>
      </c>
      <c r="C736" s="1" t="s">
        <v>1049</v>
      </c>
      <c r="D736" s="1" t="s">
        <v>131</v>
      </c>
      <c r="E736" s="1" t="s">
        <v>73</v>
      </c>
      <c r="F736" s="1" t="s">
        <v>78</v>
      </c>
      <c r="G736" s="1" t="s">
        <v>135</v>
      </c>
      <c r="H736" s="1" t="s">
        <v>71</v>
      </c>
      <c r="I736">
        <v>1</v>
      </c>
      <c r="J736" t="s">
        <v>235</v>
      </c>
      <c r="K736" s="1" t="s">
        <v>171</v>
      </c>
      <c r="L736" s="1" t="s">
        <v>225</v>
      </c>
      <c r="M736">
        <v>51</v>
      </c>
      <c r="N736">
        <v>0</v>
      </c>
      <c r="O736">
        <v>61</v>
      </c>
      <c r="P736">
        <v>0</v>
      </c>
      <c r="T736" t="str">
        <f>Attack[[#This Row],[服装]]&amp;Attack[[#This Row],[名前]]&amp;Attack[[#This Row],[レアリティ]]</f>
        <v>サバゲ佐久早聖臣ICONIC</v>
      </c>
    </row>
    <row r="737" spans="1:20" x14ac:dyDescent="0.3">
      <c r="A737">
        <f>VLOOKUP(Attack[[#This Row],[No用]],SetNo[[No.用]:[vlookup 用]],2,FALSE)</f>
        <v>184</v>
      </c>
      <c r="B737" s="12">
        <f>IF(ROW()=2,1,IF(A736&lt;&gt;Attack[[#This Row],[No]],1,B736+1))</f>
        <v>1</v>
      </c>
      <c r="C737" t="s">
        <v>108</v>
      </c>
      <c r="D737" t="s">
        <v>132</v>
      </c>
      <c r="E737" t="s">
        <v>77</v>
      </c>
      <c r="F737" t="s">
        <v>80</v>
      </c>
      <c r="G737" t="s">
        <v>135</v>
      </c>
      <c r="H737" t="s">
        <v>71</v>
      </c>
      <c r="I737">
        <v>1</v>
      </c>
      <c r="J737" t="s">
        <v>235</v>
      </c>
      <c r="M737">
        <v>0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ユニフォーム小森元也ICONIC</v>
      </c>
    </row>
    <row r="738" spans="1:20" x14ac:dyDescent="0.3">
      <c r="A738">
        <f>VLOOKUP(Attack[[#This Row],[No用]],SetNo[[No.用]:[vlookup 用]],2,FALSE)</f>
        <v>185</v>
      </c>
      <c r="B738" s="12">
        <f>IF(ROW()=2,1,IF(A737&lt;&gt;Attack[[#This Row],[No]],1,B737+1))</f>
        <v>1</v>
      </c>
      <c r="C738" t="s">
        <v>108</v>
      </c>
      <c r="D738" s="1" t="s">
        <v>687</v>
      </c>
      <c r="E738" s="1" t="s">
        <v>90</v>
      </c>
      <c r="F738" s="1" t="s">
        <v>78</v>
      </c>
      <c r="G738" s="1" t="s">
        <v>689</v>
      </c>
      <c r="H738" t="s">
        <v>71</v>
      </c>
      <c r="I738">
        <v>1</v>
      </c>
      <c r="J738" t="s">
        <v>235</v>
      </c>
      <c r="K738" s="1" t="s">
        <v>168</v>
      </c>
      <c r="L738" s="1" t="s">
        <v>173</v>
      </c>
      <c r="M738">
        <v>34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ユニフォーム大将優ICONIC</v>
      </c>
    </row>
    <row r="739" spans="1:20" x14ac:dyDescent="0.3">
      <c r="A739">
        <f>VLOOKUP(Attack[[#This Row],[No用]],SetNo[[No.用]:[vlookup 用]],2,FALSE)</f>
        <v>185</v>
      </c>
      <c r="B739" s="12">
        <f>IF(ROW()=2,1,IF(A738&lt;&gt;Attack[[#This Row],[No]],1,B738+1))</f>
        <v>2</v>
      </c>
      <c r="C739" t="s">
        <v>108</v>
      </c>
      <c r="D739" s="1" t="s">
        <v>687</v>
      </c>
      <c r="E739" s="1" t="s">
        <v>90</v>
      </c>
      <c r="F739" s="1" t="s">
        <v>78</v>
      </c>
      <c r="G739" s="1" t="s">
        <v>689</v>
      </c>
      <c r="H739" t="s">
        <v>71</v>
      </c>
      <c r="I739">
        <v>1</v>
      </c>
      <c r="J739" t="s">
        <v>403</v>
      </c>
      <c r="K739" s="1" t="s">
        <v>169</v>
      </c>
      <c r="L739" s="1" t="s">
        <v>173</v>
      </c>
      <c r="M739">
        <v>34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ユニフォーム大将優ICONIC</v>
      </c>
    </row>
    <row r="740" spans="1:20" x14ac:dyDescent="0.3">
      <c r="A740">
        <f>VLOOKUP(Attack[[#This Row],[No用]],SetNo[[No.用]:[vlookup 用]],2,FALSE)</f>
        <v>185</v>
      </c>
      <c r="B740" s="12">
        <f>IF(ROW()=2,1,IF(A739&lt;&gt;Attack[[#This Row],[No]],1,B739+1))</f>
        <v>3</v>
      </c>
      <c r="C740" t="s">
        <v>108</v>
      </c>
      <c r="D740" s="1" t="s">
        <v>687</v>
      </c>
      <c r="E740" s="1" t="s">
        <v>90</v>
      </c>
      <c r="F740" s="1" t="s">
        <v>78</v>
      </c>
      <c r="G740" s="1" t="s">
        <v>689</v>
      </c>
      <c r="H740" t="s">
        <v>71</v>
      </c>
      <c r="I740">
        <v>1</v>
      </c>
      <c r="J740" t="s">
        <v>235</v>
      </c>
      <c r="K740" s="1" t="s">
        <v>271</v>
      </c>
      <c r="L740" s="1" t="s">
        <v>173</v>
      </c>
      <c r="M740">
        <v>37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ユニフォーム大将優ICONIC</v>
      </c>
    </row>
    <row r="741" spans="1:20" x14ac:dyDescent="0.3">
      <c r="A741">
        <f>VLOOKUP(Attack[[#This Row],[No用]],SetNo[[No.用]:[vlookup 用]],2,FALSE)</f>
        <v>185</v>
      </c>
      <c r="B741" s="12">
        <f>IF(ROW()=2,1,IF(A740&lt;&gt;Attack[[#This Row],[No]],1,B740+1))</f>
        <v>4</v>
      </c>
      <c r="C741" t="s">
        <v>108</v>
      </c>
      <c r="D741" s="1" t="s">
        <v>687</v>
      </c>
      <c r="E741" s="1" t="s">
        <v>90</v>
      </c>
      <c r="F741" s="1" t="s">
        <v>78</v>
      </c>
      <c r="G741" s="1" t="s">
        <v>689</v>
      </c>
      <c r="H741" t="s">
        <v>71</v>
      </c>
      <c r="I741">
        <v>1</v>
      </c>
      <c r="J741" t="s">
        <v>235</v>
      </c>
      <c r="K741" s="1" t="s">
        <v>172</v>
      </c>
      <c r="L741" s="1" t="s">
        <v>162</v>
      </c>
      <c r="M741">
        <v>31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ユニフォーム大将優ICONIC</v>
      </c>
    </row>
    <row r="742" spans="1:20" x14ac:dyDescent="0.3">
      <c r="A742">
        <f>VLOOKUP(Attack[[#This Row],[No用]],SetNo[[No.用]:[vlookup 用]],2,FALSE)</f>
        <v>185</v>
      </c>
      <c r="B742" s="12">
        <f>IF(ROW()=2,1,IF(A741&lt;&gt;Attack[[#This Row],[No]],1,B741+1))</f>
        <v>5</v>
      </c>
      <c r="C742" t="s">
        <v>108</v>
      </c>
      <c r="D742" s="1" t="s">
        <v>687</v>
      </c>
      <c r="E742" s="1" t="s">
        <v>90</v>
      </c>
      <c r="F742" s="1" t="s">
        <v>78</v>
      </c>
      <c r="G742" s="1" t="s">
        <v>689</v>
      </c>
      <c r="H742" t="s">
        <v>71</v>
      </c>
      <c r="I742">
        <v>1</v>
      </c>
      <c r="J742" t="s">
        <v>403</v>
      </c>
      <c r="K742" s="1" t="s">
        <v>183</v>
      </c>
      <c r="L742" s="1" t="s">
        <v>225</v>
      </c>
      <c r="M742">
        <v>49</v>
      </c>
      <c r="N742">
        <v>0</v>
      </c>
      <c r="O742">
        <v>59</v>
      </c>
      <c r="P742">
        <v>0</v>
      </c>
      <c r="T742" t="str">
        <f>Attack[[#This Row],[服装]]&amp;Attack[[#This Row],[名前]]&amp;Attack[[#This Row],[レアリティ]]</f>
        <v>ユニフォーム大将優ICONIC</v>
      </c>
    </row>
    <row r="743" spans="1:20" x14ac:dyDescent="0.3">
      <c r="A743">
        <f>VLOOKUP(Attack[[#This Row],[No用]],SetNo[[No.用]:[vlookup 用]],2,FALSE)</f>
        <v>186</v>
      </c>
      <c r="B743" s="12">
        <f>IF(ROW()=2,1,IF(A742&lt;&gt;Attack[[#This Row],[No]],1,B742+1))</f>
        <v>1</v>
      </c>
      <c r="C743" s="1" t="s">
        <v>935</v>
      </c>
      <c r="D743" s="1" t="s">
        <v>687</v>
      </c>
      <c r="E743" s="1" t="s">
        <v>77</v>
      </c>
      <c r="F743" s="1" t="s">
        <v>78</v>
      </c>
      <c r="G743" s="1" t="s">
        <v>689</v>
      </c>
      <c r="H743" s="1" t="s">
        <v>690</v>
      </c>
      <c r="I743">
        <v>1</v>
      </c>
      <c r="J743" t="s">
        <v>235</v>
      </c>
      <c r="K743" s="1" t="s">
        <v>168</v>
      </c>
      <c r="L743" s="1" t="s">
        <v>173</v>
      </c>
      <c r="M743">
        <v>34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新年大将優ICONIC</v>
      </c>
    </row>
    <row r="744" spans="1:20" x14ac:dyDescent="0.3">
      <c r="A744">
        <f>VLOOKUP(Attack[[#This Row],[No用]],SetNo[[No.用]:[vlookup 用]],2,FALSE)</f>
        <v>186</v>
      </c>
      <c r="B744" s="12">
        <f>IF(ROW()=2,1,IF(A743&lt;&gt;Attack[[#This Row],[No]],1,B743+1))</f>
        <v>2</v>
      </c>
      <c r="C744" s="1" t="s">
        <v>935</v>
      </c>
      <c r="D744" s="1" t="s">
        <v>687</v>
      </c>
      <c r="E744" s="1" t="s">
        <v>77</v>
      </c>
      <c r="F744" s="1" t="s">
        <v>78</v>
      </c>
      <c r="G744" s="1" t="s">
        <v>689</v>
      </c>
      <c r="H744" s="1" t="s">
        <v>690</v>
      </c>
      <c r="I744">
        <v>1</v>
      </c>
      <c r="J744" t="s">
        <v>235</v>
      </c>
      <c r="K744" s="1" t="s">
        <v>169</v>
      </c>
      <c r="L744" s="1" t="s">
        <v>173</v>
      </c>
      <c r="M744">
        <v>34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新年大将優ICONIC</v>
      </c>
    </row>
    <row r="745" spans="1:20" x14ac:dyDescent="0.3">
      <c r="A745">
        <f>VLOOKUP(Attack[[#This Row],[No用]],SetNo[[No.用]:[vlookup 用]],2,FALSE)</f>
        <v>186</v>
      </c>
      <c r="B745" s="12">
        <f>IF(ROW()=2,1,IF(A744&lt;&gt;Attack[[#This Row],[No]],1,B744+1))</f>
        <v>3</v>
      </c>
      <c r="C745" s="1" t="s">
        <v>935</v>
      </c>
      <c r="D745" s="1" t="s">
        <v>687</v>
      </c>
      <c r="E745" s="1" t="s">
        <v>77</v>
      </c>
      <c r="F745" s="1" t="s">
        <v>78</v>
      </c>
      <c r="G745" s="1" t="s">
        <v>689</v>
      </c>
      <c r="H745" s="1" t="s">
        <v>690</v>
      </c>
      <c r="I745">
        <v>1</v>
      </c>
      <c r="J745" t="s">
        <v>403</v>
      </c>
      <c r="K745" s="1" t="s">
        <v>271</v>
      </c>
      <c r="L745" s="1" t="s">
        <v>173</v>
      </c>
      <c r="M745">
        <v>37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新年大将優ICONIC</v>
      </c>
    </row>
    <row r="746" spans="1:20" x14ac:dyDescent="0.3">
      <c r="A746">
        <f>VLOOKUP(Attack[[#This Row],[No用]],SetNo[[No.用]:[vlookup 用]],2,FALSE)</f>
        <v>186</v>
      </c>
      <c r="B746" s="12">
        <f>IF(ROW()=2,1,IF(A745&lt;&gt;Attack[[#This Row],[No]],1,B745+1))</f>
        <v>4</v>
      </c>
      <c r="C746" s="1" t="s">
        <v>935</v>
      </c>
      <c r="D746" s="1" t="s">
        <v>687</v>
      </c>
      <c r="E746" s="1" t="s">
        <v>77</v>
      </c>
      <c r="F746" s="1" t="s">
        <v>78</v>
      </c>
      <c r="G746" s="1" t="s">
        <v>689</v>
      </c>
      <c r="H746" s="1" t="s">
        <v>690</v>
      </c>
      <c r="I746">
        <v>1</v>
      </c>
      <c r="J746" t="s">
        <v>235</v>
      </c>
      <c r="K746" s="1" t="s">
        <v>171</v>
      </c>
      <c r="L746" s="1" t="s">
        <v>178</v>
      </c>
      <c r="M746">
        <v>31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新年大将優ICONIC</v>
      </c>
    </row>
    <row r="747" spans="1:20" x14ac:dyDescent="0.3">
      <c r="A747">
        <f>VLOOKUP(Attack[[#This Row],[No用]],SetNo[[No.用]:[vlookup 用]],2,FALSE)</f>
        <v>186</v>
      </c>
      <c r="B747" s="12">
        <f>IF(ROW()=2,1,IF(A746&lt;&gt;Attack[[#This Row],[No]],1,B746+1))</f>
        <v>5</v>
      </c>
      <c r="C747" s="1" t="s">
        <v>935</v>
      </c>
      <c r="D747" s="1" t="s">
        <v>687</v>
      </c>
      <c r="E747" s="1" t="s">
        <v>77</v>
      </c>
      <c r="F747" s="1" t="s">
        <v>78</v>
      </c>
      <c r="G747" s="1" t="s">
        <v>689</v>
      </c>
      <c r="H747" s="1" t="s">
        <v>690</v>
      </c>
      <c r="I747">
        <v>1</v>
      </c>
      <c r="J747" t="s">
        <v>235</v>
      </c>
      <c r="K747" s="1" t="s">
        <v>172</v>
      </c>
      <c r="L747" s="1" t="s">
        <v>162</v>
      </c>
      <c r="M747">
        <v>31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新年大将優ICONIC</v>
      </c>
    </row>
    <row r="748" spans="1:20" x14ac:dyDescent="0.3">
      <c r="A748">
        <f>VLOOKUP(Attack[[#This Row],[No用]],SetNo[[No.用]:[vlookup 用]],2,FALSE)</f>
        <v>186</v>
      </c>
      <c r="B748" s="12">
        <f>IF(ROW()=2,1,IF(A747&lt;&gt;Attack[[#This Row],[No]],1,B747+1))</f>
        <v>6</v>
      </c>
      <c r="C748" s="1" t="s">
        <v>935</v>
      </c>
      <c r="D748" s="1" t="s">
        <v>687</v>
      </c>
      <c r="E748" s="1" t="s">
        <v>77</v>
      </c>
      <c r="F748" s="1" t="s">
        <v>78</v>
      </c>
      <c r="G748" s="1" t="s">
        <v>689</v>
      </c>
      <c r="H748" s="1" t="s">
        <v>690</v>
      </c>
      <c r="I748">
        <v>1</v>
      </c>
      <c r="J748" t="s">
        <v>403</v>
      </c>
      <c r="K748" s="1" t="s">
        <v>171</v>
      </c>
      <c r="L748" s="1" t="s">
        <v>225</v>
      </c>
      <c r="M748">
        <v>49</v>
      </c>
      <c r="N748">
        <v>0</v>
      </c>
      <c r="O748">
        <v>59</v>
      </c>
      <c r="P748">
        <v>0</v>
      </c>
      <c r="T748" t="str">
        <f>Attack[[#This Row],[服装]]&amp;Attack[[#This Row],[名前]]&amp;Attack[[#This Row],[レアリティ]]</f>
        <v>新年大将優ICONIC</v>
      </c>
    </row>
    <row r="749" spans="1:20" x14ac:dyDescent="0.3">
      <c r="A749">
        <f>VLOOKUP(Attack[[#This Row],[No用]],SetNo[[No.用]:[vlookup 用]],2,FALSE)</f>
        <v>186</v>
      </c>
      <c r="B749" s="12">
        <f>IF(ROW()=2,1,IF(A748&lt;&gt;Attack[[#This Row],[No]],1,B748+1))</f>
        <v>7</v>
      </c>
      <c r="C749" s="1" t="s">
        <v>935</v>
      </c>
      <c r="D749" s="1" t="s">
        <v>687</v>
      </c>
      <c r="E749" s="1" t="s">
        <v>77</v>
      </c>
      <c r="F749" s="1" t="s">
        <v>78</v>
      </c>
      <c r="G749" s="1" t="s">
        <v>689</v>
      </c>
      <c r="H749" s="1" t="s">
        <v>690</v>
      </c>
      <c r="I749">
        <v>1</v>
      </c>
      <c r="J749" t="s">
        <v>235</v>
      </c>
      <c r="K749" s="1" t="s">
        <v>271</v>
      </c>
      <c r="L749" s="1" t="s">
        <v>225</v>
      </c>
      <c r="M749">
        <v>49</v>
      </c>
      <c r="N749">
        <v>0</v>
      </c>
      <c r="O749">
        <v>59</v>
      </c>
      <c r="P749">
        <v>0</v>
      </c>
      <c r="T749" t="str">
        <f>Attack[[#This Row],[服装]]&amp;Attack[[#This Row],[名前]]&amp;Attack[[#This Row],[レアリティ]]</f>
        <v>新年大将優ICONIC</v>
      </c>
    </row>
    <row r="750" spans="1:20" x14ac:dyDescent="0.3">
      <c r="A750">
        <f>VLOOKUP(Attack[[#This Row],[No用]],SetNo[[No.用]:[vlookup 用]],2,FALSE)</f>
        <v>187</v>
      </c>
      <c r="B750" s="12">
        <f>IF(ROW()=2,1,IF(A749&lt;&gt;Attack[[#This Row],[No]],1,B749+1))</f>
        <v>1</v>
      </c>
      <c r="C750" t="s">
        <v>108</v>
      </c>
      <c r="D750" s="1" t="s">
        <v>692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ユニフォーム沼井和馬ICONIC</v>
      </c>
    </row>
    <row r="751" spans="1:20" x14ac:dyDescent="0.3">
      <c r="A751">
        <f>VLOOKUP(Attack[[#This Row],[No用]],SetNo[[No.用]:[vlookup 用]],2,FALSE)</f>
        <v>187</v>
      </c>
      <c r="B751" s="12">
        <f>IF(ROW()=2,1,IF(A750&lt;&gt;Attack[[#This Row],[No]],1,B750+1))</f>
        <v>2</v>
      </c>
      <c r="C751" t="s">
        <v>108</v>
      </c>
      <c r="D751" s="1" t="s">
        <v>692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235</v>
      </c>
      <c r="K751" s="1" t="s">
        <v>169</v>
      </c>
      <c r="L751" s="1" t="s">
        <v>178</v>
      </c>
      <c r="M751">
        <v>36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ユニフォーム沼井和馬ICONIC</v>
      </c>
    </row>
    <row r="752" spans="1:20" x14ac:dyDescent="0.3">
      <c r="A752">
        <f>VLOOKUP(Attack[[#This Row],[No用]],SetNo[[No.用]:[vlookup 用]],2,FALSE)</f>
        <v>188</v>
      </c>
      <c r="B752" s="12">
        <f>IF(ROW()=2,1,IF(A751&lt;&gt;Attack[[#This Row],[No]],1,B751+1))</f>
        <v>1</v>
      </c>
      <c r="C752" t="s">
        <v>108</v>
      </c>
      <c r="D752" s="1" t="s">
        <v>858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403</v>
      </c>
      <c r="K752" s="1" t="s">
        <v>168</v>
      </c>
      <c r="L752" s="1" t="s">
        <v>178</v>
      </c>
      <c r="M752">
        <v>35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ユニフォーム潜尚保ICONIC</v>
      </c>
    </row>
    <row r="753" spans="1:20" x14ac:dyDescent="0.3">
      <c r="A753">
        <f>VLOOKUP(Attack[[#This Row],[No用]],SetNo[[No.用]:[vlookup 用]],2,FALSE)</f>
        <v>188</v>
      </c>
      <c r="B753" s="12">
        <f>IF(ROW()=2,1,IF(A752&lt;&gt;Attack[[#This Row],[No]],1,B752+1))</f>
        <v>2</v>
      </c>
      <c r="C753" t="s">
        <v>108</v>
      </c>
      <c r="D753" s="1" t="s">
        <v>858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169</v>
      </c>
      <c r="L753" s="1" t="s">
        <v>178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ユニフォーム潜尚保ICONIC</v>
      </c>
    </row>
    <row r="754" spans="1:20" x14ac:dyDescent="0.3">
      <c r="A754">
        <f>VLOOKUP(Attack[[#This Row],[No用]],SetNo[[No.用]:[vlookup 用]],2,FALSE)</f>
        <v>188</v>
      </c>
      <c r="B754" s="12">
        <f>IF(ROW()=2,1,IF(A753&lt;&gt;Attack[[#This Row],[No]],1,B753+1))</f>
        <v>3</v>
      </c>
      <c r="C754" t="s">
        <v>108</v>
      </c>
      <c r="D754" s="1" t="s">
        <v>858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235</v>
      </c>
      <c r="K754" s="1" t="s">
        <v>170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ユニフォーム潜尚保ICONIC</v>
      </c>
    </row>
    <row r="755" spans="1:20" x14ac:dyDescent="0.3">
      <c r="A755">
        <f>VLOOKUP(Attack[[#This Row],[No用]],SetNo[[No.用]:[vlookup 用]],2,FALSE)</f>
        <v>188</v>
      </c>
      <c r="B755" s="12">
        <f>IF(ROW()=2,1,IF(A754&lt;&gt;Attack[[#This Row],[No]],1,B754+1))</f>
        <v>4</v>
      </c>
      <c r="C755" t="s">
        <v>108</v>
      </c>
      <c r="D755" s="1" t="s">
        <v>858</v>
      </c>
      <c r="E755" s="1" t="s">
        <v>90</v>
      </c>
      <c r="F755" s="1" t="s">
        <v>78</v>
      </c>
      <c r="G755" s="1" t="s">
        <v>689</v>
      </c>
      <c r="H755" t="s">
        <v>71</v>
      </c>
      <c r="I755">
        <v>1</v>
      </c>
      <c r="J755" t="s">
        <v>403</v>
      </c>
      <c r="K755" s="1" t="s">
        <v>271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ユニフォーム潜尚保ICONIC</v>
      </c>
    </row>
    <row r="756" spans="1:20" x14ac:dyDescent="0.3">
      <c r="A756">
        <f>VLOOKUP(Attack[[#This Row],[No用]],SetNo[[No.用]:[vlookup 用]],2,FALSE)</f>
        <v>188</v>
      </c>
      <c r="B756" s="12">
        <f>IF(ROW()=2,1,IF(A755&lt;&gt;Attack[[#This Row],[No]],1,B755+1))</f>
        <v>5</v>
      </c>
      <c r="C756" t="s">
        <v>108</v>
      </c>
      <c r="D756" s="1" t="s">
        <v>858</v>
      </c>
      <c r="E756" s="1" t="s">
        <v>90</v>
      </c>
      <c r="F756" s="1" t="s">
        <v>78</v>
      </c>
      <c r="G756" s="1" t="s">
        <v>689</v>
      </c>
      <c r="H756" t="s">
        <v>71</v>
      </c>
      <c r="I756">
        <v>1</v>
      </c>
      <c r="J756" t="s">
        <v>235</v>
      </c>
      <c r="K756" s="1" t="s">
        <v>172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ユニフォーム潜尚保ICONIC</v>
      </c>
    </row>
    <row r="757" spans="1:20" x14ac:dyDescent="0.3">
      <c r="A757">
        <f>VLOOKUP(Attack[[#This Row],[No用]],SetNo[[No.用]:[vlookup 用]],2,FALSE)</f>
        <v>188</v>
      </c>
      <c r="B757" s="12">
        <f>IF(ROW()=2,1,IF(A756&lt;&gt;Attack[[#This Row],[No]],1,B756+1))</f>
        <v>6</v>
      </c>
      <c r="C757" t="s">
        <v>108</v>
      </c>
      <c r="D757" s="1" t="s">
        <v>858</v>
      </c>
      <c r="E757" s="1" t="s">
        <v>90</v>
      </c>
      <c r="F757" s="1" t="s">
        <v>78</v>
      </c>
      <c r="G757" s="1" t="s">
        <v>689</v>
      </c>
      <c r="H757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43</v>
      </c>
      <c r="N757">
        <v>0</v>
      </c>
      <c r="O757">
        <v>53</v>
      </c>
      <c r="P757">
        <v>0</v>
      </c>
      <c r="T757" t="str">
        <f>Attack[[#This Row],[服装]]&amp;Attack[[#This Row],[名前]]&amp;Attack[[#This Row],[レアリティ]]</f>
        <v>ユニフォーム潜尚保ICONIC</v>
      </c>
    </row>
    <row r="758" spans="1:20" x14ac:dyDescent="0.3">
      <c r="A758">
        <f>VLOOKUP(Attack[[#This Row],[No用]],SetNo[[No.用]:[vlookup 用]],2,FALSE)</f>
        <v>189</v>
      </c>
      <c r="B758" s="12">
        <f>IF(ROW()=2,1,IF(A757&lt;&gt;Attack[[#This Row],[No]],1,B757+1))</f>
        <v>1</v>
      </c>
      <c r="C758" t="s">
        <v>108</v>
      </c>
      <c r="D758" s="1" t="s">
        <v>860</v>
      </c>
      <c r="E758" s="1" t="s">
        <v>90</v>
      </c>
      <c r="F758" s="1" t="s">
        <v>78</v>
      </c>
      <c r="G758" s="1" t="s">
        <v>689</v>
      </c>
      <c r="H758" t="s">
        <v>71</v>
      </c>
      <c r="I758">
        <v>1</v>
      </c>
      <c r="J758" t="s">
        <v>403</v>
      </c>
      <c r="K758" s="1" t="s">
        <v>168</v>
      </c>
      <c r="L758" s="1" t="s">
        <v>162</v>
      </c>
      <c r="M758">
        <v>34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ユニフォーム高千穂恵也ICONIC</v>
      </c>
    </row>
    <row r="759" spans="1:20" x14ac:dyDescent="0.3">
      <c r="A759">
        <f>VLOOKUP(Attack[[#This Row],[No用]],SetNo[[No.用]:[vlookup 用]],2,FALSE)</f>
        <v>189</v>
      </c>
      <c r="B759" s="12">
        <f>IF(ROW()=2,1,IF(A758&lt;&gt;Attack[[#This Row],[No]],1,B758+1))</f>
        <v>2</v>
      </c>
      <c r="C759" t="s">
        <v>108</v>
      </c>
      <c r="D759" s="1" t="s">
        <v>860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235</v>
      </c>
      <c r="K759" s="1" t="s">
        <v>169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ユニフォーム高千穂恵也ICONIC</v>
      </c>
    </row>
    <row r="760" spans="1:20" x14ac:dyDescent="0.3">
      <c r="A760">
        <f>VLOOKUP(Attack[[#This Row],[No用]],SetNo[[No.用]:[vlookup 用]],2,FALSE)</f>
        <v>189</v>
      </c>
      <c r="B760" s="12">
        <f>IF(ROW()=2,1,IF(A759&lt;&gt;Attack[[#This Row],[No]],1,B759+1))</f>
        <v>3</v>
      </c>
      <c r="C760" t="s">
        <v>108</v>
      </c>
      <c r="D760" s="1" t="s">
        <v>860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235</v>
      </c>
      <c r="K760" s="1" t="s">
        <v>271</v>
      </c>
      <c r="L760" s="1" t="s">
        <v>162</v>
      </c>
      <c r="M760">
        <v>36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ユニフォーム高千穂恵也ICONIC</v>
      </c>
    </row>
    <row r="761" spans="1:20" x14ac:dyDescent="0.3">
      <c r="A761">
        <f>VLOOKUP(Attack[[#This Row],[No用]],SetNo[[No.用]:[vlookup 用]],2,FALSE)</f>
        <v>190</v>
      </c>
      <c r="B761" s="12">
        <f>IF(ROW()=2,1,IF(A760&lt;&gt;Attack[[#This Row],[No]],1,B760+1))</f>
        <v>1</v>
      </c>
      <c r="C761" t="s">
        <v>108</v>
      </c>
      <c r="D761" s="1" t="s">
        <v>862</v>
      </c>
      <c r="E761" s="1" t="s">
        <v>90</v>
      </c>
      <c r="F761" s="1" t="s">
        <v>82</v>
      </c>
      <c r="G761" s="1" t="s">
        <v>689</v>
      </c>
      <c r="H761" t="s">
        <v>71</v>
      </c>
      <c r="I761">
        <v>1</v>
      </c>
      <c r="J761" t="s">
        <v>235</v>
      </c>
      <c r="K761" s="1" t="s">
        <v>168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ユニフォーム広尾倖児ICONIC</v>
      </c>
    </row>
    <row r="762" spans="1:20" x14ac:dyDescent="0.3">
      <c r="A762">
        <f>VLOOKUP(Attack[[#This Row],[No用]],SetNo[[No.用]:[vlookup 用]],2,FALSE)</f>
        <v>190</v>
      </c>
      <c r="B762" s="12">
        <f>IF(ROW()=2,1,IF(A761&lt;&gt;Attack[[#This Row],[No]],1,B761+1))</f>
        <v>2</v>
      </c>
      <c r="C762" t="s">
        <v>108</v>
      </c>
      <c r="D762" s="1" t="s">
        <v>862</v>
      </c>
      <c r="E762" s="1" t="s">
        <v>90</v>
      </c>
      <c r="F762" s="1" t="s">
        <v>82</v>
      </c>
      <c r="G762" s="1" t="s">
        <v>689</v>
      </c>
      <c r="H762" t="s">
        <v>71</v>
      </c>
      <c r="I762">
        <v>1</v>
      </c>
      <c r="J762" t="s">
        <v>403</v>
      </c>
      <c r="K762" s="1" t="s">
        <v>169</v>
      </c>
      <c r="L762" s="1" t="s">
        <v>162</v>
      </c>
      <c r="M762">
        <v>24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ユニフォーム広尾倖児ICONIC</v>
      </c>
    </row>
    <row r="763" spans="1:20" x14ac:dyDescent="0.3">
      <c r="A763">
        <f>VLOOKUP(Attack[[#This Row],[No用]],SetNo[[No.用]:[vlookup 用]],2,FALSE)</f>
        <v>190</v>
      </c>
      <c r="B763" s="12">
        <f>IF(ROW()=2,1,IF(A762&lt;&gt;Attack[[#This Row],[No]],1,B762+1))</f>
        <v>3</v>
      </c>
      <c r="C763" t="s">
        <v>108</v>
      </c>
      <c r="D763" s="1" t="s">
        <v>862</v>
      </c>
      <c r="E763" s="1" t="s">
        <v>90</v>
      </c>
      <c r="F763" s="1" t="s">
        <v>82</v>
      </c>
      <c r="G763" s="1" t="s">
        <v>689</v>
      </c>
      <c r="H763" t="s">
        <v>71</v>
      </c>
      <c r="I763">
        <v>1</v>
      </c>
      <c r="J763" t="s">
        <v>235</v>
      </c>
      <c r="K763" s="1" t="s">
        <v>172</v>
      </c>
      <c r="L763" s="1" t="s">
        <v>162</v>
      </c>
      <c r="M763">
        <v>24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ユニフォーム広尾倖児ICONIC</v>
      </c>
    </row>
    <row r="764" spans="1:20" x14ac:dyDescent="0.3">
      <c r="A764">
        <f>VLOOKUP(Attack[[#This Row],[No用]],SetNo[[No.用]:[vlookup 用]],2,FALSE)</f>
        <v>191</v>
      </c>
      <c r="B764" s="12">
        <f>IF(ROW()=2,1,IF(A763&lt;&gt;Attack[[#This Row],[No]],1,B763+1))</f>
        <v>1</v>
      </c>
      <c r="C764" t="s">
        <v>108</v>
      </c>
      <c r="D764" s="1" t="s">
        <v>864</v>
      </c>
      <c r="E764" s="1" t="s">
        <v>90</v>
      </c>
      <c r="F764" s="1" t="s">
        <v>74</v>
      </c>
      <c r="G764" s="1" t="s">
        <v>689</v>
      </c>
      <c r="H764" t="s">
        <v>71</v>
      </c>
      <c r="I764">
        <v>1</v>
      </c>
      <c r="J764" t="s">
        <v>235</v>
      </c>
      <c r="K764" s="1" t="s">
        <v>168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ユニフォーム先島伊澄ICONIC</v>
      </c>
    </row>
    <row r="765" spans="1:20" x14ac:dyDescent="0.3">
      <c r="A765">
        <f>VLOOKUP(Attack[[#This Row],[No用]],SetNo[[No.用]:[vlookup 用]],2,FALSE)</f>
        <v>191</v>
      </c>
      <c r="B765" s="12">
        <f>IF(ROW()=2,1,IF(A764&lt;&gt;Attack[[#This Row],[No]],1,B764+1))</f>
        <v>2</v>
      </c>
      <c r="C765" t="s">
        <v>108</v>
      </c>
      <c r="D765" s="1" t="s">
        <v>864</v>
      </c>
      <c r="E765" s="1" t="s">
        <v>90</v>
      </c>
      <c r="F765" s="1" t="s">
        <v>74</v>
      </c>
      <c r="G765" s="1" t="s">
        <v>689</v>
      </c>
      <c r="H765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ユニフォーム先島伊澄ICONIC</v>
      </c>
    </row>
    <row r="766" spans="1:20" x14ac:dyDescent="0.3">
      <c r="A766">
        <f>VLOOKUP(Attack[[#This Row],[No用]],SetNo[[No.用]:[vlookup 用]],2,FALSE)</f>
        <v>191</v>
      </c>
      <c r="B766" s="12">
        <f>IF(ROW()=2,1,IF(A765&lt;&gt;Attack[[#This Row],[No]],1,B765+1))</f>
        <v>3</v>
      </c>
      <c r="C766" t="s">
        <v>108</v>
      </c>
      <c r="D766" s="1" t="s">
        <v>864</v>
      </c>
      <c r="E766" s="1" t="s">
        <v>90</v>
      </c>
      <c r="F766" s="1" t="s">
        <v>74</v>
      </c>
      <c r="G766" s="1" t="s">
        <v>689</v>
      </c>
      <c r="H766" t="s">
        <v>71</v>
      </c>
      <c r="I766">
        <v>1</v>
      </c>
      <c r="J766" t="s">
        <v>235</v>
      </c>
      <c r="K766" s="1" t="s">
        <v>171</v>
      </c>
      <c r="L766" s="1" t="s">
        <v>173</v>
      </c>
      <c r="M766">
        <v>30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ユニフォーム先島伊澄ICONIC</v>
      </c>
    </row>
    <row r="767" spans="1:20" x14ac:dyDescent="0.3">
      <c r="A767">
        <f>VLOOKUP(Attack[[#This Row],[No用]],SetNo[[No.用]:[vlookup 用]],2,FALSE)</f>
        <v>192</v>
      </c>
      <c r="B767" s="12">
        <f>IF(ROW()=2,1,IF(A766&lt;&gt;Attack[[#This Row],[No]],1,B766+1))</f>
        <v>1</v>
      </c>
      <c r="C767" t="s">
        <v>108</v>
      </c>
      <c r="D767" s="1" t="s">
        <v>866</v>
      </c>
      <c r="E767" s="1" t="s">
        <v>90</v>
      </c>
      <c r="F767" s="1" t="s">
        <v>82</v>
      </c>
      <c r="G767" s="1" t="s">
        <v>689</v>
      </c>
      <c r="H767" t="s">
        <v>71</v>
      </c>
      <c r="I767">
        <v>1</v>
      </c>
      <c r="J767" t="s">
        <v>403</v>
      </c>
      <c r="K767" s="1" t="s">
        <v>168</v>
      </c>
      <c r="L767" s="1" t="s">
        <v>162</v>
      </c>
      <c r="M767">
        <v>31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ユニフォーム背黒晃彦ICONIC</v>
      </c>
    </row>
    <row r="768" spans="1:20" x14ac:dyDescent="0.3">
      <c r="A768">
        <f>VLOOKUP(Attack[[#This Row],[No用]],SetNo[[No.用]:[vlookup 用]],2,FALSE)</f>
        <v>192</v>
      </c>
      <c r="B768" s="12">
        <f>IF(ROW()=2,1,IF(A767&lt;&gt;Attack[[#This Row],[No]],1,B767+1))</f>
        <v>2</v>
      </c>
      <c r="C768" t="s">
        <v>108</v>
      </c>
      <c r="D768" s="1" t="s">
        <v>866</v>
      </c>
      <c r="E768" s="1" t="s">
        <v>90</v>
      </c>
      <c r="F768" s="1" t="s">
        <v>82</v>
      </c>
      <c r="G768" s="1" t="s">
        <v>689</v>
      </c>
      <c r="H768" t="s">
        <v>71</v>
      </c>
      <c r="I768">
        <v>1</v>
      </c>
      <c r="J768" t="s">
        <v>235</v>
      </c>
      <c r="K768" s="1" t="s">
        <v>169</v>
      </c>
      <c r="L768" s="1" t="s">
        <v>162</v>
      </c>
      <c r="M768">
        <v>31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ユニフォーム背黒晃彦ICONIC</v>
      </c>
    </row>
    <row r="769" spans="1:20" x14ac:dyDescent="0.3">
      <c r="A769">
        <f>VLOOKUP(Attack[[#This Row],[No用]],SetNo[[No.用]:[vlookup 用]],2,FALSE)</f>
        <v>193</v>
      </c>
      <c r="B769" s="12">
        <f>IF(ROW()=2,1,IF(A768&lt;&gt;Attack[[#This Row],[No]],1,B768+1))</f>
        <v>1</v>
      </c>
      <c r="C769" t="s">
        <v>108</v>
      </c>
      <c r="D769" s="1" t="s">
        <v>868</v>
      </c>
      <c r="E769" s="1" t="s">
        <v>90</v>
      </c>
      <c r="F769" s="1" t="s">
        <v>80</v>
      </c>
      <c r="G769" s="1" t="s">
        <v>689</v>
      </c>
      <c r="H769" t="s">
        <v>71</v>
      </c>
      <c r="I769">
        <v>1</v>
      </c>
      <c r="J769" t="s">
        <v>235</v>
      </c>
      <c r="M769">
        <v>0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26"/>
  <sheetViews>
    <sheetView topLeftCell="A531" workbookViewId="0">
      <selection activeCell="A577" sqref="A575:XFD577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t="s">
        <v>206</v>
      </c>
      <c r="D669" t="s">
        <v>649</v>
      </c>
      <c r="E669" t="s">
        <v>28</v>
      </c>
      <c r="F669" t="s">
        <v>25</v>
      </c>
      <c r="G669" t="s">
        <v>155</v>
      </c>
      <c r="H669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ユニフォーム星海光来ICONIC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t="s">
        <v>206</v>
      </c>
      <c r="D670" t="s">
        <v>649</v>
      </c>
      <c r="E670" t="s">
        <v>28</v>
      </c>
      <c r="F670" t="s">
        <v>25</v>
      </c>
      <c r="G670" t="s">
        <v>155</v>
      </c>
      <c r="H670" t="s">
        <v>71</v>
      </c>
      <c r="I670">
        <v>1</v>
      </c>
      <c r="J670" t="s">
        <v>15</v>
      </c>
      <c r="K670" s="1" t="s">
        <v>175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ユニフォーム星海光来ICONIC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t="s">
        <v>206</v>
      </c>
      <c r="D671" t="s">
        <v>649</v>
      </c>
      <c r="E671" t="s">
        <v>28</v>
      </c>
      <c r="F671" t="s">
        <v>25</v>
      </c>
      <c r="G671" t="s">
        <v>155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ユニフォーム星海光来ICONIC</v>
      </c>
    </row>
    <row r="672" spans="1:20" x14ac:dyDescent="0.3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895</v>
      </c>
      <c r="D672" t="s">
        <v>283</v>
      </c>
      <c r="E672" s="1" t="s">
        <v>73</v>
      </c>
      <c r="F672" t="s">
        <v>78</v>
      </c>
      <c r="G672" t="s">
        <v>134</v>
      </c>
      <c r="H672" t="s">
        <v>71</v>
      </c>
      <c r="I672">
        <v>1</v>
      </c>
      <c r="J672" t="s">
        <v>15</v>
      </c>
      <c r="K672" s="1" t="s">
        <v>174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文化祭星海光来ICONIC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895</v>
      </c>
      <c r="D673" t="s">
        <v>283</v>
      </c>
      <c r="E673" s="1" t="s">
        <v>73</v>
      </c>
      <c r="F673" t="s">
        <v>78</v>
      </c>
      <c r="G673" t="s">
        <v>134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文化祭星海光来ICONIC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895</v>
      </c>
      <c r="D674" t="s">
        <v>283</v>
      </c>
      <c r="E674" s="1" t="s">
        <v>73</v>
      </c>
      <c r="F674" t="s">
        <v>78</v>
      </c>
      <c r="G674" t="s">
        <v>134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文化祭星海光来ICONIC</v>
      </c>
    </row>
    <row r="675" spans="1:20" x14ac:dyDescent="0.3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1049</v>
      </c>
      <c r="D675" s="1" t="s">
        <v>283</v>
      </c>
      <c r="E675" s="1" t="s">
        <v>90</v>
      </c>
      <c r="F675" s="1" t="s">
        <v>78</v>
      </c>
      <c r="G675" s="1" t="s">
        <v>134</v>
      </c>
      <c r="H675" t="s">
        <v>71</v>
      </c>
      <c r="I675">
        <v>1</v>
      </c>
      <c r="J675" t="s">
        <v>15</v>
      </c>
      <c r="K675" s="1" t="s">
        <v>174</v>
      </c>
      <c r="L675" s="1" t="s">
        <v>173</v>
      </c>
      <c r="M675">
        <v>33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サバゲ星海光来ICONIC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1049</v>
      </c>
      <c r="D676" s="1" t="s">
        <v>283</v>
      </c>
      <c r="E676" s="1" t="s">
        <v>90</v>
      </c>
      <c r="F676" s="1" t="s">
        <v>78</v>
      </c>
      <c r="G676" s="1" t="s">
        <v>134</v>
      </c>
      <c r="H676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33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サバゲ星海光来ICONIC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1049</v>
      </c>
      <c r="D677" s="1" t="s">
        <v>283</v>
      </c>
      <c r="E677" s="1" t="s">
        <v>90</v>
      </c>
      <c r="F677" s="1" t="s">
        <v>78</v>
      </c>
      <c r="G677" s="1" t="s">
        <v>134</v>
      </c>
      <c r="H677" t="s">
        <v>71</v>
      </c>
      <c r="I677">
        <v>1</v>
      </c>
      <c r="J677" t="s">
        <v>15</v>
      </c>
      <c r="K677" s="1" t="s">
        <v>249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サバゲ星海光来ICONIC</v>
      </c>
    </row>
    <row r="678" spans="1:20" x14ac:dyDescent="0.3">
      <c r="A678">
        <f>VLOOKUP(Block[[#This Row],[No用]],SetNo[[No.用]:[vlookup 用]],2,FALSE)</f>
        <v>180</v>
      </c>
      <c r="B678">
        <f>IF(ROW()=2,1,IF(A677&lt;&gt;Block[[#This Row],[No]],1,B677+1))</f>
        <v>1</v>
      </c>
      <c r="C678" t="s">
        <v>206</v>
      </c>
      <c r="D678" t="s">
        <v>658</v>
      </c>
      <c r="E678" t="s">
        <v>28</v>
      </c>
      <c r="F678" t="s">
        <v>26</v>
      </c>
      <c r="G678" t="s">
        <v>155</v>
      </c>
      <c r="H678" t="s">
        <v>71</v>
      </c>
      <c r="I678">
        <v>1</v>
      </c>
      <c r="J678" t="s">
        <v>15</v>
      </c>
      <c r="K678" s="1" t="s">
        <v>174</v>
      </c>
      <c r="L678" s="1" t="s">
        <v>173</v>
      </c>
      <c r="M678">
        <v>40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ユニフォーム昼神幸郎ICONIC</v>
      </c>
    </row>
    <row r="679" spans="1:20" x14ac:dyDescent="0.3">
      <c r="A679">
        <f>VLOOKUP(Block[[#This Row],[No用]],SetNo[[No.用]:[vlookup 用]],2,FALSE)</f>
        <v>180</v>
      </c>
      <c r="B679">
        <f>IF(ROW()=2,1,IF(A678&lt;&gt;Block[[#This Row],[No]],1,B678+1))</f>
        <v>2</v>
      </c>
      <c r="C679" t="s">
        <v>206</v>
      </c>
      <c r="D679" t="s">
        <v>658</v>
      </c>
      <c r="E679" t="s">
        <v>28</v>
      </c>
      <c r="F679" t="s">
        <v>26</v>
      </c>
      <c r="G679" t="s">
        <v>155</v>
      </c>
      <c r="H679" t="s">
        <v>71</v>
      </c>
      <c r="I679">
        <v>1</v>
      </c>
      <c r="J679" t="s">
        <v>248</v>
      </c>
      <c r="K679" s="1" t="s">
        <v>175</v>
      </c>
      <c r="L679" s="1" t="s">
        <v>173</v>
      </c>
      <c r="M679">
        <v>44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ユニフォーム昼神幸郎ICONIC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3</v>
      </c>
      <c r="C680" t="s">
        <v>206</v>
      </c>
      <c r="D680" t="s">
        <v>658</v>
      </c>
      <c r="E680" t="s">
        <v>28</v>
      </c>
      <c r="F680" t="s">
        <v>26</v>
      </c>
      <c r="G680" t="s">
        <v>155</v>
      </c>
      <c r="H680" t="s">
        <v>71</v>
      </c>
      <c r="I680">
        <v>1</v>
      </c>
      <c r="J680" t="s">
        <v>15</v>
      </c>
      <c r="K680" s="1" t="s">
        <v>179</v>
      </c>
      <c r="L680" s="1" t="s">
        <v>173</v>
      </c>
      <c r="M680">
        <v>43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ユニフォーム昼神幸郎ICONIC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4</v>
      </c>
      <c r="C681" t="s">
        <v>206</v>
      </c>
      <c r="D681" t="s">
        <v>658</v>
      </c>
      <c r="E681" t="s">
        <v>28</v>
      </c>
      <c r="F681" t="s">
        <v>26</v>
      </c>
      <c r="G681" t="s">
        <v>155</v>
      </c>
      <c r="H681" t="s">
        <v>71</v>
      </c>
      <c r="I681">
        <v>1</v>
      </c>
      <c r="J681" t="s">
        <v>248</v>
      </c>
      <c r="K681" s="1" t="s">
        <v>177</v>
      </c>
      <c r="L681" s="1" t="s">
        <v>162</v>
      </c>
      <c r="M681">
        <v>34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ユニフォーム昼神幸郎ICONIC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5</v>
      </c>
      <c r="C682" t="s">
        <v>206</v>
      </c>
      <c r="D682" t="s">
        <v>658</v>
      </c>
      <c r="E682" t="s">
        <v>28</v>
      </c>
      <c r="F682" t="s">
        <v>26</v>
      </c>
      <c r="G682" t="s">
        <v>155</v>
      </c>
      <c r="H682" t="s">
        <v>71</v>
      </c>
      <c r="I682">
        <v>1</v>
      </c>
      <c r="J682" t="s">
        <v>15</v>
      </c>
      <c r="K682" s="1" t="s">
        <v>249</v>
      </c>
      <c r="L682" s="1" t="s">
        <v>178</v>
      </c>
      <c r="M682">
        <v>36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ユニフォーム昼神幸郎ICONIC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6</v>
      </c>
      <c r="C683" t="s">
        <v>206</v>
      </c>
      <c r="D683" t="s">
        <v>658</v>
      </c>
      <c r="E683" t="s">
        <v>28</v>
      </c>
      <c r="F683" t="s">
        <v>26</v>
      </c>
      <c r="G683" t="s">
        <v>155</v>
      </c>
      <c r="H683" t="s">
        <v>71</v>
      </c>
      <c r="I683">
        <v>1</v>
      </c>
      <c r="J683" t="s">
        <v>248</v>
      </c>
      <c r="K683" s="1" t="s">
        <v>183</v>
      </c>
      <c r="L683" s="1" t="s">
        <v>225</v>
      </c>
      <c r="M683">
        <v>51</v>
      </c>
      <c r="N683">
        <v>0</v>
      </c>
      <c r="O683">
        <v>61</v>
      </c>
      <c r="P683">
        <v>0</v>
      </c>
      <c r="T683" t="str">
        <f>Block[[#This Row],[服装]]&amp;Block[[#This Row],[名前]]&amp;Block[[#This Row],[レアリティ]]</f>
        <v>ユニフォーム昼神幸郎ICONIC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1</v>
      </c>
      <c r="C684" s="1" t="s">
        <v>915</v>
      </c>
      <c r="D684" t="s">
        <v>133</v>
      </c>
      <c r="E684" s="1" t="s">
        <v>73</v>
      </c>
      <c r="F684" t="s">
        <v>82</v>
      </c>
      <c r="G684" t="s">
        <v>134</v>
      </c>
      <c r="H684" t="s">
        <v>71</v>
      </c>
      <c r="I684">
        <v>1</v>
      </c>
      <c r="J684" t="s">
        <v>15</v>
      </c>
      <c r="K684" s="1" t="s">
        <v>174</v>
      </c>
      <c r="L684" s="1" t="s">
        <v>173</v>
      </c>
      <c r="M684">
        <v>40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Xmas昼神幸郎ICONIC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2</v>
      </c>
      <c r="C685" s="1" t="s">
        <v>915</v>
      </c>
      <c r="D685" t="s">
        <v>133</v>
      </c>
      <c r="E685" s="1" t="s">
        <v>73</v>
      </c>
      <c r="F685" t="s">
        <v>82</v>
      </c>
      <c r="G685" t="s">
        <v>134</v>
      </c>
      <c r="H685" t="s">
        <v>71</v>
      </c>
      <c r="I685">
        <v>1</v>
      </c>
      <c r="J685" t="s">
        <v>248</v>
      </c>
      <c r="K685" s="1" t="s">
        <v>175</v>
      </c>
      <c r="L685" s="1" t="s">
        <v>173</v>
      </c>
      <c r="M685">
        <v>44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Xmas昼神幸郎ICONIC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3</v>
      </c>
      <c r="C686" s="1" t="s">
        <v>915</v>
      </c>
      <c r="D686" t="s">
        <v>133</v>
      </c>
      <c r="E686" s="1" t="s">
        <v>73</v>
      </c>
      <c r="F686" t="s">
        <v>82</v>
      </c>
      <c r="G686" t="s">
        <v>134</v>
      </c>
      <c r="H686" t="s">
        <v>71</v>
      </c>
      <c r="I686">
        <v>1</v>
      </c>
      <c r="J686" t="s">
        <v>15</v>
      </c>
      <c r="K686" s="1" t="s">
        <v>179</v>
      </c>
      <c r="L686" s="1" t="s">
        <v>173</v>
      </c>
      <c r="M686">
        <v>43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Xmas昼神幸郎ICONIC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4</v>
      </c>
      <c r="C687" s="1" t="s">
        <v>915</v>
      </c>
      <c r="D687" t="s">
        <v>133</v>
      </c>
      <c r="E687" s="1" t="s">
        <v>73</v>
      </c>
      <c r="F687" t="s">
        <v>82</v>
      </c>
      <c r="G687" t="s">
        <v>134</v>
      </c>
      <c r="H687" t="s">
        <v>71</v>
      </c>
      <c r="I687">
        <v>1</v>
      </c>
      <c r="J687" t="s">
        <v>248</v>
      </c>
      <c r="K687" s="1" t="s">
        <v>177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Xmas昼神幸郎ICONIC</v>
      </c>
    </row>
    <row r="688" spans="1:20" x14ac:dyDescent="0.3">
      <c r="A688">
        <f>VLOOKUP(Block[[#This Row],[No用]],SetNo[[No.用]:[vlookup 用]],2,FALSE)</f>
        <v>181</v>
      </c>
      <c r="B688">
        <f>IF(ROW()=2,1,IF(A687&lt;&gt;Block[[#This Row],[No]],1,B687+1))</f>
        <v>5</v>
      </c>
      <c r="C688" s="1" t="s">
        <v>915</v>
      </c>
      <c r="D688" t="s">
        <v>133</v>
      </c>
      <c r="E688" s="1" t="s">
        <v>73</v>
      </c>
      <c r="F688" t="s">
        <v>82</v>
      </c>
      <c r="G688" t="s">
        <v>134</v>
      </c>
      <c r="H688" t="s">
        <v>71</v>
      </c>
      <c r="I688">
        <v>1</v>
      </c>
      <c r="J688" t="s">
        <v>15</v>
      </c>
      <c r="K688" s="1" t="s">
        <v>249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Xmas昼神幸郎ICONIC</v>
      </c>
    </row>
    <row r="689" spans="1:20" x14ac:dyDescent="0.3">
      <c r="A689">
        <f>VLOOKUP(Block[[#This Row],[No用]],SetNo[[No.用]:[vlookup 用]],2,FALSE)</f>
        <v>181</v>
      </c>
      <c r="B689">
        <f>IF(ROW()=2,1,IF(A688&lt;&gt;Block[[#This Row],[No]],1,B688+1))</f>
        <v>6</v>
      </c>
      <c r="C689" s="1" t="s">
        <v>915</v>
      </c>
      <c r="D689" t="s">
        <v>133</v>
      </c>
      <c r="E689" s="1" t="s">
        <v>73</v>
      </c>
      <c r="F689" t="s">
        <v>82</v>
      </c>
      <c r="G689" t="s">
        <v>134</v>
      </c>
      <c r="H689" t="s">
        <v>71</v>
      </c>
      <c r="I689">
        <v>1</v>
      </c>
      <c r="J689" t="s">
        <v>248</v>
      </c>
      <c r="K689" s="1" t="s">
        <v>183</v>
      </c>
      <c r="L689" s="1" t="s">
        <v>225</v>
      </c>
      <c r="M689">
        <v>51</v>
      </c>
      <c r="N689">
        <v>0</v>
      </c>
      <c r="O689">
        <v>61</v>
      </c>
      <c r="P689">
        <v>0</v>
      </c>
      <c r="T689" t="str">
        <f>Block[[#This Row],[服装]]&amp;Block[[#This Row],[名前]]&amp;Block[[#This Row],[レアリティ]]</f>
        <v>Xmas昼神幸郎ICONIC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1</v>
      </c>
      <c r="C690" t="s">
        <v>206</v>
      </c>
      <c r="D690" t="s">
        <v>652</v>
      </c>
      <c r="E690" t="s">
        <v>28</v>
      </c>
      <c r="F690" t="s">
        <v>25</v>
      </c>
      <c r="G690" t="s">
        <v>158</v>
      </c>
      <c r="H690" t="s">
        <v>71</v>
      </c>
      <c r="I690">
        <v>1</v>
      </c>
      <c r="J690" t="s">
        <v>15</v>
      </c>
      <c r="K690" s="1" t="s">
        <v>174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ユニフォーム佐久早聖臣ICONIC</v>
      </c>
    </row>
    <row r="691" spans="1:20" x14ac:dyDescent="0.3">
      <c r="A691">
        <f>VLOOKUP(Block[[#This Row],[No用]],SetNo[[No.用]:[vlookup 用]],2,FALSE)</f>
        <v>182</v>
      </c>
      <c r="B691">
        <f>IF(ROW()=2,1,IF(A690&lt;&gt;Block[[#This Row],[No]],1,B690+1))</f>
        <v>2</v>
      </c>
      <c r="C691" t="s">
        <v>206</v>
      </c>
      <c r="D691" t="s">
        <v>652</v>
      </c>
      <c r="E691" t="s">
        <v>28</v>
      </c>
      <c r="F691" t="s">
        <v>25</v>
      </c>
      <c r="G691" t="s">
        <v>158</v>
      </c>
      <c r="H691" t="s">
        <v>71</v>
      </c>
      <c r="I691">
        <v>1</v>
      </c>
      <c r="J691" t="s">
        <v>248</v>
      </c>
      <c r="K691" s="1" t="s">
        <v>175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ユニフォーム佐久早聖臣ICONIC</v>
      </c>
    </row>
    <row r="692" spans="1:20" x14ac:dyDescent="0.3">
      <c r="A692">
        <f>VLOOKUP(Block[[#This Row],[No用]],SetNo[[No.用]:[vlookup 用]],2,FALSE)</f>
        <v>182</v>
      </c>
      <c r="B692">
        <f>IF(ROW()=2,1,IF(A691&lt;&gt;Block[[#This Row],[No]],1,B691+1))</f>
        <v>3</v>
      </c>
      <c r="C692" t="s">
        <v>206</v>
      </c>
      <c r="D692" t="s">
        <v>652</v>
      </c>
      <c r="E692" t="s">
        <v>28</v>
      </c>
      <c r="F692" t="s">
        <v>25</v>
      </c>
      <c r="G692" t="s">
        <v>158</v>
      </c>
      <c r="H692" t="s">
        <v>71</v>
      </c>
      <c r="I692">
        <v>1</v>
      </c>
      <c r="J692" t="s">
        <v>15</v>
      </c>
      <c r="K692" s="1" t="s">
        <v>249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ユニフォーム佐久早聖臣ICONIC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1</v>
      </c>
      <c r="C693" s="1" t="s">
        <v>1049</v>
      </c>
      <c r="D693" s="1" t="s">
        <v>131</v>
      </c>
      <c r="E693" s="1" t="s">
        <v>73</v>
      </c>
      <c r="F693" s="1" t="s">
        <v>78</v>
      </c>
      <c r="G693" s="1" t="s">
        <v>135</v>
      </c>
      <c r="H693" s="1" t="s">
        <v>71</v>
      </c>
      <c r="I693">
        <v>1</v>
      </c>
      <c r="J693" t="s">
        <v>15</v>
      </c>
      <c r="K693" s="1" t="s">
        <v>174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サバゲ佐久早聖臣ICONIC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2</v>
      </c>
      <c r="C694" s="1" t="s">
        <v>1049</v>
      </c>
      <c r="D694" s="1" t="s">
        <v>131</v>
      </c>
      <c r="E694" s="1" t="s">
        <v>73</v>
      </c>
      <c r="F694" s="1" t="s">
        <v>78</v>
      </c>
      <c r="G694" s="1" t="s">
        <v>135</v>
      </c>
      <c r="H694" s="1" t="s">
        <v>71</v>
      </c>
      <c r="I694">
        <v>1</v>
      </c>
      <c r="J694" t="s">
        <v>248</v>
      </c>
      <c r="K694" s="1" t="s">
        <v>175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サバゲ佐久早聖臣ICONIC</v>
      </c>
    </row>
    <row r="695" spans="1:20" x14ac:dyDescent="0.3">
      <c r="A695">
        <f>VLOOKUP(Block[[#This Row],[No用]],SetNo[[No.用]:[vlookup 用]],2,FALSE)</f>
        <v>183</v>
      </c>
      <c r="B695">
        <f>IF(ROW()=2,1,IF(A694&lt;&gt;Block[[#This Row],[No]],1,B694+1))</f>
        <v>3</v>
      </c>
      <c r="C695" s="1" t="s">
        <v>1049</v>
      </c>
      <c r="D695" s="1" t="s">
        <v>131</v>
      </c>
      <c r="E695" s="1" t="s">
        <v>73</v>
      </c>
      <c r="F695" s="1" t="s">
        <v>78</v>
      </c>
      <c r="G695" s="1" t="s">
        <v>135</v>
      </c>
      <c r="H695" s="1" t="s">
        <v>71</v>
      </c>
      <c r="I695">
        <v>1</v>
      </c>
      <c r="J695" t="s">
        <v>15</v>
      </c>
      <c r="K695" s="1" t="s">
        <v>249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サバゲ佐久早聖臣ICONIC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1</v>
      </c>
      <c r="C696" t="s">
        <v>206</v>
      </c>
      <c r="D696" t="s">
        <v>655</v>
      </c>
      <c r="E696" t="s">
        <v>28</v>
      </c>
      <c r="F696" t="s">
        <v>21</v>
      </c>
      <c r="G696" t="s">
        <v>158</v>
      </c>
      <c r="H696" t="s">
        <v>71</v>
      </c>
      <c r="I696">
        <v>1</v>
      </c>
      <c r="J696" t="s">
        <v>15</v>
      </c>
      <c r="M696">
        <v>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ユニフォーム小森元也ICONIC</v>
      </c>
    </row>
    <row r="697" spans="1:20" x14ac:dyDescent="0.3">
      <c r="A697">
        <f>VLOOKUP(Block[[#This Row],[No用]],SetNo[[No.用]:[vlookup 用]],2,FALSE)</f>
        <v>185</v>
      </c>
      <c r="B697">
        <f>IF(ROW()=2,1,IF(A696&lt;&gt;Block[[#This Row],[No]],1,B696+1))</f>
        <v>1</v>
      </c>
      <c r="C697" t="s">
        <v>108</v>
      </c>
      <c r="D697" s="1" t="s">
        <v>687</v>
      </c>
      <c r="E697" s="1" t="s">
        <v>90</v>
      </c>
      <c r="F697" s="1" t="s">
        <v>78</v>
      </c>
      <c r="G697" s="1" t="s">
        <v>689</v>
      </c>
      <c r="H697" t="s">
        <v>71</v>
      </c>
      <c r="I697">
        <v>1</v>
      </c>
      <c r="J697" t="s">
        <v>15</v>
      </c>
      <c r="K697" s="1" t="s">
        <v>174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ユニフォーム大将優ICONIC</v>
      </c>
    </row>
    <row r="698" spans="1:20" x14ac:dyDescent="0.3">
      <c r="A698">
        <f>VLOOKUP(Block[[#This Row],[No用]],SetNo[[No.用]:[vlookup 用]],2,FALSE)</f>
        <v>185</v>
      </c>
      <c r="B698">
        <f>IF(ROW()=2,1,IF(A697&lt;&gt;Block[[#This Row],[No]],1,B697+1))</f>
        <v>2</v>
      </c>
      <c r="C698" t="s">
        <v>108</v>
      </c>
      <c r="D698" s="1" t="s">
        <v>687</v>
      </c>
      <c r="E698" s="1" t="s">
        <v>90</v>
      </c>
      <c r="F698" s="1" t="s">
        <v>78</v>
      </c>
      <c r="G698" s="1" t="s">
        <v>689</v>
      </c>
      <c r="H698" t="s">
        <v>71</v>
      </c>
      <c r="I698">
        <v>1</v>
      </c>
      <c r="J698" t="s">
        <v>15</v>
      </c>
      <c r="K698" s="1" t="s">
        <v>175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ユニフォーム大将優ICONIC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3</v>
      </c>
      <c r="C699" t="s">
        <v>108</v>
      </c>
      <c r="D699" s="1" t="s">
        <v>687</v>
      </c>
      <c r="E699" s="1" t="s">
        <v>90</v>
      </c>
      <c r="F699" s="1" t="s">
        <v>78</v>
      </c>
      <c r="G699" s="1" t="s">
        <v>689</v>
      </c>
      <c r="H699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ユニフォーム大将優ICONIC</v>
      </c>
    </row>
    <row r="700" spans="1:20" x14ac:dyDescent="0.3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s="1" t="s">
        <v>935</v>
      </c>
      <c r="D700" s="1" t="s">
        <v>687</v>
      </c>
      <c r="E700" s="1" t="s">
        <v>77</v>
      </c>
      <c r="F700" s="1" t="s">
        <v>78</v>
      </c>
      <c r="G700" s="1" t="s">
        <v>689</v>
      </c>
      <c r="H700" s="1" t="s">
        <v>690</v>
      </c>
      <c r="I700">
        <v>1</v>
      </c>
      <c r="J700" t="s">
        <v>15</v>
      </c>
      <c r="K700" s="1" t="s">
        <v>174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新年大将優ICONIC</v>
      </c>
    </row>
    <row r="701" spans="1:20" x14ac:dyDescent="0.3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s="1" t="s">
        <v>935</v>
      </c>
      <c r="D701" s="1" t="s">
        <v>687</v>
      </c>
      <c r="E701" s="1" t="s">
        <v>77</v>
      </c>
      <c r="F701" s="1" t="s">
        <v>78</v>
      </c>
      <c r="G701" s="1" t="s">
        <v>689</v>
      </c>
      <c r="H701" s="1" t="s">
        <v>690</v>
      </c>
      <c r="I701">
        <v>1</v>
      </c>
      <c r="J701" t="s">
        <v>15</v>
      </c>
      <c r="K701" s="1" t="s">
        <v>175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新年大将優ICONIC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s="1" t="s">
        <v>935</v>
      </c>
      <c r="D702" s="1" t="s">
        <v>687</v>
      </c>
      <c r="E702" s="1" t="s">
        <v>77</v>
      </c>
      <c r="F702" s="1" t="s">
        <v>78</v>
      </c>
      <c r="G702" s="1" t="s">
        <v>689</v>
      </c>
      <c r="H702" s="1" t="s">
        <v>690</v>
      </c>
      <c r="I702">
        <v>1</v>
      </c>
      <c r="J702" t="s">
        <v>15</v>
      </c>
      <c r="K702" s="1" t="s">
        <v>249</v>
      </c>
      <c r="L702" s="1" t="s">
        <v>162</v>
      </c>
      <c r="M702">
        <v>25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新年大将優ICONIC</v>
      </c>
    </row>
    <row r="703" spans="1:20" x14ac:dyDescent="0.3">
      <c r="A703">
        <f>VLOOKUP(Block[[#This Row],[No用]],SetNo[[No.用]:[vlookup 用]],2,FALSE)</f>
        <v>187</v>
      </c>
      <c r="B703">
        <f>IF(ROW()=2,1,IF(A702&lt;&gt;Block[[#This Row],[No]],1,B702+1))</f>
        <v>1</v>
      </c>
      <c r="C703" t="s">
        <v>108</v>
      </c>
      <c r="D703" s="1" t="s">
        <v>692</v>
      </c>
      <c r="E703" s="1" t="s">
        <v>90</v>
      </c>
      <c r="F703" s="1" t="s">
        <v>78</v>
      </c>
      <c r="G703" s="1" t="s">
        <v>689</v>
      </c>
      <c r="H703" t="s">
        <v>71</v>
      </c>
      <c r="I703">
        <v>1</v>
      </c>
      <c r="J703" t="s">
        <v>15</v>
      </c>
      <c r="K703" s="1" t="s">
        <v>174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ユニフォーム沼井和馬ICONIC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2</v>
      </c>
      <c r="C704" t="s">
        <v>108</v>
      </c>
      <c r="D704" s="1" t="s">
        <v>692</v>
      </c>
      <c r="E704" s="1" t="s">
        <v>90</v>
      </c>
      <c r="F704" s="1" t="s">
        <v>78</v>
      </c>
      <c r="G704" s="1" t="s">
        <v>689</v>
      </c>
      <c r="H704" t="s">
        <v>71</v>
      </c>
      <c r="I704">
        <v>1</v>
      </c>
      <c r="J704" t="s">
        <v>15</v>
      </c>
      <c r="K704" s="1" t="s">
        <v>175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ユニフォーム沼井和馬ICONIC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3</v>
      </c>
      <c r="C705" t="s">
        <v>108</v>
      </c>
      <c r="D705" s="1" t="s">
        <v>692</v>
      </c>
      <c r="E705" s="1" t="s">
        <v>90</v>
      </c>
      <c r="F705" s="1" t="s">
        <v>78</v>
      </c>
      <c r="G705" s="1" t="s">
        <v>689</v>
      </c>
      <c r="H705" t="s">
        <v>71</v>
      </c>
      <c r="I705">
        <v>1</v>
      </c>
      <c r="J705" t="s">
        <v>15</v>
      </c>
      <c r="K705" s="1" t="s">
        <v>177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ユニフォーム沼井和馬ICONIC</v>
      </c>
    </row>
    <row r="706" spans="1:20" x14ac:dyDescent="0.3">
      <c r="A706">
        <f>VLOOKUP(Block[[#This Row],[No用]],SetNo[[No.用]:[vlookup 用]],2,FALSE)</f>
        <v>187</v>
      </c>
      <c r="B706">
        <f>IF(ROW()=2,1,IF(A705&lt;&gt;Block[[#This Row],[No]],1,B705+1))</f>
        <v>4</v>
      </c>
      <c r="C706" t="s">
        <v>108</v>
      </c>
      <c r="D706" s="1" t="s">
        <v>692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ユニフォーム沼井和馬ICONIC</v>
      </c>
    </row>
    <row r="707" spans="1:20" x14ac:dyDescent="0.3">
      <c r="A707">
        <f>VLOOKUP(Block[[#This Row],[No用]],SetNo[[No.用]:[vlookup 用]],2,FALSE)</f>
        <v>188</v>
      </c>
      <c r="B707">
        <f>IF(ROW()=2,1,IF(A706&lt;&gt;Block[[#This Row],[No]],1,B706+1))</f>
        <v>1</v>
      </c>
      <c r="C707" t="s">
        <v>108</v>
      </c>
      <c r="D707" s="1" t="s">
        <v>858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15</v>
      </c>
      <c r="K707" s="1" t="s">
        <v>174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ユニフォーム潜尚保ICONIC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2</v>
      </c>
      <c r="C708" t="s">
        <v>108</v>
      </c>
      <c r="D708" s="1" t="s">
        <v>858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175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ユニフォーム潜尚保ICONIC</v>
      </c>
    </row>
    <row r="709" spans="1:20" x14ac:dyDescent="0.3">
      <c r="A709">
        <f>VLOOKUP(Block[[#This Row],[No用]],SetNo[[No.用]:[vlookup 用]],2,FALSE)</f>
        <v>189</v>
      </c>
      <c r="B709">
        <f>IF(ROW()=2,1,IF(A708&lt;&gt;Block[[#This Row],[No]],1,B708+1))</f>
        <v>1</v>
      </c>
      <c r="C709" t="s">
        <v>108</v>
      </c>
      <c r="D709" s="1" t="s">
        <v>860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174</v>
      </c>
      <c r="L709" s="1" t="s">
        <v>173</v>
      </c>
      <c r="M709">
        <v>33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ユニフォーム高千穂恵也ICONIC</v>
      </c>
    </row>
    <row r="710" spans="1:20" x14ac:dyDescent="0.3">
      <c r="A710">
        <f>VLOOKUP(Block[[#This Row],[No用]],SetNo[[No.用]:[vlookup 用]],2,FALSE)</f>
        <v>189</v>
      </c>
      <c r="B710">
        <f>IF(ROW()=2,1,IF(A709&lt;&gt;Block[[#This Row],[No]],1,B709+1))</f>
        <v>2</v>
      </c>
      <c r="C710" t="s">
        <v>108</v>
      </c>
      <c r="D710" s="1" t="s">
        <v>860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175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ユニフォーム高千穂恵也ICONIC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3</v>
      </c>
      <c r="C711" t="s">
        <v>108</v>
      </c>
      <c r="D711" s="1" t="s">
        <v>860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15</v>
      </c>
      <c r="K711" s="1" t="s">
        <v>177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ユニフォーム高千穂恵也ICONIC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4</v>
      </c>
      <c r="C712" t="s">
        <v>108</v>
      </c>
      <c r="D712" s="1" t="s">
        <v>860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15</v>
      </c>
      <c r="K712" s="1" t="s">
        <v>249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ユニフォーム高千穂恵也ICONIC</v>
      </c>
    </row>
    <row r="713" spans="1:20" x14ac:dyDescent="0.3">
      <c r="A713">
        <f>VLOOKUP(Block[[#This Row],[No用]],SetNo[[No.用]:[vlookup 用]],2,FALSE)</f>
        <v>190</v>
      </c>
      <c r="B713">
        <f>IF(ROW()=2,1,IF(A712&lt;&gt;Block[[#This Row],[No]],1,B712+1))</f>
        <v>1</v>
      </c>
      <c r="C713" t="s">
        <v>108</v>
      </c>
      <c r="D713" s="1" t="s">
        <v>862</v>
      </c>
      <c r="E713" s="1" t="s">
        <v>90</v>
      </c>
      <c r="F713" s="1" t="s">
        <v>82</v>
      </c>
      <c r="G713" s="1" t="s">
        <v>689</v>
      </c>
      <c r="H713" t="s">
        <v>71</v>
      </c>
      <c r="I713">
        <v>1</v>
      </c>
      <c r="J713" t="s">
        <v>15</v>
      </c>
      <c r="K713" s="1" t="s">
        <v>174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ユニフォーム広尾倖児ICONIC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2</v>
      </c>
      <c r="C714" t="s">
        <v>108</v>
      </c>
      <c r="D714" s="1" t="s">
        <v>862</v>
      </c>
      <c r="E714" s="1" t="s">
        <v>90</v>
      </c>
      <c r="F714" s="1" t="s">
        <v>82</v>
      </c>
      <c r="G714" s="1" t="s">
        <v>689</v>
      </c>
      <c r="H714" t="s">
        <v>71</v>
      </c>
      <c r="I714">
        <v>1</v>
      </c>
      <c r="J714" t="s">
        <v>15</v>
      </c>
      <c r="K714" s="1" t="s">
        <v>175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ユニフォーム広尾倖児ICONIC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3</v>
      </c>
      <c r="C715" t="s">
        <v>108</v>
      </c>
      <c r="D715" s="1" t="s">
        <v>862</v>
      </c>
      <c r="E715" s="1" t="s">
        <v>90</v>
      </c>
      <c r="F715" s="1" t="s">
        <v>82</v>
      </c>
      <c r="G715" s="1" t="s">
        <v>689</v>
      </c>
      <c r="H715" t="s">
        <v>71</v>
      </c>
      <c r="I715">
        <v>1</v>
      </c>
      <c r="J715" t="s">
        <v>15</v>
      </c>
      <c r="K715" s="1" t="s">
        <v>177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ユニフォーム広尾倖児ICONIC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4</v>
      </c>
      <c r="C716" t="s">
        <v>108</v>
      </c>
      <c r="D716" s="1" t="s">
        <v>862</v>
      </c>
      <c r="E716" s="1" t="s">
        <v>90</v>
      </c>
      <c r="F716" s="1" t="s">
        <v>82</v>
      </c>
      <c r="G716" s="1" t="s">
        <v>689</v>
      </c>
      <c r="H716" t="s">
        <v>71</v>
      </c>
      <c r="I716">
        <v>1</v>
      </c>
      <c r="J716" t="s">
        <v>15</v>
      </c>
      <c r="K716" s="1" t="s">
        <v>249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ユニフォーム広尾倖児ICONIC</v>
      </c>
    </row>
    <row r="717" spans="1:20" x14ac:dyDescent="0.3">
      <c r="A717">
        <f>VLOOKUP(Block[[#This Row],[No用]],SetNo[[No.用]:[vlookup 用]],2,FALSE)</f>
        <v>191</v>
      </c>
      <c r="B717">
        <f>IF(ROW()=2,1,IF(A716&lt;&gt;Block[[#This Row],[No]],1,B716+1))</f>
        <v>1</v>
      </c>
      <c r="C717" t="s">
        <v>108</v>
      </c>
      <c r="D717" s="1" t="s">
        <v>864</v>
      </c>
      <c r="E717" s="1" t="s">
        <v>90</v>
      </c>
      <c r="F717" s="1" t="s">
        <v>74</v>
      </c>
      <c r="G717" s="1" t="s">
        <v>689</v>
      </c>
      <c r="H717" t="s">
        <v>71</v>
      </c>
      <c r="I717">
        <v>1</v>
      </c>
      <c r="J717" t="s">
        <v>15</v>
      </c>
      <c r="K717" s="1" t="s">
        <v>174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ユニフォーム先島伊澄ICONIC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2</v>
      </c>
      <c r="C718" t="s">
        <v>108</v>
      </c>
      <c r="D718" s="1" t="s">
        <v>864</v>
      </c>
      <c r="E718" s="1" t="s">
        <v>90</v>
      </c>
      <c r="F718" s="1" t="s">
        <v>74</v>
      </c>
      <c r="G718" s="1" t="s">
        <v>689</v>
      </c>
      <c r="H718" t="s">
        <v>71</v>
      </c>
      <c r="I718">
        <v>1</v>
      </c>
      <c r="J718" t="s">
        <v>15</v>
      </c>
      <c r="K718" s="1" t="s">
        <v>175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ユニフォーム先島伊澄ICONIC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3</v>
      </c>
      <c r="C719" t="s">
        <v>108</v>
      </c>
      <c r="D719" s="1" t="s">
        <v>864</v>
      </c>
      <c r="E719" s="1" t="s">
        <v>90</v>
      </c>
      <c r="F719" s="1" t="s">
        <v>74</v>
      </c>
      <c r="G719" s="1" t="s">
        <v>689</v>
      </c>
      <c r="H719" t="s">
        <v>71</v>
      </c>
      <c r="I719">
        <v>1</v>
      </c>
      <c r="J719" t="s">
        <v>15</v>
      </c>
      <c r="K719" s="1" t="s">
        <v>249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ユニフォーム先島伊澄ICONIC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866</v>
      </c>
      <c r="E720" s="1" t="s">
        <v>90</v>
      </c>
      <c r="F720" s="1" t="s">
        <v>82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178</v>
      </c>
      <c r="M720">
        <v>34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ユニフォーム背黒晃彦ICONIC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866</v>
      </c>
      <c r="E721" s="1" t="s">
        <v>90</v>
      </c>
      <c r="F721" s="1" t="s">
        <v>82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ユニフォーム背黒晃彦ICONIC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866</v>
      </c>
      <c r="E722" s="1" t="s">
        <v>90</v>
      </c>
      <c r="F722" s="1" t="s">
        <v>82</v>
      </c>
      <c r="G722" s="1" t="s">
        <v>689</v>
      </c>
      <c r="H722" t="s">
        <v>71</v>
      </c>
      <c r="I722">
        <v>1</v>
      </c>
      <c r="J722" t="s">
        <v>15</v>
      </c>
      <c r="K722" s="1" t="s">
        <v>179</v>
      </c>
      <c r="L722" s="1" t="s">
        <v>173</v>
      </c>
      <c r="M722">
        <v>37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ユニフォーム背黒晃彦ICONIC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4</v>
      </c>
      <c r="C723" t="s">
        <v>108</v>
      </c>
      <c r="D723" s="1" t="s">
        <v>866</v>
      </c>
      <c r="E723" s="1" t="s">
        <v>90</v>
      </c>
      <c r="F723" s="1" t="s">
        <v>82</v>
      </c>
      <c r="G723" s="1" t="s">
        <v>689</v>
      </c>
      <c r="H723" t="s">
        <v>71</v>
      </c>
      <c r="I723">
        <v>1</v>
      </c>
      <c r="J723" t="s">
        <v>15</v>
      </c>
      <c r="K723" s="1" t="s">
        <v>177</v>
      </c>
      <c r="L723" s="1" t="s">
        <v>162</v>
      </c>
      <c r="M723">
        <v>31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ユニフォーム背黒晃彦ICONIC</v>
      </c>
    </row>
    <row r="724" spans="1:20" x14ac:dyDescent="0.3">
      <c r="A724">
        <f>VLOOKUP(Block[[#This Row],[No用]],SetNo[[No.用]:[vlookup 用]],2,FALSE)</f>
        <v>192</v>
      </c>
      <c r="B724">
        <f>IF(ROW()=2,1,IF(A723&lt;&gt;Block[[#This Row],[No]],1,B723+1))</f>
        <v>5</v>
      </c>
      <c r="C724" t="s">
        <v>108</v>
      </c>
      <c r="D724" s="1" t="s">
        <v>866</v>
      </c>
      <c r="E724" s="1" t="s">
        <v>90</v>
      </c>
      <c r="F724" s="1" t="s">
        <v>82</v>
      </c>
      <c r="G724" s="1" t="s">
        <v>689</v>
      </c>
      <c r="H724" t="s">
        <v>71</v>
      </c>
      <c r="I724">
        <v>1</v>
      </c>
      <c r="J724" t="s">
        <v>15</v>
      </c>
      <c r="K724" s="1" t="s">
        <v>249</v>
      </c>
      <c r="L724" s="1" t="s">
        <v>162</v>
      </c>
      <c r="M724">
        <v>31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ユニフォーム背黒晃彦ICONIC</v>
      </c>
    </row>
    <row r="725" spans="1:20" x14ac:dyDescent="0.3">
      <c r="A725">
        <f>VLOOKUP(Block[[#This Row],[No用]],SetNo[[No.用]:[vlookup 用]],2,FALSE)</f>
        <v>192</v>
      </c>
      <c r="B725">
        <f>IF(ROW()=2,1,IF(A724&lt;&gt;Block[[#This Row],[No]],1,B724+1))</f>
        <v>6</v>
      </c>
      <c r="C725" t="s">
        <v>108</v>
      </c>
      <c r="D725" s="1" t="s">
        <v>866</v>
      </c>
      <c r="E725" s="1" t="s">
        <v>90</v>
      </c>
      <c r="F725" s="1" t="s">
        <v>82</v>
      </c>
      <c r="G725" s="1" t="s">
        <v>689</v>
      </c>
      <c r="H725" t="s">
        <v>71</v>
      </c>
      <c r="I725">
        <v>1</v>
      </c>
      <c r="J725" t="s">
        <v>15</v>
      </c>
      <c r="K725" s="1" t="s">
        <v>183</v>
      </c>
      <c r="L725" s="1" t="s">
        <v>225</v>
      </c>
      <c r="M725">
        <v>44</v>
      </c>
      <c r="N725">
        <v>0</v>
      </c>
      <c r="O725">
        <v>54</v>
      </c>
      <c r="P725">
        <v>0</v>
      </c>
      <c r="T725" t="str">
        <f>Block[[#This Row],[服装]]&amp;Block[[#This Row],[名前]]&amp;Block[[#This Row],[レアリティ]]</f>
        <v>ユニフォーム背黒晃彦ICONIC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1</v>
      </c>
      <c r="C726" t="s">
        <v>108</v>
      </c>
      <c r="D726" s="1" t="s">
        <v>868</v>
      </c>
      <c r="E726" s="1" t="s">
        <v>90</v>
      </c>
      <c r="F726" s="1" t="s">
        <v>80</v>
      </c>
      <c r="G726" s="1" t="s">
        <v>689</v>
      </c>
      <c r="H726" t="s">
        <v>71</v>
      </c>
      <c r="I726">
        <v>1</v>
      </c>
      <c r="J726" t="s">
        <v>15</v>
      </c>
      <c r="M726">
        <v>0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18"/>
  <sheetViews>
    <sheetView topLeftCell="A231" workbookViewId="0">
      <selection activeCell="A253" sqref="A253:XFD254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t="s">
        <v>108</v>
      </c>
      <c r="D289" t="s">
        <v>283</v>
      </c>
      <c r="E289" t="s">
        <v>77</v>
      </c>
      <c r="F289" t="s">
        <v>78</v>
      </c>
      <c r="G289" t="s">
        <v>134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ユニフォーム星海光来ICONIC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t="s">
        <v>108</v>
      </c>
      <c r="D290" t="s">
        <v>283</v>
      </c>
      <c r="E290" t="s">
        <v>77</v>
      </c>
      <c r="F290" t="s">
        <v>78</v>
      </c>
      <c r="G290" t="s">
        <v>134</v>
      </c>
      <c r="H290" t="s">
        <v>71</v>
      </c>
      <c r="I290">
        <v>1</v>
      </c>
      <c r="J290" t="s">
        <v>262</v>
      </c>
      <c r="K290" s="1" t="s">
        <v>180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ユニフォーム星海光来ICONIC</v>
      </c>
    </row>
    <row r="291" spans="1:20" x14ac:dyDescent="0.3">
      <c r="A291">
        <f>VLOOKUP(Special[[#This Row],[No用]],SetNo[[No.用]:[vlookup 用]],2,FALSE)</f>
        <v>177</v>
      </c>
      <c r="B291">
        <f>IF(ROW()=2,1,IF(A290&lt;&gt;Special[[#This Row],[No]],1,B290+1))</f>
        <v>3</v>
      </c>
      <c r="C291" t="s">
        <v>108</v>
      </c>
      <c r="D291" t="s">
        <v>283</v>
      </c>
      <c r="E291" t="s">
        <v>77</v>
      </c>
      <c r="F291" t="s">
        <v>78</v>
      </c>
      <c r="G291" t="s">
        <v>134</v>
      </c>
      <c r="H291" t="s">
        <v>71</v>
      </c>
      <c r="I291">
        <v>1</v>
      </c>
      <c r="J291" t="s">
        <v>262</v>
      </c>
      <c r="K291" s="1" t="s">
        <v>193</v>
      </c>
      <c r="L291" s="1" t="s">
        <v>225</v>
      </c>
      <c r="M291">
        <v>51</v>
      </c>
      <c r="N291">
        <v>0</v>
      </c>
      <c r="O291">
        <v>61</v>
      </c>
      <c r="P291">
        <v>0</v>
      </c>
      <c r="T291" t="str">
        <f>Special[[#This Row],[服装]]&amp;Special[[#This Row],[名前]]&amp;Special[[#This Row],[レアリティ]]</f>
        <v>ユニフォーム星海光来ICONIC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1</v>
      </c>
      <c r="C292" s="1" t="s">
        <v>895</v>
      </c>
      <c r="D292" t="s">
        <v>283</v>
      </c>
      <c r="E292" s="1" t="s">
        <v>73</v>
      </c>
      <c r="F292" t="s">
        <v>78</v>
      </c>
      <c r="G292" t="s">
        <v>134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文化祭星海光来ICONIC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2</v>
      </c>
      <c r="C293" s="1" t="s">
        <v>895</v>
      </c>
      <c r="D293" t="s">
        <v>283</v>
      </c>
      <c r="E293" s="1" t="s">
        <v>73</v>
      </c>
      <c r="F293" t="s">
        <v>78</v>
      </c>
      <c r="G293" t="s">
        <v>134</v>
      </c>
      <c r="H293" t="s">
        <v>71</v>
      </c>
      <c r="I293">
        <v>1</v>
      </c>
      <c r="J293" t="s">
        <v>262</v>
      </c>
      <c r="K293" s="1" t="s">
        <v>180</v>
      </c>
      <c r="L293" s="1" t="s">
        <v>162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文化祭星海光来ICONIC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s="1" t="s">
        <v>1049</v>
      </c>
      <c r="D294" s="1" t="s">
        <v>283</v>
      </c>
      <c r="E294" s="1" t="s">
        <v>90</v>
      </c>
      <c r="F294" s="1" t="s">
        <v>78</v>
      </c>
      <c r="G294" s="1" t="s">
        <v>134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サバゲ星海光来ICONIC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2</v>
      </c>
      <c r="C295" s="1" t="s">
        <v>1049</v>
      </c>
      <c r="D295" s="1" t="s">
        <v>283</v>
      </c>
      <c r="E295" s="1" t="s">
        <v>90</v>
      </c>
      <c r="F295" s="1" t="s">
        <v>78</v>
      </c>
      <c r="G295" s="1" t="s">
        <v>134</v>
      </c>
      <c r="H295" s="1" t="s">
        <v>71</v>
      </c>
      <c r="I295">
        <v>1</v>
      </c>
      <c r="J295" t="s">
        <v>262</v>
      </c>
      <c r="K295" s="1" t="s">
        <v>180</v>
      </c>
      <c r="L295" s="1" t="s">
        <v>162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サバゲ星海光来ICONIC</v>
      </c>
    </row>
    <row r="296" spans="1:20" x14ac:dyDescent="0.3">
      <c r="A296">
        <f>VLOOKUP(Special[[#This Row],[No用]],SetNo[[No.用]:[vlookup 用]],2,FALSE)</f>
        <v>179</v>
      </c>
      <c r="B296">
        <f>IF(ROW()=2,1,IF(A295&lt;&gt;Special[[#This Row],[No]],1,B295+1))</f>
        <v>3</v>
      </c>
      <c r="C296" s="1" t="s">
        <v>1049</v>
      </c>
      <c r="D296" s="1" t="s">
        <v>283</v>
      </c>
      <c r="E296" s="1" t="s">
        <v>90</v>
      </c>
      <c r="F296" s="1" t="s">
        <v>78</v>
      </c>
      <c r="G296" s="1" t="s">
        <v>134</v>
      </c>
      <c r="H296" s="1" t="s">
        <v>71</v>
      </c>
      <c r="I296">
        <v>1</v>
      </c>
      <c r="J296" t="s">
        <v>262</v>
      </c>
      <c r="K296" s="1" t="s">
        <v>1052</v>
      </c>
      <c r="L296" s="1" t="s">
        <v>225</v>
      </c>
      <c r="M296">
        <v>48</v>
      </c>
      <c r="N296">
        <v>0</v>
      </c>
      <c r="O296">
        <v>58</v>
      </c>
      <c r="P296">
        <v>0</v>
      </c>
      <c r="T296" t="str">
        <f>Special[[#This Row],[服装]]&amp;Special[[#This Row],[名前]]&amp;Special[[#This Row],[レアリティ]]</f>
        <v>サバゲ星海光来ICONIC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1</v>
      </c>
      <c r="C297" t="s">
        <v>108</v>
      </c>
      <c r="D297" t="s">
        <v>133</v>
      </c>
      <c r="E297" t="s">
        <v>77</v>
      </c>
      <c r="F297" t="s">
        <v>82</v>
      </c>
      <c r="G297" t="s">
        <v>134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12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ユニフォーム昼神幸郎ICONIC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915</v>
      </c>
      <c r="D298" t="s">
        <v>133</v>
      </c>
      <c r="E298" s="1" t="s">
        <v>73</v>
      </c>
      <c r="F298" t="s">
        <v>82</v>
      </c>
      <c r="G298" t="s">
        <v>134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12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Xmas昼神幸郎ICONIC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915</v>
      </c>
      <c r="D299" t="s">
        <v>133</v>
      </c>
      <c r="E299" s="1" t="s">
        <v>73</v>
      </c>
      <c r="F299" t="s">
        <v>82</v>
      </c>
      <c r="G299" t="s">
        <v>134</v>
      </c>
      <c r="H299" t="s">
        <v>71</v>
      </c>
      <c r="I299">
        <v>1</v>
      </c>
      <c r="J299" t="s">
        <v>262</v>
      </c>
      <c r="K299" s="1" t="s">
        <v>919</v>
      </c>
      <c r="L299" s="1" t="s">
        <v>225</v>
      </c>
      <c r="M299">
        <v>48</v>
      </c>
      <c r="N299">
        <v>0</v>
      </c>
      <c r="O299">
        <v>58</v>
      </c>
      <c r="P299">
        <v>0</v>
      </c>
      <c r="T299" t="str">
        <f>Special[[#This Row],[服装]]&amp;Special[[#This Row],[名前]]&amp;Special[[#This Row],[レアリティ]]</f>
        <v>Xmas昼神幸郎ICONIC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t="s">
        <v>108</v>
      </c>
      <c r="D300" t="s">
        <v>131</v>
      </c>
      <c r="E300" t="s">
        <v>77</v>
      </c>
      <c r="F300" t="s">
        <v>78</v>
      </c>
      <c r="G300" t="s">
        <v>135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ユニフォーム佐久早聖臣ICONIC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t="s">
        <v>108</v>
      </c>
      <c r="D301" t="s">
        <v>131</v>
      </c>
      <c r="E301" t="s">
        <v>77</v>
      </c>
      <c r="F301" t="s">
        <v>78</v>
      </c>
      <c r="G301" t="s">
        <v>135</v>
      </c>
      <c r="H301" t="s">
        <v>71</v>
      </c>
      <c r="I301">
        <v>1</v>
      </c>
      <c r="J301" t="s">
        <v>262</v>
      </c>
      <c r="K301" s="1" t="s">
        <v>193</v>
      </c>
      <c r="L301" s="1" t="s">
        <v>225</v>
      </c>
      <c r="M301">
        <v>51</v>
      </c>
      <c r="N301">
        <v>0</v>
      </c>
      <c r="O301">
        <v>61</v>
      </c>
      <c r="P301">
        <v>0</v>
      </c>
      <c r="T301" t="str">
        <f>Special[[#This Row],[服装]]&amp;Special[[#This Row],[名前]]&amp;Special[[#This Row],[レアリティ]]</f>
        <v>ユニフォーム佐久早聖臣ICONIC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s="1" t="s">
        <v>1049</v>
      </c>
      <c r="D302" s="1" t="s">
        <v>131</v>
      </c>
      <c r="E302" s="1" t="s">
        <v>73</v>
      </c>
      <c r="F302" s="1" t="s">
        <v>78</v>
      </c>
      <c r="G302" s="1" t="s">
        <v>135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サバゲ佐久早聖臣ICONIC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t="s">
        <v>108</v>
      </c>
      <c r="D303" t="s">
        <v>132</v>
      </c>
      <c r="E303" t="s">
        <v>77</v>
      </c>
      <c r="F303" t="s">
        <v>80</v>
      </c>
      <c r="G303" t="s">
        <v>135</v>
      </c>
      <c r="H303" t="s">
        <v>71</v>
      </c>
      <c r="I303">
        <v>1</v>
      </c>
      <c r="J303" t="s">
        <v>406</v>
      </c>
      <c r="K303" s="1" t="s">
        <v>272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ユニフォーム小森元也ICONIC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2</v>
      </c>
      <c r="C304" t="s">
        <v>108</v>
      </c>
      <c r="D304" t="s">
        <v>132</v>
      </c>
      <c r="E304" t="s">
        <v>77</v>
      </c>
      <c r="F304" t="s">
        <v>80</v>
      </c>
      <c r="G304" t="s">
        <v>135</v>
      </c>
      <c r="H304" t="s">
        <v>71</v>
      </c>
      <c r="I304">
        <v>1</v>
      </c>
      <c r="J304" t="s">
        <v>406</v>
      </c>
      <c r="K304" s="1" t="s">
        <v>196</v>
      </c>
      <c r="L304" s="1" t="s">
        <v>225</v>
      </c>
      <c r="M304">
        <v>47</v>
      </c>
      <c r="N304">
        <v>0</v>
      </c>
      <c r="O304">
        <v>57</v>
      </c>
      <c r="P304">
        <v>0</v>
      </c>
      <c r="T304" t="str">
        <f>Special[[#This Row],[服装]]&amp;Special[[#This Row],[名前]]&amp;Special[[#This Row],[レアリティ]]</f>
        <v>ユニフォーム小森元也ICONIC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t="s">
        <v>108</v>
      </c>
      <c r="D305" s="1" t="s">
        <v>687</v>
      </c>
      <c r="E305" s="1" t="s">
        <v>90</v>
      </c>
      <c r="F305" s="1" t="s">
        <v>78</v>
      </c>
      <c r="G305" s="1" t="s">
        <v>689</v>
      </c>
      <c r="H305" t="s">
        <v>71</v>
      </c>
      <c r="I305">
        <v>1</v>
      </c>
      <c r="J305" t="s">
        <v>406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ユニフォーム大将優ICONIC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2</v>
      </c>
      <c r="C306" t="s">
        <v>108</v>
      </c>
      <c r="D306" s="1" t="s">
        <v>687</v>
      </c>
      <c r="E306" s="1" t="s">
        <v>90</v>
      </c>
      <c r="F306" s="1" t="s">
        <v>78</v>
      </c>
      <c r="G306" s="1" t="s">
        <v>689</v>
      </c>
      <c r="H306" t="s">
        <v>71</v>
      </c>
      <c r="I306">
        <v>1</v>
      </c>
      <c r="J306" t="s">
        <v>406</v>
      </c>
      <c r="K306" s="1" t="s">
        <v>193</v>
      </c>
      <c r="L306" s="1" t="s">
        <v>225</v>
      </c>
      <c r="M306">
        <v>44</v>
      </c>
      <c r="N306">
        <v>0</v>
      </c>
      <c r="O306">
        <v>54</v>
      </c>
      <c r="P306">
        <v>0</v>
      </c>
      <c r="T306" t="str">
        <f>Special[[#This Row],[服装]]&amp;Special[[#This Row],[名前]]&amp;Special[[#This Row],[レアリティ]]</f>
        <v>ユニフォーム大将優ICONIC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1</v>
      </c>
      <c r="C307" s="1" t="s">
        <v>935</v>
      </c>
      <c r="D307" s="1" t="s">
        <v>687</v>
      </c>
      <c r="E307" s="1" t="s">
        <v>77</v>
      </c>
      <c r="F307" s="1" t="s">
        <v>78</v>
      </c>
      <c r="G307" s="1" t="s">
        <v>689</v>
      </c>
      <c r="H307" s="1" t="s">
        <v>690</v>
      </c>
      <c r="I307">
        <v>1</v>
      </c>
      <c r="J307" t="s">
        <v>406</v>
      </c>
      <c r="K307" s="1" t="s">
        <v>191</v>
      </c>
      <c r="L307" s="1" t="s">
        <v>162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新年大将優ICONIC</v>
      </c>
    </row>
    <row r="308" spans="1:20" x14ac:dyDescent="0.3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t="s">
        <v>108</v>
      </c>
      <c r="D308" s="1" t="s">
        <v>692</v>
      </c>
      <c r="E308" s="1" t="s">
        <v>90</v>
      </c>
      <c r="F308" s="1" t="s">
        <v>78</v>
      </c>
      <c r="G308" s="1" t="s">
        <v>689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ユニフォーム沼井和馬ICONIC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2</v>
      </c>
      <c r="C309" t="s">
        <v>108</v>
      </c>
      <c r="D309" s="1" t="s">
        <v>692</v>
      </c>
      <c r="E309" s="1" t="s">
        <v>90</v>
      </c>
      <c r="F309" s="1" t="s">
        <v>78</v>
      </c>
      <c r="G309" s="1" t="s">
        <v>689</v>
      </c>
      <c r="H309" t="s">
        <v>71</v>
      </c>
      <c r="I309">
        <v>1</v>
      </c>
      <c r="J309" t="s">
        <v>406</v>
      </c>
      <c r="K309" s="1" t="s">
        <v>278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Special[[#This Row],[服装]]&amp;Special[[#This Row],[名前]]&amp;Special[[#This Row],[レアリティ]]</f>
        <v>ユニフォーム沼井和馬ICONIC</v>
      </c>
    </row>
    <row r="310" spans="1:20" x14ac:dyDescent="0.3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s="1" t="s">
        <v>858</v>
      </c>
      <c r="E310" s="1" t="s">
        <v>90</v>
      </c>
      <c r="F310" s="1" t="s">
        <v>78</v>
      </c>
      <c r="G310" s="1" t="s">
        <v>689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ユニフォーム潜尚保ICONIC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2</v>
      </c>
      <c r="C311" t="s">
        <v>108</v>
      </c>
      <c r="D311" s="1" t="s">
        <v>858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272</v>
      </c>
      <c r="L311" s="1" t="s">
        <v>162</v>
      </c>
      <c r="M311">
        <v>29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ユニフォーム潜尚保ICONIC</v>
      </c>
    </row>
    <row r="312" spans="1:20" x14ac:dyDescent="0.3">
      <c r="A312">
        <f>VLOOKUP(Special[[#This Row],[No用]],SetNo[[No.用]:[vlookup 用]],2,FALSE)</f>
        <v>189</v>
      </c>
      <c r="B312">
        <f>IF(ROW()=2,1,IF(A311&lt;&gt;Special[[#This Row],[No]],1,B311+1))</f>
        <v>1</v>
      </c>
      <c r="C312" t="s">
        <v>108</v>
      </c>
      <c r="D312" s="1" t="s">
        <v>860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ユニフォーム高千穂恵也ICONIC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2</v>
      </c>
      <c r="C313" t="s">
        <v>108</v>
      </c>
      <c r="D313" s="1" t="s">
        <v>860</v>
      </c>
      <c r="E313" s="1" t="s">
        <v>90</v>
      </c>
      <c r="F313" s="1" t="s">
        <v>78</v>
      </c>
      <c r="G313" s="1" t="s">
        <v>689</v>
      </c>
      <c r="H313" t="s">
        <v>71</v>
      </c>
      <c r="I313">
        <v>1</v>
      </c>
      <c r="J313" t="s">
        <v>406</v>
      </c>
      <c r="K313" s="1" t="s">
        <v>180</v>
      </c>
      <c r="L313" s="1" t="s">
        <v>173</v>
      </c>
      <c r="M313">
        <v>29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ユニフォーム高千穂恵也ICONIC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862</v>
      </c>
      <c r="E314" s="1" t="s">
        <v>90</v>
      </c>
      <c r="F314" s="1" t="s">
        <v>82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ユニフォーム広尾倖児ICONIC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862</v>
      </c>
      <c r="E315" s="1" t="s">
        <v>90</v>
      </c>
      <c r="F315" s="1" t="s">
        <v>82</v>
      </c>
      <c r="G315" s="1" t="s">
        <v>689</v>
      </c>
      <c r="H315" t="s">
        <v>71</v>
      </c>
      <c r="I315">
        <v>1</v>
      </c>
      <c r="J315" t="s">
        <v>262</v>
      </c>
      <c r="K315" s="1" t="s">
        <v>282</v>
      </c>
      <c r="L315" s="1" t="s">
        <v>173</v>
      </c>
      <c r="M315">
        <v>24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ユニフォーム広尾倖児ICONIC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864</v>
      </c>
      <c r="E316" s="1" t="s">
        <v>90</v>
      </c>
      <c r="F316" s="1" t="s">
        <v>74</v>
      </c>
      <c r="G316" s="1" t="s">
        <v>689</v>
      </c>
      <c r="H316" t="s">
        <v>71</v>
      </c>
      <c r="I316">
        <v>1</v>
      </c>
      <c r="J316" t="s">
        <v>406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ユニフォーム先島伊澄ICONIC</v>
      </c>
    </row>
    <row r="317" spans="1:20" x14ac:dyDescent="0.3">
      <c r="A317">
        <f>VLOOKUP(Special[[#This Row],[No用]],SetNo[[No.用]:[vlookup 用]],2,FALSE)</f>
        <v>192</v>
      </c>
      <c r="B317">
        <f>IF(ROW()=2,1,IF(A316&lt;&gt;Special[[#This Row],[No]],1,B316+1))</f>
        <v>1</v>
      </c>
      <c r="C317" t="s">
        <v>108</v>
      </c>
      <c r="D317" s="1" t="s">
        <v>866</v>
      </c>
      <c r="E317" s="1" t="s">
        <v>90</v>
      </c>
      <c r="F317" s="1" t="s">
        <v>82</v>
      </c>
      <c r="G317" s="1" t="s">
        <v>689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ユニフォーム背黒晃彦ICONIC</v>
      </c>
    </row>
    <row r="318" spans="1:20" x14ac:dyDescent="0.3">
      <c r="A318">
        <f>VLOOKUP(Special[[#This Row],[No用]],SetNo[[No.用]:[vlookup 用]],2,FALSE)</f>
        <v>193</v>
      </c>
      <c r="B318">
        <f>IF(ROW()=2,1,IF(A317&lt;&gt;Special[[#This Row],[No]],1,B317+1))</f>
        <v>1</v>
      </c>
      <c r="C318" t="s">
        <v>108</v>
      </c>
      <c r="D318" s="1" t="s">
        <v>868</v>
      </c>
      <c r="E318" s="1" t="s">
        <v>90</v>
      </c>
      <c r="F318" s="1" t="s">
        <v>80</v>
      </c>
      <c r="G318" s="1" t="s">
        <v>689</v>
      </c>
      <c r="H318" t="s">
        <v>71</v>
      </c>
      <c r="I318">
        <v>1</v>
      </c>
      <c r="J318" t="s">
        <v>406</v>
      </c>
      <c r="K318" s="1" t="s">
        <v>196</v>
      </c>
      <c r="L318" s="1" t="s">
        <v>173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4"/>
  <sheetViews>
    <sheetView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650</v>
      </c>
      <c r="B102" s="9" t="s">
        <v>1012</v>
      </c>
      <c r="C102" t="s">
        <v>206</v>
      </c>
      <c r="D102" t="s">
        <v>649</v>
      </c>
      <c r="E102" t="s">
        <v>28</v>
      </c>
      <c r="F102" t="s">
        <v>25</v>
      </c>
      <c r="G102" t="s">
        <v>155</v>
      </c>
      <c r="H102" t="s">
        <v>71</v>
      </c>
      <c r="I102" t="s">
        <v>712</v>
      </c>
      <c r="J102" t="s">
        <v>22</v>
      </c>
      <c r="K102" t="s">
        <v>713</v>
      </c>
      <c r="L102" t="s">
        <v>802</v>
      </c>
      <c r="M102">
        <v>130</v>
      </c>
      <c r="N102">
        <v>125</v>
      </c>
      <c r="O102">
        <v>115</v>
      </c>
      <c r="P102">
        <v>121</v>
      </c>
      <c r="Q102">
        <v>101</v>
      </c>
      <c r="R102">
        <v>118</v>
      </c>
      <c r="S102">
        <v>118</v>
      </c>
      <c r="T102">
        <v>126</v>
      </c>
      <c r="U102">
        <v>121</v>
      </c>
      <c r="V102">
        <v>36</v>
      </c>
      <c r="W102">
        <v>491</v>
      </c>
      <c r="X102">
        <v>483</v>
      </c>
      <c r="Y102">
        <v>1111</v>
      </c>
      <c r="Z102">
        <v>231</v>
      </c>
      <c r="AA102">
        <v>246</v>
      </c>
      <c r="AB102">
        <v>236</v>
      </c>
      <c r="AC102">
        <v>239</v>
      </c>
      <c r="AD102">
        <v>244</v>
      </c>
      <c r="AE102" t="s">
        <v>651</v>
      </c>
    </row>
    <row r="103" spans="1:31" x14ac:dyDescent="0.3">
      <c r="A103" t="s">
        <v>659</v>
      </c>
      <c r="B103" s="9" t="s">
        <v>1038</v>
      </c>
      <c r="C103" t="s">
        <v>206</v>
      </c>
      <c r="D103" t="s">
        <v>658</v>
      </c>
      <c r="E103" t="s">
        <v>28</v>
      </c>
      <c r="F103" t="s">
        <v>26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125</v>
      </c>
      <c r="N103">
        <v>122</v>
      </c>
      <c r="O103">
        <v>112</v>
      </c>
      <c r="P103">
        <v>121</v>
      </c>
      <c r="Q103">
        <v>101</v>
      </c>
      <c r="R103">
        <v>131</v>
      </c>
      <c r="S103">
        <v>115</v>
      </c>
      <c r="T103">
        <v>115</v>
      </c>
      <c r="U103">
        <v>117</v>
      </c>
      <c r="V103">
        <v>41</v>
      </c>
      <c r="W103">
        <v>480</v>
      </c>
      <c r="X103">
        <v>478</v>
      </c>
      <c r="Y103">
        <v>1100</v>
      </c>
      <c r="Z103">
        <v>226</v>
      </c>
      <c r="AA103">
        <v>243</v>
      </c>
      <c r="AB103">
        <v>233</v>
      </c>
      <c r="AC103">
        <v>232</v>
      </c>
      <c r="AD103">
        <v>246</v>
      </c>
      <c r="AE103" t="s">
        <v>660</v>
      </c>
    </row>
    <row r="104" spans="1:31" x14ac:dyDescent="0.3">
      <c r="A104" t="s">
        <v>653</v>
      </c>
      <c r="B104" s="9" t="s">
        <v>1040</v>
      </c>
      <c r="C104" t="s">
        <v>206</v>
      </c>
      <c r="D104" t="s">
        <v>652</v>
      </c>
      <c r="E104" t="s">
        <v>28</v>
      </c>
      <c r="F104" t="s">
        <v>25</v>
      </c>
      <c r="G104" t="s">
        <v>158</v>
      </c>
      <c r="H104" t="s">
        <v>71</v>
      </c>
      <c r="I104" t="s">
        <v>712</v>
      </c>
      <c r="J104" t="s">
        <v>22</v>
      </c>
      <c r="K104" t="s">
        <v>713</v>
      </c>
      <c r="L104" t="s">
        <v>801</v>
      </c>
      <c r="M104">
        <v>129</v>
      </c>
      <c r="N104">
        <v>126</v>
      </c>
      <c r="O104">
        <v>114</v>
      </c>
      <c r="P104">
        <v>121</v>
      </c>
      <c r="Q104">
        <v>101</v>
      </c>
      <c r="R104">
        <v>118</v>
      </c>
      <c r="S104">
        <v>123</v>
      </c>
      <c r="T104">
        <v>119</v>
      </c>
      <c r="U104">
        <v>120</v>
      </c>
      <c r="V104">
        <v>41</v>
      </c>
      <c r="W104">
        <v>490</v>
      </c>
      <c r="X104">
        <v>480</v>
      </c>
      <c r="Y104">
        <v>1112</v>
      </c>
      <c r="Z104">
        <v>230</v>
      </c>
      <c r="AA104">
        <v>247</v>
      </c>
      <c r="AB104">
        <v>235</v>
      </c>
      <c r="AC104">
        <v>243</v>
      </c>
      <c r="AD104">
        <v>237</v>
      </c>
      <c r="AE104" t="s">
        <v>654</v>
      </c>
    </row>
    <row r="105" spans="1:31" x14ac:dyDescent="0.3">
      <c r="A105" t="s">
        <v>656</v>
      </c>
      <c r="B105" s="9" t="s">
        <v>1050</v>
      </c>
      <c r="C105" t="s">
        <v>206</v>
      </c>
      <c r="D105" t="s">
        <v>655</v>
      </c>
      <c r="E105" t="s">
        <v>28</v>
      </c>
      <c r="F105" t="s">
        <v>21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744</v>
      </c>
      <c r="M105">
        <v>115</v>
      </c>
      <c r="N105">
        <v>111</v>
      </c>
      <c r="O105">
        <v>119</v>
      </c>
      <c r="P105">
        <v>124</v>
      </c>
      <c r="Q105">
        <v>101</v>
      </c>
      <c r="R105">
        <v>110</v>
      </c>
      <c r="S105">
        <v>131</v>
      </c>
      <c r="T105">
        <v>116</v>
      </c>
      <c r="U105">
        <v>121</v>
      </c>
      <c r="V105">
        <v>36</v>
      </c>
      <c r="W105">
        <v>469</v>
      </c>
      <c r="X105">
        <v>478</v>
      </c>
      <c r="Y105">
        <v>1084</v>
      </c>
      <c r="Z105">
        <v>216</v>
      </c>
      <c r="AA105">
        <v>235</v>
      </c>
      <c r="AB105">
        <v>243</v>
      </c>
      <c r="AC105">
        <v>252</v>
      </c>
      <c r="AD105">
        <v>226</v>
      </c>
      <c r="AE105" t="s">
        <v>657</v>
      </c>
    </row>
    <row r="106" spans="1:31" x14ac:dyDescent="0.3">
      <c r="A106" t="s">
        <v>697</v>
      </c>
      <c r="B106" s="9" t="s">
        <v>1053</v>
      </c>
      <c r="C106" t="s">
        <v>206</v>
      </c>
      <c r="D106" t="s">
        <v>686</v>
      </c>
      <c r="E106" t="s">
        <v>24</v>
      </c>
      <c r="F106" t="s">
        <v>25</v>
      </c>
      <c r="G106" t="s">
        <v>688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119</v>
      </c>
      <c r="O106">
        <v>118</v>
      </c>
      <c r="P106">
        <v>123</v>
      </c>
      <c r="Q106">
        <v>101</v>
      </c>
      <c r="R106">
        <v>116</v>
      </c>
      <c r="S106">
        <v>122</v>
      </c>
      <c r="T106">
        <v>123</v>
      </c>
      <c r="U106">
        <v>118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242</v>
      </c>
      <c r="AB106">
        <v>241</v>
      </c>
      <c r="AC106">
        <v>240</v>
      </c>
      <c r="AD106">
        <v>239</v>
      </c>
      <c r="AE106" t="s">
        <v>693</v>
      </c>
    </row>
    <row r="107" spans="1:31" x14ac:dyDescent="0.3">
      <c r="A107" t="s">
        <v>698</v>
      </c>
      <c r="B107" s="9" t="s">
        <v>1067</v>
      </c>
      <c r="C107" t="s">
        <v>206</v>
      </c>
      <c r="D107" t="s">
        <v>691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723</v>
      </c>
      <c r="M107">
        <v>125</v>
      </c>
      <c r="N107">
        <v>119</v>
      </c>
      <c r="O107">
        <v>116</v>
      </c>
      <c r="P107">
        <v>119</v>
      </c>
      <c r="Q107">
        <v>97</v>
      </c>
      <c r="R107">
        <v>118</v>
      </c>
      <c r="S107">
        <v>119</v>
      </c>
      <c r="T107">
        <v>121</v>
      </c>
      <c r="U107">
        <v>119</v>
      </c>
      <c r="V107">
        <v>36</v>
      </c>
      <c r="W107">
        <v>479</v>
      </c>
      <c r="X107">
        <v>477</v>
      </c>
      <c r="Y107">
        <v>1089</v>
      </c>
      <c r="Z107">
        <v>222</v>
      </c>
      <c r="AA107">
        <v>238</v>
      </c>
      <c r="AB107">
        <v>235</v>
      </c>
      <c r="AC107">
        <v>238</v>
      </c>
      <c r="AD107">
        <v>239</v>
      </c>
      <c r="AE107" t="s">
        <v>695</v>
      </c>
    </row>
    <row r="108" spans="1:31" x14ac:dyDescent="0.3">
      <c r="A108" t="s">
        <v>882</v>
      </c>
      <c r="B108" s="9" t="s">
        <v>1073</v>
      </c>
      <c r="C108" t="s">
        <v>206</v>
      </c>
      <c r="D108" t="s">
        <v>857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123</v>
      </c>
      <c r="N108">
        <v>118</v>
      </c>
      <c r="O108">
        <v>114</v>
      </c>
      <c r="P108">
        <v>121</v>
      </c>
      <c r="Q108">
        <v>97</v>
      </c>
      <c r="R108">
        <v>117</v>
      </c>
      <c r="S108">
        <v>115</v>
      </c>
      <c r="T108">
        <v>120</v>
      </c>
      <c r="U108">
        <v>117</v>
      </c>
      <c r="V108">
        <v>31</v>
      </c>
      <c r="W108">
        <v>476</v>
      </c>
      <c r="X108">
        <v>469</v>
      </c>
      <c r="Y108">
        <v>1073</v>
      </c>
      <c r="Z108">
        <v>220</v>
      </c>
      <c r="AA108">
        <v>239</v>
      </c>
      <c r="AB108">
        <v>235</v>
      </c>
      <c r="AC108">
        <v>232</v>
      </c>
      <c r="AD108">
        <v>237</v>
      </c>
      <c r="AE108" t="s">
        <v>869</v>
      </c>
    </row>
    <row r="109" spans="1:31" x14ac:dyDescent="0.3">
      <c r="A109" t="s">
        <v>884</v>
      </c>
      <c r="B109" s="9" t="s">
        <v>1076</v>
      </c>
      <c r="C109" t="s">
        <v>206</v>
      </c>
      <c r="D109" t="s">
        <v>859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728</v>
      </c>
      <c r="M109">
        <v>121</v>
      </c>
      <c r="N109">
        <v>120</v>
      </c>
      <c r="O109">
        <v>114</v>
      </c>
      <c r="P109">
        <v>121</v>
      </c>
      <c r="Q109">
        <v>101</v>
      </c>
      <c r="R109">
        <v>116</v>
      </c>
      <c r="S109">
        <v>116</v>
      </c>
      <c r="T109">
        <v>118</v>
      </c>
      <c r="U109">
        <v>115</v>
      </c>
      <c r="V109">
        <v>36</v>
      </c>
      <c r="W109">
        <v>476</v>
      </c>
      <c r="X109">
        <v>465</v>
      </c>
      <c r="Y109">
        <v>1078</v>
      </c>
      <c r="Z109">
        <v>222</v>
      </c>
      <c r="AA109">
        <v>241</v>
      </c>
      <c r="AB109">
        <v>235</v>
      </c>
      <c r="AC109">
        <v>231</v>
      </c>
      <c r="AD109">
        <v>234</v>
      </c>
      <c r="AE109" t="s">
        <v>871</v>
      </c>
    </row>
    <row r="110" spans="1:31" x14ac:dyDescent="0.3">
      <c r="A110" t="s">
        <v>886</v>
      </c>
      <c r="B110" s="9" t="s">
        <v>1079</v>
      </c>
      <c r="C110" t="s">
        <v>206</v>
      </c>
      <c r="D110" t="s">
        <v>861</v>
      </c>
      <c r="E110" t="s">
        <v>24</v>
      </c>
      <c r="F110" t="s">
        <v>26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116</v>
      </c>
      <c r="N110">
        <v>112</v>
      </c>
      <c r="O110">
        <v>112</v>
      </c>
      <c r="P110">
        <v>126</v>
      </c>
      <c r="Q110">
        <v>97</v>
      </c>
      <c r="R110">
        <v>121</v>
      </c>
      <c r="S110">
        <v>115</v>
      </c>
      <c r="T110">
        <v>116</v>
      </c>
      <c r="U110">
        <v>116</v>
      </c>
      <c r="V110">
        <v>31</v>
      </c>
      <c r="W110">
        <v>466</v>
      </c>
      <c r="X110">
        <v>468</v>
      </c>
      <c r="Y110">
        <v>1062</v>
      </c>
      <c r="Z110">
        <v>213</v>
      </c>
      <c r="AA110">
        <v>238</v>
      </c>
      <c r="AB110">
        <v>238</v>
      </c>
      <c r="AC110">
        <v>231</v>
      </c>
      <c r="AD110">
        <v>237</v>
      </c>
      <c r="AE110" t="s">
        <v>873</v>
      </c>
    </row>
    <row r="111" spans="1:31" x14ac:dyDescent="0.3">
      <c r="A111" t="s">
        <v>888</v>
      </c>
      <c r="B111" s="9" t="s">
        <v>1081</v>
      </c>
      <c r="C111" t="s">
        <v>206</v>
      </c>
      <c r="D111" t="s">
        <v>863</v>
      </c>
      <c r="E111" t="s">
        <v>24</v>
      </c>
      <c r="F111" t="s">
        <v>31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742</v>
      </c>
      <c r="M111">
        <v>115</v>
      </c>
      <c r="N111">
        <v>116</v>
      </c>
      <c r="O111">
        <v>120</v>
      </c>
      <c r="P111">
        <v>120</v>
      </c>
      <c r="Q111">
        <v>97</v>
      </c>
      <c r="R111">
        <v>115</v>
      </c>
      <c r="S111">
        <v>114</v>
      </c>
      <c r="T111">
        <v>116</v>
      </c>
      <c r="U111">
        <v>117</v>
      </c>
      <c r="V111">
        <v>41</v>
      </c>
      <c r="W111">
        <v>471</v>
      </c>
      <c r="X111">
        <v>462</v>
      </c>
      <c r="Y111">
        <v>1071</v>
      </c>
      <c r="Z111">
        <v>212</v>
      </c>
      <c r="AA111">
        <v>236</v>
      </c>
      <c r="AB111">
        <v>240</v>
      </c>
      <c r="AC111">
        <v>231</v>
      </c>
      <c r="AD111">
        <v>231</v>
      </c>
      <c r="AE111" t="s">
        <v>875</v>
      </c>
    </row>
    <row r="112" spans="1:31" x14ac:dyDescent="0.3">
      <c r="A112" t="s">
        <v>890</v>
      </c>
      <c r="B112" s="9" t="s">
        <v>1082</v>
      </c>
      <c r="C112" t="s">
        <v>206</v>
      </c>
      <c r="D112" t="s">
        <v>865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798</v>
      </c>
      <c r="M112">
        <v>117</v>
      </c>
      <c r="N112">
        <v>113</v>
      </c>
      <c r="O112">
        <v>112</v>
      </c>
      <c r="P112">
        <v>116</v>
      </c>
      <c r="Q112">
        <v>97</v>
      </c>
      <c r="R112">
        <v>121</v>
      </c>
      <c r="S112">
        <v>115</v>
      </c>
      <c r="T112">
        <v>116</v>
      </c>
      <c r="U112">
        <v>115</v>
      </c>
      <c r="V112">
        <v>31</v>
      </c>
      <c r="W112">
        <v>458</v>
      </c>
      <c r="X112">
        <v>467</v>
      </c>
      <c r="Y112">
        <v>1053</v>
      </c>
      <c r="Z112">
        <v>214</v>
      </c>
      <c r="AA112">
        <v>229</v>
      </c>
      <c r="AB112">
        <v>228</v>
      </c>
      <c r="AC112">
        <v>230</v>
      </c>
      <c r="AD112">
        <v>237</v>
      </c>
      <c r="AE112" t="s">
        <v>877</v>
      </c>
    </row>
    <row r="113" spans="1:31" x14ac:dyDescent="0.3">
      <c r="A113" t="s">
        <v>892</v>
      </c>
      <c r="B113" s="9" t="s">
        <v>1085</v>
      </c>
      <c r="C113" t="s">
        <v>206</v>
      </c>
      <c r="D113" t="s">
        <v>867</v>
      </c>
      <c r="E113" t="s">
        <v>24</v>
      </c>
      <c r="F113" t="s">
        <v>21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112</v>
      </c>
      <c r="N113">
        <v>110</v>
      </c>
      <c r="O113">
        <v>114</v>
      </c>
      <c r="P113">
        <v>120</v>
      </c>
      <c r="Q113">
        <v>101</v>
      </c>
      <c r="R113">
        <v>110</v>
      </c>
      <c r="S113">
        <v>121</v>
      </c>
      <c r="T113">
        <v>119</v>
      </c>
      <c r="U113">
        <v>120</v>
      </c>
      <c r="V113">
        <v>41</v>
      </c>
      <c r="W113">
        <v>456</v>
      </c>
      <c r="X113">
        <v>470</v>
      </c>
      <c r="Y113">
        <v>1068</v>
      </c>
      <c r="Z113">
        <v>213</v>
      </c>
      <c r="AA113">
        <v>230</v>
      </c>
      <c r="AB113">
        <v>234</v>
      </c>
      <c r="AC113">
        <v>241</v>
      </c>
      <c r="AD113">
        <v>229</v>
      </c>
      <c r="AE113" t="s">
        <v>879</v>
      </c>
    </row>
    <row r="114" spans="1:31" x14ac:dyDescent="0.3">
      <c r="A114" t="s">
        <v>251</v>
      </c>
      <c r="B114" s="9" t="s">
        <v>823</v>
      </c>
      <c r="C114" t="s">
        <v>208</v>
      </c>
      <c r="D114" t="s">
        <v>230</v>
      </c>
      <c r="E114" t="s">
        <v>28</v>
      </c>
      <c r="F114" t="s">
        <v>26</v>
      </c>
      <c r="G114" t="s">
        <v>153</v>
      </c>
      <c r="H114" t="s">
        <v>71</v>
      </c>
      <c r="I114" t="s">
        <v>712</v>
      </c>
      <c r="J114" t="s">
        <v>22</v>
      </c>
      <c r="K114" t="s">
        <v>713</v>
      </c>
      <c r="L114" t="s">
        <v>714</v>
      </c>
      <c r="M114">
        <v>118</v>
      </c>
      <c r="N114">
        <v>113</v>
      </c>
      <c r="O114">
        <v>113</v>
      </c>
      <c r="P114">
        <v>115</v>
      </c>
      <c r="Q114">
        <v>97</v>
      </c>
      <c r="R114">
        <v>126</v>
      </c>
      <c r="S114">
        <v>113</v>
      </c>
      <c r="T114">
        <v>132</v>
      </c>
      <c r="U114">
        <v>130</v>
      </c>
      <c r="V114">
        <v>26</v>
      </c>
      <c r="W114">
        <v>459</v>
      </c>
      <c r="X114">
        <v>501</v>
      </c>
      <c r="Y114">
        <v>1083</v>
      </c>
      <c r="Z114">
        <v>215</v>
      </c>
      <c r="AA114">
        <v>228</v>
      </c>
      <c r="AB114">
        <v>228</v>
      </c>
      <c r="AC114">
        <v>243</v>
      </c>
      <c r="AD114">
        <v>258</v>
      </c>
      <c r="AE114" t="s">
        <v>411</v>
      </c>
    </row>
    <row r="115" spans="1:31" x14ac:dyDescent="0.3">
      <c r="A115" t="s">
        <v>252</v>
      </c>
      <c r="B115" s="9" t="s">
        <v>824</v>
      </c>
      <c r="C115" t="s">
        <v>209</v>
      </c>
      <c r="D115" t="s">
        <v>230</v>
      </c>
      <c r="E115" t="s">
        <v>23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111</v>
      </c>
      <c r="O115">
        <v>111</v>
      </c>
      <c r="P115">
        <v>113</v>
      </c>
      <c r="Q115">
        <v>97</v>
      </c>
      <c r="R115">
        <v>128</v>
      </c>
      <c r="S115">
        <v>115</v>
      </c>
      <c r="T115">
        <v>134</v>
      </c>
      <c r="U115">
        <v>130</v>
      </c>
      <c r="V115">
        <v>26</v>
      </c>
      <c r="W115">
        <v>453</v>
      </c>
      <c r="X115">
        <v>507</v>
      </c>
      <c r="Y115">
        <v>1083</v>
      </c>
      <c r="Z115">
        <v>215</v>
      </c>
      <c r="AA115">
        <v>224</v>
      </c>
      <c r="AB115">
        <v>224</v>
      </c>
      <c r="AC115">
        <v>245</v>
      </c>
      <c r="AD115">
        <v>262</v>
      </c>
      <c r="AE115" t="s">
        <v>411</v>
      </c>
    </row>
    <row r="116" spans="1:31" x14ac:dyDescent="0.3">
      <c r="A116" t="s">
        <v>1007</v>
      </c>
      <c r="B116" s="9" t="s">
        <v>734</v>
      </c>
      <c r="C116" t="s">
        <v>1000</v>
      </c>
      <c r="D116" t="s">
        <v>230</v>
      </c>
      <c r="E116" t="s">
        <v>24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116</v>
      </c>
      <c r="P116">
        <v>113</v>
      </c>
      <c r="Q116">
        <v>97</v>
      </c>
      <c r="R116">
        <v>123</v>
      </c>
      <c r="S116">
        <v>116</v>
      </c>
      <c r="T116">
        <v>129</v>
      </c>
      <c r="U116">
        <v>133</v>
      </c>
      <c r="V116">
        <v>26</v>
      </c>
      <c r="W116">
        <v>460</v>
      </c>
      <c r="X116">
        <v>501</v>
      </c>
      <c r="Y116">
        <v>1084</v>
      </c>
      <c r="Z116">
        <v>215</v>
      </c>
      <c r="AA116">
        <v>226</v>
      </c>
      <c r="AB116">
        <v>229</v>
      </c>
      <c r="AC116">
        <v>249</v>
      </c>
      <c r="AD116">
        <v>252</v>
      </c>
      <c r="AE116" t="s">
        <v>411</v>
      </c>
    </row>
    <row r="117" spans="1:31" x14ac:dyDescent="0.3">
      <c r="A117" t="s">
        <v>254</v>
      </c>
      <c r="B117" s="9" t="s">
        <v>825</v>
      </c>
      <c r="C117" t="s">
        <v>208</v>
      </c>
      <c r="D117" t="s">
        <v>207</v>
      </c>
      <c r="E117" t="s">
        <v>28</v>
      </c>
      <c r="F117" t="s">
        <v>31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766</v>
      </c>
      <c r="M117">
        <v>124</v>
      </c>
      <c r="N117">
        <v>126</v>
      </c>
      <c r="O117">
        <v>132</v>
      </c>
      <c r="P117">
        <v>126</v>
      </c>
      <c r="Q117">
        <v>101</v>
      </c>
      <c r="R117">
        <v>116</v>
      </c>
      <c r="S117">
        <v>121</v>
      </c>
      <c r="T117">
        <v>116</v>
      </c>
      <c r="U117">
        <v>116</v>
      </c>
      <c r="V117">
        <v>31</v>
      </c>
      <c r="W117">
        <v>508</v>
      </c>
      <c r="X117">
        <v>469</v>
      </c>
      <c r="Y117">
        <v>1109</v>
      </c>
      <c r="Z117">
        <v>225</v>
      </c>
      <c r="AA117">
        <v>252</v>
      </c>
      <c r="AB117">
        <v>258</v>
      </c>
      <c r="AC117">
        <v>237</v>
      </c>
      <c r="AD117">
        <v>232</v>
      </c>
      <c r="AE117" t="s">
        <v>412</v>
      </c>
    </row>
    <row r="118" spans="1:31" x14ac:dyDescent="0.3">
      <c r="A118" t="s">
        <v>255</v>
      </c>
      <c r="B118" s="9" t="s">
        <v>738</v>
      </c>
      <c r="C118" t="s">
        <v>209</v>
      </c>
      <c r="D118" t="s">
        <v>207</v>
      </c>
      <c r="E118" t="s">
        <v>23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122</v>
      </c>
      <c r="N118">
        <v>128</v>
      </c>
      <c r="O118">
        <v>132</v>
      </c>
      <c r="P118">
        <v>128</v>
      </c>
      <c r="Q118">
        <v>101</v>
      </c>
      <c r="R118">
        <v>114</v>
      </c>
      <c r="S118">
        <v>123</v>
      </c>
      <c r="T118">
        <v>114</v>
      </c>
      <c r="U118">
        <v>116</v>
      </c>
      <c r="V118">
        <v>31</v>
      </c>
      <c r="W118">
        <v>510</v>
      </c>
      <c r="X118">
        <v>467</v>
      </c>
      <c r="Y118">
        <v>1109</v>
      </c>
      <c r="Z118">
        <v>223</v>
      </c>
      <c r="AA118">
        <v>256</v>
      </c>
      <c r="AB118">
        <v>260</v>
      </c>
      <c r="AC118">
        <v>239</v>
      </c>
      <c r="AD118">
        <v>228</v>
      </c>
      <c r="AE118" t="s">
        <v>412</v>
      </c>
    </row>
    <row r="119" spans="1:31" x14ac:dyDescent="0.3">
      <c r="A119" t="s">
        <v>926</v>
      </c>
      <c r="B119" s="9" t="s">
        <v>826</v>
      </c>
      <c r="C119" t="s">
        <v>914</v>
      </c>
      <c r="D119" t="s">
        <v>207</v>
      </c>
      <c r="E119" t="s">
        <v>24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755</v>
      </c>
      <c r="M119">
        <v>125</v>
      </c>
      <c r="N119">
        <v>128</v>
      </c>
      <c r="O119">
        <v>135</v>
      </c>
      <c r="P119">
        <v>128</v>
      </c>
      <c r="Q119">
        <v>101</v>
      </c>
      <c r="R119">
        <v>117</v>
      </c>
      <c r="S119">
        <v>121</v>
      </c>
      <c r="T119">
        <v>117</v>
      </c>
      <c r="U119">
        <v>116</v>
      </c>
      <c r="V119">
        <v>31</v>
      </c>
      <c r="W119">
        <v>516</v>
      </c>
      <c r="X119">
        <v>471</v>
      </c>
      <c r="Y119">
        <v>1119</v>
      </c>
      <c r="Z119">
        <v>226</v>
      </c>
      <c r="AA119">
        <v>256</v>
      </c>
      <c r="AB119">
        <v>263</v>
      </c>
      <c r="AC119">
        <v>237</v>
      </c>
      <c r="AD119">
        <v>234</v>
      </c>
      <c r="AE119" t="s">
        <v>412</v>
      </c>
    </row>
    <row r="120" spans="1:31" x14ac:dyDescent="0.3">
      <c r="A120" t="s">
        <v>1014</v>
      </c>
      <c r="B120" s="9" t="s">
        <v>741</v>
      </c>
      <c r="C120" t="s">
        <v>1000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127</v>
      </c>
      <c r="N120">
        <v>127</v>
      </c>
      <c r="O120">
        <v>134</v>
      </c>
      <c r="P120">
        <v>127</v>
      </c>
      <c r="Q120">
        <v>101</v>
      </c>
      <c r="R120">
        <v>118</v>
      </c>
      <c r="S120">
        <v>121</v>
      </c>
      <c r="T120">
        <v>117</v>
      </c>
      <c r="U120">
        <v>116</v>
      </c>
      <c r="V120">
        <v>31</v>
      </c>
      <c r="W120">
        <v>515</v>
      </c>
      <c r="X120">
        <v>472</v>
      </c>
      <c r="Y120">
        <v>1119</v>
      </c>
      <c r="Z120">
        <v>228</v>
      </c>
      <c r="AA120">
        <v>254</v>
      </c>
      <c r="AB120">
        <v>261</v>
      </c>
      <c r="AC120">
        <v>237</v>
      </c>
      <c r="AD120">
        <v>235</v>
      </c>
      <c r="AE120" t="s">
        <v>412</v>
      </c>
    </row>
    <row r="121" spans="1:31" x14ac:dyDescent="0.3">
      <c r="A121" t="s">
        <v>257</v>
      </c>
      <c r="B121" s="9" t="s">
        <v>743</v>
      </c>
      <c r="C121" t="s">
        <v>211</v>
      </c>
      <c r="D121" t="s">
        <v>210</v>
      </c>
      <c r="E121" t="s">
        <v>23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119</v>
      </c>
      <c r="N121">
        <v>113</v>
      </c>
      <c r="O121">
        <v>113</v>
      </c>
      <c r="P121">
        <v>127</v>
      </c>
      <c r="Q121">
        <v>97</v>
      </c>
      <c r="R121">
        <v>130</v>
      </c>
      <c r="S121">
        <v>115</v>
      </c>
      <c r="T121">
        <v>119</v>
      </c>
      <c r="U121">
        <v>116</v>
      </c>
      <c r="V121">
        <v>36</v>
      </c>
      <c r="W121">
        <v>472</v>
      </c>
      <c r="X121">
        <v>480</v>
      </c>
      <c r="Y121">
        <v>1085</v>
      </c>
      <c r="Z121">
        <v>216</v>
      </c>
      <c r="AA121">
        <v>240</v>
      </c>
      <c r="AB121">
        <v>240</v>
      </c>
      <c r="AC121">
        <v>231</v>
      </c>
      <c r="AD121">
        <v>249</v>
      </c>
      <c r="AE121" t="s">
        <v>413</v>
      </c>
    </row>
    <row r="122" spans="1:31" x14ac:dyDescent="0.3">
      <c r="A122" t="s">
        <v>855</v>
      </c>
      <c r="B122" s="9" t="s">
        <v>828</v>
      </c>
      <c r="C122" t="s">
        <v>701</v>
      </c>
      <c r="D122" t="s">
        <v>210</v>
      </c>
      <c r="E122" t="s">
        <v>24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122</v>
      </c>
      <c r="N122">
        <v>115</v>
      </c>
      <c r="O122">
        <v>113</v>
      </c>
      <c r="P122">
        <v>128</v>
      </c>
      <c r="Q122">
        <v>97</v>
      </c>
      <c r="R122">
        <v>128</v>
      </c>
      <c r="S122">
        <v>113</v>
      </c>
      <c r="T122">
        <v>118</v>
      </c>
      <c r="U122">
        <v>115</v>
      </c>
      <c r="V122">
        <v>36</v>
      </c>
      <c r="W122">
        <v>478</v>
      </c>
      <c r="X122">
        <v>474</v>
      </c>
      <c r="Y122">
        <v>1085</v>
      </c>
      <c r="Z122">
        <v>219</v>
      </c>
      <c r="AA122">
        <v>243</v>
      </c>
      <c r="AB122">
        <v>241</v>
      </c>
      <c r="AC122">
        <v>228</v>
      </c>
      <c r="AD122">
        <v>246</v>
      </c>
      <c r="AE122" t="s">
        <v>413</v>
      </c>
    </row>
    <row r="123" spans="1:31" x14ac:dyDescent="0.3">
      <c r="A123" t="s">
        <v>1015</v>
      </c>
      <c r="B123" s="9" t="s">
        <v>749</v>
      </c>
      <c r="C123" t="s">
        <v>1000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121</v>
      </c>
      <c r="N123">
        <v>111</v>
      </c>
      <c r="O123">
        <v>113</v>
      </c>
      <c r="P123">
        <v>125</v>
      </c>
      <c r="Q123">
        <v>97</v>
      </c>
      <c r="R123">
        <v>133</v>
      </c>
      <c r="S123">
        <v>112</v>
      </c>
      <c r="T123">
        <v>122</v>
      </c>
      <c r="U123">
        <v>116</v>
      </c>
      <c r="V123">
        <v>36</v>
      </c>
      <c r="W123">
        <v>470</v>
      </c>
      <c r="X123">
        <v>483</v>
      </c>
      <c r="Y123">
        <v>1086</v>
      </c>
      <c r="Z123">
        <v>218</v>
      </c>
      <c r="AA123">
        <v>236</v>
      </c>
      <c r="AB123">
        <v>238</v>
      </c>
      <c r="AC123">
        <v>228</v>
      </c>
      <c r="AD123">
        <v>255</v>
      </c>
      <c r="AE123" t="s">
        <v>413</v>
      </c>
    </row>
    <row r="124" spans="1:31" x14ac:dyDescent="0.3">
      <c r="A124" t="s">
        <v>259</v>
      </c>
      <c r="B124" s="9" t="s">
        <v>752</v>
      </c>
      <c r="C124" t="s">
        <v>211</v>
      </c>
      <c r="D124" t="s">
        <v>212</v>
      </c>
      <c r="E124" t="s">
        <v>28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728</v>
      </c>
      <c r="M124">
        <v>115</v>
      </c>
      <c r="N124">
        <v>126</v>
      </c>
      <c r="O124">
        <v>119</v>
      </c>
      <c r="P124">
        <v>123</v>
      </c>
      <c r="Q124">
        <v>97</v>
      </c>
      <c r="R124">
        <v>121</v>
      </c>
      <c r="S124">
        <v>119</v>
      </c>
      <c r="T124">
        <v>115</v>
      </c>
      <c r="U124">
        <v>120</v>
      </c>
      <c r="V124">
        <v>31</v>
      </c>
      <c r="W124">
        <v>483</v>
      </c>
      <c r="X124">
        <v>475</v>
      </c>
      <c r="Y124">
        <v>1086</v>
      </c>
      <c r="Z124">
        <v>212</v>
      </c>
      <c r="AA124">
        <v>249</v>
      </c>
      <c r="AB124">
        <v>242</v>
      </c>
      <c r="AC124">
        <v>239</v>
      </c>
      <c r="AD124">
        <v>236</v>
      </c>
      <c r="AE124" t="s">
        <v>414</v>
      </c>
    </row>
    <row r="125" spans="1:31" x14ac:dyDescent="0.3">
      <c r="A125" t="s">
        <v>987</v>
      </c>
      <c r="B125" s="9" t="s">
        <v>831</v>
      </c>
      <c r="C125" t="s">
        <v>958</v>
      </c>
      <c r="D125" t="s">
        <v>212</v>
      </c>
      <c r="E125" t="s">
        <v>23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113</v>
      </c>
      <c r="N125">
        <v>128</v>
      </c>
      <c r="O125">
        <v>116</v>
      </c>
      <c r="P125">
        <v>125</v>
      </c>
      <c r="Q125">
        <v>97</v>
      </c>
      <c r="R125">
        <v>119</v>
      </c>
      <c r="S125">
        <v>122</v>
      </c>
      <c r="T125">
        <v>115</v>
      </c>
      <c r="U125">
        <v>120</v>
      </c>
      <c r="V125">
        <v>31</v>
      </c>
      <c r="W125">
        <v>482</v>
      </c>
      <c r="X125">
        <v>476</v>
      </c>
      <c r="Y125">
        <v>1086</v>
      </c>
      <c r="Z125">
        <v>210</v>
      </c>
      <c r="AA125">
        <v>253</v>
      </c>
      <c r="AB125">
        <v>241</v>
      </c>
      <c r="AC125">
        <v>242</v>
      </c>
      <c r="AD125">
        <v>234</v>
      </c>
      <c r="AE125" t="s">
        <v>414</v>
      </c>
    </row>
    <row r="126" spans="1:31" x14ac:dyDescent="0.3">
      <c r="A126" t="s">
        <v>261</v>
      </c>
      <c r="B126" s="9" t="s">
        <v>832</v>
      </c>
      <c r="C126" t="s">
        <v>208</v>
      </c>
      <c r="D126" t="s">
        <v>213</v>
      </c>
      <c r="E126" t="s">
        <v>23</v>
      </c>
      <c r="F126" t="s">
        <v>21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829</v>
      </c>
      <c r="M126">
        <v>118</v>
      </c>
      <c r="N126">
        <v>111</v>
      </c>
      <c r="O126">
        <v>123</v>
      </c>
      <c r="P126">
        <v>124</v>
      </c>
      <c r="Q126">
        <v>101</v>
      </c>
      <c r="R126">
        <v>111</v>
      </c>
      <c r="S126">
        <v>133</v>
      </c>
      <c r="T126">
        <v>117</v>
      </c>
      <c r="U126">
        <v>126</v>
      </c>
      <c r="V126">
        <v>29</v>
      </c>
      <c r="W126">
        <v>476</v>
      </c>
      <c r="X126">
        <v>487</v>
      </c>
      <c r="Y126">
        <v>1093</v>
      </c>
      <c r="Z126">
        <v>219</v>
      </c>
      <c r="AA126">
        <v>235</v>
      </c>
      <c r="AB126">
        <v>247</v>
      </c>
      <c r="AC126">
        <v>259</v>
      </c>
      <c r="AD126">
        <v>228</v>
      </c>
      <c r="AE126" t="s">
        <v>415</v>
      </c>
    </row>
    <row r="127" spans="1:31" x14ac:dyDescent="0.3">
      <c r="A127" t="s">
        <v>929</v>
      </c>
      <c r="B127" s="9" t="s">
        <v>758</v>
      </c>
      <c r="C127" t="s">
        <v>914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803</v>
      </c>
      <c r="M127">
        <v>119</v>
      </c>
      <c r="N127">
        <v>111</v>
      </c>
      <c r="O127">
        <v>125</v>
      </c>
      <c r="P127">
        <v>125</v>
      </c>
      <c r="Q127">
        <v>101</v>
      </c>
      <c r="R127">
        <v>111</v>
      </c>
      <c r="S127">
        <v>136</v>
      </c>
      <c r="T127">
        <v>118</v>
      </c>
      <c r="U127">
        <v>128</v>
      </c>
      <c r="V127">
        <v>29</v>
      </c>
      <c r="W127">
        <v>480</v>
      </c>
      <c r="X127">
        <v>493</v>
      </c>
      <c r="Y127">
        <v>1103</v>
      </c>
      <c r="Z127">
        <v>220</v>
      </c>
      <c r="AA127">
        <v>236</v>
      </c>
      <c r="AB127">
        <v>250</v>
      </c>
      <c r="AC127">
        <v>264</v>
      </c>
      <c r="AD127">
        <v>229</v>
      </c>
      <c r="AE127" t="s">
        <v>415</v>
      </c>
    </row>
    <row r="128" spans="1:31" x14ac:dyDescent="0.3">
      <c r="A128" t="s">
        <v>418</v>
      </c>
      <c r="B128" s="9" t="s">
        <v>759</v>
      </c>
      <c r="C128" t="s">
        <v>208</v>
      </c>
      <c r="D128" t="s">
        <v>214</v>
      </c>
      <c r="E128" t="s">
        <v>28</v>
      </c>
      <c r="F128" t="s">
        <v>25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766</v>
      </c>
      <c r="M128">
        <v>128</v>
      </c>
      <c r="N128">
        <v>120</v>
      </c>
      <c r="O128">
        <v>114</v>
      </c>
      <c r="P128">
        <v>115</v>
      </c>
      <c r="Q128">
        <v>97</v>
      </c>
      <c r="R128">
        <v>117</v>
      </c>
      <c r="S128">
        <v>118</v>
      </c>
      <c r="T128">
        <v>118</v>
      </c>
      <c r="U128">
        <v>116</v>
      </c>
      <c r="V128">
        <v>27</v>
      </c>
      <c r="W128">
        <v>477</v>
      </c>
      <c r="X128">
        <v>469</v>
      </c>
      <c r="Y128">
        <v>1070</v>
      </c>
      <c r="Z128">
        <v>225</v>
      </c>
      <c r="AA128">
        <v>235</v>
      </c>
      <c r="AB128">
        <v>229</v>
      </c>
      <c r="AC128">
        <v>234</v>
      </c>
      <c r="AD128">
        <v>235</v>
      </c>
      <c r="AE128" t="s">
        <v>417</v>
      </c>
    </row>
    <row r="129" spans="1:31" x14ac:dyDescent="0.3">
      <c r="A129" t="s">
        <v>939</v>
      </c>
      <c r="B129" s="9" t="s">
        <v>761</v>
      </c>
      <c r="C129" t="s">
        <v>934</v>
      </c>
      <c r="D129" t="s">
        <v>214</v>
      </c>
      <c r="E129" t="s">
        <v>23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131</v>
      </c>
      <c r="N129">
        <v>117</v>
      </c>
      <c r="O129">
        <v>114</v>
      </c>
      <c r="P129">
        <v>112</v>
      </c>
      <c r="Q129">
        <v>97</v>
      </c>
      <c r="R129">
        <v>118</v>
      </c>
      <c r="S129">
        <v>118</v>
      </c>
      <c r="T129">
        <v>120</v>
      </c>
      <c r="U129">
        <v>116</v>
      </c>
      <c r="V129">
        <v>27</v>
      </c>
      <c r="W129">
        <v>474</v>
      </c>
      <c r="X129">
        <v>472</v>
      </c>
      <c r="Y129">
        <v>1070</v>
      </c>
      <c r="Z129">
        <v>228</v>
      </c>
      <c r="AA129">
        <v>229</v>
      </c>
      <c r="AB129">
        <v>226</v>
      </c>
      <c r="AC129">
        <v>234</v>
      </c>
      <c r="AD129">
        <v>238</v>
      </c>
      <c r="AE129" t="s">
        <v>417</v>
      </c>
    </row>
    <row r="130" spans="1:31" x14ac:dyDescent="0.3">
      <c r="A130" t="s">
        <v>1083</v>
      </c>
      <c r="B130" s="9" t="s">
        <v>834</v>
      </c>
      <c r="C130" t="s">
        <v>1078</v>
      </c>
      <c r="D130" t="s">
        <v>214</v>
      </c>
      <c r="E130" t="s">
        <v>24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127</v>
      </c>
      <c r="N130">
        <v>118</v>
      </c>
      <c r="O130">
        <v>113</v>
      </c>
      <c r="P130">
        <v>113</v>
      </c>
      <c r="Q130">
        <v>97</v>
      </c>
      <c r="R130">
        <v>120</v>
      </c>
      <c r="S130">
        <v>120</v>
      </c>
      <c r="T130">
        <v>119</v>
      </c>
      <c r="U130">
        <v>117</v>
      </c>
      <c r="V130">
        <v>27</v>
      </c>
      <c r="W130">
        <v>471</v>
      </c>
      <c r="X130">
        <v>476</v>
      </c>
      <c r="Y130">
        <v>1071</v>
      </c>
      <c r="Z130">
        <v>224</v>
      </c>
      <c r="AA130">
        <v>231</v>
      </c>
      <c r="AB130">
        <v>226</v>
      </c>
      <c r="AC130">
        <v>237</v>
      </c>
      <c r="AD130">
        <v>239</v>
      </c>
      <c r="AE130" t="s">
        <v>417</v>
      </c>
    </row>
    <row r="131" spans="1:31" x14ac:dyDescent="0.3">
      <c r="A131" t="s">
        <v>421</v>
      </c>
      <c r="B131" s="9" t="s">
        <v>765</v>
      </c>
      <c r="C131" t="s">
        <v>216</v>
      </c>
      <c r="D131" t="s">
        <v>215</v>
      </c>
      <c r="E131" t="s">
        <v>23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121</v>
      </c>
      <c r="N131">
        <v>119</v>
      </c>
      <c r="O131">
        <v>117</v>
      </c>
      <c r="P131">
        <v>124</v>
      </c>
      <c r="Q131">
        <v>101</v>
      </c>
      <c r="R131">
        <v>117</v>
      </c>
      <c r="S131">
        <v>127</v>
      </c>
      <c r="T131">
        <v>118</v>
      </c>
      <c r="U131">
        <v>121</v>
      </c>
      <c r="V131">
        <v>51</v>
      </c>
      <c r="W131">
        <v>481</v>
      </c>
      <c r="X131">
        <v>483</v>
      </c>
      <c r="Y131">
        <v>1116</v>
      </c>
      <c r="Z131">
        <v>222</v>
      </c>
      <c r="AA131">
        <v>243</v>
      </c>
      <c r="AB131">
        <v>241</v>
      </c>
      <c r="AC131">
        <v>248</v>
      </c>
      <c r="AD131">
        <v>235</v>
      </c>
      <c r="AE131" t="s">
        <v>420</v>
      </c>
    </row>
    <row r="132" spans="1:31" x14ac:dyDescent="0.3">
      <c r="A132" t="s">
        <v>900</v>
      </c>
      <c r="B132" s="9" t="s">
        <v>733</v>
      </c>
      <c r="C132" t="s">
        <v>894</v>
      </c>
      <c r="D132" t="s">
        <v>215</v>
      </c>
      <c r="E132" t="s">
        <v>24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123</v>
      </c>
      <c r="N132">
        <v>117</v>
      </c>
      <c r="O132">
        <v>117</v>
      </c>
      <c r="P132">
        <v>122</v>
      </c>
      <c r="Q132">
        <v>101</v>
      </c>
      <c r="R132">
        <v>118</v>
      </c>
      <c r="S132">
        <v>127</v>
      </c>
      <c r="T132">
        <v>119</v>
      </c>
      <c r="U132">
        <v>121</v>
      </c>
      <c r="V132">
        <v>51</v>
      </c>
      <c r="W132">
        <v>479</v>
      </c>
      <c r="X132">
        <v>485</v>
      </c>
      <c r="Y132">
        <v>1116</v>
      </c>
      <c r="Z132">
        <v>224</v>
      </c>
      <c r="AA132">
        <v>239</v>
      </c>
      <c r="AB132">
        <v>239</v>
      </c>
      <c r="AC132">
        <v>248</v>
      </c>
      <c r="AD132">
        <v>237</v>
      </c>
      <c r="AE132" t="s">
        <v>420</v>
      </c>
    </row>
    <row r="133" spans="1:31" x14ac:dyDescent="0.3">
      <c r="A133" t="s">
        <v>1077</v>
      </c>
      <c r="B133" s="9" t="s">
        <v>751</v>
      </c>
      <c r="C133" t="s">
        <v>1078</v>
      </c>
      <c r="D133" t="s">
        <v>215</v>
      </c>
      <c r="E133" t="s">
        <v>28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119</v>
      </c>
      <c r="N133">
        <v>122</v>
      </c>
      <c r="O133">
        <v>116</v>
      </c>
      <c r="P133">
        <v>126</v>
      </c>
      <c r="Q133">
        <v>101</v>
      </c>
      <c r="R133">
        <v>115</v>
      </c>
      <c r="S133">
        <v>128</v>
      </c>
      <c r="T133">
        <v>117</v>
      </c>
      <c r="U133">
        <v>122</v>
      </c>
      <c r="V133">
        <v>51</v>
      </c>
      <c r="W133">
        <v>483</v>
      </c>
      <c r="X133">
        <v>482</v>
      </c>
      <c r="Y133">
        <v>1117</v>
      </c>
      <c r="Z133">
        <v>220</v>
      </c>
      <c r="AA133">
        <v>248</v>
      </c>
      <c r="AB133">
        <v>242</v>
      </c>
      <c r="AC133">
        <v>250</v>
      </c>
      <c r="AD133">
        <v>232</v>
      </c>
      <c r="AE133" t="s">
        <v>420</v>
      </c>
    </row>
    <row r="134" spans="1:31" x14ac:dyDescent="0.3">
      <c r="A134" t="s">
        <v>424</v>
      </c>
      <c r="B134" s="9" t="s">
        <v>748</v>
      </c>
      <c r="C134" t="s">
        <v>216</v>
      </c>
      <c r="D134" t="s">
        <v>217</v>
      </c>
      <c r="E134" t="s">
        <v>28</v>
      </c>
      <c r="F134" t="s">
        <v>31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800</v>
      </c>
      <c r="M134">
        <v>116</v>
      </c>
      <c r="N134">
        <v>118</v>
      </c>
      <c r="O134">
        <v>127</v>
      </c>
      <c r="P134">
        <v>126</v>
      </c>
      <c r="Q134">
        <v>101</v>
      </c>
      <c r="R134">
        <v>117</v>
      </c>
      <c r="S134">
        <v>117</v>
      </c>
      <c r="T134">
        <v>116</v>
      </c>
      <c r="U134">
        <v>116</v>
      </c>
      <c r="V134">
        <v>46</v>
      </c>
      <c r="W134">
        <v>487</v>
      </c>
      <c r="X134">
        <v>466</v>
      </c>
      <c r="Y134">
        <v>1100</v>
      </c>
      <c r="Z134">
        <v>217</v>
      </c>
      <c r="AA134">
        <v>244</v>
      </c>
      <c r="AB134">
        <v>253</v>
      </c>
      <c r="AC134">
        <v>233</v>
      </c>
      <c r="AD134">
        <v>233</v>
      </c>
      <c r="AE134" t="s">
        <v>423</v>
      </c>
    </row>
    <row r="135" spans="1:31" x14ac:dyDescent="0.3">
      <c r="A135" t="s">
        <v>897</v>
      </c>
      <c r="B135" s="9" t="s">
        <v>835</v>
      </c>
      <c r="C135" t="s">
        <v>894</v>
      </c>
      <c r="D135" t="s">
        <v>217</v>
      </c>
      <c r="E135" t="s">
        <v>28</v>
      </c>
      <c r="F135" t="s">
        <v>31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800</v>
      </c>
      <c r="M135">
        <v>115</v>
      </c>
      <c r="N135">
        <v>120</v>
      </c>
      <c r="O135">
        <v>126</v>
      </c>
      <c r="P135">
        <v>128</v>
      </c>
      <c r="Q135">
        <v>101</v>
      </c>
      <c r="R135">
        <v>115</v>
      </c>
      <c r="S135">
        <v>118</v>
      </c>
      <c r="T135">
        <v>114</v>
      </c>
      <c r="U135">
        <v>117</v>
      </c>
      <c r="V135">
        <v>46</v>
      </c>
      <c r="W135">
        <v>489</v>
      </c>
      <c r="X135">
        <v>464</v>
      </c>
      <c r="Y135">
        <v>1100</v>
      </c>
      <c r="Z135">
        <v>216</v>
      </c>
      <c r="AA135">
        <v>248</v>
      </c>
      <c r="AB135">
        <v>254</v>
      </c>
      <c r="AC135">
        <v>235</v>
      </c>
      <c r="AD135">
        <v>229</v>
      </c>
      <c r="AE135" t="s">
        <v>423</v>
      </c>
    </row>
    <row r="136" spans="1:31" x14ac:dyDescent="0.3">
      <c r="A136" t="s">
        <v>427</v>
      </c>
      <c r="B136" s="9" t="s">
        <v>767</v>
      </c>
      <c r="C136" t="s">
        <v>216</v>
      </c>
      <c r="D136" t="s">
        <v>218</v>
      </c>
      <c r="E136" t="s">
        <v>23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735</v>
      </c>
      <c r="M136">
        <v>124</v>
      </c>
      <c r="N136">
        <v>124</v>
      </c>
      <c r="O136">
        <v>110</v>
      </c>
      <c r="P136">
        <v>119</v>
      </c>
      <c r="Q136">
        <v>97</v>
      </c>
      <c r="R136">
        <v>118</v>
      </c>
      <c r="S136">
        <v>112</v>
      </c>
      <c r="T136">
        <v>112</v>
      </c>
      <c r="U136">
        <v>111</v>
      </c>
      <c r="V136">
        <v>29</v>
      </c>
      <c r="W136">
        <v>477</v>
      </c>
      <c r="X136">
        <v>453</v>
      </c>
      <c r="Y136">
        <v>1056</v>
      </c>
      <c r="Z136">
        <v>221</v>
      </c>
      <c r="AA136">
        <v>243</v>
      </c>
      <c r="AB136">
        <v>229</v>
      </c>
      <c r="AC136">
        <v>223</v>
      </c>
      <c r="AD136">
        <v>230</v>
      </c>
      <c r="AE136" t="s">
        <v>426</v>
      </c>
    </row>
    <row r="137" spans="1:31" x14ac:dyDescent="0.3">
      <c r="A137" t="s">
        <v>1074</v>
      </c>
      <c r="B137" s="9" t="s">
        <v>773</v>
      </c>
      <c r="C137" t="s">
        <v>1048</v>
      </c>
      <c r="D137" t="s">
        <v>218</v>
      </c>
      <c r="E137" t="s">
        <v>24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133</v>
      </c>
      <c r="N137">
        <v>125</v>
      </c>
      <c r="O137">
        <v>114</v>
      </c>
      <c r="P137">
        <v>118</v>
      </c>
      <c r="Q137">
        <v>97</v>
      </c>
      <c r="R137">
        <v>123</v>
      </c>
      <c r="S137">
        <v>116</v>
      </c>
      <c r="T137">
        <v>120</v>
      </c>
      <c r="U137">
        <v>115</v>
      </c>
      <c r="V137">
        <v>29</v>
      </c>
      <c r="W137">
        <v>490</v>
      </c>
      <c r="X137">
        <v>474</v>
      </c>
      <c r="Y137">
        <v>1090</v>
      </c>
      <c r="Z137">
        <v>230</v>
      </c>
      <c r="AA137">
        <v>243</v>
      </c>
      <c r="AB137">
        <v>232</v>
      </c>
      <c r="AC137">
        <v>231</v>
      </c>
      <c r="AD137">
        <v>243</v>
      </c>
      <c r="AE137" t="s">
        <v>426</v>
      </c>
    </row>
    <row r="138" spans="1:31" x14ac:dyDescent="0.3">
      <c r="A138" t="s">
        <v>431</v>
      </c>
      <c r="B138" s="9" t="s">
        <v>721</v>
      </c>
      <c r="C138" t="s">
        <v>391</v>
      </c>
      <c r="D138" t="s">
        <v>220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116</v>
      </c>
      <c r="N138">
        <v>118</v>
      </c>
      <c r="O138">
        <v>113</v>
      </c>
      <c r="P138">
        <v>121</v>
      </c>
      <c r="Q138">
        <v>99</v>
      </c>
      <c r="R138">
        <v>114</v>
      </c>
      <c r="S138">
        <v>121</v>
      </c>
      <c r="T138">
        <v>117</v>
      </c>
      <c r="U138">
        <v>115</v>
      </c>
      <c r="V138">
        <v>41</v>
      </c>
      <c r="W138">
        <v>468</v>
      </c>
      <c r="X138">
        <v>467</v>
      </c>
      <c r="Y138">
        <v>1075</v>
      </c>
      <c r="Z138">
        <v>215</v>
      </c>
      <c r="AA138">
        <v>239</v>
      </c>
      <c r="AB138">
        <v>234</v>
      </c>
      <c r="AC138">
        <v>236</v>
      </c>
      <c r="AD138">
        <v>231</v>
      </c>
      <c r="AE138" t="s">
        <v>430</v>
      </c>
    </row>
    <row r="139" spans="1:31" x14ac:dyDescent="0.3">
      <c r="A139" t="s">
        <v>1080</v>
      </c>
      <c r="B139" s="9" t="s">
        <v>771</v>
      </c>
      <c r="C139" t="s">
        <v>1078</v>
      </c>
      <c r="D139" t="s">
        <v>220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114</v>
      </c>
      <c r="N139">
        <v>119</v>
      </c>
      <c r="O139">
        <v>111</v>
      </c>
      <c r="P139">
        <v>122</v>
      </c>
      <c r="Q139">
        <v>99</v>
      </c>
      <c r="R139">
        <v>113</v>
      </c>
      <c r="S139">
        <v>123</v>
      </c>
      <c r="T139">
        <v>116</v>
      </c>
      <c r="U139">
        <v>117</v>
      </c>
      <c r="V139">
        <v>41</v>
      </c>
      <c r="W139">
        <v>466</v>
      </c>
      <c r="X139">
        <v>469</v>
      </c>
      <c r="Y139">
        <v>1075</v>
      </c>
      <c r="Z139">
        <v>213</v>
      </c>
      <c r="AA139">
        <v>241</v>
      </c>
      <c r="AB139">
        <v>233</v>
      </c>
      <c r="AC139">
        <v>240</v>
      </c>
      <c r="AD139">
        <v>229</v>
      </c>
      <c r="AE139" t="s">
        <v>430</v>
      </c>
    </row>
    <row r="140" spans="1:31" x14ac:dyDescent="0.3">
      <c r="A140" t="s">
        <v>438</v>
      </c>
      <c r="B140" s="9" t="s">
        <v>763</v>
      </c>
      <c r="C140" t="s">
        <v>208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 t="s">
        <v>712</v>
      </c>
      <c r="J140" t="s">
        <v>22</v>
      </c>
      <c r="K140" t="s">
        <v>713</v>
      </c>
      <c r="L140" t="s">
        <v>755</v>
      </c>
      <c r="M140">
        <v>114</v>
      </c>
      <c r="N140">
        <v>118</v>
      </c>
      <c r="O140">
        <v>130</v>
      </c>
      <c r="P140">
        <v>132</v>
      </c>
      <c r="Q140">
        <v>101</v>
      </c>
      <c r="R140">
        <v>114</v>
      </c>
      <c r="S140">
        <v>118</v>
      </c>
      <c r="T140">
        <v>114</v>
      </c>
      <c r="U140">
        <v>116</v>
      </c>
      <c r="V140">
        <v>41</v>
      </c>
      <c r="W140">
        <v>494</v>
      </c>
      <c r="X140">
        <v>462</v>
      </c>
      <c r="Y140">
        <v>1098</v>
      </c>
      <c r="Z140">
        <v>215</v>
      </c>
      <c r="AA140">
        <v>250</v>
      </c>
      <c r="AB140">
        <v>262</v>
      </c>
      <c r="AC140">
        <v>234</v>
      </c>
      <c r="AD140">
        <v>228</v>
      </c>
      <c r="AE140" t="s">
        <v>437</v>
      </c>
    </row>
    <row r="141" spans="1:31" x14ac:dyDescent="0.3">
      <c r="A141" t="s">
        <v>439</v>
      </c>
      <c r="B141" s="9" t="s">
        <v>836</v>
      </c>
      <c r="C141" t="s">
        <v>209</v>
      </c>
      <c r="D141" t="s">
        <v>39</v>
      </c>
      <c r="E141" t="s">
        <v>28</v>
      </c>
      <c r="F141" t="s">
        <v>31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755</v>
      </c>
      <c r="M141">
        <v>112</v>
      </c>
      <c r="N141">
        <v>118</v>
      </c>
      <c r="O141">
        <v>132</v>
      </c>
      <c r="P141">
        <v>132</v>
      </c>
      <c r="Q141">
        <v>101</v>
      </c>
      <c r="R141">
        <v>112</v>
      </c>
      <c r="S141">
        <v>120</v>
      </c>
      <c r="T141">
        <v>112</v>
      </c>
      <c r="U141">
        <v>118</v>
      </c>
      <c r="V141">
        <v>41</v>
      </c>
      <c r="W141">
        <v>494</v>
      </c>
      <c r="X141">
        <v>462</v>
      </c>
      <c r="Y141">
        <v>1098</v>
      </c>
      <c r="Z141">
        <v>213</v>
      </c>
      <c r="AA141">
        <v>250</v>
      </c>
      <c r="AB141">
        <v>264</v>
      </c>
      <c r="AC141">
        <v>238</v>
      </c>
      <c r="AD141">
        <v>224</v>
      </c>
      <c r="AE141" t="s">
        <v>437</v>
      </c>
    </row>
    <row r="142" spans="1:31" x14ac:dyDescent="0.3">
      <c r="A142" t="s">
        <v>1020</v>
      </c>
      <c r="B142" s="9" t="s">
        <v>837</v>
      </c>
      <c r="C142" t="s">
        <v>1000</v>
      </c>
      <c r="D142" t="s">
        <v>39</v>
      </c>
      <c r="E142" t="s">
        <v>23</v>
      </c>
      <c r="F142" t="s">
        <v>31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115</v>
      </c>
      <c r="N142">
        <v>120</v>
      </c>
      <c r="O142">
        <v>133</v>
      </c>
      <c r="P142">
        <v>134</v>
      </c>
      <c r="Q142">
        <v>101</v>
      </c>
      <c r="R142">
        <v>115</v>
      </c>
      <c r="S142">
        <v>118</v>
      </c>
      <c r="T142">
        <v>115</v>
      </c>
      <c r="U142">
        <v>116</v>
      </c>
      <c r="V142">
        <v>41</v>
      </c>
      <c r="W142">
        <v>502</v>
      </c>
      <c r="X142">
        <v>464</v>
      </c>
      <c r="Y142">
        <v>1108</v>
      </c>
      <c r="Z142">
        <v>216</v>
      </c>
      <c r="AA142">
        <v>254</v>
      </c>
      <c r="AB142">
        <v>267</v>
      </c>
      <c r="AC142">
        <v>234</v>
      </c>
      <c r="AD142">
        <v>230</v>
      </c>
      <c r="AE142" t="s">
        <v>437</v>
      </c>
    </row>
    <row r="143" spans="1:31" x14ac:dyDescent="0.3">
      <c r="A143" t="s">
        <v>442</v>
      </c>
      <c r="B143" s="9" t="s">
        <v>838</v>
      </c>
      <c r="C143" t="s">
        <v>208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801</v>
      </c>
      <c r="M143">
        <v>129</v>
      </c>
      <c r="N143">
        <v>122</v>
      </c>
      <c r="O143">
        <v>115</v>
      </c>
      <c r="P143">
        <v>120</v>
      </c>
      <c r="Q143">
        <v>101</v>
      </c>
      <c r="R143">
        <v>132</v>
      </c>
      <c r="S143">
        <v>118</v>
      </c>
      <c r="T143">
        <v>119</v>
      </c>
      <c r="U143">
        <v>116</v>
      </c>
      <c r="V143">
        <v>36</v>
      </c>
      <c r="W143">
        <v>486</v>
      </c>
      <c r="X143">
        <v>485</v>
      </c>
      <c r="Y143">
        <v>1108</v>
      </c>
      <c r="Z143">
        <v>230</v>
      </c>
      <c r="AA143">
        <v>242</v>
      </c>
      <c r="AB143">
        <v>235</v>
      </c>
      <c r="AC143">
        <v>234</v>
      </c>
      <c r="AD143">
        <v>251</v>
      </c>
      <c r="AE143" t="s">
        <v>441</v>
      </c>
    </row>
    <row r="144" spans="1:31" x14ac:dyDescent="0.3">
      <c r="A144" t="s">
        <v>443</v>
      </c>
      <c r="B144" s="9" t="s">
        <v>757</v>
      </c>
      <c r="C144" t="s">
        <v>209</v>
      </c>
      <c r="D144" t="s">
        <v>40</v>
      </c>
      <c r="E144" t="s">
        <v>24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801</v>
      </c>
      <c r="M144">
        <v>131</v>
      </c>
      <c r="N144">
        <v>125</v>
      </c>
      <c r="O144">
        <v>115</v>
      </c>
      <c r="P144">
        <v>123</v>
      </c>
      <c r="Q144">
        <v>101</v>
      </c>
      <c r="R144">
        <v>129</v>
      </c>
      <c r="S144">
        <v>118</v>
      </c>
      <c r="T144">
        <v>116</v>
      </c>
      <c r="U144">
        <v>114</v>
      </c>
      <c r="V144">
        <v>36</v>
      </c>
      <c r="W144">
        <v>494</v>
      </c>
      <c r="X144">
        <v>477</v>
      </c>
      <c r="Y144">
        <v>1108</v>
      </c>
      <c r="Z144">
        <v>232</v>
      </c>
      <c r="AA144">
        <v>248</v>
      </c>
      <c r="AB144">
        <v>238</v>
      </c>
      <c r="AC144">
        <v>232</v>
      </c>
      <c r="AD144">
        <v>245</v>
      </c>
      <c r="AE144" t="s">
        <v>441</v>
      </c>
    </row>
    <row r="145" spans="1:31" x14ac:dyDescent="0.3">
      <c r="A145" t="s">
        <v>1003</v>
      </c>
      <c r="B145" s="9" t="s">
        <v>778</v>
      </c>
      <c r="C145" t="s">
        <v>1000</v>
      </c>
      <c r="D145" t="s">
        <v>40</v>
      </c>
      <c r="E145" t="s">
        <v>28</v>
      </c>
      <c r="F145" t="s">
        <v>26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801</v>
      </c>
      <c r="M145">
        <v>132</v>
      </c>
      <c r="N145">
        <v>119</v>
      </c>
      <c r="O145">
        <v>115</v>
      </c>
      <c r="P145">
        <v>120</v>
      </c>
      <c r="Q145">
        <v>101</v>
      </c>
      <c r="R145">
        <v>129</v>
      </c>
      <c r="S145">
        <v>121</v>
      </c>
      <c r="T145">
        <v>117</v>
      </c>
      <c r="U145">
        <v>118</v>
      </c>
      <c r="V145">
        <v>36</v>
      </c>
      <c r="W145">
        <v>486</v>
      </c>
      <c r="X145">
        <v>485</v>
      </c>
      <c r="Y145">
        <v>1108</v>
      </c>
      <c r="Z145">
        <v>233</v>
      </c>
      <c r="AA145">
        <v>239</v>
      </c>
      <c r="AB145">
        <v>235</v>
      </c>
      <c r="AC145">
        <v>239</v>
      </c>
      <c r="AD145">
        <v>246</v>
      </c>
      <c r="AE145" t="s">
        <v>441</v>
      </c>
    </row>
    <row r="146" spans="1:31" x14ac:dyDescent="0.3">
      <c r="A146" t="s">
        <v>446</v>
      </c>
      <c r="B146" s="9" t="s">
        <v>776</v>
      </c>
      <c r="C146" t="s">
        <v>391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723</v>
      </c>
      <c r="M146">
        <v>120</v>
      </c>
      <c r="N146">
        <v>115</v>
      </c>
      <c r="O146">
        <v>114</v>
      </c>
      <c r="P146">
        <v>119</v>
      </c>
      <c r="Q146">
        <v>97</v>
      </c>
      <c r="R146">
        <v>126</v>
      </c>
      <c r="S146">
        <v>116</v>
      </c>
      <c r="T146">
        <v>118</v>
      </c>
      <c r="U146">
        <v>116</v>
      </c>
      <c r="V146">
        <v>27</v>
      </c>
      <c r="W146">
        <v>468</v>
      </c>
      <c r="X146">
        <v>476</v>
      </c>
      <c r="Y146">
        <v>1068</v>
      </c>
      <c r="Z146">
        <v>217</v>
      </c>
      <c r="AA146">
        <v>234</v>
      </c>
      <c r="AB146">
        <v>233</v>
      </c>
      <c r="AC146">
        <v>232</v>
      </c>
      <c r="AD146">
        <v>244</v>
      </c>
      <c r="AE146" t="s">
        <v>445</v>
      </c>
    </row>
    <row r="147" spans="1:31" x14ac:dyDescent="0.3">
      <c r="A147" t="s">
        <v>1005</v>
      </c>
      <c r="B147" s="9" t="s">
        <v>753</v>
      </c>
      <c r="C147" t="s">
        <v>1000</v>
      </c>
      <c r="D147" t="s">
        <v>42</v>
      </c>
      <c r="E147" t="s">
        <v>28</v>
      </c>
      <c r="F147" t="s">
        <v>21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744</v>
      </c>
      <c r="M147">
        <v>119</v>
      </c>
      <c r="N147">
        <v>112</v>
      </c>
      <c r="O147">
        <v>119</v>
      </c>
      <c r="P147">
        <v>125</v>
      </c>
      <c r="Q147">
        <v>101</v>
      </c>
      <c r="R147">
        <v>111</v>
      </c>
      <c r="S147">
        <v>133</v>
      </c>
      <c r="T147">
        <v>117</v>
      </c>
      <c r="U147">
        <v>125</v>
      </c>
      <c r="V147">
        <v>36</v>
      </c>
      <c r="W147">
        <v>475</v>
      </c>
      <c r="X147">
        <v>486</v>
      </c>
      <c r="Y147">
        <v>1098</v>
      </c>
      <c r="Z147">
        <v>220</v>
      </c>
      <c r="AA147">
        <v>237</v>
      </c>
      <c r="AB147">
        <v>244</v>
      </c>
      <c r="AC147">
        <v>258</v>
      </c>
      <c r="AD147">
        <v>228</v>
      </c>
      <c r="AE147" t="s">
        <v>448</v>
      </c>
    </row>
    <row r="148" spans="1:31" x14ac:dyDescent="0.3">
      <c r="A148" t="s">
        <v>943</v>
      </c>
      <c r="B148" s="9" t="s">
        <v>840</v>
      </c>
      <c r="C148" t="s">
        <v>934</v>
      </c>
      <c r="D148" t="s">
        <v>44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714</v>
      </c>
      <c r="M148">
        <v>118</v>
      </c>
      <c r="N148">
        <v>115</v>
      </c>
      <c r="O148">
        <v>114</v>
      </c>
      <c r="P148">
        <v>119</v>
      </c>
      <c r="Q148">
        <v>97</v>
      </c>
      <c r="R148">
        <v>124</v>
      </c>
      <c r="S148">
        <v>116</v>
      </c>
      <c r="T148">
        <v>119</v>
      </c>
      <c r="U148">
        <v>116</v>
      </c>
      <c r="V148">
        <v>36</v>
      </c>
      <c r="W148">
        <v>466</v>
      </c>
      <c r="X148">
        <v>475</v>
      </c>
      <c r="Y148">
        <v>1074</v>
      </c>
      <c r="Z148">
        <v>215</v>
      </c>
      <c r="AA148">
        <v>234</v>
      </c>
      <c r="AB148">
        <v>233</v>
      </c>
      <c r="AC148">
        <v>232</v>
      </c>
      <c r="AD148">
        <v>243</v>
      </c>
      <c r="AE148" t="s">
        <v>452</v>
      </c>
    </row>
    <row r="149" spans="1:31" x14ac:dyDescent="0.3">
      <c r="A149" t="s">
        <v>940</v>
      </c>
      <c r="B149" s="9" t="s">
        <v>841</v>
      </c>
      <c r="C149" t="s">
        <v>934</v>
      </c>
      <c r="D149" t="s">
        <v>45</v>
      </c>
      <c r="E149" t="s">
        <v>28</v>
      </c>
      <c r="F149" t="s">
        <v>25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126</v>
      </c>
      <c r="N149">
        <v>122</v>
      </c>
      <c r="O149">
        <v>115</v>
      </c>
      <c r="P149">
        <v>123</v>
      </c>
      <c r="Q149">
        <v>101</v>
      </c>
      <c r="R149">
        <v>116</v>
      </c>
      <c r="S149">
        <v>117</v>
      </c>
      <c r="T149">
        <v>118</v>
      </c>
      <c r="U149">
        <v>116</v>
      </c>
      <c r="V149">
        <v>29</v>
      </c>
      <c r="W149">
        <v>486</v>
      </c>
      <c r="X149">
        <v>467</v>
      </c>
      <c r="Y149">
        <v>1083</v>
      </c>
      <c r="Z149">
        <v>227</v>
      </c>
      <c r="AA149">
        <v>245</v>
      </c>
      <c r="AB149">
        <v>238</v>
      </c>
      <c r="AC149">
        <v>233</v>
      </c>
      <c r="AD149">
        <v>234</v>
      </c>
      <c r="AE149" t="s">
        <v>454</v>
      </c>
    </row>
    <row r="150" spans="1:31" x14ac:dyDescent="0.3">
      <c r="A150" t="s">
        <v>462</v>
      </c>
      <c r="B150" s="9" t="s">
        <v>789</v>
      </c>
      <c r="C150" t="s">
        <v>208</v>
      </c>
      <c r="D150" t="s">
        <v>48</v>
      </c>
      <c r="E150" t="s">
        <v>23</v>
      </c>
      <c r="F150" t="s">
        <v>26</v>
      </c>
      <c r="G150" t="s">
        <v>49</v>
      </c>
      <c r="H150" t="s">
        <v>71</v>
      </c>
      <c r="I150" t="s">
        <v>712</v>
      </c>
      <c r="J150" t="s">
        <v>22</v>
      </c>
      <c r="K150" t="s">
        <v>713</v>
      </c>
      <c r="L150" t="s">
        <v>735</v>
      </c>
      <c r="M150">
        <v>128</v>
      </c>
      <c r="N150">
        <v>114</v>
      </c>
      <c r="O150">
        <v>113</v>
      </c>
      <c r="P150">
        <v>123</v>
      </c>
      <c r="Q150">
        <v>97</v>
      </c>
      <c r="R150">
        <v>133</v>
      </c>
      <c r="S150">
        <v>116</v>
      </c>
      <c r="T150">
        <v>119</v>
      </c>
      <c r="U150">
        <v>116</v>
      </c>
      <c r="V150">
        <v>31</v>
      </c>
      <c r="W150">
        <v>478</v>
      </c>
      <c r="X150">
        <v>484</v>
      </c>
      <c r="Y150">
        <v>1090</v>
      </c>
      <c r="Z150">
        <v>225</v>
      </c>
      <c r="AA150">
        <v>237</v>
      </c>
      <c r="AB150">
        <v>236</v>
      </c>
      <c r="AC150">
        <v>232</v>
      </c>
      <c r="AD150">
        <v>252</v>
      </c>
      <c r="AE150" t="s">
        <v>461</v>
      </c>
    </row>
    <row r="151" spans="1:31" x14ac:dyDescent="0.3">
      <c r="A151" t="s">
        <v>463</v>
      </c>
      <c r="B151" s="9" t="s">
        <v>790</v>
      </c>
      <c r="C151" t="s">
        <v>216</v>
      </c>
      <c r="D151" t="s">
        <v>48</v>
      </c>
      <c r="E151" t="s">
        <v>24</v>
      </c>
      <c r="F151" t="s">
        <v>26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735</v>
      </c>
      <c r="M151">
        <v>130</v>
      </c>
      <c r="N151">
        <v>114</v>
      </c>
      <c r="O151">
        <v>113</v>
      </c>
      <c r="P151">
        <v>123</v>
      </c>
      <c r="Q151">
        <v>97</v>
      </c>
      <c r="R151">
        <v>131</v>
      </c>
      <c r="S151">
        <v>116</v>
      </c>
      <c r="T151">
        <v>119</v>
      </c>
      <c r="U151">
        <v>116</v>
      </c>
      <c r="V151">
        <v>31</v>
      </c>
      <c r="W151">
        <v>480</v>
      </c>
      <c r="X151">
        <v>482</v>
      </c>
      <c r="Y151">
        <v>1090</v>
      </c>
      <c r="Z151">
        <v>227</v>
      </c>
      <c r="AA151">
        <v>237</v>
      </c>
      <c r="AB151">
        <v>236</v>
      </c>
      <c r="AC151">
        <v>232</v>
      </c>
      <c r="AD151">
        <v>250</v>
      </c>
      <c r="AE151" t="s">
        <v>461</v>
      </c>
    </row>
    <row r="152" spans="1:31" x14ac:dyDescent="0.3">
      <c r="A152" t="s">
        <v>466</v>
      </c>
      <c r="B152" s="9" t="s">
        <v>792</v>
      </c>
      <c r="C152" t="s">
        <v>208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783</v>
      </c>
      <c r="M152">
        <v>127</v>
      </c>
      <c r="N152">
        <v>122</v>
      </c>
      <c r="O152">
        <v>115</v>
      </c>
      <c r="P152">
        <v>128</v>
      </c>
      <c r="Q152">
        <v>101</v>
      </c>
      <c r="R152">
        <v>128</v>
      </c>
      <c r="S152">
        <v>117</v>
      </c>
      <c r="T152">
        <v>119</v>
      </c>
      <c r="U152">
        <v>120</v>
      </c>
      <c r="V152">
        <v>36</v>
      </c>
      <c r="W152">
        <v>492</v>
      </c>
      <c r="X152">
        <v>484</v>
      </c>
      <c r="Y152">
        <v>1113</v>
      </c>
      <c r="Z152">
        <v>228</v>
      </c>
      <c r="AA152">
        <v>250</v>
      </c>
      <c r="AB152">
        <v>243</v>
      </c>
      <c r="AC152">
        <v>237</v>
      </c>
      <c r="AD152">
        <v>247</v>
      </c>
      <c r="AE152" t="s">
        <v>465</v>
      </c>
    </row>
    <row r="153" spans="1:31" x14ac:dyDescent="0.3">
      <c r="A153" t="s">
        <v>467</v>
      </c>
      <c r="B153" s="9" t="s">
        <v>793</v>
      </c>
      <c r="C153" t="s">
        <v>216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783</v>
      </c>
      <c r="M153">
        <v>124</v>
      </c>
      <c r="N153">
        <v>119</v>
      </c>
      <c r="O153">
        <v>115</v>
      </c>
      <c r="P153">
        <v>126</v>
      </c>
      <c r="Q153">
        <v>101</v>
      </c>
      <c r="R153">
        <v>131</v>
      </c>
      <c r="S153">
        <v>120</v>
      </c>
      <c r="T153">
        <v>119</v>
      </c>
      <c r="U153">
        <v>122</v>
      </c>
      <c r="V153">
        <v>36</v>
      </c>
      <c r="W153">
        <v>484</v>
      </c>
      <c r="X153">
        <v>492</v>
      </c>
      <c r="Y153">
        <v>1113</v>
      </c>
      <c r="Z153">
        <v>225</v>
      </c>
      <c r="AA153">
        <v>245</v>
      </c>
      <c r="AB153">
        <v>241</v>
      </c>
      <c r="AC153">
        <v>242</v>
      </c>
      <c r="AD153">
        <v>250</v>
      </c>
      <c r="AE153" t="s">
        <v>465</v>
      </c>
    </row>
    <row r="154" spans="1:31" x14ac:dyDescent="0.3">
      <c r="A154" t="s">
        <v>470</v>
      </c>
      <c r="B154" s="9" t="s">
        <v>795</v>
      </c>
      <c r="C154" t="s">
        <v>208</v>
      </c>
      <c r="D154" t="s">
        <v>384</v>
      </c>
      <c r="E154" t="s">
        <v>23</v>
      </c>
      <c r="F154" t="s">
        <v>31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120</v>
      </c>
      <c r="N154">
        <v>121</v>
      </c>
      <c r="O154">
        <v>126</v>
      </c>
      <c r="P154">
        <v>124</v>
      </c>
      <c r="Q154">
        <v>97</v>
      </c>
      <c r="R154">
        <v>128</v>
      </c>
      <c r="S154">
        <v>117</v>
      </c>
      <c r="T154">
        <v>117</v>
      </c>
      <c r="U154">
        <v>117</v>
      </c>
      <c r="V154">
        <v>29</v>
      </c>
      <c r="W154">
        <v>491</v>
      </c>
      <c r="X154">
        <v>479</v>
      </c>
      <c r="Y154">
        <v>1096</v>
      </c>
      <c r="Z154">
        <v>217</v>
      </c>
      <c r="AA154">
        <v>245</v>
      </c>
      <c r="AB154">
        <v>250</v>
      </c>
      <c r="AC154">
        <v>234</v>
      </c>
      <c r="AD154">
        <v>245</v>
      </c>
      <c r="AE154" t="s">
        <v>469</v>
      </c>
    </row>
    <row r="155" spans="1:31" x14ac:dyDescent="0.3">
      <c r="A155" t="s">
        <v>850</v>
      </c>
      <c r="B155" s="9" t="s">
        <v>796</v>
      </c>
      <c r="C155" t="s">
        <v>701</v>
      </c>
      <c r="D155" t="s">
        <v>384</v>
      </c>
      <c r="E155" t="s">
        <v>24</v>
      </c>
      <c r="F155" t="s">
        <v>31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735</v>
      </c>
      <c r="M155">
        <v>122</v>
      </c>
      <c r="N155">
        <v>123</v>
      </c>
      <c r="O155">
        <v>126</v>
      </c>
      <c r="P155">
        <v>126</v>
      </c>
      <c r="Q155">
        <v>97</v>
      </c>
      <c r="R155">
        <v>126</v>
      </c>
      <c r="S155">
        <v>115</v>
      </c>
      <c r="T155">
        <v>116</v>
      </c>
      <c r="U155">
        <v>116</v>
      </c>
      <c r="V155">
        <v>29</v>
      </c>
      <c r="W155">
        <v>497</v>
      </c>
      <c r="X155">
        <v>473</v>
      </c>
      <c r="Y155">
        <v>1096</v>
      </c>
      <c r="Z155">
        <v>219</v>
      </c>
      <c r="AA155">
        <v>249</v>
      </c>
      <c r="AB155">
        <v>252</v>
      </c>
      <c r="AC155">
        <v>231</v>
      </c>
      <c r="AD155">
        <v>242</v>
      </c>
      <c r="AE155" t="s">
        <v>469</v>
      </c>
    </row>
    <row r="156" spans="1:31" x14ac:dyDescent="0.3">
      <c r="A156" t="s">
        <v>481</v>
      </c>
      <c r="B156" s="9" t="s">
        <v>783</v>
      </c>
      <c r="C156" t="s">
        <v>216</v>
      </c>
      <c r="D156" t="s">
        <v>30</v>
      </c>
      <c r="E156" t="s">
        <v>24</v>
      </c>
      <c r="F156" t="s">
        <v>31</v>
      </c>
      <c r="G156" t="s">
        <v>20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128</v>
      </c>
      <c r="N156">
        <v>130</v>
      </c>
      <c r="O156">
        <v>132</v>
      </c>
      <c r="P156">
        <v>130</v>
      </c>
      <c r="Q156">
        <v>101</v>
      </c>
      <c r="R156">
        <v>115</v>
      </c>
      <c r="S156">
        <v>116</v>
      </c>
      <c r="T156">
        <v>116</v>
      </c>
      <c r="U156">
        <v>116</v>
      </c>
      <c r="V156">
        <v>36</v>
      </c>
      <c r="W156">
        <v>520</v>
      </c>
      <c r="X156">
        <v>463</v>
      </c>
      <c r="Y156">
        <v>1120</v>
      </c>
      <c r="Z156">
        <v>229</v>
      </c>
      <c r="AA156">
        <v>260</v>
      </c>
      <c r="AB156">
        <v>262</v>
      </c>
      <c r="AC156">
        <v>232</v>
      </c>
      <c r="AD156">
        <v>231</v>
      </c>
      <c r="AE156" t="s">
        <v>480</v>
      </c>
    </row>
    <row r="157" spans="1:31" x14ac:dyDescent="0.3">
      <c r="A157" t="s">
        <v>918</v>
      </c>
      <c r="B157" s="9" t="s">
        <v>735</v>
      </c>
      <c r="C157" t="s">
        <v>914</v>
      </c>
      <c r="D157" t="s">
        <v>30</v>
      </c>
      <c r="E157" t="s">
        <v>28</v>
      </c>
      <c r="F157" t="s">
        <v>31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801</v>
      </c>
      <c r="M157">
        <v>130</v>
      </c>
      <c r="N157">
        <v>127</v>
      </c>
      <c r="O157">
        <v>135</v>
      </c>
      <c r="P157">
        <v>127</v>
      </c>
      <c r="Q157">
        <v>101</v>
      </c>
      <c r="R157">
        <v>118</v>
      </c>
      <c r="S157">
        <v>114</v>
      </c>
      <c r="T157">
        <v>119</v>
      </c>
      <c r="U157">
        <v>114</v>
      </c>
      <c r="V157">
        <v>36</v>
      </c>
      <c r="W157">
        <v>519</v>
      </c>
      <c r="X157">
        <v>465</v>
      </c>
      <c r="Y157">
        <v>1121</v>
      </c>
      <c r="Z157">
        <v>231</v>
      </c>
      <c r="AA157">
        <v>254</v>
      </c>
      <c r="AB157">
        <v>262</v>
      </c>
      <c r="AC157">
        <v>228</v>
      </c>
      <c r="AD157">
        <v>237</v>
      </c>
      <c r="AE157" t="s">
        <v>480</v>
      </c>
    </row>
    <row r="158" spans="1:31" x14ac:dyDescent="0.3">
      <c r="A158" t="s">
        <v>953</v>
      </c>
      <c r="B158" s="9" t="s">
        <v>766</v>
      </c>
      <c r="C158" t="s">
        <v>208</v>
      </c>
      <c r="D158" t="s">
        <v>30</v>
      </c>
      <c r="E158" t="s">
        <v>23</v>
      </c>
      <c r="F158" t="s">
        <v>31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801</v>
      </c>
      <c r="M158">
        <v>131</v>
      </c>
      <c r="N158">
        <v>127</v>
      </c>
      <c r="O158">
        <v>131</v>
      </c>
      <c r="P158">
        <v>127</v>
      </c>
      <c r="Q158">
        <v>101</v>
      </c>
      <c r="R158">
        <v>117</v>
      </c>
      <c r="S158">
        <v>116</v>
      </c>
      <c r="T158">
        <v>118</v>
      </c>
      <c r="U158">
        <v>116</v>
      </c>
      <c r="V158">
        <v>36</v>
      </c>
      <c r="W158">
        <v>516</v>
      </c>
      <c r="X158">
        <v>467</v>
      </c>
      <c r="Y158">
        <v>1120</v>
      </c>
      <c r="Z158">
        <v>232</v>
      </c>
      <c r="AA158">
        <v>254</v>
      </c>
      <c r="AB158">
        <v>258</v>
      </c>
      <c r="AC158">
        <v>232</v>
      </c>
      <c r="AD158">
        <v>235</v>
      </c>
      <c r="AE158" t="s">
        <v>480</v>
      </c>
    </row>
    <row r="159" spans="1:31" x14ac:dyDescent="0.3">
      <c r="A159" t="s">
        <v>484</v>
      </c>
      <c r="B159" s="9" t="s">
        <v>800</v>
      </c>
      <c r="C159" t="s">
        <v>216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128</v>
      </c>
      <c r="N159">
        <v>124</v>
      </c>
      <c r="O159">
        <v>115</v>
      </c>
      <c r="P159">
        <v>123</v>
      </c>
      <c r="Q159">
        <v>101</v>
      </c>
      <c r="R159">
        <v>118</v>
      </c>
      <c r="S159">
        <v>116</v>
      </c>
      <c r="T159">
        <v>119</v>
      </c>
      <c r="U159">
        <v>117</v>
      </c>
      <c r="V159">
        <v>36</v>
      </c>
      <c r="W159">
        <v>490</v>
      </c>
      <c r="X159">
        <v>470</v>
      </c>
      <c r="Y159">
        <v>1097</v>
      </c>
      <c r="Z159">
        <v>229</v>
      </c>
      <c r="AA159">
        <v>247</v>
      </c>
      <c r="AB159">
        <v>238</v>
      </c>
      <c r="AC159">
        <v>233</v>
      </c>
      <c r="AD159">
        <v>237</v>
      </c>
      <c r="AE159" t="s">
        <v>483</v>
      </c>
    </row>
    <row r="160" spans="1:31" x14ac:dyDescent="0.3">
      <c r="A160" t="s">
        <v>955</v>
      </c>
      <c r="B160" s="9" t="s">
        <v>801</v>
      </c>
      <c r="C160" t="s">
        <v>208</v>
      </c>
      <c r="D160" t="s">
        <v>32</v>
      </c>
      <c r="E160" t="s">
        <v>24</v>
      </c>
      <c r="F160" t="s">
        <v>25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766</v>
      </c>
      <c r="M160">
        <v>127</v>
      </c>
      <c r="N160">
        <v>126</v>
      </c>
      <c r="O160">
        <v>114</v>
      </c>
      <c r="P160">
        <v>125</v>
      </c>
      <c r="Q160">
        <v>101</v>
      </c>
      <c r="R160">
        <v>116</v>
      </c>
      <c r="S160">
        <v>117</v>
      </c>
      <c r="T160">
        <v>117</v>
      </c>
      <c r="U160">
        <v>118</v>
      </c>
      <c r="V160">
        <v>36</v>
      </c>
      <c r="W160">
        <v>492</v>
      </c>
      <c r="X160">
        <v>468</v>
      </c>
      <c r="Y160">
        <v>1097</v>
      </c>
      <c r="Z160">
        <v>228</v>
      </c>
      <c r="AA160">
        <v>251</v>
      </c>
      <c r="AB160">
        <v>239</v>
      </c>
      <c r="AC160">
        <v>235</v>
      </c>
      <c r="AD160">
        <v>233</v>
      </c>
      <c r="AE160" t="s">
        <v>483</v>
      </c>
    </row>
    <row r="161" spans="1:31" x14ac:dyDescent="0.3">
      <c r="A161" t="s">
        <v>1055</v>
      </c>
      <c r="B161" s="9" t="s">
        <v>802</v>
      </c>
      <c r="C161" t="s">
        <v>1048</v>
      </c>
      <c r="D161" t="s">
        <v>32</v>
      </c>
      <c r="E161" t="s">
        <v>28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127</v>
      </c>
      <c r="N161">
        <v>122</v>
      </c>
      <c r="O161">
        <v>114</v>
      </c>
      <c r="P161">
        <v>122</v>
      </c>
      <c r="Q161">
        <v>101</v>
      </c>
      <c r="R161">
        <v>120</v>
      </c>
      <c r="S161">
        <v>118</v>
      </c>
      <c r="T161">
        <v>120</v>
      </c>
      <c r="U161">
        <v>118</v>
      </c>
      <c r="V161">
        <v>36</v>
      </c>
      <c r="W161">
        <v>485</v>
      </c>
      <c r="X161">
        <v>476</v>
      </c>
      <c r="Y161">
        <v>1098</v>
      </c>
      <c r="Z161">
        <v>228</v>
      </c>
      <c r="AA161">
        <v>244</v>
      </c>
      <c r="AB161">
        <v>236</v>
      </c>
      <c r="AC161">
        <v>236</v>
      </c>
      <c r="AD161">
        <v>240</v>
      </c>
      <c r="AE161" t="s">
        <v>483</v>
      </c>
    </row>
    <row r="162" spans="1:31" x14ac:dyDescent="0.3">
      <c r="A162" t="s">
        <v>993</v>
      </c>
      <c r="B162" s="9" t="s">
        <v>799</v>
      </c>
      <c r="C162" t="s">
        <v>958</v>
      </c>
      <c r="D162" t="s">
        <v>33</v>
      </c>
      <c r="E162" t="s">
        <v>28</v>
      </c>
      <c r="F162" t="s">
        <v>26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742</v>
      </c>
      <c r="M162">
        <v>121</v>
      </c>
      <c r="N162">
        <v>114</v>
      </c>
      <c r="O162">
        <v>113</v>
      </c>
      <c r="P162">
        <v>117</v>
      </c>
      <c r="Q162">
        <v>97</v>
      </c>
      <c r="R162">
        <v>123</v>
      </c>
      <c r="S162">
        <v>116</v>
      </c>
      <c r="T162">
        <v>118</v>
      </c>
      <c r="U162">
        <v>116</v>
      </c>
      <c r="V162">
        <v>31</v>
      </c>
      <c r="W162">
        <v>465</v>
      </c>
      <c r="X162">
        <v>473</v>
      </c>
      <c r="Y162">
        <v>1066</v>
      </c>
      <c r="Z162">
        <v>218</v>
      </c>
      <c r="AA162">
        <v>231</v>
      </c>
      <c r="AB162">
        <v>230</v>
      </c>
      <c r="AC162">
        <v>232</v>
      </c>
      <c r="AD162">
        <v>241</v>
      </c>
      <c r="AE162" t="s">
        <v>486</v>
      </c>
    </row>
    <row r="163" spans="1:31" x14ac:dyDescent="0.3">
      <c r="A163" t="s">
        <v>705</v>
      </c>
      <c r="B163" s="9" t="s">
        <v>803</v>
      </c>
      <c r="C163" t="s">
        <v>701</v>
      </c>
      <c r="D163" t="s">
        <v>35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798</v>
      </c>
      <c r="M163">
        <v>122</v>
      </c>
      <c r="N163">
        <v>118</v>
      </c>
      <c r="O163">
        <v>115</v>
      </c>
      <c r="P163">
        <v>120</v>
      </c>
      <c r="Q163">
        <v>97</v>
      </c>
      <c r="R163">
        <v>115</v>
      </c>
      <c r="S163">
        <v>117</v>
      </c>
      <c r="T163">
        <v>119</v>
      </c>
      <c r="U163">
        <v>117</v>
      </c>
      <c r="V163">
        <v>31</v>
      </c>
      <c r="W163">
        <v>475</v>
      </c>
      <c r="X163">
        <v>468</v>
      </c>
      <c r="Y163">
        <v>1071</v>
      </c>
      <c r="Z163">
        <v>219</v>
      </c>
      <c r="AA163">
        <v>238</v>
      </c>
      <c r="AB163">
        <v>235</v>
      </c>
      <c r="AC163">
        <v>234</v>
      </c>
      <c r="AD163">
        <v>234</v>
      </c>
      <c r="AE163" t="s">
        <v>490</v>
      </c>
    </row>
    <row r="164" spans="1:31" x14ac:dyDescent="0.3">
      <c r="A164" t="s">
        <v>911</v>
      </c>
      <c r="B164" s="9" t="s">
        <v>805</v>
      </c>
      <c r="C164" t="s">
        <v>907</v>
      </c>
      <c r="D164" t="s">
        <v>37</v>
      </c>
      <c r="E164" t="s">
        <v>24</v>
      </c>
      <c r="F164" t="s">
        <v>26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119</v>
      </c>
      <c r="N164">
        <v>114</v>
      </c>
      <c r="O164">
        <v>113</v>
      </c>
      <c r="P164">
        <v>118</v>
      </c>
      <c r="Q164">
        <v>97</v>
      </c>
      <c r="R164">
        <v>123</v>
      </c>
      <c r="S164">
        <v>116</v>
      </c>
      <c r="T164">
        <v>118</v>
      </c>
      <c r="U164">
        <v>116</v>
      </c>
      <c r="V164">
        <v>31</v>
      </c>
      <c r="W164">
        <v>464</v>
      </c>
      <c r="X164">
        <v>473</v>
      </c>
      <c r="Y164">
        <v>1065</v>
      </c>
      <c r="Z164">
        <v>216</v>
      </c>
      <c r="AA164">
        <v>232</v>
      </c>
      <c r="AB164">
        <v>231</v>
      </c>
      <c r="AC164">
        <v>232</v>
      </c>
      <c r="AD164">
        <v>241</v>
      </c>
      <c r="AE164" t="s">
        <v>494</v>
      </c>
    </row>
    <row r="165" spans="1:31" x14ac:dyDescent="0.3">
      <c r="A165" t="s">
        <v>913</v>
      </c>
      <c r="B165" s="9" t="s">
        <v>807</v>
      </c>
      <c r="C165" t="s">
        <v>907</v>
      </c>
      <c r="D165" t="s">
        <v>38</v>
      </c>
      <c r="E165" t="s">
        <v>24</v>
      </c>
      <c r="F165" t="s">
        <v>25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121</v>
      </c>
      <c r="N165">
        <v>119</v>
      </c>
      <c r="O165">
        <v>117</v>
      </c>
      <c r="P165">
        <v>120</v>
      </c>
      <c r="Q165">
        <v>97</v>
      </c>
      <c r="R165">
        <v>118</v>
      </c>
      <c r="S165">
        <v>117</v>
      </c>
      <c r="T165">
        <v>119</v>
      </c>
      <c r="U165">
        <v>119</v>
      </c>
      <c r="V165">
        <v>31</v>
      </c>
      <c r="W165">
        <v>477</v>
      </c>
      <c r="X165">
        <v>473</v>
      </c>
      <c r="Y165">
        <v>1078</v>
      </c>
      <c r="Z165">
        <v>218</v>
      </c>
      <c r="AA165">
        <v>239</v>
      </c>
      <c r="AB165">
        <v>237</v>
      </c>
      <c r="AC165">
        <v>236</v>
      </c>
      <c r="AD165">
        <v>237</v>
      </c>
      <c r="AE165" t="s">
        <v>496</v>
      </c>
    </row>
    <row r="166" spans="1:31" x14ac:dyDescent="0.3">
      <c r="A166" t="s">
        <v>972</v>
      </c>
      <c r="B166" s="9" t="s">
        <v>746</v>
      </c>
      <c r="C166" t="s">
        <v>958</v>
      </c>
      <c r="D166" t="s">
        <v>525</v>
      </c>
      <c r="E166" t="s">
        <v>24</v>
      </c>
      <c r="F166" t="s">
        <v>31</v>
      </c>
      <c r="G166" t="s">
        <v>152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122</v>
      </c>
      <c r="N166">
        <v>122</v>
      </c>
      <c r="O166">
        <v>125</v>
      </c>
      <c r="P166">
        <v>125</v>
      </c>
      <c r="Q166">
        <v>101</v>
      </c>
      <c r="R166">
        <v>117</v>
      </c>
      <c r="S166">
        <v>117</v>
      </c>
      <c r="T166">
        <v>121</v>
      </c>
      <c r="U166">
        <v>121</v>
      </c>
      <c r="V166">
        <v>41</v>
      </c>
      <c r="W166">
        <v>494</v>
      </c>
      <c r="X166">
        <v>476</v>
      </c>
      <c r="Y166">
        <v>1112</v>
      </c>
      <c r="Z166">
        <v>223</v>
      </c>
      <c r="AA166">
        <v>247</v>
      </c>
      <c r="AB166">
        <v>250</v>
      </c>
      <c r="AC166">
        <v>238</v>
      </c>
      <c r="AD166">
        <v>238</v>
      </c>
      <c r="AE166" t="s">
        <v>527</v>
      </c>
    </row>
    <row r="167" spans="1:31" x14ac:dyDescent="0.3">
      <c r="A167" t="s">
        <v>704</v>
      </c>
      <c r="B167" s="9" t="s">
        <v>745</v>
      </c>
      <c r="C167" t="s">
        <v>701</v>
      </c>
      <c r="D167" t="s">
        <v>543</v>
      </c>
      <c r="E167" t="s">
        <v>24</v>
      </c>
      <c r="F167" t="s">
        <v>25</v>
      </c>
      <c r="G167" t="s">
        <v>152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122</v>
      </c>
      <c r="N167">
        <v>121</v>
      </c>
      <c r="O167">
        <v>116</v>
      </c>
      <c r="P167">
        <v>118</v>
      </c>
      <c r="Q167">
        <v>97</v>
      </c>
      <c r="R167">
        <v>117</v>
      </c>
      <c r="S167">
        <v>116</v>
      </c>
      <c r="T167">
        <v>119</v>
      </c>
      <c r="U167">
        <v>117</v>
      </c>
      <c r="V167">
        <v>31</v>
      </c>
      <c r="W167">
        <v>477</v>
      </c>
      <c r="X167">
        <v>469</v>
      </c>
      <c r="Y167">
        <v>1074</v>
      </c>
      <c r="Z167">
        <v>219</v>
      </c>
      <c r="AA167">
        <v>239</v>
      </c>
      <c r="AB167">
        <v>234</v>
      </c>
      <c r="AC167">
        <v>233</v>
      </c>
      <c r="AD167">
        <v>236</v>
      </c>
      <c r="AE167" t="s">
        <v>545</v>
      </c>
    </row>
    <row r="168" spans="1:31" x14ac:dyDescent="0.3">
      <c r="A168" t="s">
        <v>549</v>
      </c>
      <c r="B168" s="9" t="s">
        <v>716</v>
      </c>
      <c r="C168" t="s">
        <v>208</v>
      </c>
      <c r="D168" t="s">
        <v>546</v>
      </c>
      <c r="E168" t="s">
        <v>28</v>
      </c>
      <c r="F168" t="s">
        <v>25</v>
      </c>
      <c r="G168" t="s">
        <v>159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125</v>
      </c>
      <c r="N168">
        <v>124</v>
      </c>
      <c r="O168">
        <v>115</v>
      </c>
      <c r="P168">
        <v>123</v>
      </c>
      <c r="Q168">
        <v>101</v>
      </c>
      <c r="R168">
        <v>115</v>
      </c>
      <c r="S168">
        <v>116</v>
      </c>
      <c r="T168">
        <v>121</v>
      </c>
      <c r="U168">
        <v>121</v>
      </c>
      <c r="V168">
        <v>41</v>
      </c>
      <c r="W168">
        <v>487</v>
      </c>
      <c r="X168">
        <v>473</v>
      </c>
      <c r="Y168">
        <v>1102</v>
      </c>
      <c r="Z168">
        <v>226</v>
      </c>
      <c r="AA168">
        <v>247</v>
      </c>
      <c r="AB168">
        <v>238</v>
      </c>
      <c r="AC168">
        <v>237</v>
      </c>
      <c r="AD168">
        <v>236</v>
      </c>
      <c r="AE168" t="s">
        <v>548</v>
      </c>
    </row>
    <row r="169" spans="1:31" x14ac:dyDescent="0.3">
      <c r="A169" t="s">
        <v>963</v>
      </c>
      <c r="B169" s="9" t="s">
        <v>736</v>
      </c>
      <c r="C169" t="s">
        <v>958</v>
      </c>
      <c r="D169" t="s">
        <v>546</v>
      </c>
      <c r="E169" t="s">
        <v>23</v>
      </c>
      <c r="F169" t="s">
        <v>25</v>
      </c>
      <c r="G169" t="s">
        <v>159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128</v>
      </c>
      <c r="N169">
        <v>121</v>
      </c>
      <c r="O169">
        <v>115</v>
      </c>
      <c r="P169">
        <v>120</v>
      </c>
      <c r="Q169">
        <v>101</v>
      </c>
      <c r="R169">
        <v>116</v>
      </c>
      <c r="S169">
        <v>116</v>
      </c>
      <c r="T169">
        <v>123</v>
      </c>
      <c r="U169">
        <v>121</v>
      </c>
      <c r="V169">
        <v>41</v>
      </c>
      <c r="W169">
        <v>484</v>
      </c>
      <c r="X169">
        <v>476</v>
      </c>
      <c r="Y169">
        <v>1102</v>
      </c>
      <c r="Z169">
        <v>229</v>
      </c>
      <c r="AA169">
        <v>241</v>
      </c>
      <c r="AB169">
        <v>235</v>
      </c>
      <c r="AC169">
        <v>237</v>
      </c>
      <c r="AD169">
        <v>239</v>
      </c>
      <c r="AE169" t="s">
        <v>548</v>
      </c>
    </row>
    <row r="170" spans="1:31" x14ac:dyDescent="0.3">
      <c r="A170" t="s">
        <v>556</v>
      </c>
      <c r="B170" s="9" t="s">
        <v>715</v>
      </c>
      <c r="C170" t="s">
        <v>208</v>
      </c>
      <c r="D170" t="s">
        <v>553</v>
      </c>
      <c r="E170" t="s">
        <v>24</v>
      </c>
      <c r="F170" t="s">
        <v>31</v>
      </c>
      <c r="G170" t="s">
        <v>159</v>
      </c>
      <c r="H170" t="s">
        <v>71</v>
      </c>
      <c r="I170" t="s">
        <v>712</v>
      </c>
      <c r="J170" t="s">
        <v>22</v>
      </c>
      <c r="K170" t="s">
        <v>713</v>
      </c>
      <c r="L170" t="s">
        <v>723</v>
      </c>
      <c r="M170">
        <v>116</v>
      </c>
      <c r="N170">
        <v>117</v>
      </c>
      <c r="O170">
        <v>123</v>
      </c>
      <c r="P170">
        <v>123</v>
      </c>
      <c r="Q170">
        <v>97</v>
      </c>
      <c r="R170">
        <v>118</v>
      </c>
      <c r="S170">
        <v>115</v>
      </c>
      <c r="T170">
        <v>117</v>
      </c>
      <c r="U170">
        <v>118</v>
      </c>
      <c r="V170">
        <v>41</v>
      </c>
      <c r="W170">
        <v>479</v>
      </c>
      <c r="X170">
        <v>468</v>
      </c>
      <c r="Y170">
        <v>1085</v>
      </c>
      <c r="Z170">
        <v>213</v>
      </c>
      <c r="AA170">
        <v>240</v>
      </c>
      <c r="AB170">
        <v>246</v>
      </c>
      <c r="AC170">
        <v>233</v>
      </c>
      <c r="AD170">
        <v>235</v>
      </c>
      <c r="AE170" t="s">
        <v>555</v>
      </c>
    </row>
    <row r="171" spans="1:31" x14ac:dyDescent="0.3">
      <c r="A171" t="s">
        <v>593</v>
      </c>
      <c r="B171" s="9" t="s">
        <v>711</v>
      </c>
      <c r="C171" t="s">
        <v>211</v>
      </c>
      <c r="D171" t="s">
        <v>590</v>
      </c>
      <c r="E171" t="s">
        <v>24</v>
      </c>
      <c r="F171" t="s">
        <v>25</v>
      </c>
      <c r="G171" t="s">
        <v>157</v>
      </c>
      <c r="H171" t="s">
        <v>71</v>
      </c>
      <c r="I171" t="s">
        <v>712</v>
      </c>
      <c r="J171" t="s">
        <v>22</v>
      </c>
      <c r="K171" t="s">
        <v>713</v>
      </c>
      <c r="L171" t="s">
        <v>802</v>
      </c>
      <c r="M171">
        <v>133</v>
      </c>
      <c r="N171">
        <v>133</v>
      </c>
      <c r="O171">
        <v>115</v>
      </c>
      <c r="P171">
        <v>124</v>
      </c>
      <c r="Q171">
        <v>101</v>
      </c>
      <c r="R171">
        <v>117</v>
      </c>
      <c r="S171">
        <v>117</v>
      </c>
      <c r="T171">
        <v>123</v>
      </c>
      <c r="U171">
        <v>121</v>
      </c>
      <c r="V171">
        <v>41</v>
      </c>
      <c r="W171">
        <v>505</v>
      </c>
      <c r="X171">
        <v>478</v>
      </c>
      <c r="Y171">
        <v>1125</v>
      </c>
      <c r="Z171">
        <v>234</v>
      </c>
      <c r="AA171">
        <v>257</v>
      </c>
      <c r="AB171">
        <v>239</v>
      </c>
      <c r="AC171">
        <v>238</v>
      </c>
      <c r="AD171">
        <v>240</v>
      </c>
      <c r="AE171" t="s">
        <v>592</v>
      </c>
    </row>
    <row r="172" spans="1:31" x14ac:dyDescent="0.3">
      <c r="A172" t="s">
        <v>944</v>
      </c>
      <c r="B172" s="9" t="s">
        <v>722</v>
      </c>
      <c r="C172" t="s">
        <v>934</v>
      </c>
      <c r="D172" t="s">
        <v>590</v>
      </c>
      <c r="E172" t="s">
        <v>28</v>
      </c>
      <c r="F172" t="s">
        <v>25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136</v>
      </c>
      <c r="N172">
        <v>135</v>
      </c>
      <c r="O172">
        <v>115</v>
      </c>
      <c r="P172">
        <v>125</v>
      </c>
      <c r="Q172">
        <v>101</v>
      </c>
      <c r="R172">
        <v>115</v>
      </c>
      <c r="S172">
        <v>115</v>
      </c>
      <c r="T172">
        <v>122</v>
      </c>
      <c r="U172">
        <v>120</v>
      </c>
      <c r="V172">
        <v>41</v>
      </c>
      <c r="W172">
        <v>511</v>
      </c>
      <c r="X172">
        <v>472</v>
      </c>
      <c r="Y172">
        <v>1125</v>
      </c>
      <c r="Z172">
        <v>237</v>
      </c>
      <c r="AA172">
        <v>260</v>
      </c>
      <c r="AB172">
        <v>240</v>
      </c>
      <c r="AC172">
        <v>235</v>
      </c>
      <c r="AD172">
        <v>237</v>
      </c>
      <c r="AE172" t="s">
        <v>592</v>
      </c>
    </row>
    <row r="173" spans="1:31" x14ac:dyDescent="0.3">
      <c r="A173" t="s">
        <v>597</v>
      </c>
      <c r="B173" s="9" t="s">
        <v>854</v>
      </c>
      <c r="C173" t="s">
        <v>211</v>
      </c>
      <c r="D173" t="s">
        <v>594</v>
      </c>
      <c r="E173" t="s">
        <v>24</v>
      </c>
      <c r="F173" t="s">
        <v>26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801</v>
      </c>
      <c r="M173">
        <v>126</v>
      </c>
      <c r="N173">
        <v>121</v>
      </c>
      <c r="O173">
        <v>114</v>
      </c>
      <c r="P173">
        <v>122</v>
      </c>
      <c r="Q173">
        <v>97</v>
      </c>
      <c r="R173">
        <v>128</v>
      </c>
      <c r="S173">
        <v>116</v>
      </c>
      <c r="T173">
        <v>120</v>
      </c>
      <c r="U173">
        <v>118</v>
      </c>
      <c r="V173">
        <v>28</v>
      </c>
      <c r="W173">
        <v>483</v>
      </c>
      <c r="X173">
        <v>482</v>
      </c>
      <c r="Y173">
        <v>1090</v>
      </c>
      <c r="Z173">
        <v>223</v>
      </c>
      <c r="AA173">
        <v>243</v>
      </c>
      <c r="AB173">
        <v>236</v>
      </c>
      <c r="AC173">
        <v>234</v>
      </c>
      <c r="AD173">
        <v>248</v>
      </c>
      <c r="AE173" t="s">
        <v>596</v>
      </c>
    </row>
    <row r="174" spans="1:31" x14ac:dyDescent="0.3">
      <c r="A174" t="s">
        <v>904</v>
      </c>
      <c r="B174" s="9" t="s">
        <v>881</v>
      </c>
      <c r="C174" t="s">
        <v>894</v>
      </c>
      <c r="D174" t="s">
        <v>594</v>
      </c>
      <c r="E174" t="s">
        <v>28</v>
      </c>
      <c r="F174" t="s">
        <v>26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801</v>
      </c>
      <c r="M174">
        <v>127</v>
      </c>
      <c r="N174">
        <v>119</v>
      </c>
      <c r="O174">
        <v>114</v>
      </c>
      <c r="P174">
        <v>120</v>
      </c>
      <c r="Q174">
        <v>97</v>
      </c>
      <c r="R174">
        <v>130</v>
      </c>
      <c r="S174">
        <v>115</v>
      </c>
      <c r="T174">
        <v>122</v>
      </c>
      <c r="U174">
        <v>118</v>
      </c>
      <c r="V174">
        <v>28</v>
      </c>
      <c r="W174">
        <v>480</v>
      </c>
      <c r="X174">
        <v>485</v>
      </c>
      <c r="Y174">
        <v>1090</v>
      </c>
      <c r="Z174">
        <v>224</v>
      </c>
      <c r="AA174">
        <v>239</v>
      </c>
      <c r="AB174">
        <v>234</v>
      </c>
      <c r="AC174">
        <v>233</v>
      </c>
      <c r="AD174">
        <v>252</v>
      </c>
      <c r="AE174" t="s">
        <v>596</v>
      </c>
    </row>
    <row r="175" spans="1:31" x14ac:dyDescent="0.3">
      <c r="A175" t="s">
        <v>703</v>
      </c>
      <c r="B175" s="9" t="s">
        <v>885</v>
      </c>
      <c r="C175" t="s">
        <v>701</v>
      </c>
      <c r="D175" t="s">
        <v>598</v>
      </c>
      <c r="E175" t="s">
        <v>23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783</v>
      </c>
      <c r="M175">
        <v>126</v>
      </c>
      <c r="N175">
        <v>123</v>
      </c>
      <c r="O175">
        <v>119</v>
      </c>
      <c r="P175">
        <v>124</v>
      </c>
      <c r="Q175">
        <v>101</v>
      </c>
      <c r="R175">
        <v>119</v>
      </c>
      <c r="S175">
        <v>119</v>
      </c>
      <c r="T175">
        <v>124</v>
      </c>
      <c r="U175">
        <v>122</v>
      </c>
      <c r="V175">
        <v>41</v>
      </c>
      <c r="W175">
        <v>492</v>
      </c>
      <c r="X175">
        <v>484</v>
      </c>
      <c r="Y175">
        <v>1118</v>
      </c>
      <c r="Z175">
        <v>227</v>
      </c>
      <c r="AA175">
        <v>247</v>
      </c>
      <c r="AB175">
        <v>243</v>
      </c>
      <c r="AC175">
        <v>241</v>
      </c>
      <c r="AD175">
        <v>243</v>
      </c>
      <c r="AE175" t="s">
        <v>600</v>
      </c>
    </row>
    <row r="176" spans="1:31" x14ac:dyDescent="0.3">
      <c r="A176" t="s">
        <v>603</v>
      </c>
      <c r="B176" s="9" t="s">
        <v>889</v>
      </c>
      <c r="C176" t="s">
        <v>391</v>
      </c>
      <c r="D176" t="s">
        <v>392</v>
      </c>
      <c r="E176" t="s">
        <v>24</v>
      </c>
      <c r="F176" t="s">
        <v>31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714</v>
      </c>
      <c r="M176">
        <v>120</v>
      </c>
      <c r="N176">
        <v>123</v>
      </c>
      <c r="O176">
        <v>130</v>
      </c>
      <c r="P176">
        <v>126</v>
      </c>
      <c r="Q176">
        <v>101</v>
      </c>
      <c r="R176">
        <v>118</v>
      </c>
      <c r="S176">
        <v>118</v>
      </c>
      <c r="T176">
        <v>117</v>
      </c>
      <c r="U176">
        <v>119</v>
      </c>
      <c r="V176">
        <v>36</v>
      </c>
      <c r="W176">
        <v>499</v>
      </c>
      <c r="X176">
        <v>472</v>
      </c>
      <c r="Y176">
        <v>1108</v>
      </c>
      <c r="Z176">
        <v>221</v>
      </c>
      <c r="AA176">
        <v>249</v>
      </c>
      <c r="AB176">
        <v>256</v>
      </c>
      <c r="AC176">
        <v>237</v>
      </c>
      <c r="AD176">
        <v>235</v>
      </c>
      <c r="AE176" t="s">
        <v>602</v>
      </c>
    </row>
    <row r="177" spans="1:31" x14ac:dyDescent="0.3">
      <c r="A177" t="s">
        <v>991</v>
      </c>
      <c r="B177" s="9" t="s">
        <v>899</v>
      </c>
      <c r="C177" t="s">
        <v>958</v>
      </c>
      <c r="D177" t="s">
        <v>661</v>
      </c>
      <c r="E177" t="s">
        <v>24</v>
      </c>
      <c r="F177" t="s">
        <v>31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723</v>
      </c>
      <c r="M177">
        <v>118</v>
      </c>
      <c r="N177">
        <v>123</v>
      </c>
      <c r="O177">
        <v>124</v>
      </c>
      <c r="P177">
        <v>124</v>
      </c>
      <c r="Q177">
        <v>101</v>
      </c>
      <c r="R177">
        <v>118</v>
      </c>
      <c r="S177">
        <v>118</v>
      </c>
      <c r="T177">
        <v>118</v>
      </c>
      <c r="U177">
        <v>119</v>
      </c>
      <c r="V177">
        <v>36</v>
      </c>
      <c r="W177">
        <v>489</v>
      </c>
      <c r="X177">
        <v>473</v>
      </c>
      <c r="Y177">
        <v>1099</v>
      </c>
      <c r="Z177">
        <v>219</v>
      </c>
      <c r="AA177">
        <v>247</v>
      </c>
      <c r="AB177">
        <v>248</v>
      </c>
      <c r="AC177">
        <v>237</v>
      </c>
      <c r="AD177">
        <v>236</v>
      </c>
      <c r="AE177" t="s">
        <v>610</v>
      </c>
    </row>
    <row r="178" spans="1:31" x14ac:dyDescent="0.3">
      <c r="A178" t="s">
        <v>901</v>
      </c>
      <c r="B178" s="9" t="s">
        <v>910</v>
      </c>
      <c r="C178" t="s">
        <v>894</v>
      </c>
      <c r="D178" t="s">
        <v>614</v>
      </c>
      <c r="E178" t="s">
        <v>23</v>
      </c>
      <c r="F178" t="s">
        <v>31</v>
      </c>
      <c r="G178" t="s">
        <v>190</v>
      </c>
      <c r="H178" t="s">
        <v>71</v>
      </c>
      <c r="I178" t="s">
        <v>712</v>
      </c>
      <c r="J178" t="s">
        <v>22</v>
      </c>
      <c r="K178" t="s">
        <v>713</v>
      </c>
      <c r="L178" t="s">
        <v>802</v>
      </c>
      <c r="M178">
        <v>121</v>
      </c>
      <c r="N178">
        <v>132</v>
      </c>
      <c r="O178">
        <v>133</v>
      </c>
      <c r="P178">
        <v>130</v>
      </c>
      <c r="Q178">
        <v>101</v>
      </c>
      <c r="R178">
        <v>115</v>
      </c>
      <c r="S178">
        <v>120</v>
      </c>
      <c r="T178">
        <v>115</v>
      </c>
      <c r="U178">
        <v>119</v>
      </c>
      <c r="V178">
        <v>36</v>
      </c>
      <c r="W178">
        <v>516</v>
      </c>
      <c r="X178">
        <v>469</v>
      </c>
      <c r="Y178">
        <v>1122</v>
      </c>
      <c r="Z178">
        <v>222</v>
      </c>
      <c r="AA178">
        <v>262</v>
      </c>
      <c r="AB178">
        <v>263</v>
      </c>
      <c r="AC178">
        <v>239</v>
      </c>
      <c r="AD178">
        <v>230</v>
      </c>
      <c r="AE178" t="s">
        <v>616</v>
      </c>
    </row>
    <row r="179" spans="1:31" x14ac:dyDescent="0.3">
      <c r="A179" t="s">
        <v>1084</v>
      </c>
      <c r="B179" s="9" t="s">
        <v>912</v>
      </c>
      <c r="C179" t="s">
        <v>1078</v>
      </c>
      <c r="D179" t="s">
        <v>614</v>
      </c>
      <c r="E179" t="s">
        <v>24</v>
      </c>
      <c r="F179" t="s">
        <v>31</v>
      </c>
      <c r="G179" t="s">
        <v>190</v>
      </c>
      <c r="H179" t="s">
        <v>71</v>
      </c>
      <c r="I179" t="s">
        <v>712</v>
      </c>
      <c r="J179" t="s">
        <v>22</v>
      </c>
      <c r="K179" t="s">
        <v>713</v>
      </c>
      <c r="L179" t="s">
        <v>802</v>
      </c>
      <c r="M179">
        <v>119</v>
      </c>
      <c r="N179">
        <v>134</v>
      </c>
      <c r="O179">
        <v>132</v>
      </c>
      <c r="P179">
        <v>131</v>
      </c>
      <c r="Q179">
        <v>101</v>
      </c>
      <c r="R179">
        <v>113</v>
      </c>
      <c r="S179">
        <v>122</v>
      </c>
      <c r="T179">
        <v>114</v>
      </c>
      <c r="U179">
        <v>120</v>
      </c>
      <c r="V179">
        <v>36</v>
      </c>
      <c r="W179">
        <v>516</v>
      </c>
      <c r="X179">
        <v>469</v>
      </c>
      <c r="Y179">
        <v>1122</v>
      </c>
      <c r="Z179">
        <v>220</v>
      </c>
      <c r="AA179">
        <v>265</v>
      </c>
      <c r="AB179">
        <v>263</v>
      </c>
      <c r="AC179">
        <v>242</v>
      </c>
      <c r="AD179">
        <v>227</v>
      </c>
      <c r="AE179" t="s">
        <v>616</v>
      </c>
    </row>
    <row r="180" spans="1:31" x14ac:dyDescent="0.3">
      <c r="A180" t="s">
        <v>1086</v>
      </c>
      <c r="B180" s="9" t="s">
        <v>920</v>
      </c>
      <c r="C180" t="s">
        <v>1078</v>
      </c>
      <c r="D180" t="s">
        <v>617</v>
      </c>
      <c r="E180" t="s">
        <v>24</v>
      </c>
      <c r="F180" t="s">
        <v>25</v>
      </c>
      <c r="G180" t="s">
        <v>190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130</v>
      </c>
      <c r="N180">
        <v>123</v>
      </c>
      <c r="O180">
        <v>117</v>
      </c>
      <c r="P180">
        <v>122</v>
      </c>
      <c r="Q180">
        <v>101</v>
      </c>
      <c r="R180">
        <v>124</v>
      </c>
      <c r="S180">
        <v>120</v>
      </c>
      <c r="T180">
        <v>125</v>
      </c>
      <c r="U180">
        <v>120</v>
      </c>
      <c r="V180">
        <v>31</v>
      </c>
      <c r="W180">
        <v>492</v>
      </c>
      <c r="X180">
        <v>489</v>
      </c>
      <c r="Y180">
        <v>1113</v>
      </c>
      <c r="Z180">
        <v>231</v>
      </c>
      <c r="AA180">
        <v>245</v>
      </c>
      <c r="AB180">
        <v>239</v>
      </c>
      <c r="AC180">
        <v>240</v>
      </c>
      <c r="AD180">
        <v>249</v>
      </c>
      <c r="AE180" t="s">
        <v>619</v>
      </c>
    </row>
    <row r="181" spans="1:31" x14ac:dyDescent="0.3">
      <c r="A181" t="s">
        <v>1051</v>
      </c>
      <c r="B181" s="9" t="s">
        <v>925</v>
      </c>
      <c r="C181" t="s">
        <v>1048</v>
      </c>
      <c r="D181" t="s">
        <v>620</v>
      </c>
      <c r="E181" t="s">
        <v>23</v>
      </c>
      <c r="F181" t="s">
        <v>26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800</v>
      </c>
      <c r="M181">
        <v>129</v>
      </c>
      <c r="N181">
        <v>119</v>
      </c>
      <c r="O181">
        <v>113</v>
      </c>
      <c r="P181">
        <v>122</v>
      </c>
      <c r="Q181">
        <v>101</v>
      </c>
      <c r="R181">
        <v>131</v>
      </c>
      <c r="S181">
        <v>115</v>
      </c>
      <c r="T181">
        <v>120</v>
      </c>
      <c r="U181">
        <v>118</v>
      </c>
      <c r="V181">
        <v>36</v>
      </c>
      <c r="W181">
        <v>483</v>
      </c>
      <c r="X181">
        <v>484</v>
      </c>
      <c r="Y181">
        <v>1104</v>
      </c>
      <c r="Z181">
        <v>230</v>
      </c>
      <c r="AA181">
        <v>241</v>
      </c>
      <c r="AB181">
        <v>235</v>
      </c>
      <c r="AC181">
        <v>233</v>
      </c>
      <c r="AD181">
        <v>251</v>
      </c>
      <c r="AE181" t="s">
        <v>622</v>
      </c>
    </row>
    <row r="182" spans="1:31" x14ac:dyDescent="0.3">
      <c r="A182" t="s">
        <v>933</v>
      </c>
      <c r="B182" s="9" t="s">
        <v>932</v>
      </c>
      <c r="C182" t="s">
        <v>914</v>
      </c>
      <c r="D182" t="s">
        <v>623</v>
      </c>
      <c r="E182" t="s">
        <v>23</v>
      </c>
      <c r="F182" t="s">
        <v>25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714</v>
      </c>
      <c r="M182">
        <v>128</v>
      </c>
      <c r="N182">
        <v>122</v>
      </c>
      <c r="O182">
        <v>116</v>
      </c>
      <c r="P182">
        <v>120</v>
      </c>
      <c r="Q182">
        <v>97</v>
      </c>
      <c r="R182">
        <v>119</v>
      </c>
      <c r="S182">
        <v>122</v>
      </c>
      <c r="T182">
        <v>123</v>
      </c>
      <c r="U182">
        <v>122</v>
      </c>
      <c r="V182">
        <v>36</v>
      </c>
      <c r="W182">
        <v>486</v>
      </c>
      <c r="X182">
        <v>486</v>
      </c>
      <c r="Y182">
        <v>1105</v>
      </c>
      <c r="Z182">
        <v>225</v>
      </c>
      <c r="AA182">
        <v>242</v>
      </c>
      <c r="AB182">
        <v>236</v>
      </c>
      <c r="AC182">
        <v>244</v>
      </c>
      <c r="AD182">
        <v>242</v>
      </c>
      <c r="AE182" t="s">
        <v>625</v>
      </c>
    </row>
    <row r="183" spans="1:31" x14ac:dyDescent="0.3">
      <c r="A183" t="s">
        <v>981</v>
      </c>
      <c r="B183" s="9" t="s">
        <v>938</v>
      </c>
      <c r="C183" t="s">
        <v>958</v>
      </c>
      <c r="D183" t="s">
        <v>673</v>
      </c>
      <c r="E183" t="s">
        <v>28</v>
      </c>
      <c r="F183" t="s">
        <v>25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735</v>
      </c>
      <c r="M183">
        <v>130</v>
      </c>
      <c r="N183">
        <v>125</v>
      </c>
      <c r="O183">
        <v>114</v>
      </c>
      <c r="P183">
        <v>118</v>
      </c>
      <c r="Q183">
        <v>101</v>
      </c>
      <c r="R183">
        <v>118</v>
      </c>
      <c r="S183">
        <v>116</v>
      </c>
      <c r="T183">
        <v>123</v>
      </c>
      <c r="U183">
        <v>116</v>
      </c>
      <c r="V183">
        <v>31</v>
      </c>
      <c r="W183">
        <v>487</v>
      </c>
      <c r="X183">
        <v>473</v>
      </c>
      <c r="Y183">
        <v>1092</v>
      </c>
      <c r="Z183">
        <v>231</v>
      </c>
      <c r="AA183">
        <v>243</v>
      </c>
      <c r="AB183">
        <v>232</v>
      </c>
      <c r="AC183">
        <v>232</v>
      </c>
      <c r="AD183">
        <v>241</v>
      </c>
      <c r="AE183" t="s">
        <v>675</v>
      </c>
    </row>
    <row r="184" spans="1:31" x14ac:dyDescent="0.3">
      <c r="A184" t="s">
        <v>629</v>
      </c>
      <c r="B184" s="9" t="s">
        <v>954</v>
      </c>
      <c r="C184" t="s">
        <v>209</v>
      </c>
      <c r="D184" t="s">
        <v>626</v>
      </c>
      <c r="E184" t="s">
        <v>28</v>
      </c>
      <c r="F184" t="s">
        <v>25</v>
      </c>
      <c r="G184" t="s">
        <v>154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131</v>
      </c>
      <c r="N184">
        <v>130</v>
      </c>
      <c r="O184">
        <v>115</v>
      </c>
      <c r="P184">
        <v>120</v>
      </c>
      <c r="Q184">
        <v>101</v>
      </c>
      <c r="R184">
        <v>119</v>
      </c>
      <c r="S184">
        <v>122</v>
      </c>
      <c r="T184">
        <v>124</v>
      </c>
      <c r="U184">
        <v>122</v>
      </c>
      <c r="V184">
        <v>26</v>
      </c>
      <c r="W184">
        <v>496</v>
      </c>
      <c r="X184">
        <v>487</v>
      </c>
      <c r="Y184">
        <v>1110</v>
      </c>
      <c r="Z184">
        <v>232</v>
      </c>
      <c r="AA184">
        <v>250</v>
      </c>
      <c r="AB184">
        <v>235</v>
      </c>
      <c r="AC184">
        <v>244</v>
      </c>
      <c r="AD184">
        <v>243</v>
      </c>
      <c r="AE184" t="s">
        <v>628</v>
      </c>
    </row>
    <row r="185" spans="1:31" x14ac:dyDescent="0.3">
      <c r="A185" t="s">
        <v>924</v>
      </c>
      <c r="B185" s="9" t="s">
        <v>962</v>
      </c>
      <c r="C185" t="s">
        <v>914</v>
      </c>
      <c r="D185" t="s">
        <v>626</v>
      </c>
      <c r="E185" t="s">
        <v>23</v>
      </c>
      <c r="F185" t="s">
        <v>25</v>
      </c>
      <c r="G185" t="s">
        <v>154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133</v>
      </c>
      <c r="N185">
        <v>128</v>
      </c>
      <c r="O185">
        <v>115</v>
      </c>
      <c r="P185">
        <v>118</v>
      </c>
      <c r="Q185">
        <v>101</v>
      </c>
      <c r="R185">
        <v>121</v>
      </c>
      <c r="S185">
        <v>122</v>
      </c>
      <c r="T185">
        <v>126</v>
      </c>
      <c r="U185">
        <v>121</v>
      </c>
      <c r="V185">
        <v>26</v>
      </c>
      <c r="W185">
        <v>494</v>
      </c>
      <c r="X185">
        <v>490</v>
      </c>
      <c r="Y185">
        <v>1111</v>
      </c>
      <c r="Z185">
        <v>234</v>
      </c>
      <c r="AA185">
        <v>246</v>
      </c>
      <c r="AB185">
        <v>233</v>
      </c>
      <c r="AC185">
        <v>243</v>
      </c>
      <c r="AD185">
        <v>247</v>
      </c>
      <c r="AE185" t="s">
        <v>628</v>
      </c>
    </row>
    <row r="186" spans="1:31" x14ac:dyDescent="0.3">
      <c r="A186" t="s">
        <v>995</v>
      </c>
      <c r="B186" s="9" t="s">
        <v>971</v>
      </c>
      <c r="C186" t="s">
        <v>208</v>
      </c>
      <c r="D186" t="s">
        <v>626</v>
      </c>
      <c r="E186" t="s">
        <v>24</v>
      </c>
      <c r="F186" t="s">
        <v>25</v>
      </c>
      <c r="G186" t="s">
        <v>154</v>
      </c>
      <c r="H186" t="s">
        <v>71</v>
      </c>
      <c r="I186" t="s">
        <v>712</v>
      </c>
      <c r="J186" t="s">
        <v>22</v>
      </c>
      <c r="K186" t="s">
        <v>713</v>
      </c>
      <c r="L186" t="s">
        <v>802</v>
      </c>
      <c r="M186">
        <v>134</v>
      </c>
      <c r="N186">
        <v>127</v>
      </c>
      <c r="O186">
        <v>115</v>
      </c>
      <c r="P186">
        <v>117</v>
      </c>
      <c r="Q186">
        <v>101</v>
      </c>
      <c r="R186">
        <v>119</v>
      </c>
      <c r="S186">
        <v>125</v>
      </c>
      <c r="T186">
        <v>124</v>
      </c>
      <c r="U186">
        <v>124</v>
      </c>
      <c r="V186">
        <v>26</v>
      </c>
      <c r="W186">
        <v>493</v>
      </c>
      <c r="X186">
        <v>492</v>
      </c>
      <c r="Y186">
        <v>1112</v>
      </c>
      <c r="Z186">
        <v>235</v>
      </c>
      <c r="AA186">
        <v>244</v>
      </c>
      <c r="AB186">
        <v>232</v>
      </c>
      <c r="AC186">
        <v>249</v>
      </c>
      <c r="AD186">
        <v>243</v>
      </c>
      <c r="AE186" t="s">
        <v>628</v>
      </c>
    </row>
    <row r="187" spans="1:31" x14ac:dyDescent="0.3">
      <c r="A187" t="s">
        <v>664</v>
      </c>
      <c r="B187" s="9" t="s">
        <v>986</v>
      </c>
      <c r="C187" t="s">
        <v>391</v>
      </c>
      <c r="D187" t="s">
        <v>630</v>
      </c>
      <c r="E187" t="s">
        <v>28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126</v>
      </c>
      <c r="N187">
        <v>120</v>
      </c>
      <c r="O187">
        <v>121</v>
      </c>
      <c r="P187">
        <v>124</v>
      </c>
      <c r="Q187">
        <v>101</v>
      </c>
      <c r="R187">
        <v>117</v>
      </c>
      <c r="S187">
        <v>122</v>
      </c>
      <c r="T187">
        <v>124</v>
      </c>
      <c r="U187">
        <v>122</v>
      </c>
      <c r="V187">
        <v>36</v>
      </c>
      <c r="W187">
        <v>491</v>
      </c>
      <c r="X187">
        <v>485</v>
      </c>
      <c r="Y187">
        <v>1113</v>
      </c>
      <c r="Z187">
        <v>227</v>
      </c>
      <c r="AA187">
        <v>244</v>
      </c>
      <c r="AB187">
        <v>245</v>
      </c>
      <c r="AC187">
        <v>244</v>
      </c>
      <c r="AD187">
        <v>241</v>
      </c>
      <c r="AE187" t="s">
        <v>632</v>
      </c>
    </row>
    <row r="188" spans="1:31" x14ac:dyDescent="0.3">
      <c r="A188" t="s">
        <v>648</v>
      </c>
      <c r="B188" s="9" t="s">
        <v>1004</v>
      </c>
      <c r="C188" t="s">
        <v>209</v>
      </c>
      <c r="D188" t="s">
        <v>645</v>
      </c>
      <c r="E188" t="s">
        <v>24</v>
      </c>
      <c r="F188" t="s">
        <v>31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766</v>
      </c>
      <c r="M188">
        <v>120</v>
      </c>
      <c r="N188">
        <v>124</v>
      </c>
      <c r="O188">
        <v>129</v>
      </c>
      <c r="P188">
        <v>129</v>
      </c>
      <c r="Q188">
        <v>101</v>
      </c>
      <c r="R188">
        <v>115</v>
      </c>
      <c r="S188">
        <v>122</v>
      </c>
      <c r="T188">
        <v>119</v>
      </c>
      <c r="U188">
        <v>120</v>
      </c>
      <c r="V188">
        <v>41</v>
      </c>
      <c r="W188">
        <v>502</v>
      </c>
      <c r="X188">
        <v>476</v>
      </c>
      <c r="Y188">
        <v>1120</v>
      </c>
      <c r="Z188">
        <v>221</v>
      </c>
      <c r="AA188">
        <v>253</v>
      </c>
      <c r="AB188">
        <v>258</v>
      </c>
      <c r="AC188">
        <v>242</v>
      </c>
      <c r="AD188">
        <v>234</v>
      </c>
      <c r="AE188" t="s">
        <v>647</v>
      </c>
    </row>
    <row r="189" spans="1:31" x14ac:dyDescent="0.3">
      <c r="A189" t="s">
        <v>997</v>
      </c>
      <c r="B189" s="9" t="s">
        <v>1006</v>
      </c>
      <c r="C189" t="s">
        <v>208</v>
      </c>
      <c r="D189" t="s">
        <v>645</v>
      </c>
      <c r="E189" t="s">
        <v>28</v>
      </c>
      <c r="F189" t="s">
        <v>31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801</v>
      </c>
      <c r="M189">
        <v>118</v>
      </c>
      <c r="N189">
        <v>126</v>
      </c>
      <c r="O189">
        <v>132</v>
      </c>
      <c r="P189">
        <v>131</v>
      </c>
      <c r="Q189">
        <v>101</v>
      </c>
      <c r="R189">
        <v>112</v>
      </c>
      <c r="S189">
        <v>122</v>
      </c>
      <c r="T189">
        <v>117</v>
      </c>
      <c r="U189">
        <v>120</v>
      </c>
      <c r="V189">
        <v>41</v>
      </c>
      <c r="W189">
        <v>507</v>
      </c>
      <c r="X189">
        <v>471</v>
      </c>
      <c r="Y189">
        <v>1120</v>
      </c>
      <c r="Z189">
        <v>219</v>
      </c>
      <c r="AA189">
        <v>257</v>
      </c>
      <c r="AB189">
        <v>263</v>
      </c>
      <c r="AC189">
        <v>242</v>
      </c>
      <c r="AD189">
        <v>229</v>
      </c>
      <c r="AE189" t="s">
        <v>647</v>
      </c>
    </row>
    <row r="190" spans="1:31" x14ac:dyDescent="0.3">
      <c r="A190" t="s">
        <v>905</v>
      </c>
      <c r="B190" s="9" t="s">
        <v>1013</v>
      </c>
      <c r="C190" t="s">
        <v>894</v>
      </c>
      <c r="D190" t="s">
        <v>649</v>
      </c>
      <c r="E190" t="s">
        <v>23</v>
      </c>
      <c r="F190" t="s">
        <v>25</v>
      </c>
      <c r="G190" t="s">
        <v>155</v>
      </c>
      <c r="H190" t="s">
        <v>71</v>
      </c>
      <c r="I190" t="s">
        <v>712</v>
      </c>
      <c r="J190" t="s">
        <v>22</v>
      </c>
      <c r="K190" t="s">
        <v>713</v>
      </c>
      <c r="L190" t="s">
        <v>769</v>
      </c>
      <c r="M190">
        <v>133</v>
      </c>
      <c r="N190">
        <v>128</v>
      </c>
      <c r="O190">
        <v>116</v>
      </c>
      <c r="P190">
        <v>122</v>
      </c>
      <c r="Q190">
        <v>101</v>
      </c>
      <c r="R190">
        <v>119</v>
      </c>
      <c r="S190">
        <v>119</v>
      </c>
      <c r="T190">
        <v>129</v>
      </c>
      <c r="U190">
        <v>122</v>
      </c>
      <c r="V190">
        <v>36</v>
      </c>
      <c r="W190">
        <v>499</v>
      </c>
      <c r="X190">
        <v>489</v>
      </c>
      <c r="Y190">
        <v>1125</v>
      </c>
      <c r="Z190">
        <v>234</v>
      </c>
      <c r="AA190">
        <v>250</v>
      </c>
      <c r="AB190">
        <v>238</v>
      </c>
      <c r="AC190">
        <v>241</v>
      </c>
      <c r="AD190">
        <v>248</v>
      </c>
      <c r="AE190" t="s">
        <v>651</v>
      </c>
    </row>
    <row r="191" spans="1:31" x14ac:dyDescent="0.3">
      <c r="A191" t="s">
        <v>1056</v>
      </c>
      <c r="B191" s="9" t="s">
        <v>1019</v>
      </c>
      <c r="C191" t="s">
        <v>1048</v>
      </c>
      <c r="D191" t="s">
        <v>649</v>
      </c>
      <c r="E191" t="s">
        <v>24</v>
      </c>
      <c r="F191" t="s">
        <v>25</v>
      </c>
      <c r="G191" t="s">
        <v>155</v>
      </c>
      <c r="H191" t="s">
        <v>71</v>
      </c>
      <c r="I191" t="s">
        <v>712</v>
      </c>
      <c r="J191" t="s">
        <v>22</v>
      </c>
      <c r="K191" t="s">
        <v>713</v>
      </c>
      <c r="L191" t="s">
        <v>769</v>
      </c>
      <c r="M191">
        <v>132</v>
      </c>
      <c r="N191">
        <v>130</v>
      </c>
      <c r="O191">
        <v>115</v>
      </c>
      <c r="P191">
        <v>123</v>
      </c>
      <c r="Q191">
        <v>101</v>
      </c>
      <c r="R191">
        <v>117</v>
      </c>
      <c r="S191">
        <v>121</v>
      </c>
      <c r="T191">
        <v>128</v>
      </c>
      <c r="U191">
        <v>123</v>
      </c>
      <c r="V191">
        <v>36</v>
      </c>
      <c r="W191">
        <v>500</v>
      </c>
      <c r="X191">
        <v>489</v>
      </c>
      <c r="Y191">
        <v>1126</v>
      </c>
      <c r="Z191">
        <v>233</v>
      </c>
      <c r="AA191">
        <v>253</v>
      </c>
      <c r="AB191">
        <v>238</v>
      </c>
      <c r="AC191">
        <v>244</v>
      </c>
      <c r="AD191">
        <v>245</v>
      </c>
      <c r="AE191" t="s">
        <v>651</v>
      </c>
    </row>
    <row r="192" spans="1:31" x14ac:dyDescent="0.3">
      <c r="A192" t="s">
        <v>921</v>
      </c>
      <c r="B192" s="9" t="s">
        <v>1039</v>
      </c>
      <c r="C192" t="s">
        <v>914</v>
      </c>
      <c r="D192" t="s">
        <v>658</v>
      </c>
      <c r="E192" t="s">
        <v>23</v>
      </c>
      <c r="F192" t="s">
        <v>26</v>
      </c>
      <c r="G192" t="s">
        <v>155</v>
      </c>
      <c r="H192" t="s">
        <v>71</v>
      </c>
      <c r="I192" t="s">
        <v>712</v>
      </c>
      <c r="J192" t="s">
        <v>22</v>
      </c>
      <c r="K192" t="s">
        <v>713</v>
      </c>
      <c r="L192" t="s">
        <v>714</v>
      </c>
      <c r="M192">
        <v>128</v>
      </c>
      <c r="N192">
        <v>123</v>
      </c>
      <c r="O192">
        <v>113</v>
      </c>
      <c r="P192">
        <v>122</v>
      </c>
      <c r="Q192">
        <v>101</v>
      </c>
      <c r="R192">
        <v>134</v>
      </c>
      <c r="S192">
        <v>116</v>
      </c>
      <c r="T192">
        <v>118</v>
      </c>
      <c r="U192">
        <v>118</v>
      </c>
      <c r="V192">
        <v>41</v>
      </c>
      <c r="W192">
        <v>486</v>
      </c>
      <c r="X192">
        <v>486</v>
      </c>
      <c r="Y192">
        <v>1114</v>
      </c>
      <c r="Z192">
        <v>229</v>
      </c>
      <c r="AA192">
        <v>245</v>
      </c>
      <c r="AB192">
        <v>235</v>
      </c>
      <c r="AC192">
        <v>234</v>
      </c>
      <c r="AD192">
        <v>252</v>
      </c>
      <c r="AE192" t="s">
        <v>660</v>
      </c>
    </row>
    <row r="193" spans="1:31" x14ac:dyDescent="0.3">
      <c r="A193" t="s">
        <v>1068</v>
      </c>
      <c r="B193" s="9" t="s">
        <v>1046</v>
      </c>
      <c r="C193" t="s">
        <v>1048</v>
      </c>
      <c r="D193" t="s">
        <v>652</v>
      </c>
      <c r="E193" t="s">
        <v>23</v>
      </c>
      <c r="F193" t="s">
        <v>25</v>
      </c>
      <c r="G193" t="s">
        <v>158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132</v>
      </c>
      <c r="N193">
        <v>129</v>
      </c>
      <c r="O193">
        <v>115</v>
      </c>
      <c r="P193">
        <v>122</v>
      </c>
      <c r="Q193">
        <v>101</v>
      </c>
      <c r="R193">
        <v>119</v>
      </c>
      <c r="S193">
        <v>124</v>
      </c>
      <c r="T193">
        <v>122</v>
      </c>
      <c r="U193">
        <v>121</v>
      </c>
      <c r="V193">
        <v>41</v>
      </c>
      <c r="W193">
        <v>498</v>
      </c>
      <c r="X193">
        <v>486</v>
      </c>
      <c r="Y193">
        <v>1126</v>
      </c>
      <c r="Z193">
        <v>233</v>
      </c>
      <c r="AA193">
        <v>251</v>
      </c>
      <c r="AB193">
        <v>237</v>
      </c>
      <c r="AC193">
        <v>245</v>
      </c>
      <c r="AD193">
        <v>241</v>
      </c>
      <c r="AE193" t="s">
        <v>654</v>
      </c>
    </row>
    <row r="194" spans="1:31" x14ac:dyDescent="0.3">
      <c r="A194" t="s">
        <v>947</v>
      </c>
      <c r="B194" s="9" t="s">
        <v>1054</v>
      </c>
      <c r="C194" t="s">
        <v>934</v>
      </c>
      <c r="D194" t="s">
        <v>686</v>
      </c>
      <c r="E194" t="s">
        <v>28</v>
      </c>
      <c r="F194" t="s">
        <v>25</v>
      </c>
      <c r="G194" t="s">
        <v>688</v>
      </c>
      <c r="H194" t="s">
        <v>71</v>
      </c>
      <c r="I194" t="s">
        <v>712</v>
      </c>
      <c r="J194" t="s">
        <v>22</v>
      </c>
      <c r="K194" t="s">
        <v>713</v>
      </c>
      <c r="L194" t="s">
        <v>783</v>
      </c>
      <c r="M194">
        <v>126</v>
      </c>
      <c r="N194">
        <v>122</v>
      </c>
      <c r="O194">
        <v>119</v>
      </c>
      <c r="P194">
        <v>124</v>
      </c>
      <c r="Q194">
        <v>101</v>
      </c>
      <c r="R194">
        <v>117</v>
      </c>
      <c r="S194">
        <v>123</v>
      </c>
      <c r="T194">
        <v>126</v>
      </c>
      <c r="U194">
        <v>119</v>
      </c>
      <c r="V194">
        <v>36</v>
      </c>
      <c r="W194">
        <v>491</v>
      </c>
      <c r="X194">
        <v>485</v>
      </c>
      <c r="Y194">
        <v>1113</v>
      </c>
      <c r="Z194">
        <v>227</v>
      </c>
      <c r="AA194">
        <v>246</v>
      </c>
      <c r="AB194">
        <v>243</v>
      </c>
      <c r="AC194">
        <v>242</v>
      </c>
      <c r="AD194">
        <v>243</v>
      </c>
      <c r="AE194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23" sqref="E23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ユニフォーム星海光来ICONIC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文化祭星海光来ICONIC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サバゲ星海光来ICONIC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ユニフォーム昼神幸郎ICONIC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Xmas昼神幸郎ICONIC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ユニフォーム佐久早聖臣ICONIC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サバゲ佐久早聖臣ICONIC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ユニフォーム小森元也ICONIC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ユニフォーム大将優ICONIC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新年大将優ICONIC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ユニフォーム沼井和馬ICONIC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ユニフォーム潜尚保ICONIC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ユニフォーム高千穂恵也ICONIC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ユニフォーム広尾倖児ICONIC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ユニフォーム先島伊澄ICONIC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ユニフォーム背黒晃彦ICONIC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ユニフォーム赤間颯ICONIC</v>
      </c>
      <c r="C194">
        <f>SetNo[[#This Row],[No.]]</f>
        <v>193</v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4 K A A B Q S w M E F A A C A A g A 8 K i R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8 K i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o k V g p M m g N i A c A A N s 2 A A A T A B w A R m 9 y b X V s Y X M v U 2 V j d G l v b j E u b S C i G A A o o B Q A A A A A A A A A A A A A A A A A A A A A A A A A A A D t W l 9 P F F c U f y f h O 9 x M X y B O N j Z p + 9 L a x K J t 2 h q t Q O 3 D Z k N G 9 i o b l l m z O 1 Q N I X F n q g G V 1 F Y h G p S K E L F Y 0 G o b M G r 8 L r 3 O y n 6 L 3 v 9 z 5 8 4 f D M 4 A D 8 v D M n P m 3 H P O P e d 3 f 3 f 3 z G 3 A Y a d S s 8 E A + / / x 5 9 1 d 3 V 2 N E a s O y + D k 0 I B j O e A Q q E K n u w v g P + S + R t 4 r 5 L 7 A w q M X h m G 1 0 D d e r 0 P b + a l W H z 1 d q 4 3 2 9 E 4 U j 1 t j 8 J B B h h q l y W J f z X a w Q s l k F v p G L P s s L A 9 e P A c b 2 M i g d b o K C 4 N 1 y 2 6 c q d X H + m r V 8 T G b P u y R v s y J C Q P / Q 9 5 v y F 1 G 7 h P D / N Z 2 P v u k Q N T A p E k e / k s 0 v T n 1 C X v w E n k e 8 q 4 g d w l 5 z 5 H 7 V N d o 3 1 / b + u W 5 L v V f b L a b 1 y L W v D n k r R G D 4 R j Y s x v I m 4 l K / 0 L u R l J s e E a 3 6 L P p 6 L h F G u 4 b 5 D 3 W n 7 V u v W z 9 7 v l X 5 y N B r 0 / 5 7 h 3 9 w W Q v T / x g z b G q v J 4 s 6 4 f L Z Z b v H r U o J j C k q m E C a A 2 P g K J 0 W j p Q l H 7 I N U 0 U v l A j L i n + h f f D j m M N j 5 6 y q j H e p T v T k G q G S R w X 1 b I H 7 m L s D 8 D 6 z z D e v L R p G k K L z 6 s o g Y N t M y S E b R P L I n u N R r x 5 Y d M 0 u E 5 g X A d f g h f m o R 8 O w 0 r S H L h p 0 w i 0 D M B T p G C M F E K B V Z y b r 6 q 1 p D o E t k 1 D q I k 6 K N C n 1 S Z o j z P / d v M h a r 5 o z b 9 B z S n k T i P 3 O m r + s b V 4 X b o b q N W d H m G d r O z j t Q L O 2 I l 6 G d Y L h x v D 0 C 5 X 7 L M B b I k + J B E G b N E P a 0 S b R d 3 o S X J p E t v v b j 3 C 1 r k T o 3 V 3 Z m v p M r n y b 8 z 4 0 z P k C j V v I x f P 6 y Z q Y q D d p C L v H n I 3 a V Z X c O W I q P 3 4 d u v + I n u I 8 / 0 A e a u s s k R 0 7 B T 5 x J b x u i B X / 9 2 + Q v 6 9 2 / j V v z H l X 1 q m w 0 I E B l T O A r E 8 B S Q 3 A c l H Q O M g o D E M k D w E N H 4 B G q c A l U e A y h 3 h 5 a + u S K C u H w X t K i j x X Q A d E s Q U a u L C 4 J K s G p O 9 3 V 0 V W y + r t u E Q D z v d c c j Y m C 1 n A F a x I w l A W M V b n Q C P s s l g k B i m A c s W / p T A 8 Z d X / K k r 7 c U F L P T / X m h d W s E X W 9 P P 8 C c p p / c E j y a S p b u t t S W i 8 2 r D v z 4 n L 6 Q c u a u 0 F F M E O + 4 T U W q i i Z r 3 U H P 9 7 U u u 3 L 5 / + d 3 8 e l R O c C R X h b 8 8 3 Z r / B z V n G d r 9 h W v p e y l L A V t u + r 5 B Z 6 x t J c G s g U N 2 W Q d e c C Z N M C F z o I l p R j S Z k h + g m i f q P C 2 6 X G Q v X p 4 0 K j m 3 L C L L v s j 0 4 h O d q s R W b 0 h D Y C O Y r Q r s a G X C A O d r Z Y c Q 5 6 N j Q N 7 B e Q f n + w n n Z H t I A v l 2 K C d j 4 y D e A X g H 4 P s G 4 O y L 0 Q 5 5 n A 3 u Y L y D 8 X 2 N c f p V f o c Q p 2 M 7 C O 8 g f F 8 j f O A c H K 7 Q b k g U 4 9 v / 4 G S D O y D v g H x / g 3 y 0 U q 2 m t 1 Z Y q 9 8 E s m M C c e 3 A + + C 3 s J M m m s S 6 7 C h J m C F v g V r f l P M h + X U f I W + 1 N f t U h n Q c N h x Y / q 5 W I R 1 Y G m 2 Q J 5 w y 3 k k K y Q w u x H 7 J u O 8 r d r n Q X z k 7 4 p w Y d 2 B d + P 8 I 4 2 2 2 P X d N u g c n D e n 1 6 I V z l l 2 m 1 7 x p m h 5 u y C m H f W i B g w D d H N A h D A e o D X A a R i a F B / d R 4 P b F b c i P F E p / Q s L 9 i t u Q f 6 k j 4 5 B 2 Z D x h i Y h L 5 P M H q 2 5 R A M Z 0 n O N y T S b t v f a v z h 8 g H U x 3 j b U r 6 W u I y h l Q D E + j B C o N Y I 9 j 4 8 4 I t M F B A K s N C I o C V a U D x c i s F B k L t R S J 9 N O Y U O X D I D 4 2 3 5 g o i + G M l L 7 4 E k d G A 4 y L j C v p A h 4 c m 9 F B E e M R S q o J C z O Y Q L A y 5 U r L B C M x l U n K h k J Q L O g 4 T t q m G 7 Z X r K Q 0 t D P n J W 5 b Z y b R 2 d t l b g r c 5 s l O 3 E u A P S H Q 0 C f F C v 6 E T L K U E G g 8 J f U U p p L 2 F K 4 K y 3 J n q / C U E v g q w B u l g c g M Q 9 I c W S u c G 5 W 3 E i J U u C s u r 1 m y V 4 Y Y 2 h m L p d B Y W r N z r z h M v J / L n M C I Y Z 2 9 a M d 2 l 6 m L + 8 y T t 4 i L A H D 0 T k M b k y l Q o w L J V f R O I y q m o b A U s 6 F Q l C L I n Z + U C S S Q E w c S X e T h + Q S i H D l J S Y Z K S J G o F C q K 5 C 9 L H v p A T G T O P e l 9 6 L 1 i n + D Y Q O b 8 w 0 z r D M Q 7 6 r v M Q d J r n i z E n A S Y 4 / c a 6 o R U w R 0 X S T b i 9 x o f C S 2 F k Y Q t h Z N C o t x Z K T S Z B F 6 S E K N r X p + b K s y R n U J p U f k p N j q F o 2 L y m S V L Z Y S Z z N k q 9 Y 3 C X p G V P L G U O V d R y z p V s T c j u 8 x U w m m e R E V 9 B J h j t x r k u F B B H J N I k m K 3 G k d x H Y W i u B 2 F o V R J 7 g S l T i O B n w S q 6 H L X Z q X I c i Q n N S M q N 8 V E p j B T N I 9 Z E l M 8 R p L g k C H / 8 N + A Q 8 c q N s R r L Y W D 1 M 6 U 5 I N Z 2 t 9 / T M 9 P v p J Q C Z 1 s p W n o r 5 1 X y Y l V o y e m E X C I L L I / y Y F Q c i r z A X I f I m / K 6 A 0 O N K f k O C U c k X S R 8 2 g K 5 a J 4 v 7 O 6 w W u c m G J E j + 0 G R U g y H 3 e M Y u h r W L G 3 r Q n / 5 p d J S a J f M m h B s J E V X h N S j Y y K E b c 1 J y E 8 + / I c g R 9 Q H 9 r + H f r R x o a 2 K w 9 7 4 5 J V d c J t f l I c c u o a l + U S 1 R S n p 3 M p U X r P e 5 9 V i B L m 0 D f j M L U H F X z 7 y q x C 4 T 2 Q V u g Z V s i n J O n b w j 4 r C f n B P z R Y G c O j t y s J 7 a Z l V Z F Q M w c X p H X H b c / d 9 D f W 8 6 l J a l 9 j 7 0 v y P 1 B L A Q I t A B Q A A g A I A P C o k V g 6 a C 6 w p A A A A P Y A A A A S A A A A A A A A A A A A A A A A A A A A A A B D b 2 5 m a W c v U G F j a 2 F n Z S 5 4 b W x Q S w E C L Q A U A A I A C A D w q J F Y D 8 r p q 6 Q A A A D p A A A A E w A A A A A A A A A A A A A A A A D w A A A A W 0 N v b n R l b n R f V H l w Z X N d L n h t b F B L A Q I t A B Q A A g A I A P C o k V g p M m g N i A c A A N s 2 A A A T A A A A A A A A A A A A A A A A A O E B A A B G b 3 J t d W x h c y 9 T Z W N 0 a W 9 u M S 5 t U E s F B g A A A A A D A A M A w g A A A L Y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Q A A A A A A M A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0 L T E 3 V D E y O j A 3 O j M x L j g 2 M j Y 2 N z R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X d N R E F 3 T U R B d 0 1 E Q X d N R E F 3 T U R B d 0 1 E Q U E 9 P S I g L z 4 8 R W 5 0 c n k g V H l w Z T 0 i R m l s b E N v d W 5 0 I i B W Y W x 1 Z T 0 i b D E 5 M y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D Y 5 M j Q 5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j I 1 M j E y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E 3 V D E y O j A 3 O j M y L j M 2 M j U y M T J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j I 1 M j E y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d U M T I 6 M D c 6 M z I u M z Y 3 M D k z N F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E 3 V D E y O j A 3 O j M y L j M 2 N z A 5 M z R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j c w O T M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z c x N j I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d U M T I 6 M D c 6 M z I u M z c 3 M T Y y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E 3 V D E y O j A 3 O j M y L j M 3 N z E 2 M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z M i 4 z N z c x N j I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d U M T I 6 M D c 6 M z I u M z c 3 M T Y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x N 1 Q x M j o w N z o z M i 4 z N z c x N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d U M T I 6 M D c 6 M z I u M z c 3 M T Y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d U M T I 6 M D c 6 M z I u M z g 3 M z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d U M T I 6 M D c 6 M z I u M z g 3 M z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s p / C X m K S K V k h H S z M I f T A A A A A A I A A A A A A B B m A A A A A Q A A I A A A A L b n o N W I m t m j R n q j D e 2 w 6 e 8 + l Y 8 V 4 3 o S m o B m E e L h c t E + A A A A A A 6 A A A A A A g A A I A A A A J g x 3 a P z c j j Z A T / g I B a h S t B X U V L x D / M Q 2 w J y 0 Y e C 2 V U W U A A A A P l Q F E 4 w X J n u 1 i P Z 6 T t X O H e 5 f i l V v F + O y i 2 K H 8 z z S D V V J 2 T g e S x l w Y l G H x K q f 3 R K z e 7 g 4 X 9 p X b h u l u a S F t i P r v 1 F v P 0 a 9 z N B Y 0 s 8 1 t 2 4 I j e 7 Q A A A A J P Q 1 q 2 N G j U N Y z 2 b r w G R E 2 9 V z A I A H d f / e T u v s f n N B Q 9 k 1 K Y s e 3 2 e A 7 9 H Y 2 7 4 q Y b Q c m H k j p b o Q t O n G m t B M 2 L 0 B C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Settings</vt:lpstr>
      <vt:lpstr>Statistics100</vt:lpstr>
      <vt:lpstr>robustZ-score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2024-04-17T12:07:38Z</dcterms:modified>
</cp:coreProperties>
</file>