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Z:\FA19\Course lll\Excel\"/>
    </mc:Choice>
  </mc:AlternateContent>
  <xr:revisionPtr revIDLastSave="0" documentId="13_ncr:1_{DA8123BD-7720-41A2-A6EA-EBC8D4B21432}" xr6:coauthVersionLast="47" xr6:coauthVersionMax="47" xr10:uidLastSave="{00000000-0000-0000-0000-000000000000}"/>
  <bookViews>
    <workbookView xWindow="-98" yWindow="-98" windowWidth="25396" windowHeight="15945"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Задание!$E$39</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 name="КХЛ">КХЛ!$A$3:$G$1340</definedName>
    <definedName name="Сделки_табл">Сделки!$B$383:$C$706</definedName>
  </definedNames>
  <calcPr calcId="191029"/>
  <pivotCaches>
    <pivotCache cacheId="4" r:id="rId8"/>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3" i="7" l="1"/>
  <c r="E39" i="1" s="1"/>
  <c r="D28" i="1"/>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1" i="5"/>
  <c r="U92" i="5"/>
  <c r="U93" i="5"/>
  <c r="U94" i="5"/>
  <c r="U95" i="5"/>
  <c r="U96" i="5"/>
  <c r="U97" i="5"/>
  <c r="U98" i="5"/>
  <c r="U99" i="5"/>
  <c r="U100" i="5"/>
  <c r="U101" i="5"/>
  <c r="U102" i="5"/>
  <c r="U103" i="5"/>
  <c r="U104" i="5"/>
  <c r="U105" i="5"/>
  <c r="U106" i="5"/>
  <c r="U107" i="5"/>
  <c r="U108" i="5"/>
  <c r="U109" i="5"/>
  <c r="U110" i="5"/>
  <c r="U111" i="5"/>
  <c r="U112" i="5"/>
  <c r="U113" i="5"/>
  <c r="U114" i="5"/>
  <c r="U115" i="5"/>
  <c r="U116" i="5"/>
  <c r="U117" i="5"/>
  <c r="U118" i="5"/>
  <c r="U119" i="5"/>
  <c r="U120" i="5"/>
  <c r="U121" i="5"/>
  <c r="U122" i="5"/>
  <c r="U123" i="5"/>
  <c r="U124" i="5"/>
  <c r="U125" i="5"/>
  <c r="U126" i="5"/>
  <c r="U127" i="5"/>
  <c r="U128" i="5"/>
  <c r="U129" i="5"/>
  <c r="U130" i="5"/>
  <c r="U131" i="5"/>
  <c r="U132" i="5"/>
  <c r="U133" i="5"/>
  <c r="U134" i="5"/>
  <c r="U135" i="5"/>
  <c r="U136" i="5"/>
  <c r="U137" i="5"/>
  <c r="U138" i="5"/>
  <c r="U139" i="5"/>
  <c r="U140" i="5"/>
  <c r="U141" i="5"/>
  <c r="U142" i="5"/>
  <c r="U143" i="5"/>
  <c r="U144" i="5"/>
  <c r="U145" i="5"/>
  <c r="U146" i="5"/>
  <c r="U147"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79" i="5"/>
  <c r="U180" i="5"/>
  <c r="U181" i="5"/>
  <c r="U182" i="5"/>
  <c r="U183" i="5"/>
  <c r="U184" i="5"/>
  <c r="U185" i="5"/>
  <c r="U186" i="5"/>
  <c r="U187" i="5"/>
  <c r="U188" i="5"/>
  <c r="U189" i="5"/>
  <c r="U190" i="5"/>
  <c r="U191" i="5"/>
  <c r="U192" i="5"/>
  <c r="U193" i="5"/>
  <c r="U194" i="5"/>
  <c r="U195" i="5"/>
  <c r="U196" i="5"/>
  <c r="U197" i="5"/>
  <c r="U198" i="5"/>
  <c r="U199" i="5"/>
  <c r="U200" i="5"/>
  <c r="U201" i="5"/>
  <c r="U202" i="5"/>
  <c r="U203" i="5"/>
  <c r="U204" i="5"/>
  <c r="U205" i="5"/>
  <c r="U206" i="5"/>
  <c r="U207" i="5"/>
  <c r="U208" i="5"/>
  <c r="U209" i="5"/>
  <c r="U210" i="5"/>
  <c r="U211" i="5"/>
  <c r="U212" i="5"/>
  <c r="U213" i="5"/>
  <c r="U214" i="5"/>
  <c r="U215" i="5"/>
  <c r="U216" i="5"/>
  <c r="U217" i="5"/>
  <c r="U218" i="5"/>
  <c r="U219" i="5"/>
  <c r="U220" i="5"/>
  <c r="U221" i="5"/>
  <c r="U222" i="5"/>
  <c r="U223" i="5"/>
  <c r="U224" i="5"/>
  <c r="U225"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6" i="5"/>
  <c r="U267" i="5"/>
  <c r="U268" i="5"/>
  <c r="U269" i="5"/>
  <c r="U270" i="5"/>
  <c r="U271" i="5"/>
  <c r="U272" i="5"/>
  <c r="U273" i="5"/>
  <c r="U274" i="5"/>
  <c r="U275" i="5"/>
  <c r="U276" i="5"/>
  <c r="U277" i="5"/>
  <c r="U278" i="5"/>
  <c r="U279" i="5"/>
  <c r="U280" i="5"/>
  <c r="U281" i="5"/>
  <c r="U282" i="5"/>
  <c r="U283" i="5"/>
  <c r="U284" i="5"/>
  <c r="U285" i="5"/>
  <c r="U286" i="5"/>
  <c r="U287" i="5"/>
  <c r="U288" i="5"/>
  <c r="U289" i="5"/>
  <c r="U290" i="5"/>
  <c r="U291" i="5"/>
  <c r="U292" i="5"/>
  <c r="U293" i="5"/>
  <c r="U294" i="5"/>
  <c r="U295" i="5"/>
  <c r="U296" i="5"/>
  <c r="U297" i="5"/>
  <c r="U298" i="5"/>
  <c r="U299" i="5"/>
  <c r="U300" i="5"/>
  <c r="U301" i="5"/>
  <c r="U302" i="5"/>
  <c r="U303" i="5"/>
  <c r="U304" i="5"/>
  <c r="U305" i="5"/>
  <c r="U306" i="5"/>
  <c r="U307" i="5"/>
  <c r="U308" i="5"/>
  <c r="U309" i="5"/>
  <c r="U310" i="5"/>
  <c r="U311" i="5"/>
  <c r="U312" i="5"/>
  <c r="U313" i="5"/>
  <c r="U314" i="5"/>
  <c r="U315" i="5"/>
  <c r="U316" i="5"/>
  <c r="U317" i="5"/>
  <c r="U318" i="5"/>
  <c r="U319" i="5"/>
  <c r="U320" i="5"/>
  <c r="U321" i="5"/>
  <c r="U322" i="5"/>
  <c r="U323" i="5"/>
  <c r="U324" i="5"/>
  <c r="U325" i="5"/>
  <c r="U326" i="5"/>
  <c r="U327" i="5"/>
  <c r="U328" i="5"/>
  <c r="U329" i="5"/>
  <c r="U330" i="5"/>
  <c r="U331" i="5"/>
  <c r="U332" i="5"/>
  <c r="U333" i="5"/>
  <c r="U334" i="5"/>
  <c r="U335" i="5"/>
  <c r="U336" i="5"/>
  <c r="U337" i="5"/>
  <c r="U338" i="5"/>
  <c r="U339" i="5"/>
  <c r="U340" i="5"/>
  <c r="U341" i="5"/>
  <c r="U342" i="5"/>
  <c r="U343" i="5"/>
  <c r="U344" i="5"/>
  <c r="U345" i="5"/>
  <c r="U346" i="5"/>
  <c r="U347" i="5"/>
  <c r="U348" i="5"/>
  <c r="U349" i="5"/>
  <c r="U350" i="5"/>
  <c r="U351" i="5"/>
  <c r="U352" i="5"/>
  <c r="U353" i="5"/>
  <c r="U354" i="5"/>
  <c r="U355" i="5"/>
  <c r="U356" i="5"/>
  <c r="U357" i="5"/>
  <c r="U358" i="5"/>
  <c r="U359" i="5"/>
  <c r="U360" i="5"/>
  <c r="U361" i="5"/>
  <c r="U362" i="5"/>
  <c r="U363" i="5"/>
  <c r="U364" i="5"/>
  <c r="U365" i="5"/>
  <c r="U366" i="5"/>
  <c r="U367" i="5"/>
  <c r="U368" i="5"/>
  <c r="U369" i="5"/>
  <c r="U370" i="5"/>
  <c r="U371" i="5"/>
  <c r="U372" i="5"/>
  <c r="U373" i="5"/>
  <c r="U374" i="5"/>
  <c r="U375" i="5"/>
  <c r="U376" i="5"/>
  <c r="U377" i="5"/>
  <c r="U378" i="5"/>
  <c r="U379" i="5"/>
  <c r="U380" i="5"/>
  <c r="U381" i="5"/>
  <c r="U382" i="5"/>
  <c r="U383" i="5"/>
  <c r="U384" i="5"/>
  <c r="U385" i="5"/>
  <c r="U386" i="5"/>
  <c r="U387" i="5"/>
  <c r="U388" i="5"/>
  <c r="U389" i="5"/>
  <c r="U390" i="5"/>
  <c r="U391" i="5"/>
  <c r="U392" i="5"/>
  <c r="U393" i="5"/>
  <c r="U394" i="5"/>
  <c r="U395" i="5"/>
  <c r="U396" i="5"/>
  <c r="U397" i="5"/>
  <c r="U398" i="5"/>
  <c r="U399" i="5"/>
  <c r="U400" i="5"/>
  <c r="U401" i="5"/>
  <c r="U402" i="5"/>
  <c r="U403" i="5"/>
  <c r="U404" i="5"/>
  <c r="U405" i="5"/>
  <c r="U406" i="5"/>
  <c r="U407" i="5"/>
  <c r="U408" i="5"/>
  <c r="U409" i="5"/>
  <c r="U410" i="5"/>
  <c r="U411" i="5"/>
  <c r="U412" i="5"/>
  <c r="U413" i="5"/>
  <c r="U414" i="5"/>
  <c r="U415" i="5"/>
  <c r="U416" i="5"/>
  <c r="U417" i="5"/>
  <c r="U418" i="5"/>
  <c r="U419" i="5"/>
  <c r="D25" i="1"/>
  <c r="D7" i="1"/>
  <c r="F32" i="7"/>
  <c r="F64" i="7"/>
  <c r="F96" i="7"/>
  <c r="F128" i="7"/>
  <c r="F160" i="7"/>
  <c r="F182" i="7"/>
  <c r="F198" i="7"/>
  <c r="F214" i="7"/>
  <c r="F230" i="7"/>
  <c r="F246" i="7"/>
  <c r="F260" i="7"/>
  <c r="F268" i="7"/>
  <c r="F276" i="7"/>
  <c r="F284" i="7"/>
  <c r="F292" i="7"/>
  <c r="F300" i="7"/>
  <c r="F308" i="7"/>
  <c r="F316" i="7"/>
  <c r="F324" i="7"/>
  <c r="F332" i="7"/>
  <c r="F340" i="7"/>
  <c r="F348" i="7"/>
  <c r="E3" i="7"/>
  <c r="D38" i="1" s="1"/>
  <c r="E4" i="7"/>
  <c r="F4" i="7" s="1"/>
  <c r="E5" i="7"/>
  <c r="F5" i="7" s="1"/>
  <c r="E6" i="7"/>
  <c r="F6" i="7" s="1"/>
  <c r="E7" i="7"/>
  <c r="F7" i="7" s="1"/>
  <c r="E8" i="7"/>
  <c r="F8" i="7" s="1"/>
  <c r="E9" i="7"/>
  <c r="F9" i="7" s="1"/>
  <c r="E10" i="7"/>
  <c r="F10" i="7" s="1"/>
  <c r="E11" i="7"/>
  <c r="F11" i="7" s="1"/>
  <c r="E12" i="7"/>
  <c r="F12" i="7" s="1"/>
  <c r="E13" i="7"/>
  <c r="F13" i="7" s="1"/>
  <c r="E14" i="7"/>
  <c r="F14" i="7" s="1"/>
  <c r="E15" i="7"/>
  <c r="F15" i="7" s="1"/>
  <c r="E16" i="7"/>
  <c r="F16" i="7" s="1"/>
  <c r="E17" i="7"/>
  <c r="F17" i="7" s="1"/>
  <c r="E18" i="7"/>
  <c r="F18" i="7" s="1"/>
  <c r="E19" i="7"/>
  <c r="F19" i="7" s="1"/>
  <c r="E20" i="7"/>
  <c r="F20" i="7" s="1"/>
  <c r="E21" i="7"/>
  <c r="F21" i="7" s="1"/>
  <c r="E22" i="7"/>
  <c r="F22" i="7" s="1"/>
  <c r="E23" i="7"/>
  <c r="F23" i="7" s="1"/>
  <c r="E24" i="7"/>
  <c r="F24" i="7" s="1"/>
  <c r="E25" i="7"/>
  <c r="F25" i="7" s="1"/>
  <c r="E26" i="7"/>
  <c r="F26" i="7" s="1"/>
  <c r="E27" i="7"/>
  <c r="F27" i="7" s="1"/>
  <c r="E28" i="7"/>
  <c r="F28" i="7" s="1"/>
  <c r="E29" i="7"/>
  <c r="F29" i="7" s="1"/>
  <c r="E30" i="7"/>
  <c r="F30" i="7" s="1"/>
  <c r="E31" i="7"/>
  <c r="F31" i="7" s="1"/>
  <c r="E32" i="7"/>
  <c r="E33" i="7"/>
  <c r="F33" i="7" s="1"/>
  <c r="E34" i="7"/>
  <c r="F34" i="7" s="1"/>
  <c r="E35" i="7"/>
  <c r="F35" i="7" s="1"/>
  <c r="E36" i="7"/>
  <c r="F36" i="7" s="1"/>
  <c r="E37" i="7"/>
  <c r="F37" i="7" s="1"/>
  <c r="E38" i="7"/>
  <c r="F38" i="7" s="1"/>
  <c r="E39" i="7"/>
  <c r="F39" i="7" s="1"/>
  <c r="E40" i="7"/>
  <c r="F40" i="7" s="1"/>
  <c r="E41" i="7"/>
  <c r="F41" i="7" s="1"/>
  <c r="E42" i="7"/>
  <c r="F42" i="7" s="1"/>
  <c r="E43" i="7"/>
  <c r="F43" i="7" s="1"/>
  <c r="E44" i="7"/>
  <c r="F44" i="7" s="1"/>
  <c r="E45" i="7"/>
  <c r="F45" i="7" s="1"/>
  <c r="E46" i="7"/>
  <c r="F46" i="7" s="1"/>
  <c r="E47" i="7"/>
  <c r="F47" i="7" s="1"/>
  <c r="E48" i="7"/>
  <c r="F48" i="7" s="1"/>
  <c r="E49" i="7"/>
  <c r="F49" i="7" s="1"/>
  <c r="E50" i="7"/>
  <c r="F50" i="7" s="1"/>
  <c r="E51" i="7"/>
  <c r="F51" i="7" s="1"/>
  <c r="E52" i="7"/>
  <c r="F52" i="7" s="1"/>
  <c r="E53" i="7"/>
  <c r="F53" i="7" s="1"/>
  <c r="E54" i="7"/>
  <c r="F54" i="7" s="1"/>
  <c r="E55" i="7"/>
  <c r="F55" i="7" s="1"/>
  <c r="E56" i="7"/>
  <c r="F56" i="7" s="1"/>
  <c r="E57" i="7"/>
  <c r="F57" i="7" s="1"/>
  <c r="E58" i="7"/>
  <c r="F58" i="7" s="1"/>
  <c r="E59" i="7"/>
  <c r="F59" i="7" s="1"/>
  <c r="E60" i="7"/>
  <c r="F60" i="7" s="1"/>
  <c r="E61" i="7"/>
  <c r="F61" i="7" s="1"/>
  <c r="E62" i="7"/>
  <c r="F62" i="7" s="1"/>
  <c r="E63" i="7"/>
  <c r="F63" i="7" s="1"/>
  <c r="E64" i="7"/>
  <c r="E65" i="7"/>
  <c r="F65" i="7" s="1"/>
  <c r="E66" i="7"/>
  <c r="F66" i="7" s="1"/>
  <c r="E67" i="7"/>
  <c r="F67" i="7" s="1"/>
  <c r="E68" i="7"/>
  <c r="F68" i="7" s="1"/>
  <c r="E69" i="7"/>
  <c r="F69" i="7" s="1"/>
  <c r="E70" i="7"/>
  <c r="F70" i="7" s="1"/>
  <c r="E71" i="7"/>
  <c r="F71" i="7" s="1"/>
  <c r="E72" i="7"/>
  <c r="F72" i="7" s="1"/>
  <c r="E73" i="7"/>
  <c r="F73" i="7" s="1"/>
  <c r="E74" i="7"/>
  <c r="F74" i="7" s="1"/>
  <c r="E75" i="7"/>
  <c r="F75" i="7" s="1"/>
  <c r="E76" i="7"/>
  <c r="F76" i="7" s="1"/>
  <c r="E77" i="7"/>
  <c r="F77" i="7" s="1"/>
  <c r="E78" i="7"/>
  <c r="F78" i="7" s="1"/>
  <c r="E79" i="7"/>
  <c r="F79" i="7" s="1"/>
  <c r="E80" i="7"/>
  <c r="F80" i="7" s="1"/>
  <c r="E81" i="7"/>
  <c r="F81" i="7" s="1"/>
  <c r="E82" i="7"/>
  <c r="F82" i="7" s="1"/>
  <c r="E83" i="7"/>
  <c r="F83" i="7" s="1"/>
  <c r="E84" i="7"/>
  <c r="F84" i="7" s="1"/>
  <c r="E85" i="7"/>
  <c r="F85" i="7" s="1"/>
  <c r="E86" i="7"/>
  <c r="F86" i="7" s="1"/>
  <c r="E87" i="7"/>
  <c r="F87" i="7" s="1"/>
  <c r="E88" i="7"/>
  <c r="F88" i="7" s="1"/>
  <c r="E89" i="7"/>
  <c r="F89" i="7" s="1"/>
  <c r="E90" i="7"/>
  <c r="F90" i="7" s="1"/>
  <c r="E91" i="7"/>
  <c r="F91" i="7" s="1"/>
  <c r="E92" i="7"/>
  <c r="F92" i="7" s="1"/>
  <c r="E93" i="7"/>
  <c r="F93" i="7" s="1"/>
  <c r="E94" i="7"/>
  <c r="F94" i="7" s="1"/>
  <c r="E95" i="7"/>
  <c r="F95" i="7" s="1"/>
  <c r="E96" i="7"/>
  <c r="E97" i="7"/>
  <c r="F97" i="7" s="1"/>
  <c r="E98" i="7"/>
  <c r="F98" i="7" s="1"/>
  <c r="E99" i="7"/>
  <c r="F99" i="7" s="1"/>
  <c r="E100" i="7"/>
  <c r="F100" i="7" s="1"/>
  <c r="E101" i="7"/>
  <c r="F101" i="7" s="1"/>
  <c r="E102" i="7"/>
  <c r="F102" i="7" s="1"/>
  <c r="E103" i="7"/>
  <c r="F103" i="7" s="1"/>
  <c r="E104" i="7"/>
  <c r="F104" i="7" s="1"/>
  <c r="E105" i="7"/>
  <c r="F105" i="7" s="1"/>
  <c r="E106" i="7"/>
  <c r="F106" i="7" s="1"/>
  <c r="E107" i="7"/>
  <c r="F107" i="7" s="1"/>
  <c r="E108" i="7"/>
  <c r="F108" i="7" s="1"/>
  <c r="E109" i="7"/>
  <c r="F109" i="7" s="1"/>
  <c r="E110" i="7"/>
  <c r="F110" i="7" s="1"/>
  <c r="E111" i="7"/>
  <c r="F111" i="7" s="1"/>
  <c r="E112" i="7"/>
  <c r="F112" i="7" s="1"/>
  <c r="E113" i="7"/>
  <c r="F113" i="7" s="1"/>
  <c r="E114" i="7"/>
  <c r="F114" i="7" s="1"/>
  <c r="E115" i="7"/>
  <c r="F115" i="7" s="1"/>
  <c r="E116" i="7"/>
  <c r="F116" i="7" s="1"/>
  <c r="E117" i="7"/>
  <c r="F117" i="7" s="1"/>
  <c r="E118" i="7"/>
  <c r="F118" i="7" s="1"/>
  <c r="E119" i="7"/>
  <c r="F119" i="7" s="1"/>
  <c r="E120" i="7"/>
  <c r="F120" i="7" s="1"/>
  <c r="E121" i="7"/>
  <c r="F121" i="7" s="1"/>
  <c r="E122" i="7"/>
  <c r="F122" i="7" s="1"/>
  <c r="E123" i="7"/>
  <c r="F123" i="7" s="1"/>
  <c r="E124" i="7"/>
  <c r="F124" i="7" s="1"/>
  <c r="E125" i="7"/>
  <c r="F125" i="7" s="1"/>
  <c r="E126" i="7"/>
  <c r="F126" i="7" s="1"/>
  <c r="E127" i="7"/>
  <c r="F127" i="7" s="1"/>
  <c r="E128" i="7"/>
  <c r="E129" i="7"/>
  <c r="F129" i="7" s="1"/>
  <c r="E130" i="7"/>
  <c r="F130" i="7" s="1"/>
  <c r="E131" i="7"/>
  <c r="F131" i="7" s="1"/>
  <c r="E132" i="7"/>
  <c r="F132" i="7" s="1"/>
  <c r="E133" i="7"/>
  <c r="F133" i="7" s="1"/>
  <c r="E134" i="7"/>
  <c r="F134" i="7" s="1"/>
  <c r="E135" i="7"/>
  <c r="F135" i="7" s="1"/>
  <c r="E136" i="7"/>
  <c r="F136" i="7" s="1"/>
  <c r="E137" i="7"/>
  <c r="F137" i="7" s="1"/>
  <c r="E138" i="7"/>
  <c r="F138" i="7" s="1"/>
  <c r="E139" i="7"/>
  <c r="F139" i="7" s="1"/>
  <c r="E140" i="7"/>
  <c r="F140" i="7" s="1"/>
  <c r="E141" i="7"/>
  <c r="F141" i="7" s="1"/>
  <c r="E142" i="7"/>
  <c r="F142" i="7" s="1"/>
  <c r="E143" i="7"/>
  <c r="F143" i="7" s="1"/>
  <c r="E144" i="7"/>
  <c r="F144" i="7" s="1"/>
  <c r="E145" i="7"/>
  <c r="F145" i="7" s="1"/>
  <c r="E146" i="7"/>
  <c r="F146" i="7" s="1"/>
  <c r="E147" i="7"/>
  <c r="F147" i="7" s="1"/>
  <c r="E148" i="7"/>
  <c r="F148" i="7" s="1"/>
  <c r="E149" i="7"/>
  <c r="F149" i="7" s="1"/>
  <c r="E150" i="7"/>
  <c r="F150" i="7" s="1"/>
  <c r="E151" i="7"/>
  <c r="F151" i="7" s="1"/>
  <c r="E152" i="7"/>
  <c r="F152" i="7" s="1"/>
  <c r="E153" i="7"/>
  <c r="F153" i="7" s="1"/>
  <c r="E154" i="7"/>
  <c r="F154" i="7" s="1"/>
  <c r="E155" i="7"/>
  <c r="F155" i="7" s="1"/>
  <c r="E156" i="7"/>
  <c r="F156" i="7" s="1"/>
  <c r="E157" i="7"/>
  <c r="F157" i="7" s="1"/>
  <c r="E158" i="7"/>
  <c r="F158" i="7" s="1"/>
  <c r="E159" i="7"/>
  <c r="F159" i="7" s="1"/>
  <c r="E160" i="7"/>
  <c r="E161" i="7"/>
  <c r="F161" i="7" s="1"/>
  <c r="E162" i="7"/>
  <c r="F162" i="7" s="1"/>
  <c r="E163" i="7"/>
  <c r="F163" i="7" s="1"/>
  <c r="E164" i="7"/>
  <c r="F164" i="7" s="1"/>
  <c r="E165" i="7"/>
  <c r="F165" i="7" s="1"/>
  <c r="E166" i="7"/>
  <c r="F166" i="7" s="1"/>
  <c r="E167" i="7"/>
  <c r="F167" i="7" s="1"/>
  <c r="E168" i="7"/>
  <c r="F168" i="7" s="1"/>
  <c r="E169" i="7"/>
  <c r="F169" i="7" s="1"/>
  <c r="E170" i="7"/>
  <c r="F170" i="7" s="1"/>
  <c r="E171" i="7"/>
  <c r="F171" i="7" s="1"/>
  <c r="E172" i="7"/>
  <c r="F172" i="7" s="1"/>
  <c r="E173" i="7"/>
  <c r="F173" i="7" s="1"/>
  <c r="E174" i="7"/>
  <c r="F174" i="7" s="1"/>
  <c r="E175" i="7"/>
  <c r="F175" i="7" s="1"/>
  <c r="E176" i="7"/>
  <c r="F176" i="7" s="1"/>
  <c r="E177" i="7"/>
  <c r="F177" i="7" s="1"/>
  <c r="E178" i="7"/>
  <c r="F178" i="7" s="1"/>
  <c r="E179" i="7"/>
  <c r="F179" i="7" s="1"/>
  <c r="E180" i="7"/>
  <c r="F180" i="7" s="1"/>
  <c r="E181" i="7"/>
  <c r="F181" i="7" s="1"/>
  <c r="E182" i="7"/>
  <c r="E183" i="7"/>
  <c r="F183" i="7" s="1"/>
  <c r="E184" i="7"/>
  <c r="F184" i="7" s="1"/>
  <c r="E185" i="7"/>
  <c r="F185" i="7" s="1"/>
  <c r="E186" i="7"/>
  <c r="F186" i="7" s="1"/>
  <c r="E187" i="7"/>
  <c r="F187" i="7" s="1"/>
  <c r="E188" i="7"/>
  <c r="F188" i="7" s="1"/>
  <c r="E189" i="7"/>
  <c r="F189" i="7" s="1"/>
  <c r="E190" i="7"/>
  <c r="F190" i="7" s="1"/>
  <c r="E191" i="7"/>
  <c r="F191" i="7" s="1"/>
  <c r="E192" i="7"/>
  <c r="F192" i="7" s="1"/>
  <c r="E193" i="7"/>
  <c r="F193" i="7" s="1"/>
  <c r="E194" i="7"/>
  <c r="F194" i="7" s="1"/>
  <c r="E195" i="7"/>
  <c r="F195" i="7" s="1"/>
  <c r="E196" i="7"/>
  <c r="F196" i="7" s="1"/>
  <c r="E197" i="7"/>
  <c r="F197" i="7" s="1"/>
  <c r="E198" i="7"/>
  <c r="E199" i="7"/>
  <c r="F199" i="7" s="1"/>
  <c r="E200" i="7"/>
  <c r="F200" i="7" s="1"/>
  <c r="E201" i="7"/>
  <c r="F201" i="7" s="1"/>
  <c r="E202" i="7"/>
  <c r="F202" i="7" s="1"/>
  <c r="E203" i="7"/>
  <c r="F203" i="7" s="1"/>
  <c r="E204" i="7"/>
  <c r="F204" i="7" s="1"/>
  <c r="E205" i="7"/>
  <c r="F205" i="7" s="1"/>
  <c r="E206" i="7"/>
  <c r="F206" i="7" s="1"/>
  <c r="E207" i="7"/>
  <c r="F207" i="7" s="1"/>
  <c r="E208" i="7"/>
  <c r="F208" i="7" s="1"/>
  <c r="E209" i="7"/>
  <c r="F209" i="7" s="1"/>
  <c r="E210" i="7"/>
  <c r="F210" i="7" s="1"/>
  <c r="E211" i="7"/>
  <c r="F211" i="7" s="1"/>
  <c r="E212" i="7"/>
  <c r="F212" i="7" s="1"/>
  <c r="E213" i="7"/>
  <c r="F213" i="7" s="1"/>
  <c r="E214" i="7"/>
  <c r="E215" i="7"/>
  <c r="F215" i="7" s="1"/>
  <c r="E216" i="7"/>
  <c r="F216" i="7" s="1"/>
  <c r="E217" i="7"/>
  <c r="F217" i="7" s="1"/>
  <c r="E218" i="7"/>
  <c r="F218" i="7" s="1"/>
  <c r="E219" i="7"/>
  <c r="F219" i="7" s="1"/>
  <c r="E220" i="7"/>
  <c r="F220" i="7" s="1"/>
  <c r="E221" i="7"/>
  <c r="F221" i="7" s="1"/>
  <c r="E222" i="7"/>
  <c r="F222" i="7" s="1"/>
  <c r="E223" i="7"/>
  <c r="F223" i="7" s="1"/>
  <c r="E224" i="7"/>
  <c r="F224" i="7" s="1"/>
  <c r="E225" i="7"/>
  <c r="F225" i="7" s="1"/>
  <c r="E226" i="7"/>
  <c r="F226" i="7" s="1"/>
  <c r="E227" i="7"/>
  <c r="F227" i="7" s="1"/>
  <c r="E228" i="7"/>
  <c r="F228" i="7" s="1"/>
  <c r="E229" i="7"/>
  <c r="F229" i="7" s="1"/>
  <c r="E230" i="7"/>
  <c r="E231" i="7"/>
  <c r="F231" i="7" s="1"/>
  <c r="E232" i="7"/>
  <c r="F232" i="7" s="1"/>
  <c r="E233" i="7"/>
  <c r="F233" i="7" s="1"/>
  <c r="E234" i="7"/>
  <c r="F234" i="7" s="1"/>
  <c r="E235" i="7"/>
  <c r="F235" i="7" s="1"/>
  <c r="E236" i="7"/>
  <c r="F236" i="7" s="1"/>
  <c r="E237" i="7"/>
  <c r="F237" i="7" s="1"/>
  <c r="E238" i="7"/>
  <c r="F238" i="7" s="1"/>
  <c r="E239" i="7"/>
  <c r="F239" i="7" s="1"/>
  <c r="E240" i="7"/>
  <c r="F240" i="7" s="1"/>
  <c r="E241" i="7"/>
  <c r="F241" i="7" s="1"/>
  <c r="E242" i="7"/>
  <c r="F242" i="7" s="1"/>
  <c r="E243" i="7"/>
  <c r="F243" i="7" s="1"/>
  <c r="E244" i="7"/>
  <c r="F244" i="7" s="1"/>
  <c r="E245" i="7"/>
  <c r="F245" i="7" s="1"/>
  <c r="E246" i="7"/>
  <c r="E247" i="7"/>
  <c r="F247" i="7" s="1"/>
  <c r="E248" i="7"/>
  <c r="F248" i="7" s="1"/>
  <c r="E249" i="7"/>
  <c r="F249" i="7" s="1"/>
  <c r="E250" i="7"/>
  <c r="F250" i="7" s="1"/>
  <c r="E251" i="7"/>
  <c r="F251" i="7" s="1"/>
  <c r="E252" i="7"/>
  <c r="F252" i="7" s="1"/>
  <c r="E253" i="7"/>
  <c r="F253" i="7" s="1"/>
  <c r="E254" i="7"/>
  <c r="F254" i="7" s="1"/>
  <c r="E255" i="7"/>
  <c r="F255" i="7" s="1"/>
  <c r="E256" i="7"/>
  <c r="F256" i="7" s="1"/>
  <c r="E257" i="7"/>
  <c r="F257" i="7" s="1"/>
  <c r="E258" i="7"/>
  <c r="F258" i="7" s="1"/>
  <c r="E259" i="7"/>
  <c r="F259" i="7" s="1"/>
  <c r="E260" i="7"/>
  <c r="E261" i="7"/>
  <c r="F261" i="7" s="1"/>
  <c r="E262" i="7"/>
  <c r="F262" i="7" s="1"/>
  <c r="E263" i="7"/>
  <c r="F263" i="7" s="1"/>
  <c r="E264" i="7"/>
  <c r="F264" i="7" s="1"/>
  <c r="E265" i="7"/>
  <c r="F265" i="7" s="1"/>
  <c r="E266" i="7"/>
  <c r="F266" i="7" s="1"/>
  <c r="E267" i="7"/>
  <c r="F267" i="7" s="1"/>
  <c r="E268" i="7"/>
  <c r="E269" i="7"/>
  <c r="F269" i="7" s="1"/>
  <c r="E270" i="7"/>
  <c r="F270" i="7" s="1"/>
  <c r="E271" i="7"/>
  <c r="F271" i="7" s="1"/>
  <c r="E272" i="7"/>
  <c r="F272" i="7" s="1"/>
  <c r="E273" i="7"/>
  <c r="F273" i="7" s="1"/>
  <c r="E274" i="7"/>
  <c r="F274" i="7" s="1"/>
  <c r="E275" i="7"/>
  <c r="F275" i="7" s="1"/>
  <c r="E276" i="7"/>
  <c r="E277" i="7"/>
  <c r="F277" i="7" s="1"/>
  <c r="E278" i="7"/>
  <c r="F278" i="7" s="1"/>
  <c r="E279" i="7"/>
  <c r="F279" i="7" s="1"/>
  <c r="E280" i="7"/>
  <c r="F280" i="7" s="1"/>
  <c r="E281" i="7"/>
  <c r="F281" i="7" s="1"/>
  <c r="E282" i="7"/>
  <c r="F282" i="7" s="1"/>
  <c r="E283" i="7"/>
  <c r="F283" i="7" s="1"/>
  <c r="E284" i="7"/>
  <c r="E285" i="7"/>
  <c r="F285" i="7" s="1"/>
  <c r="E286" i="7"/>
  <c r="F286" i="7" s="1"/>
  <c r="E287" i="7"/>
  <c r="F287" i="7" s="1"/>
  <c r="E288" i="7"/>
  <c r="F288" i="7" s="1"/>
  <c r="E289" i="7"/>
  <c r="F289" i="7" s="1"/>
  <c r="E290" i="7"/>
  <c r="F290" i="7" s="1"/>
  <c r="E291" i="7"/>
  <c r="F291" i="7" s="1"/>
  <c r="E292" i="7"/>
  <c r="E293" i="7"/>
  <c r="F293" i="7" s="1"/>
  <c r="E294" i="7"/>
  <c r="F294" i="7" s="1"/>
  <c r="E295" i="7"/>
  <c r="F295" i="7" s="1"/>
  <c r="E296" i="7"/>
  <c r="F296" i="7" s="1"/>
  <c r="E297" i="7"/>
  <c r="F297" i="7" s="1"/>
  <c r="E298" i="7"/>
  <c r="F298" i="7" s="1"/>
  <c r="E299" i="7"/>
  <c r="F299" i="7" s="1"/>
  <c r="E300" i="7"/>
  <c r="E301" i="7"/>
  <c r="F301" i="7" s="1"/>
  <c r="E302" i="7"/>
  <c r="F302" i="7" s="1"/>
  <c r="E303" i="7"/>
  <c r="F303" i="7" s="1"/>
  <c r="E304" i="7"/>
  <c r="F304" i="7" s="1"/>
  <c r="E305" i="7"/>
  <c r="F305" i="7" s="1"/>
  <c r="E306" i="7"/>
  <c r="F306" i="7" s="1"/>
  <c r="E307" i="7"/>
  <c r="F307" i="7" s="1"/>
  <c r="E308" i="7"/>
  <c r="E309" i="7"/>
  <c r="F309" i="7" s="1"/>
  <c r="E310" i="7"/>
  <c r="F310" i="7" s="1"/>
  <c r="E311" i="7"/>
  <c r="F311" i="7" s="1"/>
  <c r="E312" i="7"/>
  <c r="F312" i="7" s="1"/>
  <c r="E313" i="7"/>
  <c r="F313" i="7" s="1"/>
  <c r="E314" i="7"/>
  <c r="F314" i="7" s="1"/>
  <c r="E315" i="7"/>
  <c r="F315" i="7" s="1"/>
  <c r="E316" i="7"/>
  <c r="E317" i="7"/>
  <c r="F317" i="7" s="1"/>
  <c r="E318" i="7"/>
  <c r="F318" i="7" s="1"/>
  <c r="E319" i="7"/>
  <c r="F319" i="7" s="1"/>
  <c r="E320" i="7"/>
  <c r="F320" i="7" s="1"/>
  <c r="E321" i="7"/>
  <c r="F321" i="7" s="1"/>
  <c r="E322" i="7"/>
  <c r="F322" i="7" s="1"/>
  <c r="E323" i="7"/>
  <c r="F323" i="7" s="1"/>
  <c r="E324" i="7"/>
  <c r="E325" i="7"/>
  <c r="F325" i="7" s="1"/>
  <c r="E326" i="7"/>
  <c r="F326" i="7" s="1"/>
  <c r="E327" i="7"/>
  <c r="F327" i="7" s="1"/>
  <c r="E328" i="7"/>
  <c r="F328" i="7" s="1"/>
  <c r="E329" i="7"/>
  <c r="F329" i="7" s="1"/>
  <c r="E330" i="7"/>
  <c r="F330" i="7" s="1"/>
  <c r="E331" i="7"/>
  <c r="F331" i="7" s="1"/>
  <c r="E332" i="7"/>
  <c r="E333" i="7"/>
  <c r="F333" i="7" s="1"/>
  <c r="E334" i="7"/>
  <c r="F334" i="7" s="1"/>
  <c r="E335" i="7"/>
  <c r="F335" i="7" s="1"/>
  <c r="E336" i="7"/>
  <c r="F336" i="7" s="1"/>
  <c r="E337" i="7"/>
  <c r="F337" i="7" s="1"/>
  <c r="E338" i="7"/>
  <c r="F338" i="7" s="1"/>
  <c r="E339" i="7"/>
  <c r="F339" i="7" s="1"/>
  <c r="E340" i="7"/>
  <c r="E341" i="7"/>
  <c r="F341" i="7" s="1"/>
  <c r="E342" i="7"/>
  <c r="F342" i="7" s="1"/>
  <c r="E343" i="7"/>
  <c r="F343" i="7" s="1"/>
  <c r="E344" i="7"/>
  <c r="F344" i="7" s="1"/>
  <c r="E345" i="7"/>
  <c r="F345" i="7" s="1"/>
  <c r="E346" i="7"/>
  <c r="F346" i="7" s="1"/>
  <c r="E347" i="7"/>
  <c r="F347" i="7" s="1"/>
  <c r="E348" i="7"/>
  <c r="E349" i="7"/>
  <c r="F349" i="7" s="1"/>
  <c r="E350" i="7"/>
  <c r="F350" i="7" s="1"/>
  <c r="E351" i="7"/>
  <c r="F351" i="7" s="1"/>
  <c r="E352" i="7"/>
  <c r="F352" i="7" s="1"/>
  <c r="E353" i="7"/>
  <c r="F353" i="7" s="1"/>
  <c r="E354" i="7"/>
  <c r="F354" i="7" s="1"/>
  <c r="E355" i="7"/>
  <c r="F355" i="7" s="1"/>
  <c r="E356" i="7"/>
  <c r="F356" i="7" s="1"/>
  <c r="E357" i="7"/>
  <c r="F357" i="7" s="1"/>
  <c r="E358" i="7"/>
  <c r="F358" i="7" s="1"/>
  <c r="E359" i="7"/>
  <c r="F359" i="7" s="1"/>
  <c r="E360" i="7"/>
  <c r="F360" i="7" s="1"/>
  <c r="E361" i="7"/>
  <c r="F361" i="7" s="1"/>
  <c r="E362" i="7"/>
  <c r="F362" i="7" s="1"/>
  <c r="E363" i="7"/>
  <c r="F363" i="7" s="1"/>
  <c r="E364" i="7"/>
  <c r="F364" i="7" s="1"/>
  <c r="E365" i="7"/>
  <c r="F365" i="7" s="1"/>
  <c r="E366" i="7"/>
  <c r="F366" i="7" s="1"/>
  <c r="E367" i="7"/>
  <c r="F367" i="7" s="1"/>
  <c r="E368" i="7"/>
  <c r="F368" i="7" s="1"/>
  <c r="E369" i="7"/>
  <c r="F369" i="7" s="1"/>
  <c r="E370" i="7"/>
  <c r="F370" i="7" s="1"/>
  <c r="E371" i="7"/>
  <c r="F371" i="7" s="1"/>
  <c r="E372" i="7"/>
  <c r="F372" i="7" s="1"/>
  <c r="E373" i="7"/>
  <c r="F373" i="7" s="1"/>
  <c r="E374" i="7"/>
  <c r="F374" i="7" s="1"/>
  <c r="E375" i="7"/>
  <c r="F375" i="7" s="1"/>
  <c r="E376" i="7"/>
  <c r="F376" i="7" s="1"/>
  <c r="E377" i="7"/>
  <c r="F377" i="7" s="1"/>
  <c r="E378" i="7"/>
  <c r="F378" i="7" s="1"/>
  <c r="E379" i="7"/>
  <c r="F379" i="7" s="1"/>
  <c r="E380" i="7"/>
  <c r="F380" i="7" s="1"/>
  <c r="D34" i="1" a="1"/>
  <c r="D34" i="1"/>
  <c r="D33" i="1" a="1"/>
  <c r="D33" i="1" s="1"/>
  <c r="D32" i="1"/>
  <c r="D31" i="1" a="1"/>
  <c r="D31" i="1" s="1"/>
  <c r="D30" i="1"/>
  <c r="D29" i="1"/>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D22" i="1"/>
  <c r="D21" i="1"/>
  <c r="D20" i="1"/>
  <c r="D19" i="1"/>
  <c r="D18" i="1"/>
  <c r="D17" i="1"/>
  <c r="D16" i="1"/>
  <c r="D15" i="1"/>
  <c r="D14" i="1"/>
  <c r="D13" i="1"/>
  <c r="D27" i="1" l="1"/>
  <c r="D37" i="1"/>
  <c r="D35" i="1"/>
  <c r="D26" i="1"/>
  <c r="D23" i="1"/>
  <c r="D24" i="1"/>
  <c r="D12" i="1"/>
  <c r="D11" i="1"/>
  <c r="D10" i="1"/>
  <c r="D9" i="1"/>
  <c r="D8" i="1"/>
  <c r="I20" i="2" l="1"/>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6" i="2"/>
  <c r="I7" i="2"/>
  <c r="I8" i="2"/>
  <c r="I9" i="2"/>
  <c r="I10" i="2"/>
  <c r="I11" i="2"/>
  <c r="I12" i="2"/>
  <c r="I13" i="2"/>
  <c r="I14" i="2"/>
  <c r="I15" i="2"/>
  <c r="I16" i="2"/>
  <c r="I17" i="2"/>
  <c r="I18" i="2"/>
  <c r="I19" i="2"/>
  <c r="I5" i="2"/>
  <c r="D6" i="1"/>
  <c r="D5" i="1" l="1"/>
</calcChain>
</file>

<file path=xl/sharedStrings.xml><?xml version="1.0" encoding="utf-8"?>
<sst xmlns="http://schemas.openxmlformats.org/spreadsheetml/2006/main" count="10358" uniqueCount="3377">
  <si>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</si>
  <si>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</si>
  <si>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</si>
  <si>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</si>
  <si>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</si>
  <si>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</si>
  <si>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</si>
  <si>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</si>
  <si>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первая квартиль (КВАРТИЛЬ.ВКЛ)цены закрытия?</t>
  </si>
  <si>
    <t>Чему равна дисперсия цены закрытия?</t>
  </si>
  <si>
    <t>Чему равна третья квартиль (КВАРТИЛЬ.ВКЛ) дневной доходности акции?</t>
  </si>
  <si>
    <t>Чему равно среднее значение дневной доходности акции?</t>
  </si>
  <si>
    <t>Чему равен максимум объема торгов?</t>
  </si>
  <si>
    <t>Какова асимметрия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</si>
  <si>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</si>
  <si>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</si>
  <si>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Италия меньше или равен 45?</t>
  </si>
  <si>
    <t>Какова суммарная зарплата игроков с амплуа нападающий 1978 года рождения ?</t>
  </si>
  <si>
    <t>Какова средняя зарплата игроков с гражданством Финляндия с фамилией на букву Г? (ошибку #ДЕЛ/0 замените на 0)</t>
  </si>
  <si>
    <t>Каков возраст игрока под номером 1512?</t>
  </si>
  <si>
    <t>Под каким номером в списке идет игрок Николаев Илья? (первое вхождение)</t>
  </si>
  <si>
    <t>Используя данные с листа Текст, ответьте на вопросы (каждый вопрос - 1 балл)</t>
  </si>
  <si>
    <t>Какова длина текста?</t>
  </si>
  <si>
    <t>Какой фрагмент текста содержится с 361 по 366 символ включительно?</t>
  </si>
  <si>
    <t>На какой позиции первый раз встречается символ m? (регистр важен)</t>
  </si>
  <si>
    <t>Какова будет длина текста, если убрать все пробелы?</t>
  </si>
  <si>
    <t>Сколько всего раз в тексте встречается символ G? (регистр важен)</t>
  </si>
  <si>
    <t>Если сделать все буквы строчными, на какой позиции первый раз встретится символ h?</t>
  </si>
  <si>
    <t>Используя данные с листа Продажи, ответьте на вопросы (каждый вопрос - 1 балл)</t>
  </si>
  <si>
    <t>Сколько заказов было сделано в ноябре?</t>
  </si>
  <si>
    <t>Какая доля от общего количества заказов приходится на среды?</t>
  </si>
  <si>
    <t>На какую сумму (с учетом скидки) было продано чая с 2017-01-07 по 2019-02-10 включительно?</t>
  </si>
  <si>
    <t>На какую сумму (с учетом скидки) в среднем продается товара в первую декаду месяца?  (ошибку #ДЕЛ/0 замените на 0)</t>
  </si>
  <si>
    <t>Сколько кг наименования Имбирь было заказано в 2019 году?</t>
  </si>
  <si>
    <t>Какова средняя скидка (десятичная дробь) по продажам в категории Зеленый чай c 9-й по 49-ю неделю года включительно? (Номер недели по ISO, ошибку #ДЕЛ/0 замените на 0)</t>
  </si>
  <si>
    <t>Используя данные с листа Массив, ответьте на вопросы (каждый вопрос - 1 балл).Под первой строкой/столбцом массива понимются координаты ячейки, где содержится крайнее левое верхнее значение</t>
  </si>
  <si>
    <t>Какова сумма 9ти наименьших элементов в строке номер 15?</t>
  </si>
  <si>
    <t>Какое значение содержится на пересечении строки номер 29 и столбца номер 14?</t>
  </si>
  <si>
    <t>Чему равно скалярное произведение сроки номер 10 и столбца номер 23?</t>
  </si>
  <si>
    <t>В какой(ом) строке массива находится наибольшее значение в столбце номер 27?</t>
  </si>
  <si>
    <t>Сколько четных значений в массиве?</t>
  </si>
  <si>
    <t>Чему равна сумма квадратов разностей элементов строки номер 3 и столбца номер 6?</t>
  </si>
  <si>
    <t>Используя данные с листов Акции и Сделки, ответьте на вопросы (макс сумма баллов - 30)</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</si>
  <si>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</si>
  <si>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</si>
  <si>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созданной на листе Задание (этот лист) сводной таблицы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</si>
  <si>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r=5.64% , определите чистую приведенную стоимость всех денежных потоков на дату 2015-06-12.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</si>
  <si>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</si>
  <si>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</si>
  <si>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</si>
  <si>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</si>
  <si>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</si>
  <si>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</si>
  <si>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CFG</t>
  </si>
  <si>
    <t>Фамилия, имя</t>
  </si>
  <si>
    <t>Амплуа</t>
  </si>
  <si>
    <t>Дата рождения</t>
  </si>
  <si>
    <t>Возраст</t>
  </si>
  <si>
    <t>Гражданство</t>
  </si>
  <si>
    <t>Зарплата</t>
  </si>
  <si>
    <t>Субботин Дмитрий</t>
  </si>
  <si>
    <t>нападающий</t>
  </si>
  <si>
    <t>20 Октября 1977</t>
  </si>
  <si>
    <t>Россия</t>
  </si>
  <si>
    <t>Гусев Владимир</t>
  </si>
  <si>
    <t>защитник</t>
  </si>
  <si>
    <t>24 Ноября 1982</t>
  </si>
  <si>
    <t>Благой Роман</t>
  </si>
  <si>
    <t>25 Октября 1987</t>
  </si>
  <si>
    <t>Украина</t>
  </si>
  <si>
    <t>Коновалов Илья</t>
  </si>
  <si>
    <t>вратарь</t>
  </si>
  <si>
    <t>13 Июля 1998</t>
  </si>
  <si>
    <t>Пархоменко Константин</t>
  </si>
  <si>
    <t>13 Июля 1996</t>
  </si>
  <si>
    <t>Демидов Николай</t>
  </si>
  <si>
    <t>16 Ноября 1995</t>
  </si>
  <si>
    <t>Ивананс Райтис</t>
  </si>
  <si>
    <t>3 Января 1979</t>
  </si>
  <si>
    <t>Латвия</t>
  </si>
  <si>
    <t>Жарков Даниил</t>
  </si>
  <si>
    <t>6 Февраля 1994</t>
  </si>
  <si>
    <t>Шафигуллин Булат</t>
  </si>
  <si>
    <t>29 Декабря 1999</t>
  </si>
  <si>
    <t>Громов Никита</t>
  </si>
  <si>
    <t>1 Мая 1998</t>
  </si>
  <si>
    <t>Белл Брендэн</t>
  </si>
  <si>
    <t>31 Марта 1983</t>
  </si>
  <si>
    <t>Канада</t>
  </si>
  <si>
    <t>Логинов Александр</t>
  </si>
  <si>
    <t>18 Февраля 1987</t>
  </si>
  <si>
    <t>Порселанд Матиас</t>
  </si>
  <si>
    <t>12 Июня 1986</t>
  </si>
  <si>
    <t>Швеция</t>
  </si>
  <si>
    <t>Щербина Александр</t>
  </si>
  <si>
    <t>6 Августа 1988</t>
  </si>
  <si>
    <t>Корен Гал</t>
  </si>
  <si>
    <t>16 Января 1992</t>
  </si>
  <si>
    <t>Хорватия</t>
  </si>
  <si>
    <t>Пулиш Радован</t>
  </si>
  <si>
    <t>17 Сентября 1991</t>
  </si>
  <si>
    <t>Словакия</t>
  </si>
  <si>
    <t>Радивоевич Бранко</t>
  </si>
  <si>
    <t>24 Ноября 1980</t>
  </si>
  <si>
    <t>Висневский Джеймс</t>
  </si>
  <si>
    <t>21 Февраля 1984</t>
  </si>
  <si>
    <t>США</t>
  </si>
  <si>
    <t>Клопов Дмитрий</t>
  </si>
  <si>
    <t>7 Октября 1989</t>
  </si>
  <si>
    <t>Шумаков Сергей</t>
  </si>
  <si>
    <t>4 Сентября 1992</t>
  </si>
  <si>
    <t>Храмков Александр</t>
  </si>
  <si>
    <t>3 Марта 1988</t>
  </si>
  <si>
    <t>Юртайкин Данил</t>
  </si>
  <si>
    <t>1 Июля 1997</t>
  </si>
  <si>
    <t>Рубцов Герман</t>
  </si>
  <si>
    <t>27 Июня 1998</t>
  </si>
  <si>
    <t>Никонцев Анатолий</t>
  </si>
  <si>
    <t>25 Июня 1990</t>
  </si>
  <si>
    <t>Рантаескола Юлиус</t>
  </si>
  <si>
    <t>22 Марта 1993</t>
  </si>
  <si>
    <t>Финляндия</t>
  </si>
  <si>
    <t>О'Райли Кэл</t>
  </si>
  <si>
    <t>30 Сентября 1986</t>
  </si>
  <si>
    <t>Черны Томаш</t>
  </si>
  <si>
    <t>15 Августа 1997</t>
  </si>
  <si>
    <t>Чехия</t>
  </si>
  <si>
    <t>Бадюков Алексей</t>
  </si>
  <si>
    <t>20 Апреля 1978</t>
  </si>
  <si>
    <t>Налимов Иван</t>
  </si>
  <si>
    <t>12 Марта 1994</t>
  </si>
  <si>
    <t>Дугин Егор</t>
  </si>
  <si>
    <t>4 Ноября 1990</t>
  </si>
  <si>
    <t>Микуш Юрай</t>
  </si>
  <si>
    <t>30 Ноября 1988</t>
  </si>
  <si>
    <t>Флад Марк</t>
  </si>
  <si>
    <t>29 Сентября 1984</t>
  </si>
  <si>
    <t>Роман Ондржей</t>
  </si>
  <si>
    <t>8 Февраля 1989</t>
  </si>
  <si>
    <t>Павлас Христиан</t>
  </si>
  <si>
    <t>17 Мая 1996</t>
  </si>
  <si>
    <t>Кукин Фёдор</t>
  </si>
  <si>
    <t>26 Февраля 1993</t>
  </si>
  <si>
    <t>Носов Артём</t>
  </si>
  <si>
    <t>4 Апреля 1985</t>
  </si>
  <si>
    <t>Свобода Адам</t>
  </si>
  <si>
    <t>26 Января 1978</t>
  </si>
  <si>
    <t>Епанчинцев Вадим</t>
  </si>
  <si>
    <t>16 Марта 1976</t>
  </si>
  <si>
    <t>Берестенников Илья</t>
  </si>
  <si>
    <t>9 Августа 1995</t>
  </si>
  <si>
    <t>Малёваный Антон</t>
  </si>
  <si>
    <t>31 Августа 1995</t>
  </si>
  <si>
    <t>Чиодо Энди</t>
  </si>
  <si>
    <t>25 Апреля 1983</t>
  </si>
  <si>
    <t>Джиошвили Максим</t>
  </si>
  <si>
    <t>15 Января 1996</t>
  </si>
  <si>
    <t>Лобанов Евгений</t>
  </si>
  <si>
    <t>25 Июня 1984</t>
  </si>
  <si>
    <t>Артамонов Егор</t>
  </si>
  <si>
    <t>28 Августа 1989</t>
  </si>
  <si>
    <t>Константинов Евгений</t>
  </si>
  <si>
    <t>29 Марта 1981</t>
  </si>
  <si>
    <t>Бакош Мартин</t>
  </si>
  <si>
    <t>18 Апреля 1990</t>
  </si>
  <si>
    <t>Якимов Богдан</t>
  </si>
  <si>
    <t>4 Октября 1994</t>
  </si>
  <si>
    <t>Курилин Евгений</t>
  </si>
  <si>
    <t>Беларусь</t>
  </si>
  <si>
    <t>Рябев Александр</t>
  </si>
  <si>
    <t>24 Августа 1988</t>
  </si>
  <si>
    <t>Кузьмин Кирилл</t>
  </si>
  <si>
    <t>3 Октября 1994</t>
  </si>
  <si>
    <t>Стулов Дмитрий</t>
  </si>
  <si>
    <t>2 Января 1994</t>
  </si>
  <si>
    <t>Генри Джордан</t>
  </si>
  <si>
    <t>11 Февраля 1986</t>
  </si>
  <si>
    <t>Гребенщиков Святослав</t>
  </si>
  <si>
    <t>1 Июня 1994</t>
  </si>
  <si>
    <t>Варламов Сергей</t>
  </si>
  <si>
    <t>21 Июля 1978</t>
  </si>
  <si>
    <t>Василевский Алексей</t>
  </si>
  <si>
    <t>21 Января 1993</t>
  </si>
  <si>
    <t>Белкин Олег</t>
  </si>
  <si>
    <t>11 Апреля 1974</t>
  </si>
  <si>
    <t>Максимкин Иван</t>
  </si>
  <si>
    <t>5 Марта 1988</t>
  </si>
  <si>
    <t>Белохвостиков Евгений</t>
  </si>
  <si>
    <t>1 Февраля 1992</t>
  </si>
  <si>
    <t>Васильев Валерий Ю.</t>
  </si>
  <si>
    <t>17 Марта 1990</t>
  </si>
  <si>
    <t>Микеска Михал</t>
  </si>
  <si>
    <t>28 Апреля 1976</t>
  </si>
  <si>
    <t>Михалёв Андрей</t>
  </si>
  <si>
    <t>23 Февраля 1978</t>
  </si>
  <si>
    <t>Тимченко Данил</t>
  </si>
  <si>
    <t>9 Июня 1998</t>
  </si>
  <si>
    <t>Фортэн Жан-Франсуа</t>
  </si>
  <si>
    <t>15 Марта 1979</t>
  </si>
  <si>
    <t>Семёнов Алексей</t>
  </si>
  <si>
    <t>10 Декабря 1986</t>
  </si>
  <si>
    <t>Гринбергс Ралфс</t>
  </si>
  <si>
    <t>10 Ноября 1995</t>
  </si>
  <si>
    <t>Смрек Петер</t>
  </si>
  <si>
    <t>16 Февраля 1979</t>
  </si>
  <si>
    <t>Мнихович Андрей</t>
  </si>
  <si>
    <t>16 Декабря 1994</t>
  </si>
  <si>
    <t>Лейно Вилле</t>
  </si>
  <si>
    <t>6 Октября 1983</t>
  </si>
  <si>
    <t>Мочалов Фёдор</t>
  </si>
  <si>
    <t>24 Мая 1999</t>
  </si>
  <si>
    <t>Банников Кирилл</t>
  </si>
  <si>
    <t>29 Мая 1990</t>
  </si>
  <si>
    <t>Шепеленко Андрей</t>
  </si>
  <si>
    <t>12 Мая 1980</t>
  </si>
  <si>
    <t>Докшин Илья</t>
  </si>
  <si>
    <t>9 Октября 1981</t>
  </si>
  <si>
    <t>Сковронский Андрей</t>
  </si>
  <si>
    <t>25 Марта 1998</t>
  </si>
  <si>
    <t>Ушенин Владислав</t>
  </si>
  <si>
    <t>12 Мая 1992</t>
  </si>
  <si>
    <t>Скокан Давид</t>
  </si>
  <si>
    <t>6 Декабря 1988</t>
  </si>
  <si>
    <t>Копиенко Роман</t>
  </si>
  <si>
    <t>5 Ноября 1995</t>
  </si>
  <si>
    <t>Лусиньш Эдгарс</t>
  </si>
  <si>
    <t>25 Декабря 1984</t>
  </si>
  <si>
    <t>Жлоба Никита</t>
  </si>
  <si>
    <t>16 Августа 1995</t>
  </si>
  <si>
    <t>Терещенко Сергей</t>
  </si>
  <si>
    <t>28 Декабря 1991</t>
  </si>
  <si>
    <t>Майоров Максим</t>
  </si>
  <si>
    <t>26 Марта 1989</t>
  </si>
  <si>
    <t>Колганов Илья</t>
  </si>
  <si>
    <t>26 Сентября 1996</t>
  </si>
  <si>
    <t>Галкин Евгений</t>
  </si>
  <si>
    <t>27 Ноября 1975</t>
  </si>
  <si>
    <t>Зиазов Айрат</t>
  </si>
  <si>
    <t>24 Января 1991</t>
  </si>
  <si>
    <t>Кутлак Зденек</t>
  </si>
  <si>
    <t>13 Февраля 1980</t>
  </si>
  <si>
    <t>Карпухин Павел</t>
  </si>
  <si>
    <t>19 Декабря 1990</t>
  </si>
  <si>
    <t>Гюнге Рихард</t>
  </si>
  <si>
    <t>1 Февраля 1987</t>
  </si>
  <si>
    <t>Кубалик Томаш</t>
  </si>
  <si>
    <t>1 Мая 1990</t>
  </si>
  <si>
    <t>Черепанов Никита</t>
  </si>
  <si>
    <t>19 Ноября 1995</t>
  </si>
  <si>
    <t>Виртанен Петтери</t>
  </si>
  <si>
    <t>28 Мая 1986</t>
  </si>
  <si>
    <t>Шин Александр</t>
  </si>
  <si>
    <t>21 Ноября 1985</t>
  </si>
  <si>
    <t>Казахстан</t>
  </si>
  <si>
    <t>Яковенко Александр</t>
  </si>
  <si>
    <t>22 Февраля 1998</t>
  </si>
  <si>
    <t>Чубаров Артём</t>
  </si>
  <si>
    <t>13 Декабря 1979</t>
  </si>
  <si>
    <t>Миронов Андрей С.</t>
  </si>
  <si>
    <t>18 Мая 1995</t>
  </si>
  <si>
    <t>Ферета Самуэль</t>
  </si>
  <si>
    <t>29 Декабря 1998</t>
  </si>
  <si>
    <t>Войнов Вячеслав</t>
  </si>
  <si>
    <t>15 Января 1990</t>
  </si>
  <si>
    <t>Белухин Евгений</t>
  </si>
  <si>
    <t>20 Августа 1983</t>
  </si>
  <si>
    <t>Мирасти Джон</t>
  </si>
  <si>
    <t>4 Июня 1982</t>
  </si>
  <si>
    <t>Зернов Денис</t>
  </si>
  <si>
    <t>10 Января 1996</t>
  </si>
  <si>
    <t>Батлер Бобби</t>
  </si>
  <si>
    <t>26 Апреля 1987</t>
  </si>
  <si>
    <t>Афонасьевский Семён</t>
  </si>
  <si>
    <t>15 Октября 1996</t>
  </si>
  <si>
    <t>Рыбаков Александр В.</t>
  </si>
  <si>
    <t>11 Августа 1985</t>
  </si>
  <si>
    <t>Лажо Мирослав</t>
  </si>
  <si>
    <t>18 Октября 1977</t>
  </si>
  <si>
    <t>Михнов Андрей</t>
  </si>
  <si>
    <t>26 Ноября 1983</t>
  </si>
  <si>
    <t>Саари Сантери</t>
  </si>
  <si>
    <t>18 Октября 1994</t>
  </si>
  <si>
    <t>Башко Андрей</t>
  </si>
  <si>
    <t>23 Мая 1982</t>
  </si>
  <si>
    <t>Шахрайчук Вадим</t>
  </si>
  <si>
    <t>12 Июня 1974</t>
  </si>
  <si>
    <t>Шкоула Мартин</t>
  </si>
  <si>
    <t>28 Октября 1979</t>
  </si>
  <si>
    <t>Калниньш Янис</t>
  </si>
  <si>
    <t>13 Декабря 1991</t>
  </si>
  <si>
    <t>Юнланд Юнас</t>
  </si>
  <si>
    <t>15 Ноября 1987</t>
  </si>
  <si>
    <t>Сотниекс Кристапс</t>
  </si>
  <si>
    <t>29 Января 1987</t>
  </si>
  <si>
    <t>Щадилов Игорь</t>
  </si>
  <si>
    <t>7 Июня 1980</t>
  </si>
  <si>
    <t>Шишканов Тимофей</t>
  </si>
  <si>
    <t>10 Июня 1983</t>
  </si>
  <si>
    <t>Крамарь Владимир</t>
  </si>
  <si>
    <t>14 Апреля 1993</t>
  </si>
  <si>
    <t>Шварни Иван</t>
  </si>
  <si>
    <t>31 Октября 1984</t>
  </si>
  <si>
    <t>Корабейников Андрей</t>
  </si>
  <si>
    <t>1 Апреля 1987</t>
  </si>
  <si>
    <t>Ларин Иван</t>
  </si>
  <si>
    <t>28 Января 1991</t>
  </si>
  <si>
    <t>Кононенко Кирилл</t>
  </si>
  <si>
    <t>9 Января 1992</t>
  </si>
  <si>
    <t>Масальскис Эдгарс</t>
  </si>
  <si>
    <t>31 Марта 1980</t>
  </si>
  <si>
    <t>Мёллер Оскар</t>
  </si>
  <si>
    <t>22 Января 1989</t>
  </si>
  <si>
    <t>Кодола Владислав</t>
  </si>
  <si>
    <t>30 Октября 1996</t>
  </si>
  <si>
    <t>Файзуллин Данил</t>
  </si>
  <si>
    <t>3 Декабря 1993</t>
  </si>
  <si>
    <t>Селуянов Вячеслав</t>
  </si>
  <si>
    <t>15 Декабря 1986</t>
  </si>
  <si>
    <t>Прайссинг Том</t>
  </si>
  <si>
    <t>3 Декабря 1978</t>
  </si>
  <si>
    <t>Кондратьев Максим</t>
  </si>
  <si>
    <t>20 Января 1983</t>
  </si>
  <si>
    <t>Уилсон Клэй</t>
  </si>
  <si>
    <t>5 Апреля 1983</t>
  </si>
  <si>
    <t>Плотников Александр</t>
  </si>
  <si>
    <t>12 Октября 1990</t>
  </si>
  <si>
    <t>Галузин Владимир</t>
  </si>
  <si>
    <t>Клементьев Антон</t>
  </si>
  <si>
    <t>25 Марта 1990</t>
  </si>
  <si>
    <t>Дьяков Кирилл</t>
  </si>
  <si>
    <t>21 Мая 1993</t>
  </si>
  <si>
    <t>Березин Дмитрий</t>
  </si>
  <si>
    <t>1 Декабря 1992</t>
  </si>
  <si>
    <t>Крюков Артём</t>
  </si>
  <si>
    <t>5 Марта 1982</t>
  </si>
  <si>
    <t>Александров Виктор</t>
  </si>
  <si>
    <t>28 Декабря 1985</t>
  </si>
  <si>
    <t>Чупин Алексей</t>
  </si>
  <si>
    <t>11 Ноября 1972</t>
  </si>
  <si>
    <t>Сурови Томаш</t>
  </si>
  <si>
    <t>24 Сентября 1981</t>
  </si>
  <si>
    <t>Гайдученко Сергей</t>
  </si>
  <si>
    <t>6 Июня 1989</t>
  </si>
  <si>
    <t>Осипов Максим</t>
  </si>
  <si>
    <t>31 Августа 1993</t>
  </si>
  <si>
    <t>Шевц Мартин</t>
  </si>
  <si>
    <t>23 Сентября 1981</t>
  </si>
  <si>
    <t>Брахманис Эдийс</t>
  </si>
  <si>
    <t>17 Ноября 1983</t>
  </si>
  <si>
    <t>Горечишников Максим</t>
  </si>
  <si>
    <t>11 Ноября 1991</t>
  </si>
  <si>
    <t>Лехтонен Микко</t>
  </si>
  <si>
    <t>Дыбленко Ярослав</t>
  </si>
  <si>
    <t>28 Декабря 1993</t>
  </si>
  <si>
    <t>Шмелёв Сергей</t>
  </si>
  <si>
    <t>28 Августа 1993</t>
  </si>
  <si>
    <t>Гераськин Игорь</t>
  </si>
  <si>
    <t>26 Августа 1998</t>
  </si>
  <si>
    <t>Шалимов Владислав</t>
  </si>
  <si>
    <t>23 Сентября 1993</t>
  </si>
  <si>
    <t>Андрющенко Вячеслав</t>
  </si>
  <si>
    <t>4 Июля 1989</t>
  </si>
  <si>
    <t>Черник Иван</t>
  </si>
  <si>
    <t>30 Октября 1977</t>
  </si>
  <si>
    <t>Конев Андрей</t>
  </si>
  <si>
    <t>26 Января 1989</t>
  </si>
  <si>
    <t>Никитин Никита</t>
  </si>
  <si>
    <t>16 Июня 1986</t>
  </si>
  <si>
    <t>Дравецки Владимир</t>
  </si>
  <si>
    <t>3 Июня 1985</t>
  </si>
  <si>
    <t>Богословский Владислав</t>
  </si>
  <si>
    <t>4 Марта 1995</t>
  </si>
  <si>
    <t>Уилсон Кайл</t>
  </si>
  <si>
    <t>15 Декабря 1984</t>
  </si>
  <si>
    <t>Лазарев Антон</t>
  </si>
  <si>
    <t>Гулявцев Александр</t>
  </si>
  <si>
    <t>3 Мая 1973</t>
  </si>
  <si>
    <t>Кулаков Александр</t>
  </si>
  <si>
    <t>15 Мая 1983</t>
  </si>
  <si>
    <t>Нильссон Роберт</t>
  </si>
  <si>
    <t>10 Января 1985</t>
  </si>
  <si>
    <t>Антонов Андрей</t>
  </si>
  <si>
    <t>27 Апреля 1985</t>
  </si>
  <si>
    <t>Давыдов Никита</t>
  </si>
  <si>
    <t>9 Апреля 1988</t>
  </si>
  <si>
    <t>О'Делл Эрик</t>
  </si>
  <si>
    <t>21 Июня 1990</t>
  </si>
  <si>
    <t>Тимирёв Александр</t>
  </si>
  <si>
    <t>10 Марта 1994</t>
  </si>
  <si>
    <t>Гарипов Эмиль</t>
  </si>
  <si>
    <t>15 Августа 1991</t>
  </si>
  <si>
    <t>Яруллин Альберт</t>
  </si>
  <si>
    <t>3 Мая 1993</t>
  </si>
  <si>
    <t>Бартулис Оскарс</t>
  </si>
  <si>
    <t>21 Января 1987</t>
  </si>
  <si>
    <t>Моисеев Данила</t>
  </si>
  <si>
    <t>25 Июля 1998</t>
  </si>
  <si>
    <t>Белов Сергей</t>
  </si>
  <si>
    <t>24 Августа 1993</t>
  </si>
  <si>
    <t>Гиллис Тревор</t>
  </si>
  <si>
    <t>30 Января 1979</t>
  </si>
  <si>
    <t>Коллинз Шон</t>
  </si>
  <si>
    <t>29 Декабря 1988</t>
  </si>
  <si>
    <t>Шелег Сергей</t>
  </si>
  <si>
    <t>24 Мая 1990</t>
  </si>
  <si>
    <t>Воробей Павел</t>
  </si>
  <si>
    <t>10 Сентября 1997</t>
  </si>
  <si>
    <t>Уитни Райан</t>
  </si>
  <si>
    <t>19 Февраля 1983</t>
  </si>
  <si>
    <t>Сорокин Илья</t>
  </si>
  <si>
    <t>4 Августа 1995</t>
  </si>
  <si>
    <t>Тайми Томми</t>
  </si>
  <si>
    <t>21 Сентября 1990</t>
  </si>
  <si>
    <t>Иванов Алексей</t>
  </si>
  <si>
    <t>4 Мая 1988</t>
  </si>
  <si>
    <t>Сибгатуллин Адель</t>
  </si>
  <si>
    <t>21 Апреля 1995</t>
  </si>
  <si>
    <t>Шевченко Александр</t>
  </si>
  <si>
    <t>20 Августа 1992</t>
  </si>
  <si>
    <t>Лейтон Майкл</t>
  </si>
  <si>
    <t>19 Мая 1981</t>
  </si>
  <si>
    <t>Кейн Эвандер</t>
  </si>
  <si>
    <t>2 Августа 1991</t>
  </si>
  <si>
    <t>Кристек Ярослав</t>
  </si>
  <si>
    <t>16 Марта 1980</t>
  </si>
  <si>
    <t>Макаров Андрей</t>
  </si>
  <si>
    <t>20 Апреля 1993</t>
  </si>
  <si>
    <t>Николишин Андрей</t>
  </si>
  <si>
    <t>25 Марта 1973</t>
  </si>
  <si>
    <t>Редлихс Микелис</t>
  </si>
  <si>
    <t>1 Июля 1984</t>
  </si>
  <si>
    <t>Лофквист Сэм</t>
  </si>
  <si>
    <t>15 Марта 1990</t>
  </si>
  <si>
    <t>Харитонов Александр</t>
  </si>
  <si>
    <t>30 Марта 1976</t>
  </si>
  <si>
    <t>Сарматин Михаил</t>
  </si>
  <si>
    <t>26 Октября 1972</t>
  </si>
  <si>
    <t>Краев Максим</t>
  </si>
  <si>
    <t>21 Сентября 1979</t>
  </si>
  <si>
    <t>Болдижар Давид</t>
  </si>
  <si>
    <t>6 Января 1999</t>
  </si>
  <si>
    <t>Ренн Уильям</t>
  </si>
  <si>
    <t>16 Марта 1991</t>
  </si>
  <si>
    <t>Эммертон Кори</t>
  </si>
  <si>
    <t>1 Июня 1988</t>
  </si>
  <si>
    <t>Дятелинка Иван</t>
  </si>
  <si>
    <t>6 Марта 1983</t>
  </si>
  <si>
    <t>Бусыгин Евгений</t>
  </si>
  <si>
    <t>9 Сентября 1987</t>
  </si>
  <si>
    <t>Журавлёв Владимир</t>
  </si>
  <si>
    <t>4 Октября 1997</t>
  </si>
  <si>
    <t>Бобряшов Никита</t>
  </si>
  <si>
    <t>10 Октября 1995</t>
  </si>
  <si>
    <t>Волков Александр</t>
  </si>
  <si>
    <t>2 Августа 1997</t>
  </si>
  <si>
    <t>Шаров Александр П.</t>
  </si>
  <si>
    <t>23 Июня 1995</t>
  </si>
  <si>
    <t>Авцин Александр</t>
  </si>
  <si>
    <t>19 Марта 1991</t>
  </si>
  <si>
    <t>Штястни Ян</t>
  </si>
  <si>
    <t>30 Сентября 1982</t>
  </si>
  <si>
    <t>Уланов Игорь</t>
  </si>
  <si>
    <t>1 Октября 1969</t>
  </si>
  <si>
    <t>Марин Марк</t>
  </si>
  <si>
    <t>15 Июня 1996</t>
  </si>
  <si>
    <t>Атюшов Виталий</t>
  </si>
  <si>
    <t>4 Июля 1979</t>
  </si>
  <si>
    <t>Парфеевец Максим</t>
  </si>
  <si>
    <t>15 Апреля 1992</t>
  </si>
  <si>
    <t>Барнетт Джастин</t>
  </si>
  <si>
    <t>21 Августа 1992</t>
  </si>
  <si>
    <t>Камаев Игорь</t>
  </si>
  <si>
    <t>24 Февраля 1979</t>
  </si>
  <si>
    <t>Куинт Дерон</t>
  </si>
  <si>
    <t>12 Марта 1976</t>
  </si>
  <si>
    <t>Махановский Павел</t>
  </si>
  <si>
    <t>2 Сентября 1993</t>
  </si>
  <si>
    <t>Лаланд Кевин</t>
  </si>
  <si>
    <t>19 Февраля 1987</t>
  </si>
  <si>
    <t>Ковалёв Денис</t>
  </si>
  <si>
    <t>29 Апреля 1992</t>
  </si>
  <si>
    <t>Железков Артём</t>
  </si>
  <si>
    <t>18 Января 1996</t>
  </si>
  <si>
    <t>Шефер Нолан</t>
  </si>
  <si>
    <t>15 Января 1980</t>
  </si>
  <si>
    <t>Старцев Кирилл</t>
  </si>
  <si>
    <t>21 Сентября 1989</t>
  </si>
  <si>
    <t>Зайцев Никита</t>
  </si>
  <si>
    <t>29 Октября 1991</t>
  </si>
  <si>
    <t>Ип Брэндон</t>
  </si>
  <si>
    <t>25 Апреля 1985</t>
  </si>
  <si>
    <t>Китай</t>
  </si>
  <si>
    <t>Глухов Михаил</t>
  </si>
  <si>
    <t>13 Мая 1988</t>
  </si>
  <si>
    <t>Беляков Фёдор</t>
  </si>
  <si>
    <t>10 Апреля 1993</t>
  </si>
  <si>
    <t>Власкин Алексей</t>
  </si>
  <si>
    <t>8 Февраля 1997</t>
  </si>
  <si>
    <t>Штрбак Мартин</t>
  </si>
  <si>
    <t>15 Января 1975</t>
  </si>
  <si>
    <t>Елизаров Сергей</t>
  </si>
  <si>
    <t>5 Февраля 1985</t>
  </si>
  <si>
    <t>Энрот Юнас</t>
  </si>
  <si>
    <t>25 Июня 1988</t>
  </si>
  <si>
    <t>Нурисламов Евгений</t>
  </si>
  <si>
    <t>11 Августа 1982</t>
  </si>
  <si>
    <t>Литвинов Андрей</t>
  </si>
  <si>
    <t>19 Марта 1993</t>
  </si>
  <si>
    <t>Лааксо Тему</t>
  </si>
  <si>
    <t>27 Августа 1987</t>
  </si>
  <si>
    <t>Кривченков Алексей</t>
  </si>
  <si>
    <t>11 Июня 1974</t>
  </si>
  <si>
    <t>Пратт Нолан</t>
  </si>
  <si>
    <t>14 Августа 1975</t>
  </si>
  <si>
    <t>Комаристый Александр</t>
  </si>
  <si>
    <t>2 Октября 1989</t>
  </si>
  <si>
    <t>Дронов Григорий</t>
  </si>
  <si>
    <t>10 Января 1998</t>
  </si>
  <si>
    <t>Шефер Андрей</t>
  </si>
  <si>
    <t>26 Июля 1981</t>
  </si>
  <si>
    <t>Джонсон Джеми</t>
  </si>
  <si>
    <t>23 Января 1982</t>
  </si>
  <si>
    <t>Шалунов Максим</t>
  </si>
  <si>
    <t>31 Января 1993</t>
  </si>
  <si>
    <t>Стасенко Николай</t>
  </si>
  <si>
    <t>15 Февраля 1987</t>
  </si>
  <si>
    <t>Харью Юхан</t>
  </si>
  <si>
    <t>15 Мая 1986</t>
  </si>
  <si>
    <t>Левандовский Эдуард</t>
  </si>
  <si>
    <t>3 Мая 1980</t>
  </si>
  <si>
    <t>Торяник Александр</t>
  </si>
  <si>
    <t>5 Января 1990</t>
  </si>
  <si>
    <t>Даниэльссон Никлас</t>
  </si>
  <si>
    <t>7 Декабря 1984</t>
  </si>
  <si>
    <t>Наумов Антон</t>
  </si>
  <si>
    <t>31 Декабря 1997</t>
  </si>
  <si>
    <t>Бойченко Павел</t>
  </si>
  <si>
    <t>30 Апреля 1975</t>
  </si>
  <si>
    <t>Васильев Александр И.</t>
  </si>
  <si>
    <t>16 Мая 1989</t>
  </si>
  <si>
    <t>Савичев Роман</t>
  </si>
  <si>
    <t>22 Января 1985</t>
  </si>
  <si>
    <t>Купцов Сергей</t>
  </si>
  <si>
    <t>6 Октября 1994</t>
  </si>
  <si>
    <t>Петров Алексей</t>
  </si>
  <si>
    <t>1 Февраля 1983</t>
  </si>
  <si>
    <t>Лужа Патрик</t>
  </si>
  <si>
    <t>27 Июля 1994</t>
  </si>
  <si>
    <t>Варг Фредрик</t>
  </si>
  <si>
    <t>3 Мая 1979</t>
  </si>
  <si>
    <t>Хаатая Юха-Пекка</t>
  </si>
  <si>
    <t>31 Октября 1982</t>
  </si>
  <si>
    <t>Бергфорс Никлас</t>
  </si>
  <si>
    <t>7 Марта 1987</t>
  </si>
  <si>
    <t>Щербатов Элиэзер</t>
  </si>
  <si>
    <t>9 Октября 1991</t>
  </si>
  <si>
    <t>Бирюков Евгений</t>
  </si>
  <si>
    <t>19 Апреля 1986</t>
  </si>
  <si>
    <t>Ожиганов Игорь</t>
  </si>
  <si>
    <t>13 Октября 1992</t>
  </si>
  <si>
    <t>Коларик Чад</t>
  </si>
  <si>
    <t>26 Января 1986</t>
  </si>
  <si>
    <t>Аверин Егор</t>
  </si>
  <si>
    <t>25 Августа 1989</t>
  </si>
  <si>
    <t>Мартинович Саша</t>
  </si>
  <si>
    <t>27 Сентября 1984</t>
  </si>
  <si>
    <t>Бонк Радек</t>
  </si>
  <si>
    <t>9 Января 1976</t>
  </si>
  <si>
    <t>Радил Лукаш</t>
  </si>
  <si>
    <t>5 Августа 1990</t>
  </si>
  <si>
    <t>Носек Давид</t>
  </si>
  <si>
    <t>19 Февраля 1981</t>
  </si>
  <si>
    <t>Юханссон Магнус</t>
  </si>
  <si>
    <t>4 Сентября 1973</t>
  </si>
  <si>
    <t>Коровкин Никита</t>
  </si>
  <si>
    <t>3 Декабря 1983</t>
  </si>
  <si>
    <t>Гончар Сергей</t>
  </si>
  <si>
    <t>13 Апреля 1974</t>
  </si>
  <si>
    <t>Полухин Александр</t>
  </si>
  <si>
    <t>19 Декабря 1988</t>
  </si>
  <si>
    <t>Зюзин Дмитрий</t>
  </si>
  <si>
    <t>21 Октября 1987</t>
  </si>
  <si>
    <t>Ворел Марек</t>
  </si>
  <si>
    <t>27 Августа 1977</t>
  </si>
  <si>
    <t>Федосеев Михаил</t>
  </si>
  <si>
    <t>6 Мая 1986</t>
  </si>
  <si>
    <t>Провольнев Владислав</t>
  </si>
  <si>
    <t>3 Апреля 1995</t>
  </si>
  <si>
    <t>Сагдэн Брэндон</t>
  </si>
  <si>
    <t>23 Июня 1978</t>
  </si>
  <si>
    <t>Улмер Джефф</t>
  </si>
  <si>
    <t>27 Апреля 1977</t>
  </si>
  <si>
    <t>Петрищев Руслан</t>
  </si>
  <si>
    <t>22 Августа 1997</t>
  </si>
  <si>
    <t>Гареев Станислав</t>
  </si>
  <si>
    <t>13 Августа 1994</t>
  </si>
  <si>
    <t>Макаров Данил</t>
  </si>
  <si>
    <t>11 Мая 1992</t>
  </si>
  <si>
    <t>Тополь Сергей</t>
  </si>
  <si>
    <t>15 Февраля 1985</t>
  </si>
  <si>
    <t>Каспарайтис Дарюс</t>
  </si>
  <si>
    <t>16 Октября 1972</t>
  </si>
  <si>
    <t>Ларкин Томас</t>
  </si>
  <si>
    <t>31 Декабря 1990</t>
  </si>
  <si>
    <t>Италия</t>
  </si>
  <si>
    <t>Поляков Дмитрий</t>
  </si>
  <si>
    <t>23 Января 1985</t>
  </si>
  <si>
    <t>Трибунцов Атварс</t>
  </si>
  <si>
    <t>14 Октября 1976</t>
  </si>
  <si>
    <t>Спанг Дэн</t>
  </si>
  <si>
    <t>16 Августа 1983</t>
  </si>
  <si>
    <t>Дадонов Евгений</t>
  </si>
  <si>
    <t>7 Августа 1992</t>
  </si>
  <si>
    <t>Данё Марко</t>
  </si>
  <si>
    <t>30 Ноября 1994</t>
  </si>
  <si>
    <t>Сергеев Денис</t>
  </si>
  <si>
    <t>24 Августа 1983</t>
  </si>
  <si>
    <t>Шинкарь Александр</t>
  </si>
  <si>
    <t>3 Июля 1981</t>
  </si>
  <si>
    <t>Карле Мэтью</t>
  </si>
  <si>
    <t>30 Сентября 1987</t>
  </si>
  <si>
    <t>Хайдар Даррен</t>
  </si>
  <si>
    <t>22 Октября 1979</t>
  </si>
  <si>
    <t>Чалпа Улдис</t>
  </si>
  <si>
    <t>4 Сентября 1991</t>
  </si>
  <si>
    <t>Шитиков Дмитрий</t>
  </si>
  <si>
    <t>21 Января 1986</t>
  </si>
  <si>
    <t>Новопашин Виталий</t>
  </si>
  <si>
    <t>28 Сентября 1978</t>
  </si>
  <si>
    <t>Яковлев Егор</t>
  </si>
  <si>
    <t>Брюквин Владимир</t>
  </si>
  <si>
    <t>22 Января 1995</t>
  </si>
  <si>
    <t>Ерёменко Александр</t>
  </si>
  <si>
    <t>10 Апреля 1980</t>
  </si>
  <si>
    <t>Кручинин Андрей</t>
  </si>
  <si>
    <t>18 Мая 1978</t>
  </si>
  <si>
    <t>Мазанец Марек</t>
  </si>
  <si>
    <t>18 Июля 1991</t>
  </si>
  <si>
    <t>Пилипенко Кирилл</t>
  </si>
  <si>
    <t>23 Сентября 1996</t>
  </si>
  <si>
    <t>Горохов Павел</t>
  </si>
  <si>
    <t>2 Марта 1998</t>
  </si>
  <si>
    <t>Громов Дмитрий</t>
  </si>
  <si>
    <t>2 Июля 1991</t>
  </si>
  <si>
    <t>Дюков Роман</t>
  </si>
  <si>
    <t>29 Сентября 1995</t>
  </si>
  <si>
    <t>Турбин Павел</t>
  </si>
  <si>
    <t>24 Февраля 1990</t>
  </si>
  <si>
    <t>Лакутюр Даниэль</t>
  </si>
  <si>
    <t>18 Апреля 1977</t>
  </si>
  <si>
    <t>Снек Ере</t>
  </si>
  <si>
    <t>5 Мая 1994</t>
  </si>
  <si>
    <t>Фисенко Михаил</t>
  </si>
  <si>
    <t>1 Июня 1990</t>
  </si>
  <si>
    <t>Коробов Дмитрий</t>
  </si>
  <si>
    <t>12 Марта 1989</t>
  </si>
  <si>
    <t>Покотило Вадим</t>
  </si>
  <si>
    <t>11 Сентября 1972</t>
  </si>
  <si>
    <t>Таратухин Андрей</t>
  </si>
  <si>
    <t>22 Февраля 1983</t>
  </si>
  <si>
    <t>Рейтц Эрик</t>
  </si>
  <si>
    <t>29 Июля 1982</t>
  </si>
  <si>
    <t>Салминен Саку</t>
  </si>
  <si>
    <t>20 Октября 1994</t>
  </si>
  <si>
    <t>Соловьёв Александр</t>
  </si>
  <si>
    <t>Широков Максим</t>
  </si>
  <si>
    <t>13 Декабря 1982</t>
  </si>
  <si>
    <t>Енсен Еспер Б.</t>
  </si>
  <si>
    <t>30 Июля 1991</t>
  </si>
  <si>
    <t>Дания</t>
  </si>
  <si>
    <t>Фомичёв Александр</t>
  </si>
  <si>
    <t>19 Февраля 1979</t>
  </si>
  <si>
    <t>Козловский Юрий</t>
  </si>
  <si>
    <t>29 Июня 1994</t>
  </si>
  <si>
    <t>Пайетт Логан</t>
  </si>
  <si>
    <t>26 Мая 1988</t>
  </si>
  <si>
    <t>Короваев Денис</t>
  </si>
  <si>
    <t>21 Июля 1990</t>
  </si>
  <si>
    <t>Голещихин Игорь</t>
  </si>
  <si>
    <t>11 Августа 1997</t>
  </si>
  <si>
    <t>Первов Антон</t>
  </si>
  <si>
    <t>20 Мая 1997</t>
  </si>
  <si>
    <t>Беспалов Никита</t>
  </si>
  <si>
    <t>28 Декабря 1987</t>
  </si>
  <si>
    <t>Фостер Кёртис</t>
  </si>
  <si>
    <t>24 Ноября 1981</t>
  </si>
  <si>
    <t>Галоха Кирилл</t>
  </si>
  <si>
    <t>14 Апреля 1996</t>
  </si>
  <si>
    <t>Варламов Евгений</t>
  </si>
  <si>
    <t>7 Декабря 1976</t>
  </si>
  <si>
    <t>Новосельцев Иван</t>
  </si>
  <si>
    <t>23 Января 1979</t>
  </si>
  <si>
    <t>Серсен Михал</t>
  </si>
  <si>
    <t>Бен-Амор Семир</t>
  </si>
  <si>
    <t>6 Мая 1982</t>
  </si>
  <si>
    <t>Юдин Дмитрий</t>
  </si>
  <si>
    <t>31 Июля 1995</t>
  </si>
  <si>
    <t>Рафиков Рушан</t>
  </si>
  <si>
    <t>15 Мая 1995</t>
  </si>
  <si>
    <t>Григоренко Игорь</t>
  </si>
  <si>
    <t>9 Апреля 1983</t>
  </si>
  <si>
    <t>Шагг Джастин</t>
  </si>
  <si>
    <t>24 Декабря 1991</t>
  </si>
  <si>
    <t>Рот Владимир</t>
  </si>
  <si>
    <t>Хешка Шон</t>
  </si>
  <si>
    <t>30 Июля 1985</t>
  </si>
  <si>
    <t>Волков Артём</t>
  </si>
  <si>
    <t>28 Января 1985</t>
  </si>
  <si>
    <t>Троттер Брок</t>
  </si>
  <si>
    <t>16 Января 1987</t>
  </si>
  <si>
    <t>Севостьянов Александр</t>
  </si>
  <si>
    <t>7 Января 1998</t>
  </si>
  <si>
    <t>Коротков Евгений</t>
  </si>
  <si>
    <t>10 Декабря 1987</t>
  </si>
  <si>
    <t>Выдров Денис</t>
  </si>
  <si>
    <t>26 Марта 1991</t>
  </si>
  <si>
    <t>Кожиак Ян</t>
  </si>
  <si>
    <t>6 Февраля 1998</t>
  </si>
  <si>
    <t>Шёгрен Маттиас</t>
  </si>
  <si>
    <t>27 Ноября 1987</t>
  </si>
  <si>
    <t>Ложкин Андрей</t>
  </si>
  <si>
    <t>2 Января 1985</t>
  </si>
  <si>
    <t>Пёрселл Тедди</t>
  </si>
  <si>
    <t>8 Сентября 1985</t>
  </si>
  <si>
    <t>Чернов Артём</t>
  </si>
  <si>
    <t>28 Апреля 1982</t>
  </si>
  <si>
    <t>Эллерби Китон</t>
  </si>
  <si>
    <t>5 Ноября 1988</t>
  </si>
  <si>
    <t>Бумагин Александр</t>
  </si>
  <si>
    <t>1 Марта 1987</t>
  </si>
  <si>
    <t>Андрюхов Илья</t>
  </si>
  <si>
    <t>25 Мая 1990</t>
  </si>
  <si>
    <t>Кошелев Семён</t>
  </si>
  <si>
    <t>11 Января 1996</t>
  </si>
  <si>
    <t>Волзер Деррик</t>
  </si>
  <si>
    <t>12 Мая 1978</t>
  </si>
  <si>
    <t>Степанов Стефан</t>
  </si>
  <si>
    <t>23 Сентября 1992</t>
  </si>
  <si>
    <t>Робитайл Рэнди</t>
  </si>
  <si>
    <t>12 Октября 1975</t>
  </si>
  <si>
    <t>Огородников Сергей</t>
  </si>
  <si>
    <t>Дарзиньш Лаурис</t>
  </si>
  <si>
    <t>Ерёмин Пётр</t>
  </si>
  <si>
    <t>14 Июля 1992</t>
  </si>
  <si>
    <t>Ногачёв Евгений</t>
  </si>
  <si>
    <t>31 Августа 1991</t>
  </si>
  <si>
    <t>Павелски Джо</t>
  </si>
  <si>
    <t>11 Июля 1984</t>
  </si>
  <si>
    <t>Мустафин Артур</t>
  </si>
  <si>
    <t>3 Мая 1998</t>
  </si>
  <si>
    <t>Биллинс Чад</t>
  </si>
  <si>
    <t>26 Мая 1989</t>
  </si>
  <si>
    <t>Скабелка Алексей</t>
  </si>
  <si>
    <t>7 Декабря 1992</t>
  </si>
  <si>
    <t>Спруктс Гатис</t>
  </si>
  <si>
    <t>29 Августа 1996</t>
  </si>
  <si>
    <t>Хомченко Павел</t>
  </si>
  <si>
    <t>13 Октября 1994</t>
  </si>
  <si>
    <t>Перетягин Сергей</t>
  </si>
  <si>
    <t>19 Апреля 1984</t>
  </si>
  <si>
    <t>Вишневский Дмитрий</t>
  </si>
  <si>
    <t>3 Января 1990</t>
  </si>
  <si>
    <t>Мамин Максим</t>
  </si>
  <si>
    <t>13 Января 1995</t>
  </si>
  <si>
    <t>Рахунек Томаш</t>
  </si>
  <si>
    <t>26 Февраля 1991</t>
  </si>
  <si>
    <t>Воробьёв Кирилл</t>
  </si>
  <si>
    <t>11 Февраля 1995</t>
  </si>
  <si>
    <t>Купцов Егор</t>
  </si>
  <si>
    <t>24 Февраля 1989</t>
  </si>
  <si>
    <t>Сильницкий Юрий</t>
  </si>
  <si>
    <t>14 Января 1992</t>
  </si>
  <si>
    <t>Тихомиров Антон</t>
  </si>
  <si>
    <t>23 Августа 1990</t>
  </si>
  <si>
    <t>Другов Виктор</t>
  </si>
  <si>
    <t>12 Мая 1986</t>
  </si>
  <si>
    <t>Депре Симон</t>
  </si>
  <si>
    <t>27 Июля 1991</t>
  </si>
  <si>
    <t>Коледов Павел</t>
  </si>
  <si>
    <t>20 Сентября 1994</t>
  </si>
  <si>
    <t>Дево Андре</t>
  </si>
  <si>
    <t>23 Февраля 1984</t>
  </si>
  <si>
    <t>Корпикари Оскари</t>
  </si>
  <si>
    <t>5 Апреля 1984</t>
  </si>
  <si>
    <t>Челышев Максим</t>
  </si>
  <si>
    <t>18 Сентября 1991</t>
  </si>
  <si>
    <t>Пластино Ник</t>
  </si>
  <si>
    <t>20 Февраля 1986</t>
  </si>
  <si>
    <t>Маркканен Юсси</t>
  </si>
  <si>
    <t>8 Мая 1975</t>
  </si>
  <si>
    <t>Киселёв Евгений</t>
  </si>
  <si>
    <t>7 Сентября 1997</t>
  </si>
  <si>
    <t>Апальков Даниил</t>
  </si>
  <si>
    <t>1 Января 1992</t>
  </si>
  <si>
    <t>Ермолаев Вадим</t>
  </si>
  <si>
    <t>14 Февраля 1989</t>
  </si>
  <si>
    <t>Гросс Владислав</t>
  </si>
  <si>
    <t>3 Января 1998</t>
  </si>
  <si>
    <t>Обшут Ярослав</t>
  </si>
  <si>
    <t>3 Сентября 1976</t>
  </si>
  <si>
    <t>Пивцакин Никита</t>
  </si>
  <si>
    <t>23 Июля 1991</t>
  </si>
  <si>
    <t>Юньков Михаил</t>
  </si>
  <si>
    <t>16 Февраля 1986</t>
  </si>
  <si>
    <t>Лекомцев Иван</t>
  </si>
  <si>
    <t>19 Июля 1985</t>
  </si>
  <si>
    <t>Лунтер Марио</t>
  </si>
  <si>
    <t>20 Июня 1994</t>
  </si>
  <si>
    <t>Веске Райан</t>
  </si>
  <si>
    <t>7 Апреля 1982</t>
  </si>
  <si>
    <t>Токранов Василий</t>
  </si>
  <si>
    <t>2 Августа 1989</t>
  </si>
  <si>
    <t>Йокипакка Юрки</t>
  </si>
  <si>
    <t>20 Августа 1991</t>
  </si>
  <si>
    <t>Дорофеев Сергей</t>
  </si>
  <si>
    <t>26 Августа 1986</t>
  </si>
  <si>
    <t>Щемеров Александр</t>
  </si>
  <si>
    <t>2 Июня 1997</t>
  </si>
  <si>
    <t>Серебряков Никита</t>
  </si>
  <si>
    <t>1 Ноября 1995</t>
  </si>
  <si>
    <t>Чебыкин Николай</t>
  </si>
  <si>
    <t>1 Августа 1997</t>
  </si>
  <si>
    <t>Хлопотов Вадим</t>
  </si>
  <si>
    <t>22 Апреля 1994</t>
  </si>
  <si>
    <t>Мич Дерек</t>
  </si>
  <si>
    <t>21 Апреля 1984</t>
  </si>
  <si>
    <t>Галанов Максим</t>
  </si>
  <si>
    <t>13 Марта 1974</t>
  </si>
  <si>
    <t>Жуков Сергей</t>
  </si>
  <si>
    <t>23 Ноября 1975</t>
  </si>
  <si>
    <t>Пюёряля Мика</t>
  </si>
  <si>
    <t>13 Июля 1981</t>
  </si>
  <si>
    <t>Мельничук Алексей</t>
  </si>
  <si>
    <t>29 Июня 1998</t>
  </si>
  <si>
    <t>Якуценя Максим</t>
  </si>
  <si>
    <t>14 Февраля 1981</t>
  </si>
  <si>
    <t>Кудроч Кристиан</t>
  </si>
  <si>
    <t>21 Мая 1981</t>
  </si>
  <si>
    <t>Моррисонн Шон</t>
  </si>
  <si>
    <t>23 Декабря 1982</t>
  </si>
  <si>
    <t>Шипачёв Вадим</t>
  </si>
  <si>
    <t>12 Марта 1987</t>
  </si>
  <si>
    <t>Зубов Игорь</t>
  </si>
  <si>
    <t>4 Июля 1988</t>
  </si>
  <si>
    <t>Ахметов Данияр</t>
  </si>
  <si>
    <t>30 Марта 1988</t>
  </si>
  <si>
    <t>Швырёв Игорь</t>
  </si>
  <si>
    <t>10 Июля 1998</t>
  </si>
  <si>
    <t>Сегал Брэндон</t>
  </si>
  <si>
    <t>12 Июля 1983</t>
  </si>
  <si>
    <t>Кузьмин Денис</t>
  </si>
  <si>
    <t>7 Апреля 1989</t>
  </si>
  <si>
    <t>Хауден Куинтон</t>
  </si>
  <si>
    <t>21 Января 1992</t>
  </si>
  <si>
    <t>Бичевскис Марис</t>
  </si>
  <si>
    <t>3 Августа 1991</t>
  </si>
  <si>
    <t>Марченко Алексей</t>
  </si>
  <si>
    <t>2 Января 1992</t>
  </si>
  <si>
    <t>Малков Андрей</t>
  </si>
  <si>
    <t>29 Апреля 1973</t>
  </si>
  <si>
    <t>Мелешко Дмитрий</t>
  </si>
  <si>
    <t>8 Ноября 1982</t>
  </si>
  <si>
    <t>Ткачёв Владимир А.</t>
  </si>
  <si>
    <t>5 Октября 1993</t>
  </si>
  <si>
    <t>Костев Ион-Георгий</t>
  </si>
  <si>
    <t>24 Марта 1990</t>
  </si>
  <si>
    <t>Возовик Дмитрий</t>
  </si>
  <si>
    <t>27 Декабря 1996</t>
  </si>
  <si>
    <t>Зозон Богдан</t>
  </si>
  <si>
    <t>16 Января 1993</t>
  </si>
  <si>
    <t>Норонен Мика</t>
  </si>
  <si>
    <t>17 Июня 1979</t>
  </si>
  <si>
    <t>Шастин Егор</t>
  </si>
  <si>
    <t>10 Сентября 1982</t>
  </si>
  <si>
    <t>Эмери Рэй</t>
  </si>
  <si>
    <t>28 Сентября 1982</t>
  </si>
  <si>
    <t>Разумняк Валентин</t>
  </si>
  <si>
    <t>20 Октября 1996</t>
  </si>
  <si>
    <t>Зыков Павел</t>
  </si>
  <si>
    <t>Фадеев Евгений</t>
  </si>
  <si>
    <t>9 Июля 1982</t>
  </si>
  <si>
    <t>Сперрле Даниэль</t>
  </si>
  <si>
    <t>7 Октября 1982</t>
  </si>
  <si>
    <t>Перкович Натан</t>
  </si>
  <si>
    <t>15 Октября 1985</t>
  </si>
  <si>
    <t>Губин Олег</t>
  </si>
  <si>
    <t>12 Апреля 1981</t>
  </si>
  <si>
    <t>Петров Александр</t>
  </si>
  <si>
    <t>27 Сентября 1993</t>
  </si>
  <si>
    <t>Перро Натан</t>
  </si>
  <si>
    <t>8 Декабря 1976</t>
  </si>
  <si>
    <t>Каралахти Ере</t>
  </si>
  <si>
    <t>25 Марта 1975</t>
  </si>
  <si>
    <t>Лукин Дмитрий</t>
  </si>
  <si>
    <t>21 Октября 1992</t>
  </si>
  <si>
    <t>Кузнецов Сергей</t>
  </si>
  <si>
    <t>5 Января 1991</t>
  </si>
  <si>
    <t>Цибульскис Оскарс</t>
  </si>
  <si>
    <t>О'Нилл Брайан</t>
  </si>
  <si>
    <t>Гренков Андрей</t>
  </si>
  <si>
    <t>31 Мая 1990</t>
  </si>
  <si>
    <t>Заношки Томислав</t>
  </si>
  <si>
    <t>3 Марта 1984</t>
  </si>
  <si>
    <t>Гиматов Эдуард</t>
  </si>
  <si>
    <t>22 Января 1994</t>
  </si>
  <si>
    <t>Ситников Максим</t>
  </si>
  <si>
    <t>24 Июня 1992</t>
  </si>
  <si>
    <t>Морозов Сергей</t>
  </si>
  <si>
    <t>2 Января 1997</t>
  </si>
  <si>
    <t>Брендл Павел</t>
  </si>
  <si>
    <t>23 Марта 1981</t>
  </si>
  <si>
    <t>Устинский Игорь</t>
  </si>
  <si>
    <t>14 Июня 1994</t>
  </si>
  <si>
    <t>Малышев Антон</t>
  </si>
  <si>
    <t>24 Февраля 1985</t>
  </si>
  <si>
    <t>Коммодор Майкл</t>
  </si>
  <si>
    <t>7 Ноября 1979</t>
  </si>
  <si>
    <t>Шишков Владислав</t>
  </si>
  <si>
    <t>19 Марта 1997</t>
  </si>
  <si>
    <t>Галимов Станислав</t>
  </si>
  <si>
    <t>12 Февраля 1988</t>
  </si>
  <si>
    <t>Усенко Иван</t>
  </si>
  <si>
    <t>12 Февраля 1983</t>
  </si>
  <si>
    <t>Башкатов Егор</t>
  </si>
  <si>
    <t>23 Апреля 1971</t>
  </si>
  <si>
    <t>Риз Дилан</t>
  </si>
  <si>
    <t>29 Августа 1984</t>
  </si>
  <si>
    <t>Афиногенов Максим</t>
  </si>
  <si>
    <t>4 Сентября 1979</t>
  </si>
  <si>
    <t>Дубровский Егор</t>
  </si>
  <si>
    <t>18 Января 1989</t>
  </si>
  <si>
    <t>Антоненко Олег</t>
  </si>
  <si>
    <t>1 Июля 1971</t>
  </si>
  <si>
    <t>Мингалеев Денис</t>
  </si>
  <si>
    <t>13 Ноября 1994</t>
  </si>
  <si>
    <t>Якубов Михаил</t>
  </si>
  <si>
    <t>16 Февраля 1982</t>
  </si>
  <si>
    <t>Шавалеев Булат</t>
  </si>
  <si>
    <t>19 Сентября 1992</t>
  </si>
  <si>
    <t>Дедунов Павел</t>
  </si>
  <si>
    <t>8 Апреля 1990</t>
  </si>
  <si>
    <t>Морозов Иван</t>
  </si>
  <si>
    <t>5 Мая 2000</t>
  </si>
  <si>
    <t>Эверберг Деннис</t>
  </si>
  <si>
    <t>31 Декабря 1991</t>
  </si>
  <si>
    <t>Дервук Илья</t>
  </si>
  <si>
    <t>9 Июля 1996</t>
  </si>
  <si>
    <t>Кудряшов Максим</t>
  </si>
  <si>
    <t>6 Января 1992</t>
  </si>
  <si>
    <t>Мужжухин Алексей</t>
  </si>
  <si>
    <t>14 Июля 1987</t>
  </si>
  <si>
    <t>Новицкий Вячеслав</t>
  </si>
  <si>
    <t>5 Января 1996</t>
  </si>
  <si>
    <t>Картошкин Максим</t>
  </si>
  <si>
    <t>17 Мая 1989</t>
  </si>
  <si>
    <t>Мелихерчик Марцел</t>
  </si>
  <si>
    <t>20 Декабря 1986</t>
  </si>
  <si>
    <t>Радулов Игорь</t>
  </si>
  <si>
    <t>23 Августа 1982</t>
  </si>
  <si>
    <t>Третьяк Максим</t>
  </si>
  <si>
    <t>22 Октября 1996</t>
  </si>
  <si>
    <t>Варламов Семён</t>
  </si>
  <si>
    <t>27 Апреля 1988</t>
  </si>
  <si>
    <t>Шютц Феликс</t>
  </si>
  <si>
    <t>3 Ноября 1987</t>
  </si>
  <si>
    <t>Германия</t>
  </si>
  <si>
    <t>Николаев Илья</t>
  </si>
  <si>
    <t>20 Января 1994</t>
  </si>
  <si>
    <t>Попов Виталий</t>
  </si>
  <si>
    <t>Флёри Дамьен</t>
  </si>
  <si>
    <t>1 Февраля 1986</t>
  </si>
  <si>
    <t>Франция</t>
  </si>
  <si>
    <t>Кронвалль Стаффан</t>
  </si>
  <si>
    <t>Свенссон Маркус</t>
  </si>
  <si>
    <t>9 Июля 1984</t>
  </si>
  <si>
    <t>Хедман Виктор</t>
  </si>
  <si>
    <t>18 Декабря 1990</t>
  </si>
  <si>
    <t>Калинин Сергей П.</t>
  </si>
  <si>
    <t>17 Марта 1991</t>
  </si>
  <si>
    <t>Марков Даниил</t>
  </si>
  <si>
    <t>30 Июля 1976</t>
  </si>
  <si>
    <t>Крутов Алексей</t>
  </si>
  <si>
    <t>1 Февраля 1984</t>
  </si>
  <si>
    <t>Скилли Джек</t>
  </si>
  <si>
    <t>19 Мая 1987</t>
  </si>
  <si>
    <t>Пуяц Георгий</t>
  </si>
  <si>
    <t>11 Июня 1981</t>
  </si>
  <si>
    <t>Гундерсон Райан</t>
  </si>
  <si>
    <t>16 Августа 1985</t>
  </si>
  <si>
    <t>Меларт Илари</t>
  </si>
  <si>
    <t>11 Февраля 1989</t>
  </si>
  <si>
    <t>Ин Руди</t>
  </si>
  <si>
    <t>16 Августа 1998</t>
  </si>
  <si>
    <t>Мальгин Дмитрий</t>
  </si>
  <si>
    <t>28 Июля 1987</t>
  </si>
  <si>
    <t>Калюжный Алексей</t>
  </si>
  <si>
    <t>13 Июня 1977</t>
  </si>
  <si>
    <t>Швалёв Алексей</t>
  </si>
  <si>
    <t>25 Мая 1987</t>
  </si>
  <si>
    <t>Петтерссон Тимми</t>
  </si>
  <si>
    <t>15 Марта 1977</t>
  </si>
  <si>
    <t>Здунов Павел</t>
  </si>
  <si>
    <t>18 Июня 1991</t>
  </si>
  <si>
    <t>Пелевин Александр</t>
  </si>
  <si>
    <t>15 Февраля 1996</t>
  </si>
  <si>
    <t>Фахрутдинов Денис</t>
  </si>
  <si>
    <t>21 Марта 1990</t>
  </si>
  <si>
    <t>Готовец Кирилл</t>
  </si>
  <si>
    <t>25 Июня 1991</t>
  </si>
  <si>
    <t>Лупачук Росс</t>
  </si>
  <si>
    <t>19 Января 1981</t>
  </si>
  <si>
    <t>Попов Александр</t>
  </si>
  <si>
    <t>31 Августа 1980</t>
  </si>
  <si>
    <t>Богочанов Артём</t>
  </si>
  <si>
    <t>11 Января 1991</t>
  </si>
  <si>
    <t>Энеруд Симон</t>
  </si>
  <si>
    <t>16 Июня 1988</t>
  </si>
  <si>
    <t>Штайгер Евгений</t>
  </si>
  <si>
    <t>3 Июня 1981</t>
  </si>
  <si>
    <t>Рясенский Евгений</t>
  </si>
  <si>
    <t>18 Июля 1987</t>
  </si>
  <si>
    <t>Рой Дерек</t>
  </si>
  <si>
    <t>4 Мая 1983</t>
  </si>
  <si>
    <t>Счастливый Пётр</t>
  </si>
  <si>
    <t>18 Апреля 1979</t>
  </si>
  <si>
    <t>Бывальцев Алексей</t>
  </si>
  <si>
    <t>20 Февраля 1994</t>
  </si>
  <si>
    <t>Хелльберг Магнус</t>
  </si>
  <si>
    <t>4 Апреля 1991</t>
  </si>
  <si>
    <t>ДаСилва Дэн</t>
  </si>
  <si>
    <t>30 Апреля 1985</t>
  </si>
  <si>
    <t>Зотов Виталий</t>
  </si>
  <si>
    <t>1 Апреля 1992</t>
  </si>
  <si>
    <t>Нюландер Петер</t>
  </si>
  <si>
    <t>20 Января 1976</t>
  </si>
  <si>
    <t>Брукбэнк Шелдон</t>
  </si>
  <si>
    <t>3 Октября 1980</t>
  </si>
  <si>
    <t>Насонов Владислав</t>
  </si>
  <si>
    <t>10 Мая 1997</t>
  </si>
  <si>
    <t>Мамаев Данил</t>
  </si>
  <si>
    <t>18 Марта 1994</t>
  </si>
  <si>
    <t>Дрозд Сергей</t>
  </si>
  <si>
    <t>14 Апреля 1990</t>
  </si>
  <si>
    <t>Орехов Валерий</t>
  </si>
  <si>
    <t>17 Июля 1999</t>
  </si>
  <si>
    <t>Пайор Сергей</t>
  </si>
  <si>
    <t>29 Июня 1984</t>
  </si>
  <si>
    <t>Кудрявцев Максим</t>
  </si>
  <si>
    <t>10 Декабря 1997</t>
  </si>
  <si>
    <t>Афанасьев Максим</t>
  </si>
  <si>
    <t>11 Января 1998</t>
  </si>
  <si>
    <t>Тршка Петер</t>
  </si>
  <si>
    <t>1 Июня 1992</t>
  </si>
  <si>
    <t>Шаус Ник</t>
  </si>
  <si>
    <t>3 Июля 1986</t>
  </si>
  <si>
    <t>Болдюк Александр</t>
  </si>
  <si>
    <t>26 Июня 1985</t>
  </si>
  <si>
    <t>Крикуненко Роман</t>
  </si>
  <si>
    <t>27 Декабря 1997</t>
  </si>
  <si>
    <t>Сикснис Андрис</t>
  </si>
  <si>
    <t>6 Мая 1993</t>
  </si>
  <si>
    <t>Костромитин Дмитрий</t>
  </si>
  <si>
    <t>22 Января 1990</t>
  </si>
  <si>
    <t>Аверин Николай</t>
  </si>
  <si>
    <t>16 Сентября 1996</t>
  </si>
  <si>
    <t>Рязанцев Георгий</t>
  </si>
  <si>
    <t>18 Февраля 1986</t>
  </si>
  <si>
    <t>Пупков Евгений</t>
  </si>
  <si>
    <t>18 Января 1976</t>
  </si>
  <si>
    <t>Ячник Павел</t>
  </si>
  <si>
    <t>8 Мая 1993</t>
  </si>
  <si>
    <t>Кара Владислав</t>
  </si>
  <si>
    <t>20 Апреля 1998</t>
  </si>
  <si>
    <t>Рассейкин Максим</t>
  </si>
  <si>
    <t>26 Апреля 1998</t>
  </si>
  <si>
    <t>Кеннеди Тим</t>
  </si>
  <si>
    <t>30 Апреля 1986</t>
  </si>
  <si>
    <t>Развадовский Павел</t>
  </si>
  <si>
    <t>7 Августа 1989</t>
  </si>
  <si>
    <t>Кокарев Денис</t>
  </si>
  <si>
    <t>17 Июня 1985</t>
  </si>
  <si>
    <t>Аболс Родриго</t>
  </si>
  <si>
    <t>Ратилайнен Юхо</t>
  </si>
  <si>
    <t>12 Ноября 1997</t>
  </si>
  <si>
    <t>Пепеляев Алексей</t>
  </si>
  <si>
    <t>16 Июня 1984</t>
  </si>
  <si>
    <t>Джериньш Андрис</t>
  </si>
  <si>
    <t>14 Февраля 1988</t>
  </si>
  <si>
    <t>Тортунов Борис</t>
  </si>
  <si>
    <t>14 Августа 1973</t>
  </si>
  <si>
    <t>Милёхин Михаил</t>
  </si>
  <si>
    <t>2 Ноября 1988</t>
  </si>
  <si>
    <t>Ерофеев Андрей</t>
  </si>
  <si>
    <t>29 Января 1995</t>
  </si>
  <si>
    <t>Магогин Игорь</t>
  </si>
  <si>
    <t>16 Сентября 1981</t>
  </si>
  <si>
    <t>Пивко Либор</t>
  </si>
  <si>
    <t>29 Марта 1980</t>
  </si>
  <si>
    <t>Червенка Роман</t>
  </si>
  <si>
    <t>10 Декабря 1985</t>
  </si>
  <si>
    <t>Азеведо Джастин</t>
  </si>
  <si>
    <t>1 Апреля 1988</t>
  </si>
  <si>
    <t>Скопинцев Андрей</t>
  </si>
  <si>
    <t>28 Сентября 1971</t>
  </si>
  <si>
    <t>Фетисов Вячеслав</t>
  </si>
  <si>
    <t>20 Апреля 1958</t>
  </si>
  <si>
    <t>Мартынов Егор</t>
  </si>
  <si>
    <t>15 Августа 1990</t>
  </si>
  <si>
    <t>Шантыка Алексей</t>
  </si>
  <si>
    <t>14 Августа 1995</t>
  </si>
  <si>
    <t>Козловский Константин</t>
  </si>
  <si>
    <t>8 Марта 1995</t>
  </si>
  <si>
    <t>Ковалёв Алексей</t>
  </si>
  <si>
    <t>24 Февраля 1973</t>
  </si>
  <si>
    <t>Биезайс Элвийс</t>
  </si>
  <si>
    <t>30 Июня 1991</t>
  </si>
  <si>
    <t>Черепов Денис</t>
  </si>
  <si>
    <t>8 Июня 1996</t>
  </si>
  <si>
    <t>Пронин Николай</t>
  </si>
  <si>
    <t>13 Апреля 1979</t>
  </si>
  <si>
    <t>Каллен Марк</t>
  </si>
  <si>
    <t>28 Октября 1978</t>
  </si>
  <si>
    <t>Стольберг Виктор</t>
  </si>
  <si>
    <t>17 Января 1986</t>
  </si>
  <si>
    <t>Мясищев Игорь</t>
  </si>
  <si>
    <t>26 Марта 1997</t>
  </si>
  <si>
    <t>Есипов Андрей</t>
  </si>
  <si>
    <t>9 Мая 1980</t>
  </si>
  <si>
    <t>Липин Александр</t>
  </si>
  <si>
    <t>19 Декабря 1985</t>
  </si>
  <si>
    <t>Мисюс Юлианс</t>
  </si>
  <si>
    <t>2 Октября 1997</t>
  </si>
  <si>
    <t>Чащухин Константин</t>
  </si>
  <si>
    <t>6 Мая 1978</t>
  </si>
  <si>
    <t>Аркалов Илья</t>
  </si>
  <si>
    <t>27 Октября 1993</t>
  </si>
  <si>
    <t>Секстон Дэн</t>
  </si>
  <si>
    <t>29 Апреля 1987</t>
  </si>
  <si>
    <t>Варянов Владимир</t>
  </si>
  <si>
    <t>30 Марта 1990</t>
  </si>
  <si>
    <t>Сопел Брент</t>
  </si>
  <si>
    <t>7 Января 1977</t>
  </si>
  <si>
    <t>Кривда Виталий</t>
  </si>
  <si>
    <t>13 Декабря 1992</t>
  </si>
  <si>
    <t>Окса Мика</t>
  </si>
  <si>
    <t>6 Июля 1976</t>
  </si>
  <si>
    <t>Шевченко Дмитрий</t>
  </si>
  <si>
    <t>15 Декабря 1995</t>
  </si>
  <si>
    <t>Ципулис Мартиньш</t>
  </si>
  <si>
    <t>29 Ноября 1980</t>
  </si>
  <si>
    <t>Мишенин Дмитрий</t>
  </si>
  <si>
    <t>8 Января 1991</t>
  </si>
  <si>
    <t>Комаров Леонид</t>
  </si>
  <si>
    <t>23 Января 1987</t>
  </si>
  <si>
    <t>Мазур Адам</t>
  </si>
  <si>
    <t>21 Мая 1983</t>
  </si>
  <si>
    <t>Мусин Дамир</t>
  </si>
  <si>
    <t>5 Октября 1994</t>
  </si>
  <si>
    <t>Бутурлин Александр</t>
  </si>
  <si>
    <t>3 Сентября 1981</t>
  </si>
  <si>
    <t>Валах Юрай</t>
  </si>
  <si>
    <t>1 Февраля 1989</t>
  </si>
  <si>
    <t>Ли Крис</t>
  </si>
  <si>
    <t>Чмыхов Артём</t>
  </si>
  <si>
    <t>28 Ноября 1997</t>
  </si>
  <si>
    <t>Савинайнен Вели-Матти</t>
  </si>
  <si>
    <t>5 Января 1986</t>
  </si>
  <si>
    <t>Кагайкин Сергей</t>
  </si>
  <si>
    <t>10 Ноября 1980</t>
  </si>
  <si>
    <t>Гарифулин Артём</t>
  </si>
  <si>
    <t>9 Октября 1990</t>
  </si>
  <si>
    <t>Верёвкин Максим</t>
  </si>
  <si>
    <t>12 Января 1990</t>
  </si>
  <si>
    <t>Штайнох Мартин</t>
  </si>
  <si>
    <t>15 Сентября 1990</t>
  </si>
  <si>
    <t>Виделль Линус</t>
  </si>
  <si>
    <t>5 Мая 1985</t>
  </si>
  <si>
    <t>Ся Шэнжун</t>
  </si>
  <si>
    <t>24 Ноября 1994</t>
  </si>
  <si>
    <t>Иванов Георгий</t>
  </si>
  <si>
    <t>25 Сентября 1998</t>
  </si>
  <si>
    <t>Юдов Егор</t>
  </si>
  <si>
    <t>Хартикайнен Тему</t>
  </si>
  <si>
    <t>3 Мая 1990</t>
  </si>
  <si>
    <t>Гаврилов Андрей</t>
  </si>
  <si>
    <t>8 Ноября 1987</t>
  </si>
  <si>
    <t>Гимбатов Магомед</t>
  </si>
  <si>
    <t>11 Ноября 1990</t>
  </si>
  <si>
    <t>Беляев Кирилл</t>
  </si>
  <si>
    <t>18 Июля 1997</t>
  </si>
  <si>
    <t>Соколов Константин</t>
  </si>
  <si>
    <t>12 Мая 1991</t>
  </si>
  <si>
    <t>Баев Денис</t>
  </si>
  <si>
    <t>25 Ноября 1983</t>
  </si>
  <si>
    <t>Гуна Рудольф</t>
  </si>
  <si>
    <t>27 Мая 1980</t>
  </si>
  <si>
    <t>Кругликов Иван</t>
  </si>
  <si>
    <t>16 Августа 1996</t>
  </si>
  <si>
    <t>Бельгибаев Нурсултан</t>
  </si>
  <si>
    <t>Сейго Стивен</t>
  </si>
  <si>
    <t>1 Августа 1990</t>
  </si>
  <si>
    <t>Подскребалин Никита</t>
  </si>
  <si>
    <t>10 Июня 1998</t>
  </si>
  <si>
    <t>Волков Константин</t>
  </si>
  <si>
    <t>7 Февраля 1985</t>
  </si>
  <si>
    <t>Жуков Валерий</t>
  </si>
  <si>
    <t>8 Февраля 1988</t>
  </si>
  <si>
    <t>Муштуков Эрвин</t>
  </si>
  <si>
    <t>7 Апреля 1984</t>
  </si>
  <si>
    <t>Чернквист Даниэль</t>
  </si>
  <si>
    <t>Петровицки Роберт</t>
  </si>
  <si>
    <t>26 Октября 1973</t>
  </si>
  <si>
    <t>Песонен Янне</t>
  </si>
  <si>
    <t>11 Мая 1982</t>
  </si>
  <si>
    <t>Захарчук Иван</t>
  </si>
  <si>
    <t>7 Мая 1989</t>
  </si>
  <si>
    <t>Богомолов Николай</t>
  </si>
  <si>
    <t>30 Мая 1991</t>
  </si>
  <si>
    <t>Денисов Сергей</t>
  </si>
  <si>
    <t>12 Мая 1990</t>
  </si>
  <si>
    <t>Шаров Александр А.</t>
  </si>
  <si>
    <t>Хабаров Макар</t>
  </si>
  <si>
    <t>10 Сентября 1999</t>
  </si>
  <si>
    <t>Катич Марк</t>
  </si>
  <si>
    <t>9 Мая 1989</t>
  </si>
  <si>
    <t>Швиденко Дмитрий</t>
  </si>
  <si>
    <t>Бортников Игорь</t>
  </si>
  <si>
    <t>8 Июня 1989</t>
  </si>
  <si>
    <t>Барулин Константин</t>
  </si>
  <si>
    <t>4 Сентября 1984</t>
  </si>
  <si>
    <t>Адамчук Кирилл</t>
  </si>
  <si>
    <t>24 Мая 1994</t>
  </si>
  <si>
    <t>Абдуллин Денис</t>
  </si>
  <si>
    <t>1 Января 1985</t>
  </si>
  <si>
    <t>Хедден Майк</t>
  </si>
  <si>
    <t>27 Декабря 1984</t>
  </si>
  <si>
    <t>Аляев Артём</t>
  </si>
  <si>
    <t>17 Января 1995</t>
  </si>
  <si>
    <t>Бойчук Дмитрий</t>
  </si>
  <si>
    <t>7 Июня 1995</t>
  </si>
  <si>
    <t>Щукин Кирилл</t>
  </si>
  <si>
    <t>24 Февраля 1996</t>
  </si>
  <si>
    <t>Лусениус Никлас</t>
  </si>
  <si>
    <t>3 Мая 1989</t>
  </si>
  <si>
    <t>Зарипов Марат</t>
  </si>
  <si>
    <t>6 Февраля 1990</t>
  </si>
  <si>
    <t>Белоусов Георгий</t>
  </si>
  <si>
    <t>26 Декабря 1990</t>
  </si>
  <si>
    <t>Енсен Никлас</t>
  </si>
  <si>
    <t>6 Марта 1993</t>
  </si>
  <si>
    <t>Жмакин Станислав</t>
  </si>
  <si>
    <t>25 Июня 1982</t>
  </si>
  <si>
    <t>Петунин Александр</t>
  </si>
  <si>
    <t>31 Января 1997</t>
  </si>
  <si>
    <t>Филипп Радек</t>
  </si>
  <si>
    <t>12 Февраля 1977</t>
  </si>
  <si>
    <t>Гиздатуллин Артур</t>
  </si>
  <si>
    <t>8 Августа 1997</t>
  </si>
  <si>
    <t>Липьянский Ян</t>
  </si>
  <si>
    <t>23 Июля 1974</t>
  </si>
  <si>
    <t>Стасюк Денис</t>
  </si>
  <si>
    <t>2 Сентября 1985</t>
  </si>
  <si>
    <t>Ламот Марк</t>
  </si>
  <si>
    <t>27 Февраля 1974</t>
  </si>
  <si>
    <t>Малкин Евгений</t>
  </si>
  <si>
    <t>31 Июля 1986</t>
  </si>
  <si>
    <t>Булик Томаш</t>
  </si>
  <si>
    <t>27 Августа 1985</t>
  </si>
  <si>
    <t>Уайт Патрик</t>
  </si>
  <si>
    <t>20 Января 1989</t>
  </si>
  <si>
    <t>Мишарин Георгий</t>
  </si>
  <si>
    <t>11 Мая 1985</t>
  </si>
  <si>
    <t>Родионов Александр С.</t>
  </si>
  <si>
    <t>Полинин Альберт</t>
  </si>
  <si>
    <t>13 Января 1989</t>
  </si>
  <si>
    <t>Леневё Давид</t>
  </si>
  <si>
    <t>23 Мая 1983</t>
  </si>
  <si>
    <t>Фомин Леонид</t>
  </si>
  <si>
    <t>5 Мая 1996</t>
  </si>
  <si>
    <t>Чесалин Евгений</t>
  </si>
  <si>
    <t>25 Августа 1988</t>
  </si>
  <si>
    <t>Пиларж Карел</t>
  </si>
  <si>
    <t>23 Декабря 1977</t>
  </si>
  <si>
    <t>Дубелевич Уэйд</t>
  </si>
  <si>
    <t>Кольцов Константин</t>
  </si>
  <si>
    <t>17 Апреля 1981</t>
  </si>
  <si>
    <t>Соломонов Евгений</t>
  </si>
  <si>
    <t>9 Мая 1990</t>
  </si>
  <si>
    <t>Мегалинский Дмитрий</t>
  </si>
  <si>
    <t>15 Апреля 1985</t>
  </si>
  <si>
    <t>Миловзоров Егор</t>
  </si>
  <si>
    <t>19 Ноября 1987</t>
  </si>
  <si>
    <t>Ильин Сергей</t>
  </si>
  <si>
    <t>29 Апреля 1994</t>
  </si>
  <si>
    <t>Квапил Марек</t>
  </si>
  <si>
    <t>5 Января 1985</t>
  </si>
  <si>
    <t>Лобанов Илья</t>
  </si>
  <si>
    <t>1 Декабря 1996</t>
  </si>
  <si>
    <t>Заседа Матвей</t>
  </si>
  <si>
    <t>9 Июня 1999</t>
  </si>
  <si>
    <t>Бут Антон</t>
  </si>
  <si>
    <t>3 Июля 1980</t>
  </si>
  <si>
    <t>Ефимов Алексей</t>
  </si>
  <si>
    <t>15 Февраля 1988</t>
  </si>
  <si>
    <t>Стэплтон Тим</t>
  </si>
  <si>
    <t>19 Июля 1982</t>
  </si>
  <si>
    <t>Квартальнов Данила</t>
  </si>
  <si>
    <t>7 Июля 1997</t>
  </si>
  <si>
    <t>Шашков Глеб</t>
  </si>
  <si>
    <t>13 Апреля 1996</t>
  </si>
  <si>
    <t>Катичев Евгений</t>
  </si>
  <si>
    <t>3 Сентября 1986</t>
  </si>
  <si>
    <t>Чернов Михаил</t>
  </si>
  <si>
    <t>11 Ноября 1978</t>
  </si>
  <si>
    <t>Пруха Петр</t>
  </si>
  <si>
    <t>14 Сентября 1982</t>
  </si>
  <si>
    <t>Ходжмэн Джастин</t>
  </si>
  <si>
    <t>27 Июня 1988</t>
  </si>
  <si>
    <t>Шремп Роб</t>
  </si>
  <si>
    <t>1 Июля 1986</t>
  </si>
  <si>
    <t>Карнаухов Павел</t>
  </si>
  <si>
    <t>15 Марта 1997</t>
  </si>
  <si>
    <t>Смирнов Андрей А.</t>
  </si>
  <si>
    <t>24 Апреля 1990</t>
  </si>
  <si>
    <t>Герасимов Юрий</t>
  </si>
  <si>
    <t>14 Февраля 1979</t>
  </si>
  <si>
    <t>Шкенин Николай</t>
  </si>
  <si>
    <t>20 Октября 1990</t>
  </si>
  <si>
    <t>Мюттюнен Матиас</t>
  </si>
  <si>
    <t>12 Марта 1990</t>
  </si>
  <si>
    <t>Бучневич Павел</t>
  </si>
  <si>
    <t>17 Апреля 1995</t>
  </si>
  <si>
    <t>Вишнёвски Любомир</t>
  </si>
  <si>
    <t>11 Августа 1976</t>
  </si>
  <si>
    <t>Лихотников Артём</t>
  </si>
  <si>
    <t>11 Мая 1994</t>
  </si>
  <si>
    <t>Шестёркин Игорь</t>
  </si>
  <si>
    <t>30 Декабря 1995</t>
  </si>
  <si>
    <t>Комаров Виктор</t>
  </si>
  <si>
    <t>17 Февраля 1994</t>
  </si>
  <si>
    <t>Бицадзе Михаил</t>
  </si>
  <si>
    <t>18 Ноября 1999</t>
  </si>
  <si>
    <t>Вяливаара Юрки</t>
  </si>
  <si>
    <t>30 Мая 1976</t>
  </si>
  <si>
    <t>Лукаш Ян</t>
  </si>
  <si>
    <t>2 Июня 1993</t>
  </si>
  <si>
    <t>Перри Тодд</t>
  </si>
  <si>
    <t>13 Декабря 1986</t>
  </si>
  <si>
    <t>Эрикссон Джимми</t>
  </si>
  <si>
    <t>22 Февраля 1980</t>
  </si>
  <si>
    <t>Бусаров Георгий</t>
  </si>
  <si>
    <t>23 Апреля 1994</t>
  </si>
  <si>
    <t>Трончински Марек</t>
  </si>
  <si>
    <t>13 Сентября 1988</t>
  </si>
  <si>
    <t>Барышников Станислав</t>
  </si>
  <si>
    <t>24 Декабря 1999</t>
  </si>
  <si>
    <t>Розин Сергей</t>
  </si>
  <si>
    <t>Горжава Милослав</t>
  </si>
  <si>
    <t>27 Октября 1982</t>
  </si>
  <si>
    <t>Джильяти Стефано</t>
  </si>
  <si>
    <t>7 Октября 1987</t>
  </si>
  <si>
    <t>Романов Константин</t>
  </si>
  <si>
    <t>14 Марта 1985</t>
  </si>
  <si>
    <t>Казионов Дмитрий</t>
  </si>
  <si>
    <t>13 Мая 1984</t>
  </si>
  <si>
    <t>Граняк Доминик</t>
  </si>
  <si>
    <t>11 Июня 1983</t>
  </si>
  <si>
    <t>Контиола Петри</t>
  </si>
  <si>
    <t>4 Октября 1984</t>
  </si>
  <si>
    <t>Егин Владислав</t>
  </si>
  <si>
    <t>13 Апреля 1989</t>
  </si>
  <si>
    <t>Эронен Тему</t>
  </si>
  <si>
    <t>22 Ноября 1990</t>
  </si>
  <si>
    <t>Кабанов Кирилл</t>
  </si>
  <si>
    <t>16 Июля 1992</t>
  </si>
  <si>
    <t>Царегородцев Евгений</t>
  </si>
  <si>
    <t>3 Февраля 1983</t>
  </si>
  <si>
    <t>Никоноров Кирилл</t>
  </si>
  <si>
    <t>8 Января 1990</t>
  </si>
  <si>
    <t>Полторак Евгений</t>
  </si>
  <si>
    <t>15 Апреля 1993</t>
  </si>
  <si>
    <t>Ниинимяки Ессе</t>
  </si>
  <si>
    <t>19 Августа 1983</t>
  </si>
  <si>
    <t>Матаи Якуб</t>
  </si>
  <si>
    <t>9 Мая 1993</t>
  </si>
  <si>
    <t>Горохов Илья</t>
  </si>
  <si>
    <t>23 Августа 1977</t>
  </si>
  <si>
    <t>Ерёменко Евгений</t>
  </si>
  <si>
    <t>13 Января 1990</t>
  </si>
  <si>
    <t>Акмальдинов Александр</t>
  </si>
  <si>
    <t>23 Июня 1994</t>
  </si>
  <si>
    <t>Бренёв Илья</t>
  </si>
  <si>
    <t>16 Мая 1990</t>
  </si>
  <si>
    <t>Осипов Денис</t>
  </si>
  <si>
    <t>9 Мая 1987</t>
  </si>
  <si>
    <t>Попов Никита</t>
  </si>
  <si>
    <t>11 Июля 1992</t>
  </si>
  <si>
    <t>Бардин Николай</t>
  </si>
  <si>
    <t>23 Января 1976</t>
  </si>
  <si>
    <t>Лысенко Владислав</t>
  </si>
  <si>
    <t>12 Марта 1995</t>
  </si>
  <si>
    <t>Петерссон Андре</t>
  </si>
  <si>
    <t>11 Сентября 1990</t>
  </si>
  <si>
    <t>Арютин Никита</t>
  </si>
  <si>
    <t>7 Июня 1994</t>
  </si>
  <si>
    <t>Покровский Валерий</t>
  </si>
  <si>
    <t>17 Мая 1978</t>
  </si>
  <si>
    <t>Роса Павел</t>
  </si>
  <si>
    <t>7 Июня 1977</t>
  </si>
  <si>
    <t>Бреннан Кристофер</t>
  </si>
  <si>
    <t>27 Августа 1980</t>
  </si>
  <si>
    <t>Немец Ондржей</t>
  </si>
  <si>
    <t>18 Апреля 1984</t>
  </si>
  <si>
    <t>Волков Игорь</t>
  </si>
  <si>
    <t>24 Января 1983</t>
  </si>
  <si>
    <t>Бумагин Евгений</t>
  </si>
  <si>
    <t>Туоккола Пекка</t>
  </si>
  <si>
    <t>22 Октября 1983</t>
  </si>
  <si>
    <t>Энджелл Ник</t>
  </si>
  <si>
    <t>31 Октября 1979</t>
  </si>
  <si>
    <t>Карев Андрей</t>
  </si>
  <si>
    <t>12 Февраля 1985</t>
  </si>
  <si>
    <t>Амброжейчик Дмитрий</t>
  </si>
  <si>
    <t>26 Марта 1995</t>
  </si>
  <si>
    <t>Столлери Карл</t>
  </si>
  <si>
    <t>21 Ноября 1987</t>
  </si>
  <si>
    <t>Щитов Никита</t>
  </si>
  <si>
    <t>24 Декабря 1983</t>
  </si>
  <si>
    <t>Сухачёв Владислав</t>
  </si>
  <si>
    <t>14 Мая 1998</t>
  </si>
  <si>
    <t>Линтнер Рихард</t>
  </si>
  <si>
    <t>15 Ноября 1977</t>
  </si>
  <si>
    <t>Шангин Георгий</t>
  </si>
  <si>
    <t>21 Февраля 1989</t>
  </si>
  <si>
    <t>Штястни Андрей</t>
  </si>
  <si>
    <t>Захарчук Степан</t>
  </si>
  <si>
    <t>30 Ноября 1986</t>
  </si>
  <si>
    <t>Рядинский Александр</t>
  </si>
  <si>
    <t>1 Апреля 1978</t>
  </si>
  <si>
    <t>Галиев Станислав</t>
  </si>
  <si>
    <t>17 Января 1992</t>
  </si>
  <si>
    <t>Хомутов Иван</t>
  </si>
  <si>
    <t>11 Марта 1985</t>
  </si>
  <si>
    <t>Королёв Сергей</t>
  </si>
  <si>
    <t>28 Декабря 1973</t>
  </si>
  <si>
    <t>Матоушек Томаш</t>
  </si>
  <si>
    <t>15 Июня 1992</t>
  </si>
  <si>
    <t>Тюляпкин Михаил</t>
  </si>
  <si>
    <t>4 Мая 1984</t>
  </si>
  <si>
    <t>Перескоков Вадим</t>
  </si>
  <si>
    <t>27 Августа 1993</t>
  </si>
  <si>
    <t>Рендулич Борна</t>
  </si>
  <si>
    <t>25 Марта 1992</t>
  </si>
  <si>
    <t>Безина Горан</t>
  </si>
  <si>
    <t>21 Марта 1980</t>
  </si>
  <si>
    <t>Подзиньш Зигурдс</t>
  </si>
  <si>
    <t>18 Июня 1996</t>
  </si>
  <si>
    <t>Лукин Никита</t>
  </si>
  <si>
    <t>Хиетанен Юусо</t>
  </si>
  <si>
    <t>14 Июня 1985</t>
  </si>
  <si>
    <t>Маллен Патрик</t>
  </si>
  <si>
    <t>Исаев Максим</t>
  </si>
  <si>
    <t>21 Марта 1989</t>
  </si>
  <si>
    <t>Орлович-Грудков Денис</t>
  </si>
  <si>
    <t>3 Ноября 1995</t>
  </si>
  <si>
    <t>Коледаев Алексей</t>
  </si>
  <si>
    <t>27 Марта 1976</t>
  </si>
  <si>
    <t>Поснов Андрей</t>
  </si>
  <si>
    <t>19 Ноября 1981</t>
  </si>
  <si>
    <t>Ворачек Якуб</t>
  </si>
  <si>
    <t>15 Августа 1989</t>
  </si>
  <si>
    <t>Корягин Глеб</t>
  </si>
  <si>
    <t>6 Августа 1994</t>
  </si>
  <si>
    <t>Улльстрём Давид</t>
  </si>
  <si>
    <t>22 Апреля 1989</t>
  </si>
  <si>
    <t>Хелльстрём Александр</t>
  </si>
  <si>
    <t>17 Апреля 1987</t>
  </si>
  <si>
    <t>Кравцов Виталий</t>
  </si>
  <si>
    <t>23 Декабря 1999</t>
  </si>
  <si>
    <t>Лебедев Кирилл</t>
  </si>
  <si>
    <t>1 Октября 1991</t>
  </si>
  <si>
    <t>Кайгородов Алексей</t>
  </si>
  <si>
    <t>29 Июля 1983</t>
  </si>
  <si>
    <t>Печурский Александр</t>
  </si>
  <si>
    <t>4 Июня 1990</t>
  </si>
  <si>
    <t>Хакимов Рафаэль</t>
  </si>
  <si>
    <t>Годла Денис</t>
  </si>
  <si>
    <t>4 Апреля 1995</t>
  </si>
  <si>
    <t>Воропаев Владислав</t>
  </si>
  <si>
    <t>Цингел Лукаш</t>
  </si>
  <si>
    <t>10 Июня 1992</t>
  </si>
  <si>
    <t>Китнар Милан</t>
  </si>
  <si>
    <t>19 Мая 1989</t>
  </si>
  <si>
    <t>Красоткин Дмитрий</t>
  </si>
  <si>
    <t>28 Августа 1971</t>
  </si>
  <si>
    <t>Ежов Илья</t>
  </si>
  <si>
    <t>12 Января 1987</t>
  </si>
  <si>
    <t>Вишневский Виталий</t>
  </si>
  <si>
    <t>18 Марта 1980</t>
  </si>
  <si>
    <t>Архипов Дмитрий</t>
  </si>
  <si>
    <t>2 Февраля 1993</t>
  </si>
  <si>
    <t>Заварухин Николай</t>
  </si>
  <si>
    <t>18 Марта 1975</t>
  </si>
  <si>
    <t>Шабуров Дмитрий</t>
  </si>
  <si>
    <t>22 Августа 1996</t>
  </si>
  <si>
    <t>Старков Кирилл</t>
  </si>
  <si>
    <t>31 Июля 1987</t>
  </si>
  <si>
    <t>Кугрышев Дмитрий</t>
  </si>
  <si>
    <t>18 Января 1990</t>
  </si>
  <si>
    <t>Алиу Аким</t>
  </si>
  <si>
    <t>24 Апреля 1989</t>
  </si>
  <si>
    <t>Мусин Илья</t>
  </si>
  <si>
    <t>3 Февраля 1991</t>
  </si>
  <si>
    <t>Соботка Владимир</t>
  </si>
  <si>
    <t>2 Июля 1987</t>
  </si>
  <si>
    <t>Рахманов Михаил</t>
  </si>
  <si>
    <t>27 Мая 1992</t>
  </si>
  <si>
    <t>Дуба Томаш</t>
  </si>
  <si>
    <t>2 Июля 1981</t>
  </si>
  <si>
    <t>Затёвич Мартин</t>
  </si>
  <si>
    <t>25 Января 1985</t>
  </si>
  <si>
    <t>Ямкин Илья</t>
  </si>
  <si>
    <t>Татичек Петр</t>
  </si>
  <si>
    <t>22 Сентября 1983</t>
  </si>
  <si>
    <t>Муратов Евгений</t>
  </si>
  <si>
    <t>28 Января 1981</t>
  </si>
  <si>
    <t>Кукушкин Сергей</t>
  </si>
  <si>
    <t>24 Июля 1985</t>
  </si>
  <si>
    <t>Тэйлор Дэнни</t>
  </si>
  <si>
    <t>28 Апреля 1986</t>
  </si>
  <si>
    <t>Чичу Джонатан</t>
  </si>
  <si>
    <t>15 Июля 1980</t>
  </si>
  <si>
    <t>Гудачек Либор</t>
  </si>
  <si>
    <t>7 Сентября 1990</t>
  </si>
  <si>
    <t>Павлик Филип</t>
  </si>
  <si>
    <t>20 Июля 1992</t>
  </si>
  <si>
    <t>Куваев Александр</t>
  </si>
  <si>
    <t>2 Мая 1993</t>
  </si>
  <si>
    <t>Яковлев Дмитрий</t>
  </si>
  <si>
    <t>6 Июля 1988</t>
  </si>
  <si>
    <t>Безруков Иван</t>
  </si>
  <si>
    <t>11 Июня 1997</t>
  </si>
  <si>
    <t>Казаков Максим</t>
  </si>
  <si>
    <t>27 Марта 1993</t>
  </si>
  <si>
    <t>Сальсидо Брайан</t>
  </si>
  <si>
    <t>14 Апреля 1985</t>
  </si>
  <si>
    <t>Горошко Олег</t>
  </si>
  <si>
    <t>19 Ноября 1989</t>
  </si>
  <si>
    <t>Лассила Тему</t>
  </si>
  <si>
    <t>26 Марта 1983</t>
  </si>
  <si>
    <t>Грачёв Евгений</t>
  </si>
  <si>
    <t>21 Февраля 1990</t>
  </si>
  <si>
    <t>Заварухин Алексей</t>
  </si>
  <si>
    <t>30 Октября 1980</t>
  </si>
  <si>
    <t>Абдрахманов Руслан</t>
  </si>
  <si>
    <t>Овечкин Александр</t>
  </si>
  <si>
    <t>17 Сентября 1985</t>
  </si>
  <si>
    <t>Петровицки Рональд</t>
  </si>
  <si>
    <t>15 Февраля 1977</t>
  </si>
  <si>
    <t>Прошкин Виталий</t>
  </si>
  <si>
    <t>8 Мая 1976</t>
  </si>
  <si>
    <t>Мюйр Брайан</t>
  </si>
  <si>
    <t>8 Июня 1973</t>
  </si>
  <si>
    <t>Иванов Илья</t>
  </si>
  <si>
    <t>7 Февраля 1995</t>
  </si>
  <si>
    <t>Заливин Александр</t>
  </si>
  <si>
    <t>15 Июля 1990</t>
  </si>
  <si>
    <t>Лукин Павел</t>
  </si>
  <si>
    <t>10 Апреля 1990</t>
  </si>
  <si>
    <t>Обидин Андрей</t>
  </si>
  <si>
    <t>28 Февраля 1997</t>
  </si>
  <si>
    <t>Вишневский Иван</t>
  </si>
  <si>
    <t>18 Февраля 1988</t>
  </si>
  <si>
    <t>Хелениус Рику</t>
  </si>
  <si>
    <t>1 Марта 1988</t>
  </si>
  <si>
    <t>Шиннимин Брендэн</t>
  </si>
  <si>
    <t>7 Января 1991</t>
  </si>
  <si>
    <t>Меляков Кирилл</t>
  </si>
  <si>
    <t>21 Декабря 1997</t>
  </si>
  <si>
    <t>Лундберг Эмиль</t>
  </si>
  <si>
    <t>11 Января 1982</t>
  </si>
  <si>
    <t>Пикар Александр</t>
  </si>
  <si>
    <t>9 Октября 1985</t>
  </si>
  <si>
    <t>Сантала Томми</t>
  </si>
  <si>
    <t>27 Июня 1979</t>
  </si>
  <si>
    <t>Носов Антон</t>
  </si>
  <si>
    <t>7 Марта 1985</t>
  </si>
  <si>
    <t>Королёв Антон</t>
  </si>
  <si>
    <t>26 Января 1988</t>
  </si>
  <si>
    <t>Поперечный Владислав</t>
  </si>
  <si>
    <t>Шатан Мирослав</t>
  </si>
  <si>
    <t>22 Октября 1974</t>
  </si>
  <si>
    <t>Александров Юрий</t>
  </si>
  <si>
    <t>24 Июня 1988</t>
  </si>
  <si>
    <t>Телюкин Андрей</t>
  </si>
  <si>
    <t>29 Мая 1976</t>
  </si>
  <si>
    <t>Полуэктов Павел</t>
  </si>
  <si>
    <t>20 Января 1992</t>
  </si>
  <si>
    <t>Валеев Ильдар</t>
  </si>
  <si>
    <t>29 Ноября 1991</t>
  </si>
  <si>
    <t>Жафяров Дамир</t>
  </si>
  <si>
    <t>17 Марта 1994</t>
  </si>
  <si>
    <t>Бек Тэйлор</t>
  </si>
  <si>
    <t>13 Мая 1991</t>
  </si>
  <si>
    <t>Репин Владимир</t>
  </si>
  <si>
    <t>19 Июля 1989</t>
  </si>
  <si>
    <t>Сарваров Артур</t>
  </si>
  <si>
    <t>25 Августа 1985</t>
  </si>
  <si>
    <t>Основин Вячеслав</t>
  </si>
  <si>
    <t>5 Марта 1994</t>
  </si>
  <si>
    <t>Плотников Сергей</t>
  </si>
  <si>
    <t>3 Июня 1990</t>
  </si>
  <si>
    <t>Бердников Сергей</t>
  </si>
  <si>
    <t>5 Января 1971</t>
  </si>
  <si>
    <t>Хухтала Томми</t>
  </si>
  <si>
    <t>7 Декабря 1987</t>
  </si>
  <si>
    <t>Бойков Александр</t>
  </si>
  <si>
    <t>7 Февраля 1975</t>
  </si>
  <si>
    <t>Ежов Денис</t>
  </si>
  <si>
    <t>28 Февраля 1985</t>
  </si>
  <si>
    <t>Слепышев Антон</t>
  </si>
  <si>
    <t>13 Мая 1994</t>
  </si>
  <si>
    <t>Галимов Эмиль</t>
  </si>
  <si>
    <t>9 Мая 1992</t>
  </si>
  <si>
    <t>Белов Антон</t>
  </si>
  <si>
    <t>29 Июля 1986</t>
  </si>
  <si>
    <t>Зубенко Алексей</t>
  </si>
  <si>
    <t>20 Марта 1990</t>
  </si>
  <si>
    <t>Гоголев Александр</t>
  </si>
  <si>
    <t>18 Мая 1992</t>
  </si>
  <si>
    <t>Савицкий Кирилл</t>
  </si>
  <si>
    <t>9 Марта 1995</t>
  </si>
  <si>
    <t>Делорье Джефф</t>
  </si>
  <si>
    <t>15 Мая 1984</t>
  </si>
  <si>
    <t>Шалапов Егор</t>
  </si>
  <si>
    <t>27 Января 1995</t>
  </si>
  <si>
    <t>Рачинский Яков</t>
  </si>
  <si>
    <t>31 Января 1980</t>
  </si>
  <si>
    <t>Силаев Иван</t>
  </si>
  <si>
    <t>21 Января 1996</t>
  </si>
  <si>
    <t>Ковальчук Илья</t>
  </si>
  <si>
    <t>15 Апреля 1983</t>
  </si>
  <si>
    <t>Лавиньш Родриго</t>
  </si>
  <si>
    <t>3 Августа 1974</t>
  </si>
  <si>
    <t>Гавриков Владислав</t>
  </si>
  <si>
    <t>21 Ноября 1995</t>
  </si>
  <si>
    <t>Стрельцов Александр</t>
  </si>
  <si>
    <t>31 Января 1990</t>
  </si>
  <si>
    <t>Красковский Павел</t>
  </si>
  <si>
    <t>11 Сентября 1996</t>
  </si>
  <si>
    <t>Кристо Дэнни</t>
  </si>
  <si>
    <t>18 Июня 1990</t>
  </si>
  <si>
    <t>Тарасов Вадим</t>
  </si>
  <si>
    <t>31 Декабря 1976</t>
  </si>
  <si>
    <t>Постников Виктор</t>
  </si>
  <si>
    <t>Пашнин Михаил</t>
  </si>
  <si>
    <t>11 Мая 1989</t>
  </si>
  <si>
    <t>Хишон Джои</t>
  </si>
  <si>
    <t>20 Октября 1991</t>
  </si>
  <si>
    <t>Кокуёв Семён</t>
  </si>
  <si>
    <t>2 Января 1987</t>
  </si>
  <si>
    <t>Косоуров Алексей</t>
  </si>
  <si>
    <t>29 Июля 1979</t>
  </si>
  <si>
    <t>Еглич Жига</t>
  </si>
  <si>
    <t>24 Февраля 1988</t>
  </si>
  <si>
    <t>Словения</t>
  </si>
  <si>
    <t>Ильенко Артём</t>
  </si>
  <si>
    <t>30 Апреля 1996</t>
  </si>
  <si>
    <t>Рюнняс Юсси</t>
  </si>
  <si>
    <t>22 Мая 1987</t>
  </si>
  <si>
    <t>Ничушкин Валерий</t>
  </si>
  <si>
    <t>Бэкстрём Никлас</t>
  </si>
  <si>
    <t>23 Ноября 1987</t>
  </si>
  <si>
    <t>Хохлов Илья</t>
  </si>
  <si>
    <t>Геноуэй Колби</t>
  </si>
  <si>
    <t>12 Декабря 1983</t>
  </si>
  <si>
    <t>Верещагин Иван</t>
  </si>
  <si>
    <t>19 Января 1995</t>
  </si>
  <si>
    <t>Макаров Константин</t>
  </si>
  <si>
    <t>Королюк Александр</t>
  </si>
  <si>
    <t>15 Января 1976</t>
  </si>
  <si>
    <t>Клепиш Якуб</t>
  </si>
  <si>
    <t>5 Июня 1984</t>
  </si>
  <si>
    <t>Зевахин Александр</t>
  </si>
  <si>
    <t>4 Июня 1980</t>
  </si>
  <si>
    <t>Соловьёв Евгений</t>
  </si>
  <si>
    <t>14 Февраля 1992</t>
  </si>
  <si>
    <t>Упитис Юрис</t>
  </si>
  <si>
    <t>16 Июня 1991</t>
  </si>
  <si>
    <t>Житник Алексей</t>
  </si>
  <si>
    <t>10 Октября 1972</t>
  </si>
  <si>
    <t>Копецки Томаш</t>
  </si>
  <si>
    <t>5 Февраля 1982</t>
  </si>
  <si>
    <t>Хрипунов Степан</t>
  </si>
  <si>
    <t>24 Июня 1995</t>
  </si>
  <si>
    <t>Козлов Вячеслав</t>
  </si>
  <si>
    <t>3 Мая 1972</t>
  </si>
  <si>
    <t>Худяков Максим</t>
  </si>
  <si>
    <t>18 Августа 1986</t>
  </si>
  <si>
    <t>Маколей Кенни</t>
  </si>
  <si>
    <t>29 Апреля 1984</t>
  </si>
  <si>
    <t>Робинсон Мэт</t>
  </si>
  <si>
    <t>20 Июня 1986</t>
  </si>
  <si>
    <t>Синягин Денис</t>
  </si>
  <si>
    <t>3 Февраля 1994</t>
  </si>
  <si>
    <t>Лещёв Имантс</t>
  </si>
  <si>
    <t>23 Июля 1994</t>
  </si>
  <si>
    <t>Гендунов Бату</t>
  </si>
  <si>
    <t>4 Января 1999</t>
  </si>
  <si>
    <t>Бачик Патрик</t>
  </si>
  <si>
    <t>Хузеев Евгений</t>
  </si>
  <si>
    <t>5 Февраля 1992</t>
  </si>
  <si>
    <t>Скачков Евгений</t>
  </si>
  <si>
    <t>14 Июля 1984</t>
  </si>
  <si>
    <t>Гарбатт Райан</t>
  </si>
  <si>
    <t>12 Августа 1985</t>
  </si>
  <si>
    <t>Шарипзянов Дамир</t>
  </si>
  <si>
    <t>17 Февраля 1996</t>
  </si>
  <si>
    <t>Загидулин Артём</t>
  </si>
  <si>
    <t>8 Августа 1995</t>
  </si>
  <si>
    <t>Попович Марк</t>
  </si>
  <si>
    <t>11 Октября 1982</t>
  </si>
  <si>
    <t>Хауген Ларс</t>
  </si>
  <si>
    <t>19 Марта 1987</t>
  </si>
  <si>
    <t>Норвегия</t>
  </si>
  <si>
    <t>Стеглик Рихард</t>
  </si>
  <si>
    <t>22 Июня 1984</t>
  </si>
  <si>
    <t>Бабчук Антон</t>
  </si>
  <si>
    <t>6 Мая 1984</t>
  </si>
  <si>
    <t>Беляков Сергей</t>
  </si>
  <si>
    <t>21 Сентября 1987</t>
  </si>
  <si>
    <t>Бабенко Юрий</t>
  </si>
  <si>
    <t>2 Января 1978</t>
  </si>
  <si>
    <t>Варг Томми</t>
  </si>
  <si>
    <t>19 Декабря 1986</t>
  </si>
  <si>
    <t>Пухов Никита</t>
  </si>
  <si>
    <t>3 Ноября 1994</t>
  </si>
  <si>
    <t>Кириллов Алексей</t>
  </si>
  <si>
    <t>18 Июня 1993</t>
  </si>
  <si>
    <t>Телегин Иван</t>
  </si>
  <si>
    <t>28 Февраля 1992</t>
  </si>
  <si>
    <t>Красоткин Антон</t>
  </si>
  <si>
    <t>Гласс Джефф</t>
  </si>
  <si>
    <t>19 Ноября 1985</t>
  </si>
  <si>
    <t>Родман Марцел</t>
  </si>
  <si>
    <t>29 Сентября 1981</t>
  </si>
  <si>
    <t>Фатеев Егор</t>
  </si>
  <si>
    <t>3 Ноября 1997</t>
  </si>
  <si>
    <t>Романцев Данил</t>
  </si>
  <si>
    <t>5 Июня 1993</t>
  </si>
  <si>
    <t>Ахонен Ари</t>
  </si>
  <si>
    <t>6 Февраля 1981</t>
  </si>
  <si>
    <t>Разумов Алексей</t>
  </si>
  <si>
    <t>15 Сентября 1995</t>
  </si>
  <si>
    <t>Черкасов Игорь</t>
  </si>
  <si>
    <t>22 Марта 1991</t>
  </si>
  <si>
    <t>Попов Андрей</t>
  </si>
  <si>
    <t>15 Июля 1988</t>
  </si>
  <si>
    <t>Мейер Михаил</t>
  </si>
  <si>
    <t>3 Июня 1988</t>
  </si>
  <si>
    <t>Шенфельд Антон</t>
  </si>
  <si>
    <t>23 Июля 1993</t>
  </si>
  <si>
    <t>Богданов Александр</t>
  </si>
  <si>
    <t>25 Марта 1988</t>
  </si>
  <si>
    <t>Лингле Шарль</t>
  </si>
  <si>
    <t>22 Июня 1982</t>
  </si>
  <si>
    <t>Ситников Виталий</t>
  </si>
  <si>
    <t>20 Октября 1981</t>
  </si>
  <si>
    <t>Граньяни Марк-Андре</t>
  </si>
  <si>
    <t>11 Марта 1987</t>
  </si>
  <si>
    <t>Павликовский Растислав</t>
  </si>
  <si>
    <t>2 Марта 1977</t>
  </si>
  <si>
    <t>Матерухин Александр</t>
  </si>
  <si>
    <t>17 Октября 1981</t>
  </si>
  <si>
    <t>Суглобов Александр</t>
  </si>
  <si>
    <t>15 Января 1982</t>
  </si>
  <si>
    <t>Трунёв Максим</t>
  </si>
  <si>
    <t>Шибаев Александр</t>
  </si>
  <si>
    <t>18 Апреля 1987</t>
  </si>
  <si>
    <t>Брент Тим</t>
  </si>
  <si>
    <t>10 Марта 1984</t>
  </si>
  <si>
    <t>Кетов Евгений</t>
  </si>
  <si>
    <t>Хамфрис Спенсер</t>
  </si>
  <si>
    <t>30 Апреля 1992</t>
  </si>
  <si>
    <t>Сиксна Эдгарс</t>
  </si>
  <si>
    <t>15 Января 1993</t>
  </si>
  <si>
    <t>Мёрли Мэтт</t>
  </si>
  <si>
    <t>17 Декабря 1979</t>
  </si>
  <si>
    <t>Бондырев Игорь</t>
  </si>
  <si>
    <t>4 Июня 1997</t>
  </si>
  <si>
    <t>Башкиров Андрей</t>
  </si>
  <si>
    <t>22 Июня 1970</t>
  </si>
  <si>
    <t>Тертышный Алексей</t>
  </si>
  <si>
    <t>27 Марта 1977</t>
  </si>
  <si>
    <t>Лауридсен Оливер</t>
  </si>
  <si>
    <t>24 Марта 1989</t>
  </si>
  <si>
    <t>Барзман Кирилл</t>
  </si>
  <si>
    <t>14 Июля 1993</t>
  </si>
  <si>
    <t>Пуйстола Паси</t>
  </si>
  <si>
    <t>16 Сентября 1978</t>
  </si>
  <si>
    <t>Ся Тяньсян</t>
  </si>
  <si>
    <t>11 Сентября 1993</t>
  </si>
  <si>
    <t>Булатов Алексей</t>
  </si>
  <si>
    <t>24 Января 1978</t>
  </si>
  <si>
    <t>Подъяпольский Владислав</t>
  </si>
  <si>
    <t>4 Июня 1995</t>
  </si>
  <si>
    <t>Покорны Матей</t>
  </si>
  <si>
    <t>18 Октября 1998</t>
  </si>
  <si>
    <t>Нестрашил Андрей</t>
  </si>
  <si>
    <t>22 Февраля 1991</t>
  </si>
  <si>
    <t>Конюхов Максим</t>
  </si>
  <si>
    <t>4 Августа 1994</t>
  </si>
  <si>
    <t>Донченко Илья</t>
  </si>
  <si>
    <t>27 Ноября 1997</t>
  </si>
  <si>
    <t>Зарубин Александр</t>
  </si>
  <si>
    <t>22 Июля 1998</t>
  </si>
  <si>
    <t>Сучков Павел</t>
  </si>
  <si>
    <t>21 Ноября 1992</t>
  </si>
  <si>
    <t>Тернавский Артём</t>
  </si>
  <si>
    <t>2 Июня 1983</t>
  </si>
  <si>
    <t>Беленький Леонид</t>
  </si>
  <si>
    <t>19 Сентября 1993</t>
  </si>
  <si>
    <t>Моренец Антон</t>
  </si>
  <si>
    <t>30 Января 1996</t>
  </si>
  <si>
    <t>Хорошун Сергей</t>
  </si>
  <si>
    <t>27 Июня 1980</t>
  </si>
  <si>
    <t>Баландинс Салвис</t>
  </si>
  <si>
    <t>9 Февраля 1996</t>
  </si>
  <si>
    <t>Барош Самуэль</t>
  </si>
  <si>
    <t>10 Февраля 1994</t>
  </si>
  <si>
    <t>Хитер Кэлвин</t>
  </si>
  <si>
    <t>Алексеев Андрей</t>
  </si>
  <si>
    <t>1 Марта 1995</t>
  </si>
  <si>
    <t>Месарош Андрей</t>
  </si>
  <si>
    <t>13 Октября 1985</t>
  </si>
  <si>
    <t>Анкудинов Андрей</t>
  </si>
  <si>
    <t>11 Февраля 1991</t>
  </si>
  <si>
    <t>Михнов Алексей</t>
  </si>
  <si>
    <t>31 Августа 1982</t>
  </si>
  <si>
    <t>Чаянек Петр</t>
  </si>
  <si>
    <t>18 Августа 1975</t>
  </si>
  <si>
    <t>Чистяков Вячеслав</t>
  </si>
  <si>
    <t>18 Декабря 1980</t>
  </si>
  <si>
    <t>Антипов Артём</t>
  </si>
  <si>
    <t>Елизаров Анатолий</t>
  </si>
  <si>
    <t>14 Июня 1998</t>
  </si>
  <si>
    <t>Мезин Андрей</t>
  </si>
  <si>
    <t>8 Июля 1974</t>
  </si>
  <si>
    <t>Закриссон Патрик</t>
  </si>
  <si>
    <t>27 Марта 1987</t>
  </si>
  <si>
    <t>Житков Павел</t>
  </si>
  <si>
    <t>4 Июня 1984</t>
  </si>
  <si>
    <t>Мякинен Миро</t>
  </si>
  <si>
    <t>27 Апреля 1996</t>
  </si>
  <si>
    <t>Станя Растислав</t>
  </si>
  <si>
    <t>10 Января 1980</t>
  </si>
  <si>
    <t>Камалетдинов Рустем</t>
  </si>
  <si>
    <t>30 Июня 1972</t>
  </si>
  <si>
    <t>Перссон Никлас</t>
  </si>
  <si>
    <t>26 Марта 1979</t>
  </si>
  <si>
    <t>Цыплаков Максим</t>
  </si>
  <si>
    <t>19 Сентября 1998</t>
  </si>
  <si>
    <t>Глебов Григорий</t>
  </si>
  <si>
    <t>Филатов Владимир</t>
  </si>
  <si>
    <t>14 Апреля 1994</t>
  </si>
  <si>
    <t>Шпилар Габриэль</t>
  </si>
  <si>
    <t>15 Декабря 1980</t>
  </si>
  <si>
    <t>Рыспаев Дамир</t>
  </si>
  <si>
    <t>25 Апреля 1995</t>
  </si>
  <si>
    <t>Миеттинен Антти</t>
  </si>
  <si>
    <t>Гришин Алексей</t>
  </si>
  <si>
    <t>28 Сентября 1988</t>
  </si>
  <si>
    <t>Болдырев Иван</t>
  </si>
  <si>
    <t>20 Января 1988</t>
  </si>
  <si>
    <t>Заполски Райан</t>
  </si>
  <si>
    <t>11 Ноября 1986</t>
  </si>
  <si>
    <t>Шалдыбин Евгений</t>
  </si>
  <si>
    <t>29 Июля 1975</t>
  </si>
  <si>
    <t>Вей Линден</t>
  </si>
  <si>
    <t>17 Июля 1991</t>
  </si>
  <si>
    <t>Лакиза Артемий</t>
  </si>
  <si>
    <t>Спайло Арэн</t>
  </si>
  <si>
    <t>6 Декабря 1983</t>
  </si>
  <si>
    <t>Юрчина Милан</t>
  </si>
  <si>
    <t>7 Июня 1983</t>
  </si>
  <si>
    <t>Ганзл Робин</t>
  </si>
  <si>
    <t>10 Января 1989</t>
  </si>
  <si>
    <t>Метлюк Филипп</t>
  </si>
  <si>
    <t>13 Декабря 1981</t>
  </si>
  <si>
    <t>Семёнов Дмитрий</t>
  </si>
  <si>
    <t>19 Апреля 1982</t>
  </si>
  <si>
    <t>Аалтонен Миро</t>
  </si>
  <si>
    <t>7 Июня 1993</t>
  </si>
  <si>
    <t>Иконен Хенри</t>
  </si>
  <si>
    <t>17 Апреля 1994</t>
  </si>
  <si>
    <t>Коренев Илья</t>
  </si>
  <si>
    <t>10 Февраля 1995</t>
  </si>
  <si>
    <t>Кулёмин Вячеслав</t>
  </si>
  <si>
    <t>14 Июня 1990</t>
  </si>
  <si>
    <t>Шолохов Марсель</t>
  </si>
  <si>
    <t>12 Января 1998</t>
  </si>
  <si>
    <t>Трямкин Никита</t>
  </si>
  <si>
    <t>30 Августа 1994</t>
  </si>
  <si>
    <t>Прусек Мартин</t>
  </si>
  <si>
    <t>11 Декабря 1975</t>
  </si>
  <si>
    <t>Протапович Александр</t>
  </si>
  <si>
    <t>Тарнаски Ник</t>
  </si>
  <si>
    <t>25 Ноября 1984</t>
  </si>
  <si>
    <t>Даугавиньш Каспарс</t>
  </si>
  <si>
    <t>18 Мая 1988</t>
  </si>
  <si>
    <t>Дорожко Максим</t>
  </si>
  <si>
    <t>3 Августа 1998</t>
  </si>
  <si>
    <t>Шкотов Алексей</t>
  </si>
  <si>
    <t>Великов Максим</t>
  </si>
  <si>
    <t>14 Января 1982</t>
  </si>
  <si>
    <t>Уайт Иэн</t>
  </si>
  <si>
    <t>Демидов Михаил</t>
  </si>
  <si>
    <t>Микуш Петер</t>
  </si>
  <si>
    <t>Фостер Адриан</t>
  </si>
  <si>
    <t>Эш Роберт</t>
  </si>
  <si>
    <t>22 Января 1978</t>
  </si>
  <si>
    <t>Шуленин Дмитрий</t>
  </si>
  <si>
    <t>17 Декабря 1995</t>
  </si>
  <si>
    <t>Сёмин Александр</t>
  </si>
  <si>
    <t>Макеев Никита</t>
  </si>
  <si>
    <t>13 Февраля 1998</t>
  </si>
  <si>
    <t>Бабенко Егор</t>
  </si>
  <si>
    <t>5 Февраля 1997</t>
  </si>
  <si>
    <t>Коусал Роберт</t>
  </si>
  <si>
    <t>7 Октября 1990</t>
  </si>
  <si>
    <t>Рид Брэндон</t>
  </si>
  <si>
    <t>9 Марта 1981</t>
  </si>
  <si>
    <t>Куляш Денис</t>
  </si>
  <si>
    <t>31 Мая 1983</t>
  </si>
  <si>
    <t>Варфоломеев Павел</t>
  </si>
  <si>
    <t>15 Апреля 1995</t>
  </si>
  <si>
    <t>Кузнецов Алексей</t>
  </si>
  <si>
    <t>Жиру Раймон</t>
  </si>
  <si>
    <t>20 Июля 1976</t>
  </si>
  <si>
    <t>Тарасов Дмитрий</t>
  </si>
  <si>
    <t>13 Февраля 1979</t>
  </si>
  <si>
    <t>Широков Сергей</t>
  </si>
  <si>
    <t>10 Марта 1986</t>
  </si>
  <si>
    <t>Волченков Антон</t>
  </si>
  <si>
    <t>25 Февраля 1982</t>
  </si>
  <si>
    <t>Семёнов Данил</t>
  </si>
  <si>
    <t>21 Октября 1997</t>
  </si>
  <si>
    <t>Попугаев Никита А.</t>
  </si>
  <si>
    <t>20 Ноября 1998</t>
  </si>
  <si>
    <t>Чистяков Сергей Н.</t>
  </si>
  <si>
    <t>Попович Юлиан</t>
  </si>
  <si>
    <t>15 Июня 1990</t>
  </si>
  <si>
    <t>Пешехонов Владимир</t>
  </si>
  <si>
    <t>Джессимэн Хью</t>
  </si>
  <si>
    <t>28 Марта 1984</t>
  </si>
  <si>
    <t>Шарангович Егор</t>
  </si>
  <si>
    <t>6 Июня 1998</t>
  </si>
  <si>
    <t>Монс Евгений</t>
  </si>
  <si>
    <t>23 Марта 1989</t>
  </si>
  <si>
    <t>Вондрка Михал</t>
  </si>
  <si>
    <t>17 Мая 1982</t>
  </si>
  <si>
    <t>Коварж Ян</t>
  </si>
  <si>
    <t>Зырянов Глеб</t>
  </si>
  <si>
    <t>16 Апреля 1992</t>
  </si>
  <si>
    <t>Набоков Евгений</t>
  </si>
  <si>
    <t>25 Июля 1975</t>
  </si>
  <si>
    <t>Гареев Артём</t>
  </si>
  <si>
    <t>4 Марта 1992</t>
  </si>
  <si>
    <t>Анциферов Алексей</t>
  </si>
  <si>
    <t>4 Марта 1991</t>
  </si>
  <si>
    <t>Авотиньш Угис</t>
  </si>
  <si>
    <t>18 Апреля 1986</t>
  </si>
  <si>
    <t>Глазков Иван</t>
  </si>
  <si>
    <t>13 Февраля 1992</t>
  </si>
  <si>
    <t>Батыршин Рафаэль</t>
  </si>
  <si>
    <t>Розаков Раиль</t>
  </si>
  <si>
    <t>Чибисов Андрей</t>
  </si>
  <si>
    <t>Устиненко Никита</t>
  </si>
  <si>
    <t>22 Апреля 1995</t>
  </si>
  <si>
    <t>Галушкин Андрей</t>
  </si>
  <si>
    <t>Рекис Арвидс</t>
  </si>
  <si>
    <t>1 Января 1979</t>
  </si>
  <si>
    <t>Вороной Кирилл</t>
  </si>
  <si>
    <t>29 Июля 1993</t>
  </si>
  <si>
    <t>Анисимов Алексей</t>
  </si>
  <si>
    <t>15 Апреля 1984</t>
  </si>
  <si>
    <t>Анаркулов Георгий</t>
  </si>
  <si>
    <t>16 Апреля 1998</t>
  </si>
  <si>
    <t>Хорак Роман</t>
  </si>
  <si>
    <t>21 Мая 1991</t>
  </si>
  <si>
    <t>Смит Дерек</t>
  </si>
  <si>
    <t>13 Октября 1984</t>
  </si>
  <si>
    <t>Иммонен Яркко</t>
  </si>
  <si>
    <t>Сидоров Максим</t>
  </si>
  <si>
    <t>3 Апреля 1996</t>
  </si>
  <si>
    <t>Шуинар Эрик</t>
  </si>
  <si>
    <t>8 Июля 1980</t>
  </si>
  <si>
    <t>Лучников Алексей</t>
  </si>
  <si>
    <t>16 Февраля 1992</t>
  </si>
  <si>
    <t>Орлов Егор</t>
  </si>
  <si>
    <t>20 Июля 1996</t>
  </si>
  <si>
    <t>Алистратов Данила</t>
  </si>
  <si>
    <t>30 Октября 1990</t>
  </si>
  <si>
    <t>Кривуля Михаил</t>
  </si>
  <si>
    <t>14 Сентября 1988</t>
  </si>
  <si>
    <t>Капуш Рихард</t>
  </si>
  <si>
    <t>9 Февраля 1973</t>
  </si>
  <si>
    <t>Сааринен Ессе</t>
  </si>
  <si>
    <t>29 Июля 1985</t>
  </si>
  <si>
    <t>Билалов Ильшат</t>
  </si>
  <si>
    <t>15 Января 1985</t>
  </si>
  <si>
    <t>Бочаров Иван</t>
  </si>
  <si>
    <t>Петрухно Денис</t>
  </si>
  <si>
    <t>18 Сентября 1989</t>
  </si>
  <si>
    <t>Палушай Аарон</t>
  </si>
  <si>
    <t>7 Сентября 1989</t>
  </si>
  <si>
    <t>Тодыков Антон</t>
  </si>
  <si>
    <t>24 Сентября 1992</t>
  </si>
  <si>
    <t>Дятлов Олег</t>
  </si>
  <si>
    <t>Полунин Александр</t>
  </si>
  <si>
    <t>25 Мая 1997</t>
  </si>
  <si>
    <t>Павлов Илья</t>
  </si>
  <si>
    <t>27 Августа 1991</t>
  </si>
  <si>
    <t>Когалев Александр</t>
  </si>
  <si>
    <t>22 Мая 1994</t>
  </si>
  <si>
    <t>Лашак Ян</t>
  </si>
  <si>
    <t>10 Апреля 1979</t>
  </si>
  <si>
    <t>Мисбахов Артур</t>
  </si>
  <si>
    <t>18 Марта 1996</t>
  </si>
  <si>
    <t>Петриков Евгений</t>
  </si>
  <si>
    <t>26 Января 1995</t>
  </si>
  <si>
    <t>Эберт Ник</t>
  </si>
  <si>
    <t>Куклев Михаил</t>
  </si>
  <si>
    <t>24 Августа 1982</t>
  </si>
  <si>
    <t>Вейссманн Эрик</t>
  </si>
  <si>
    <t>27 Мая 1978</t>
  </si>
  <si>
    <t>Шулаков Виталий</t>
  </si>
  <si>
    <t>9 Мая 1983</t>
  </si>
  <si>
    <t>Баранов Максим</t>
  </si>
  <si>
    <t>3 Марта 1994</t>
  </si>
  <si>
    <t>Поллок Джеймс</t>
  </si>
  <si>
    <t>16 Апреля 1979</t>
  </si>
  <si>
    <t>Гордиюк Виктор</t>
  </si>
  <si>
    <t>11 Апреля 1970</t>
  </si>
  <si>
    <t>Сафронов Кирилл</t>
  </si>
  <si>
    <t>26 Февраля 1981</t>
  </si>
  <si>
    <t>Баранка Иван</t>
  </si>
  <si>
    <t>19 Мая 1985</t>
  </si>
  <si>
    <t>Заболотнев Андрей</t>
  </si>
  <si>
    <t>20 Января 1982</t>
  </si>
  <si>
    <t>Полак Войтех</t>
  </si>
  <si>
    <t>27 Июня 1985</t>
  </si>
  <si>
    <t>Григоренко Евгений</t>
  </si>
  <si>
    <t>11 Августа 1992</t>
  </si>
  <si>
    <t>Угаров Алексей</t>
  </si>
  <si>
    <t>Дударев Дмитрий</t>
  </si>
  <si>
    <t>23 Февраля 1976</t>
  </si>
  <si>
    <t>Чермак Леош</t>
  </si>
  <si>
    <t>13 Марта 1978</t>
  </si>
  <si>
    <t>Шакич Марко</t>
  </si>
  <si>
    <t>13 Апреля 1994</t>
  </si>
  <si>
    <t>Смирнов Алексей</t>
  </si>
  <si>
    <t>28 Января 1982</t>
  </si>
  <si>
    <t>Армстронг Райли</t>
  </si>
  <si>
    <t>8 Ноября 1984</t>
  </si>
  <si>
    <t>Блинов Виктор</t>
  </si>
  <si>
    <t>26 Июня 1981</t>
  </si>
  <si>
    <t>Волжанкин Александр</t>
  </si>
  <si>
    <t>9 Апреля 1990</t>
  </si>
  <si>
    <t>Сангвинетти Бобби</t>
  </si>
  <si>
    <t>29 Февраля 1988</t>
  </si>
  <si>
    <t>Зиновьев Илья</t>
  </si>
  <si>
    <t>15 Марта 1996</t>
  </si>
  <si>
    <t>Сен-Пьер Мартен</t>
  </si>
  <si>
    <t>11 Августа 1983</t>
  </si>
  <si>
    <t>Орлов Алексей</t>
  </si>
  <si>
    <t>21 Июня 1988</t>
  </si>
  <si>
    <t>Талая Роопе</t>
  </si>
  <si>
    <t>2 Августа 1988</t>
  </si>
  <si>
    <t>Литовченко Вячеслав</t>
  </si>
  <si>
    <t>7 Января 1990</t>
  </si>
  <si>
    <t>Бердников Вадим</t>
  </si>
  <si>
    <t>7 Июля 1987</t>
  </si>
  <si>
    <t>Гегерис Эмилс</t>
  </si>
  <si>
    <t>23 Июля 1999</t>
  </si>
  <si>
    <t>Кинрейд Джеффри</t>
  </si>
  <si>
    <t>Лоусон Томас</t>
  </si>
  <si>
    <t>15 Августа 1979</t>
  </si>
  <si>
    <t>Коршков Егор</t>
  </si>
  <si>
    <t>10 Июля 1996</t>
  </si>
  <si>
    <t>Бондарев Алексей</t>
  </si>
  <si>
    <t>9 Января 1983</t>
  </si>
  <si>
    <t>Порядин Павел</t>
  </si>
  <si>
    <t>21 Июля 1996</t>
  </si>
  <si>
    <t>Демагин Сергей</t>
  </si>
  <si>
    <t>19 Июля 1986</t>
  </si>
  <si>
    <t>Ячанов Дмитрий</t>
  </si>
  <si>
    <t>17 Апреля 1972</t>
  </si>
  <si>
    <t>Клингберг Карл</t>
  </si>
  <si>
    <t>Локхарт Лукас</t>
  </si>
  <si>
    <t>1 Ноября 1992</t>
  </si>
  <si>
    <t>Толпеко Денис</t>
  </si>
  <si>
    <t>29 Января 1985</t>
  </si>
  <si>
    <t>Воронин Кирилл</t>
  </si>
  <si>
    <t>11 Января 1994</t>
  </si>
  <si>
    <t>Никулин Владислав</t>
  </si>
  <si>
    <t>10 Ноября 1994</t>
  </si>
  <si>
    <t>Ревай Мартин</t>
  </si>
  <si>
    <t>24 Января 1995</t>
  </si>
  <si>
    <t>Федосеев Александр</t>
  </si>
  <si>
    <t>20 Июля 1991</t>
  </si>
  <si>
    <t>Бородин Савва</t>
  </si>
  <si>
    <t>6 Декабря 1991</t>
  </si>
  <si>
    <t>Глухов Алексей</t>
  </si>
  <si>
    <t>Ключников Юрий</t>
  </si>
  <si>
    <t>17 Сентября 1983</t>
  </si>
  <si>
    <t>Беднарж Ярослав</t>
  </si>
  <si>
    <t>9 Ноября 1976</t>
  </si>
  <si>
    <t>Бут Дэвид</t>
  </si>
  <si>
    <t>24 Ноября 1984</t>
  </si>
  <si>
    <t>Штепанек Якуб</t>
  </si>
  <si>
    <t>Лазарев Максим</t>
  </si>
  <si>
    <t>29 Января 1996</t>
  </si>
  <si>
    <t>Баркер Кэм</t>
  </si>
  <si>
    <t>4 Апреля 1986</t>
  </si>
  <si>
    <t>Жихарев Антон</t>
  </si>
  <si>
    <t>Лушняк Патрик</t>
  </si>
  <si>
    <t>6 Ноября 1988</t>
  </si>
  <si>
    <t>Шевченко Эрикс</t>
  </si>
  <si>
    <t>28 Апреля 1991</t>
  </si>
  <si>
    <t>Данилишин Александр</t>
  </si>
  <si>
    <t>22 Декабря 1989</t>
  </si>
  <si>
    <t>10 Апреля 1981</t>
  </si>
  <si>
    <t>Мосс Тайлер</t>
  </si>
  <si>
    <t>29 Июня 1975</t>
  </si>
  <si>
    <t>Олвецки Петер</t>
  </si>
  <si>
    <t>11 Октября 1985</t>
  </si>
  <si>
    <t>Сахарусов Сергей</t>
  </si>
  <si>
    <t>9 Мая 1994</t>
  </si>
  <si>
    <t>Злобин Антон</t>
  </si>
  <si>
    <t>22 Февраля 1993</t>
  </si>
  <si>
    <t>Семёнов Максим</t>
  </si>
  <si>
    <t>9 Февраля 1984</t>
  </si>
  <si>
    <t>Кислый Артём</t>
  </si>
  <si>
    <t>28 Апреля 1989</t>
  </si>
  <si>
    <t>Серкин Григорий</t>
  </si>
  <si>
    <t>14 Сентября 1991</t>
  </si>
  <si>
    <t>Хасанов Ринат</t>
  </si>
  <si>
    <t>3 Июля 1972</t>
  </si>
  <si>
    <t>Глазачев Константин</t>
  </si>
  <si>
    <t>18 Февраля 1985</t>
  </si>
  <si>
    <t>Лампер Патрик</t>
  </si>
  <si>
    <t>10 Марта 1993</t>
  </si>
  <si>
    <t>Макконен Юсси</t>
  </si>
  <si>
    <t>24 Апреля 1985</t>
  </si>
  <si>
    <t>Воронин Артём</t>
  </si>
  <si>
    <t>22 Июля 1991</t>
  </si>
  <si>
    <t>Коршунов Андрей</t>
  </si>
  <si>
    <t>10 Мая 1983</t>
  </si>
  <si>
    <t>Мальцев Михаил</t>
  </si>
  <si>
    <t>12 Марта 1998</t>
  </si>
  <si>
    <t>Марушак Иржи</t>
  </si>
  <si>
    <t>29 Ноября 1975</t>
  </si>
  <si>
    <t>Капанен Нико</t>
  </si>
  <si>
    <t>29 Апреля 1978</t>
  </si>
  <si>
    <t>Билялов Тимур</t>
  </si>
  <si>
    <t>28 Марта 1995</t>
  </si>
  <si>
    <t>Кучин Иван</t>
  </si>
  <si>
    <t>23 Августа 1988</t>
  </si>
  <si>
    <t>Редлихс Екабс</t>
  </si>
  <si>
    <t>29 Марта 1982</t>
  </si>
  <si>
    <t>Накладал Якуб</t>
  </si>
  <si>
    <t>30 Декабря 1987</t>
  </si>
  <si>
    <t>Райан Майкл</t>
  </si>
  <si>
    <t>16 Мая 1980</t>
  </si>
  <si>
    <t>О'Брайен Джеймс</t>
  </si>
  <si>
    <t>29 Января 1989</t>
  </si>
  <si>
    <t>Окерман Юхан</t>
  </si>
  <si>
    <t>20 Ноября 1972</t>
  </si>
  <si>
    <t>Селезнёв Яков</t>
  </si>
  <si>
    <t>4 Августа 1989</t>
  </si>
  <si>
    <t>Петружалек Якуб</t>
  </si>
  <si>
    <t>Дубровин Евгений</t>
  </si>
  <si>
    <t>27 Января 1986</t>
  </si>
  <si>
    <t>Анттила Марко</t>
  </si>
  <si>
    <t>27 Мая 1985</t>
  </si>
  <si>
    <t>Головков Игорь</t>
  </si>
  <si>
    <t>17 Мая 1990</t>
  </si>
  <si>
    <t>Жилин Николай</t>
  </si>
  <si>
    <t>23 Мая 1992</t>
  </si>
  <si>
    <t>Рогачёв Степан</t>
  </si>
  <si>
    <t>9 Мая 1995</t>
  </si>
  <si>
    <t>Карлссон Хенрик</t>
  </si>
  <si>
    <t>27 Ноября 1983</t>
  </si>
  <si>
    <t>Смирягин Роман</t>
  </si>
  <si>
    <t>19 Апреля 1990</t>
  </si>
  <si>
    <t>Сенькевич Артём</t>
  </si>
  <si>
    <t>4 Мая 1982</t>
  </si>
  <si>
    <t>Херсли Патрик</t>
  </si>
  <si>
    <t>23 Июня 1986</t>
  </si>
  <si>
    <t>Дялога Марек</t>
  </si>
  <si>
    <t>10 Марта 1989</t>
  </si>
  <si>
    <t>Владимиров Николай</t>
  </si>
  <si>
    <t>12 Ноября 1994</t>
  </si>
  <si>
    <t>Ворошило Артём</t>
  </si>
  <si>
    <t>13 Августа 1988</t>
  </si>
  <si>
    <t>Куусела Кристиан</t>
  </si>
  <si>
    <t>Балинскис Увис</t>
  </si>
  <si>
    <t>1 Августа 1996</t>
  </si>
  <si>
    <t>Эллиотт Стефан</t>
  </si>
  <si>
    <t>30 Января 1991</t>
  </si>
  <si>
    <t>Корнилов Кирилл</t>
  </si>
  <si>
    <t>1 Июля 1989</t>
  </si>
  <si>
    <t>Савченко Роман</t>
  </si>
  <si>
    <t>28 Июля 1988</t>
  </si>
  <si>
    <t>Каширский Никита</t>
  </si>
  <si>
    <t>24 Января 1985</t>
  </si>
  <si>
    <t>Калугин Владимир</t>
  </si>
  <si>
    <t>12 Января 1997</t>
  </si>
  <si>
    <t>Палола Олли</t>
  </si>
  <si>
    <t>8 Апреля 1988</t>
  </si>
  <si>
    <t>Жидких Александр</t>
  </si>
  <si>
    <t>7 Января 1984</t>
  </si>
  <si>
    <t>Пирош Камил</t>
  </si>
  <si>
    <t>20 Ноября 1978</t>
  </si>
  <si>
    <t>Тулупов Кирилл</t>
  </si>
  <si>
    <t>23 Апреля 1988</t>
  </si>
  <si>
    <t>Марьямяки Маси</t>
  </si>
  <si>
    <t>16 Января 1985</t>
  </si>
  <si>
    <t>Подкорытов Александр</t>
  </si>
  <si>
    <t>3 Февраля 1998</t>
  </si>
  <si>
    <t>Субботин Андрей</t>
  </si>
  <si>
    <t>1 Февраля 1973</t>
  </si>
  <si>
    <t>Копейкин Алексей</t>
  </si>
  <si>
    <t>29 Августа 1983</t>
  </si>
  <si>
    <t>Новотны Филип</t>
  </si>
  <si>
    <t>6 Мая 1991</t>
  </si>
  <si>
    <t>Глазунов Станислав</t>
  </si>
  <si>
    <t>14 Мая 1992</t>
  </si>
  <si>
    <t>Крепс Камил</t>
  </si>
  <si>
    <t>18 Ноября 1984</t>
  </si>
  <si>
    <t>Демков Артём</t>
  </si>
  <si>
    <t>26 Сентября 1989</t>
  </si>
  <si>
    <t>Эло Эро</t>
  </si>
  <si>
    <t>26 Апреля 1990</t>
  </si>
  <si>
    <t>Линг Дэвид</t>
  </si>
  <si>
    <t>9 Января 1975</t>
  </si>
  <si>
    <t>Волков Алексей</t>
  </si>
  <si>
    <t>15 Марта 1980</t>
  </si>
  <si>
    <t>Шипов Илья</t>
  </si>
  <si>
    <t>7 Октября 1993</t>
  </si>
  <si>
    <t>Кондрашов Всеволод</t>
  </si>
  <si>
    <t>14 Августа 1993</t>
  </si>
  <si>
    <t>Мирнов Игорь</t>
  </si>
  <si>
    <t>19 Сентября 1984</t>
  </si>
  <si>
    <t>Цуккарелло Матс</t>
  </si>
  <si>
    <t>1 Сентября 1987</t>
  </si>
  <si>
    <t>Обухов Дмитрий</t>
  </si>
  <si>
    <t>9 Июля 1983</t>
  </si>
  <si>
    <t>Кукконен Лассе</t>
  </si>
  <si>
    <t>18 Сентября 1981</t>
  </si>
  <si>
    <t>Батрак Артём</t>
  </si>
  <si>
    <t>9 Марта 1993</t>
  </si>
  <si>
    <t>Алексеев Никита</t>
  </si>
  <si>
    <t>27 Декабря 1981</t>
  </si>
  <si>
    <t>Левицкий Игорь</t>
  </si>
  <si>
    <t>4 Августа 1993</t>
  </si>
  <si>
    <t>Белинский Виталий</t>
  </si>
  <si>
    <t>27 Ноября 1989</t>
  </si>
  <si>
    <t>Шафигулин Григорий</t>
  </si>
  <si>
    <t>13 Января 1985</t>
  </si>
  <si>
    <t>Ишмаметьев Алексей</t>
  </si>
  <si>
    <t>17 Июня 1988</t>
  </si>
  <si>
    <t>Дорофеев Артём</t>
  </si>
  <si>
    <t>20 Июня 1992</t>
  </si>
  <si>
    <t>Орлов Михаил</t>
  </si>
  <si>
    <t>21 Сентября 1992</t>
  </si>
  <si>
    <t>Скороходов Игорь</t>
  </si>
  <si>
    <t>4 Мая 1986</t>
  </si>
  <si>
    <t>Балдин Кирилл</t>
  </si>
  <si>
    <t>27 Февраля 1998</t>
  </si>
  <si>
    <t>Хлынцев Иван</t>
  </si>
  <si>
    <t>16 Июня 1981</t>
  </si>
  <si>
    <t>Забавин Константин</t>
  </si>
  <si>
    <t>1 Августа 1995</t>
  </si>
  <si>
    <t>Панюков Кирилл</t>
  </si>
  <si>
    <t>22 Мая 1997</t>
  </si>
  <si>
    <t>Букартс Робертс</t>
  </si>
  <si>
    <t>27 Июня 1990</t>
  </si>
  <si>
    <t>Кандзюба Станислав</t>
  </si>
  <si>
    <t>12 Января 1996</t>
  </si>
  <si>
    <t>Перетягин Денис</t>
  </si>
  <si>
    <t>Цибак Мартин</t>
  </si>
  <si>
    <t>17 Мая 1980</t>
  </si>
  <si>
    <t>Гладских Евгений</t>
  </si>
  <si>
    <t>24 Апреля 1982</t>
  </si>
  <si>
    <t>Краснослободцев Вадим</t>
  </si>
  <si>
    <t>Ниеминен Вилле</t>
  </si>
  <si>
    <t>6 Апреля 1977</t>
  </si>
  <si>
    <t>Ружичка Мартин</t>
  </si>
  <si>
    <t>15 Декабря 1985</t>
  </si>
  <si>
    <t>Тришин Аким</t>
  </si>
  <si>
    <t>16 Августа 1999</t>
  </si>
  <si>
    <t>Ячменёв Денис</t>
  </si>
  <si>
    <t>О'Райли Райан</t>
  </si>
  <si>
    <t>7 Февраля 1991</t>
  </si>
  <si>
    <t>Лямкин Никита</t>
  </si>
  <si>
    <t>6 Февраля 1996</t>
  </si>
  <si>
    <t>Свечников Евгений</t>
  </si>
  <si>
    <t>31 Октября 1996</t>
  </si>
  <si>
    <t>Богданов Егор</t>
  </si>
  <si>
    <t>27 Января 1998</t>
  </si>
  <si>
    <t>Фейхи Брайан</t>
  </si>
  <si>
    <t>2 Марта 1981</t>
  </si>
  <si>
    <t>Калус Петр</t>
  </si>
  <si>
    <t>29 Июня 1987</t>
  </si>
  <si>
    <t>Лукоянов Артём</t>
  </si>
  <si>
    <t>31 Января 1989</t>
  </si>
  <si>
    <t>Мильчаков Дмитрий</t>
  </si>
  <si>
    <t>2 Марта 1986</t>
  </si>
  <si>
    <t>Веро Дарси</t>
  </si>
  <si>
    <t>13 Июля 1976</t>
  </si>
  <si>
    <t>Тесленко Виталий</t>
  </si>
  <si>
    <t>15 Февраля 1993</t>
  </si>
  <si>
    <t>Дельнов Александр</t>
  </si>
  <si>
    <t>14 Января 1994</t>
  </si>
  <si>
    <t>Липсбергс Микс</t>
  </si>
  <si>
    <t>9 Июня 1991</t>
  </si>
  <si>
    <t>Хомицкий Вадим</t>
  </si>
  <si>
    <t>21 Июля 1982</t>
  </si>
  <si>
    <t>Калинин Дмитрий</t>
  </si>
  <si>
    <t>22 Июля 1980</t>
  </si>
  <si>
    <t>Макаров Игорь</t>
  </si>
  <si>
    <t>19 Сентября 1987</t>
  </si>
  <si>
    <t>Евдокимов Виталий</t>
  </si>
  <si>
    <t>11 Марта 1980</t>
  </si>
  <si>
    <t>Бахриддинов Рустам</t>
  </si>
  <si>
    <t>27 Сентября 1980</t>
  </si>
  <si>
    <t>Приступлюк Максим</t>
  </si>
  <si>
    <t>2 Января 1991</t>
  </si>
  <si>
    <t>Шевченко Вячеслав</t>
  </si>
  <si>
    <t>3 Апреля 1998</t>
  </si>
  <si>
    <t>Дорофеев Михаил</t>
  </si>
  <si>
    <t>7 Марта 1995</t>
  </si>
  <si>
    <t>Вольский Войтек</t>
  </si>
  <si>
    <t>24 Февраля 1986</t>
  </si>
  <si>
    <t>Польша</t>
  </si>
  <si>
    <t>Шэн Павел</t>
  </si>
  <si>
    <t>14 Августа 1999</t>
  </si>
  <si>
    <t>Гудачек Юлиус</t>
  </si>
  <si>
    <t>9 Августа 1988</t>
  </si>
  <si>
    <t>Калетник Владислав</t>
  </si>
  <si>
    <t>24 Марта 1995</t>
  </si>
  <si>
    <t>Свобода Ярослав</t>
  </si>
  <si>
    <t>1 Июня 1980</t>
  </si>
  <si>
    <t>Карон Себастьен</t>
  </si>
  <si>
    <t>25 Июня 1980</t>
  </si>
  <si>
    <t>Лавриненко Павел</t>
  </si>
  <si>
    <t>18 Декабря 1997</t>
  </si>
  <si>
    <t>Джиллсон Джефф</t>
  </si>
  <si>
    <t>24 Июля 1980</t>
  </si>
  <si>
    <t>Вопелка Лукаш</t>
  </si>
  <si>
    <t>2 Марта 1996</t>
  </si>
  <si>
    <t>Клаймер Бен</t>
  </si>
  <si>
    <t>11 Апреля 1978</t>
  </si>
  <si>
    <t>Олвер Марк</t>
  </si>
  <si>
    <t>1 Января 1988</t>
  </si>
  <si>
    <t>Гребенщиков Владимир</t>
  </si>
  <si>
    <t>14 Августа 1992</t>
  </si>
  <si>
    <t>Новотны Штепан</t>
  </si>
  <si>
    <t>Беляев Михаил</t>
  </si>
  <si>
    <t>17 Января 1998</t>
  </si>
  <si>
    <t>3 Февраля 1975</t>
  </si>
  <si>
    <t>Карамнов Виталий</t>
  </si>
  <si>
    <t>8 Августа 1989</t>
  </si>
  <si>
    <t>Милюков Валентин</t>
  </si>
  <si>
    <t>Скрынник Александр</t>
  </si>
  <si>
    <t>26 Июля 1991</t>
  </si>
  <si>
    <t>Дэвис Патрик</t>
  </si>
  <si>
    <t>28 Декабря 1986</t>
  </si>
  <si>
    <t>Бадун Алексей</t>
  </si>
  <si>
    <t>30 Августа 1989</t>
  </si>
  <si>
    <t>Куликов Дмитрий</t>
  </si>
  <si>
    <t>29 Октября 1990</t>
  </si>
  <si>
    <t>Хацей Арсений</t>
  </si>
  <si>
    <t>28 Января 1994</t>
  </si>
  <si>
    <t>Берзиньш Армандс</t>
  </si>
  <si>
    <t>27 Декабря 1983</t>
  </si>
  <si>
    <t>Федотов Иван</t>
  </si>
  <si>
    <t>28 Ноября 1996</t>
  </si>
  <si>
    <t>Абдулхаков Ильнур</t>
  </si>
  <si>
    <t>15 Января 1999</t>
  </si>
  <si>
    <t>Тичар Рок</t>
  </si>
  <si>
    <t>Макеев Алексей</t>
  </si>
  <si>
    <t>25 Ноября 1991</t>
  </si>
  <si>
    <t>Коскинен Микко</t>
  </si>
  <si>
    <t>18 Июля 1988</t>
  </si>
  <si>
    <t>Канарский Павел</t>
  </si>
  <si>
    <t>Костицын Андрей</t>
  </si>
  <si>
    <t>3 Февраля 1985</t>
  </si>
  <si>
    <t>Трощинский Алексей</t>
  </si>
  <si>
    <t>9 Октября 1973</t>
  </si>
  <si>
    <t>Полещук Антон</t>
  </si>
  <si>
    <t>21 Февраля 1987</t>
  </si>
  <si>
    <t>Смуров Сергей</t>
  </si>
  <si>
    <t>26 Июля 1993</t>
  </si>
  <si>
    <t>Лехтеря Йори</t>
  </si>
  <si>
    <t>23 Декабря 1987</t>
  </si>
  <si>
    <t>Ямтин Андреас</t>
  </si>
  <si>
    <t>Корепанов Артём</t>
  </si>
  <si>
    <t>21 Января 1998</t>
  </si>
  <si>
    <t>Пиккарайнен Илькка</t>
  </si>
  <si>
    <t>19 Апреля 1981</t>
  </si>
  <si>
    <t>Клименко Глеб</t>
  </si>
  <si>
    <t>28 Июля 1983</t>
  </si>
  <si>
    <t>Чистоклетов Василий</t>
  </si>
  <si>
    <t>23 Сентября 1976</t>
  </si>
  <si>
    <t>Романов Георгий</t>
  </si>
  <si>
    <t>15 Декабря 1999</t>
  </si>
  <si>
    <t>Ниеминен Яни</t>
  </si>
  <si>
    <t>Спруктс Янис</t>
  </si>
  <si>
    <t>31 Января 1982</t>
  </si>
  <si>
    <t>Сквайрз Грег</t>
  </si>
  <si>
    <t>Нестеров Никита Д.</t>
  </si>
  <si>
    <t>28 Марта 1993</t>
  </si>
  <si>
    <t>Зайнуллин Руслан</t>
  </si>
  <si>
    <t>14 Февраля 1982</t>
  </si>
  <si>
    <t>Сидляров Дмитрий</t>
  </si>
  <si>
    <t>14 Декабря 1994</t>
  </si>
  <si>
    <t>Шинин Александр</t>
  </si>
  <si>
    <t>Воробьёв Дмитрий</t>
  </si>
  <si>
    <t>Грэттон Джош</t>
  </si>
  <si>
    <t>9 Сентября 1982</t>
  </si>
  <si>
    <t>Севанькаев Артём</t>
  </si>
  <si>
    <t>21 Июля 1994</t>
  </si>
  <si>
    <t>Саболич Роберт</t>
  </si>
  <si>
    <t>18 Сентября 1988</t>
  </si>
  <si>
    <t>Зиго Томаш</t>
  </si>
  <si>
    <t>11 Апреля 1992</t>
  </si>
  <si>
    <t>Фалтер Мартин</t>
  </si>
  <si>
    <t>Костин Денис</t>
  </si>
  <si>
    <t>21 Июня 1995</t>
  </si>
  <si>
    <t>Хосса Марцел</t>
  </si>
  <si>
    <t>12 Октября 1981</t>
  </si>
  <si>
    <t>Гедера Томаш</t>
  </si>
  <si>
    <t>7 Ноября 1998</t>
  </si>
  <si>
    <t>Желобнюк Вадим</t>
  </si>
  <si>
    <t>Браст Барри</t>
  </si>
  <si>
    <t>8 Августа 1983</t>
  </si>
  <si>
    <t>Мяенпя Микко</t>
  </si>
  <si>
    <t>19 Апреля 1983</t>
  </si>
  <si>
    <t>Кемппайнен Йоонас</t>
  </si>
  <si>
    <t>7 Апреля 1988</t>
  </si>
  <si>
    <t>Смолец Ян</t>
  </si>
  <si>
    <t>18 Июня 1997</t>
  </si>
  <si>
    <t>Каутто Яни</t>
  </si>
  <si>
    <t>25 Октября 1989</t>
  </si>
  <si>
    <t>Росандич Мислав</t>
  </si>
  <si>
    <t>26 Февраля 1995</t>
  </si>
  <si>
    <t>Булис Ян</t>
  </si>
  <si>
    <t>18 Марта 1978</t>
  </si>
  <si>
    <t>Магарилов Сергей</t>
  </si>
  <si>
    <t>19 Марта 1985</t>
  </si>
  <si>
    <t>Черников Александр</t>
  </si>
  <si>
    <t>8 Сентября 1984</t>
  </si>
  <si>
    <t>Кашпар Лукаш</t>
  </si>
  <si>
    <t>23 Сентября 1985</t>
  </si>
  <si>
    <t>Шталс Юрис</t>
  </si>
  <si>
    <t>8 Апреля 1982</t>
  </si>
  <si>
    <t>Дергачёв Александр</t>
  </si>
  <si>
    <t>27 Сентября 1996</t>
  </si>
  <si>
    <t>Гренц Дмитрий</t>
  </si>
  <si>
    <t>10 Июня 1996</t>
  </si>
  <si>
    <t>Йокела Микко</t>
  </si>
  <si>
    <t>4 Марта 1980</t>
  </si>
  <si>
    <t>Болякин Евгений</t>
  </si>
  <si>
    <t>30 Апреля 1990</t>
  </si>
  <si>
    <t>Игумнов Иван</t>
  </si>
  <si>
    <t>29 Июня 1996</t>
  </si>
  <si>
    <t>Ступников Артём</t>
  </si>
  <si>
    <t>1 Ноября 1997</t>
  </si>
  <si>
    <t>Павлов Николай</t>
  </si>
  <si>
    <t>20 Июня 1998</t>
  </si>
  <si>
    <t>Мокин Никита</t>
  </si>
  <si>
    <t>14 Марта 1992</t>
  </si>
  <si>
    <t>Балмочных Максим</t>
  </si>
  <si>
    <t>7 Марта 1979</t>
  </si>
  <si>
    <t>Лайне Тему</t>
  </si>
  <si>
    <t>9 Августа 1982</t>
  </si>
  <si>
    <t>Франскевич Денис</t>
  </si>
  <si>
    <t>6 Июня 1981</t>
  </si>
  <si>
    <t>Бухтеле Ян</t>
  </si>
  <si>
    <t>Мозер Евгений</t>
  </si>
  <si>
    <t>18 Мая 1993</t>
  </si>
  <si>
    <t>Никулин Илья</t>
  </si>
  <si>
    <t>12 Марта 1982</t>
  </si>
  <si>
    <t>Зубарев Андрей</t>
  </si>
  <si>
    <t>3 Марта 1987</t>
  </si>
  <si>
    <t>Талалуев Илья</t>
  </si>
  <si>
    <t>28 Января 1998</t>
  </si>
  <si>
    <t>Шипин Максим</t>
  </si>
  <si>
    <t>11 Мая 1997</t>
  </si>
  <si>
    <t>Чебатуркин Владимир</t>
  </si>
  <si>
    <t>23 Апреля 1975</t>
  </si>
  <si>
    <t>Бурстрём Никлас</t>
  </si>
  <si>
    <t>25 Января 1991</t>
  </si>
  <si>
    <t>Орлов Сергей</t>
  </si>
  <si>
    <t>1 Июня 1998</t>
  </si>
  <si>
    <t>Акимов Сергей</t>
  </si>
  <si>
    <t>15 Октября 1976</t>
  </si>
  <si>
    <t>Еремеев Виталий</t>
  </si>
  <si>
    <t>23 Сентября 1975</t>
  </si>
  <si>
    <t>Урбом Александр</t>
  </si>
  <si>
    <t>20 Декабря 1990</t>
  </si>
  <si>
    <t>Мальцев Дмитрий</t>
  </si>
  <si>
    <t>20 Января 1991</t>
  </si>
  <si>
    <t>Медведев Алексей</t>
  </si>
  <si>
    <t>13 Января 1982</t>
  </si>
  <si>
    <t>Стальнов Даниил</t>
  </si>
  <si>
    <t>4 Ноября 1994</t>
  </si>
  <si>
    <t>Бешаров Тимур</t>
  </si>
  <si>
    <t>23 Ноября 1996</t>
  </si>
  <si>
    <t>Исламов Александр</t>
  </si>
  <si>
    <t>11 Октября 1986</t>
  </si>
  <si>
    <t>Тарасенко Владимир</t>
  </si>
  <si>
    <t>Коуса Микко</t>
  </si>
  <si>
    <t>11 Мая 1988</t>
  </si>
  <si>
    <t>Костицын Сергей</t>
  </si>
  <si>
    <t>20 Марта 1987</t>
  </si>
  <si>
    <t>Дюрягин Денис</t>
  </si>
  <si>
    <t>10 Мая 1995</t>
  </si>
  <si>
    <t>Кейн Кори</t>
  </si>
  <si>
    <t>Артюхин Евгений</t>
  </si>
  <si>
    <t>4 Апреля 1983</t>
  </si>
  <si>
    <t>Сидякин Андрей</t>
  </si>
  <si>
    <t>20 Января 1979</t>
  </si>
  <si>
    <t>Ложкин Никита</t>
  </si>
  <si>
    <t>13 Октября 1991</t>
  </si>
  <si>
    <t>Дефацио Брэндон</t>
  </si>
  <si>
    <t>Гибадуллин Максим</t>
  </si>
  <si>
    <t>Зарипов Данис</t>
  </si>
  <si>
    <t>26 Марта 1981</t>
  </si>
  <si>
    <t>Кольцов Кирилл</t>
  </si>
  <si>
    <t>Железнов Михаил</t>
  </si>
  <si>
    <t>15 Февраля 1991</t>
  </si>
  <si>
    <t>Кудрявцев Сергей</t>
  </si>
  <si>
    <t>5 Апреля 1995</t>
  </si>
  <si>
    <t>Ержабек Якуб</t>
  </si>
  <si>
    <t>Зуборев Сергей</t>
  </si>
  <si>
    <t>7 Апреля 1983</t>
  </si>
  <si>
    <t>Стельмах Андрей</t>
  </si>
  <si>
    <t>Блатяк Мирослав</t>
  </si>
  <si>
    <t>25 Мая 1982</t>
  </si>
  <si>
    <t>Бердников Роман</t>
  </si>
  <si>
    <t>18 Июля 1992</t>
  </si>
  <si>
    <t>Гулаш Милан</t>
  </si>
  <si>
    <t>30 Декабря 1985</t>
  </si>
  <si>
    <t>Кознев Алексей</t>
  </si>
  <si>
    <t>3 Октября 1975</t>
  </si>
  <si>
    <t>Коукал Петр</t>
  </si>
  <si>
    <t>16 Августа 1982</t>
  </si>
  <si>
    <t>Сергиенко Юрий</t>
  </si>
  <si>
    <t>Достойнов Алексей</t>
  </si>
  <si>
    <t>3 Августа 1989</t>
  </si>
  <si>
    <t>Зиновьев Сергей</t>
  </si>
  <si>
    <t>Ворошнин Павел</t>
  </si>
  <si>
    <t>23 Марта 1984</t>
  </si>
  <si>
    <t>Рейзвих Эдуард</t>
  </si>
  <si>
    <t>30 Марта 1991</t>
  </si>
  <si>
    <t>Лакос Андре</t>
  </si>
  <si>
    <t>Австрия</t>
  </si>
  <si>
    <t>Москалёв Сергей</t>
  </si>
  <si>
    <t>25 Мая 1974</t>
  </si>
  <si>
    <t>Кочнев Дмитрий</t>
  </si>
  <si>
    <t>15 Июля 1981</t>
  </si>
  <si>
    <t>Муравьёв Юрий</t>
  </si>
  <si>
    <t>19 Апреля 1998</t>
  </si>
  <si>
    <t>Арнасон Тайлер</t>
  </si>
  <si>
    <t>16 Марта 1979</t>
  </si>
  <si>
    <t>Капотов Антон</t>
  </si>
  <si>
    <t>Хабаров Ярослав</t>
  </si>
  <si>
    <t>5 Марта 1989</t>
  </si>
  <si>
    <t>Ефименко Алексей</t>
  </si>
  <si>
    <t>20 Августа 1985</t>
  </si>
  <si>
    <t>Там Микаэль</t>
  </si>
  <si>
    <t>26 Апреля 1991</t>
  </si>
  <si>
    <t>Трифонов Егор</t>
  </si>
  <si>
    <t>26 Ноября 1998</t>
  </si>
  <si>
    <t>Кожанов Константин</t>
  </si>
  <si>
    <t>4 Марта 1999</t>
  </si>
  <si>
    <t>Димитракос Николас</t>
  </si>
  <si>
    <t>21 Мая 1979</t>
  </si>
  <si>
    <t>Швецов Александр</t>
  </si>
  <si>
    <t>29 Сентября 1988</t>
  </si>
  <si>
    <t>Гутов Александр</t>
  </si>
  <si>
    <t>23 Марта 1982</t>
  </si>
  <si>
    <t>Прайзингер Мирослав</t>
  </si>
  <si>
    <t>Калашников Станислав</t>
  </si>
  <si>
    <t>26 Октября 1991</t>
  </si>
  <si>
    <t>Ойстрик Натан</t>
  </si>
  <si>
    <t>17 Декабря 1982</t>
  </si>
  <si>
    <t>Скворцов Гунарс</t>
  </si>
  <si>
    <t>Самонов Александр</t>
  </si>
  <si>
    <t>23 Августа 1995</t>
  </si>
  <si>
    <t>We trained a large, deep convolutional neural network to classify the 1.2 million high-resolution images in the ImageNet LSRVRC-2010 contest into the 1000 different classes. On the test data, we achieved top-1 and top-5 error rates of 37.5{\%} and 17.0{\%} which is considerably better than the previous state of the art. The neural network, which has 60 million paramters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convolutional operation. To reduce overfitting in the fully-connected layers, we employed a recently-developed method called 'dropout' that proved to be effective. We also entered a variant of the model in the ILSVRC-2012 competition and achievd a top-5 test error rate of 15.3{\%}, compared to 26.2{\%} achieved by the second-best entry.</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</si>
  <si>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</si>
  <si>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</si>
  <si>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</si>
  <si>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</si>
  <si>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</si>
  <si>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</si>
  <si>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</si>
  <si>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</si>
  <si>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</si>
  <si>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</si>
  <si>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BT-06</t>
  </si>
  <si>
    <t xml:space="preserve">Красный чай </t>
  </si>
  <si>
    <t>Красный чай крупный</t>
  </si>
  <si>
    <t>1 кг</t>
  </si>
  <si>
    <t>2019-10-11</t>
  </si>
  <si>
    <t>BT-38</t>
  </si>
  <si>
    <t>Пуэр рассыпной</t>
  </si>
  <si>
    <t>Пуэр дворцовый 2</t>
  </si>
  <si>
    <t>2017-09-10</t>
  </si>
  <si>
    <t>GT-27</t>
  </si>
  <si>
    <t>Связанный чай</t>
  </si>
  <si>
    <t>Цветок с ароматом молока</t>
  </si>
  <si>
    <t>2015-01-15</t>
  </si>
  <si>
    <t>BT-07</t>
  </si>
  <si>
    <t>Молочный красный 1</t>
  </si>
  <si>
    <t>2020-05-14</t>
  </si>
  <si>
    <t>GT-23</t>
  </si>
  <si>
    <t>Добавки</t>
  </si>
  <si>
    <t>Жасмин</t>
  </si>
  <si>
    <t>0,5 кг</t>
  </si>
  <si>
    <t>2016-07-14</t>
  </si>
  <si>
    <t>GT-14</t>
  </si>
  <si>
    <t>Белый чай</t>
  </si>
  <si>
    <t>Белый чай Премиум</t>
  </si>
  <si>
    <t>2018-11-30</t>
  </si>
  <si>
    <t>GT-04</t>
  </si>
  <si>
    <t>Зеленый чай</t>
  </si>
  <si>
    <t>Зеленый чай крупнолистовой 2</t>
  </si>
  <si>
    <t>2016-05-24</t>
  </si>
  <si>
    <t>BT-05</t>
  </si>
  <si>
    <t>Красный чай мелкий</t>
  </si>
  <si>
    <t>2019-09-21</t>
  </si>
  <si>
    <t>GT-13</t>
  </si>
  <si>
    <t>2015-06-10</t>
  </si>
  <si>
    <t>GT-01</t>
  </si>
  <si>
    <t>Зеленый чай мелкий</t>
  </si>
  <si>
    <t>2020-10-28</t>
  </si>
  <si>
    <t>BT-04</t>
  </si>
  <si>
    <t>Молочный красный 2</t>
  </si>
  <si>
    <t>2017-01-24</t>
  </si>
  <si>
    <t>GT-02</t>
  </si>
  <si>
    <t>Зеленый чай Премиум</t>
  </si>
  <si>
    <t>2018-08-31</t>
  </si>
  <si>
    <t>2018-08-05</t>
  </si>
  <si>
    <t>2019-01-19</t>
  </si>
  <si>
    <t>GT-41</t>
  </si>
  <si>
    <t>Улун</t>
  </si>
  <si>
    <t>2018-05-04</t>
  </si>
  <si>
    <t>GT-20</t>
  </si>
  <si>
    <t>Жасминовый чай</t>
  </si>
  <si>
    <t>Жасминовый чай мелкий</t>
  </si>
  <si>
    <t>2017-03-14</t>
  </si>
  <si>
    <t>GT-42A</t>
  </si>
  <si>
    <t>Улун премиум</t>
  </si>
  <si>
    <t>2019-01-06</t>
  </si>
  <si>
    <t>2015-09-08</t>
  </si>
  <si>
    <t>2016-03-12</t>
  </si>
  <si>
    <t>BT-46</t>
  </si>
  <si>
    <t>2016-06-11</t>
  </si>
  <si>
    <t>GT-12</t>
  </si>
  <si>
    <t>Желтый чай</t>
  </si>
  <si>
    <t>2018-11-25</t>
  </si>
  <si>
    <t>2020-03-17</t>
  </si>
  <si>
    <t>GT-31</t>
  </si>
  <si>
    <t>2016-08-22</t>
  </si>
  <si>
    <t>GT-24</t>
  </si>
  <si>
    <t>Имбирь</t>
  </si>
  <si>
    <t>2018-05-11</t>
  </si>
  <si>
    <t>2017-01-08</t>
  </si>
  <si>
    <t>2018-04-21</t>
  </si>
  <si>
    <t>2019-09-25</t>
  </si>
  <si>
    <t>GT-18</t>
  </si>
  <si>
    <t>Жасминовый чай крупный</t>
  </si>
  <si>
    <t>2016-09-28</t>
  </si>
  <si>
    <t>GT-28</t>
  </si>
  <si>
    <t xml:space="preserve">Цветок с ароматом жасмина  </t>
  </si>
  <si>
    <t>2017-01-20</t>
  </si>
  <si>
    <t>2017-02-26</t>
  </si>
  <si>
    <t>2016-03-13</t>
  </si>
  <si>
    <t>2017-02-20</t>
  </si>
  <si>
    <t>BT-43</t>
  </si>
  <si>
    <t>Шен пуэр</t>
  </si>
  <si>
    <t>2018-12-13</t>
  </si>
  <si>
    <t>2017-04-13</t>
  </si>
  <si>
    <t>2020-04-02</t>
  </si>
  <si>
    <t>2018-10-01</t>
  </si>
  <si>
    <t>2017-10-20</t>
  </si>
  <si>
    <t>2019-07-28</t>
  </si>
  <si>
    <t>2017-05-04</t>
  </si>
  <si>
    <t>2016-12-20</t>
  </si>
  <si>
    <t>Улун рассыпной</t>
  </si>
  <si>
    <t>2019-11-26</t>
  </si>
  <si>
    <t>2019-04-04</t>
  </si>
  <si>
    <t>2015-10-07</t>
  </si>
  <si>
    <t>2016-11-18</t>
  </si>
  <si>
    <t>GT-09</t>
  </si>
  <si>
    <t>Зеленый чай крупнолистовой 1</t>
  </si>
  <si>
    <t>2019-05-06</t>
  </si>
  <si>
    <t>2016-02-07</t>
  </si>
  <si>
    <t>2019-12-03</t>
  </si>
  <si>
    <t>2019-10-07</t>
  </si>
  <si>
    <t>2017-06-02</t>
  </si>
  <si>
    <t>GT-29</t>
  </si>
  <si>
    <t xml:space="preserve">Цветок с ароматом персика </t>
  </si>
  <si>
    <t>2015-02-19</t>
  </si>
  <si>
    <t>GT-26</t>
  </si>
  <si>
    <t>Лайм</t>
  </si>
  <si>
    <t>2018-11-11</t>
  </si>
  <si>
    <t>2017-08-16</t>
  </si>
  <si>
    <t>2016-07-18</t>
  </si>
  <si>
    <t>2016-11-05</t>
  </si>
  <si>
    <t>2019-09-29</t>
  </si>
  <si>
    <t>2019-11-12</t>
  </si>
  <si>
    <t>2020-09-03</t>
  </si>
  <si>
    <t>GT-16</t>
  </si>
  <si>
    <t>Почки</t>
  </si>
  <si>
    <t>2017-09-25</t>
  </si>
  <si>
    <t>2018-03-22</t>
  </si>
  <si>
    <t>2015-11-29</t>
  </si>
  <si>
    <t>2019-10-17</t>
  </si>
  <si>
    <t>2020-07-07</t>
  </si>
  <si>
    <t>BT-10</t>
  </si>
  <si>
    <t>Фруктовый чай</t>
  </si>
  <si>
    <t>Апельсиновый</t>
  </si>
  <si>
    <t>2019-07-27</t>
  </si>
  <si>
    <t>2018-06-15</t>
  </si>
  <si>
    <t>2019-02-01</t>
  </si>
  <si>
    <t>GT-22</t>
  </si>
  <si>
    <t>Роза</t>
  </si>
  <si>
    <t>2016-07-17</t>
  </si>
  <si>
    <t>2017-11-27</t>
  </si>
  <si>
    <t>BT-44</t>
  </si>
  <si>
    <t>Молочный пуэр</t>
  </si>
  <si>
    <t>2015-07-06</t>
  </si>
  <si>
    <t>2015-09-01</t>
  </si>
  <si>
    <t>2018-03-03</t>
  </si>
  <si>
    <t>BT-40</t>
  </si>
  <si>
    <t>Пуэр дворцовый 1</t>
  </si>
  <si>
    <t>2020-01-22</t>
  </si>
  <si>
    <t>2020-12-16</t>
  </si>
  <si>
    <t>2017-01-23</t>
  </si>
  <si>
    <t>2020-01-12</t>
  </si>
  <si>
    <t>2016-03-03</t>
  </si>
  <si>
    <t>2015-11-23</t>
  </si>
  <si>
    <t>BT-42</t>
  </si>
  <si>
    <t>2016-06-10</t>
  </si>
  <si>
    <t>2016-06-17</t>
  </si>
  <si>
    <t>2015-11-20</t>
  </si>
  <si>
    <t>2018-07-23</t>
  </si>
  <si>
    <t>2019-12-26</t>
  </si>
  <si>
    <t>2020-12-22</t>
  </si>
  <si>
    <t>2019-01-25</t>
  </si>
  <si>
    <t>2017-10-29</t>
  </si>
  <si>
    <t>2017-08-25</t>
  </si>
  <si>
    <t>2018-04-26</t>
  </si>
  <si>
    <t>2018-10-22</t>
  </si>
  <si>
    <t>2015-08-05</t>
  </si>
  <si>
    <t>2017-09-30</t>
  </si>
  <si>
    <t>2016-08-15</t>
  </si>
  <si>
    <t>2018-03-01</t>
  </si>
  <si>
    <t>2018-09-09</t>
  </si>
  <si>
    <t>BT-45</t>
  </si>
  <si>
    <t xml:space="preserve">Пуэр дворцовый 1       </t>
  </si>
  <si>
    <t>2018-05-03</t>
  </si>
  <si>
    <t>2020-01-14</t>
  </si>
  <si>
    <t>2018-11-10</t>
  </si>
  <si>
    <t>2015-09-19</t>
  </si>
  <si>
    <t>2019-09-02</t>
  </si>
  <si>
    <t>GT-30</t>
  </si>
  <si>
    <t>2020-04-22</t>
  </si>
  <si>
    <t>2015-12-27</t>
  </si>
  <si>
    <t>2018-05-17</t>
  </si>
  <si>
    <t>2017-09-27</t>
  </si>
  <si>
    <t>2019-11-21</t>
  </si>
  <si>
    <t>2020-01-09</t>
  </si>
  <si>
    <t>GT-44</t>
  </si>
  <si>
    <t>Улун выдержанный</t>
  </si>
  <si>
    <t>2016-03-24</t>
  </si>
  <si>
    <t>2015-01-17</t>
  </si>
  <si>
    <t>2019-09-10</t>
  </si>
  <si>
    <t>2017-09-29</t>
  </si>
  <si>
    <t>2020-09-22</t>
  </si>
  <si>
    <t>2020-01-26</t>
  </si>
  <si>
    <t>2015-12-13</t>
  </si>
  <si>
    <t>2020-02-15</t>
  </si>
  <si>
    <t>2018-05-13</t>
  </si>
  <si>
    <t>2019-09-27</t>
  </si>
  <si>
    <t>2015-11-05</t>
  </si>
  <si>
    <t>2016-04-06</t>
  </si>
  <si>
    <t>2017-01-04</t>
  </si>
  <si>
    <t>2020-03-15</t>
  </si>
  <si>
    <t>2017-11-07</t>
  </si>
  <si>
    <t>2020-06-06</t>
  </si>
  <si>
    <t>2017-11-24</t>
  </si>
  <si>
    <t>2016-07-15</t>
  </si>
  <si>
    <t>2015-03-29</t>
  </si>
  <si>
    <t>2019-10-16</t>
  </si>
  <si>
    <t>2019-08-18</t>
  </si>
  <si>
    <t>2017-04-20</t>
  </si>
  <si>
    <t>2017-09-07</t>
  </si>
  <si>
    <t>2016-04-22</t>
  </si>
  <si>
    <t>2016-10-25</t>
  </si>
  <si>
    <t>2016-12-02</t>
  </si>
  <si>
    <t>2019-03-04</t>
  </si>
  <si>
    <t>2015-06-28</t>
  </si>
  <si>
    <t>2019-05-02</t>
  </si>
  <si>
    <t>2019-07-17</t>
  </si>
  <si>
    <t>2017-09-05</t>
  </si>
  <si>
    <t>2020-07-23</t>
  </si>
  <si>
    <t>2017-07-27</t>
  </si>
  <si>
    <t>2019-11-09</t>
  </si>
  <si>
    <t>2017-05-23</t>
  </si>
  <si>
    <t>2016-06-22</t>
  </si>
  <si>
    <t>2016-06-28</t>
  </si>
  <si>
    <t>2018-02-17</t>
  </si>
  <si>
    <t>2020-01-04</t>
  </si>
  <si>
    <t>2015-11-12</t>
  </si>
  <si>
    <t>2018-03-10</t>
  </si>
  <si>
    <t>2019-05-29</t>
  </si>
  <si>
    <t>2015-01-21</t>
  </si>
  <si>
    <t>2020-04-14</t>
  </si>
  <si>
    <t>2017-10-03</t>
  </si>
  <si>
    <t>2020-08-25</t>
  </si>
  <si>
    <t>2017-06-24</t>
  </si>
  <si>
    <t>2018-04-03</t>
  </si>
  <si>
    <t>2015-01-18</t>
  </si>
  <si>
    <t>2016-12-10</t>
  </si>
  <si>
    <t>2019-09-03</t>
  </si>
  <si>
    <t>2015-10-20</t>
  </si>
  <si>
    <t>2018-09-12</t>
  </si>
  <si>
    <t>2017-05-03</t>
  </si>
  <si>
    <t>2017-10-16</t>
  </si>
  <si>
    <t>2017-08-09</t>
  </si>
  <si>
    <t>2019-10-22</t>
  </si>
  <si>
    <t>2015-07-27</t>
  </si>
  <si>
    <t>2019-06-15</t>
  </si>
  <si>
    <t>2018-07-08</t>
  </si>
  <si>
    <t>2016-01-08</t>
  </si>
  <si>
    <t>2016-10-23</t>
  </si>
  <si>
    <t>2019-12-04</t>
  </si>
  <si>
    <t>2018-07-06</t>
  </si>
  <si>
    <t>2019-09-17</t>
  </si>
  <si>
    <t>2019-01-21</t>
  </si>
  <si>
    <t>2015-07-11</t>
  </si>
  <si>
    <t>2017-08-13</t>
  </si>
  <si>
    <t>2015-04-06</t>
  </si>
  <si>
    <t>2016-10-26</t>
  </si>
  <si>
    <t>2019-10-28</t>
  </si>
  <si>
    <t>2018-02-05</t>
  </si>
  <si>
    <t>2015-10-23</t>
  </si>
  <si>
    <t>2015-02-12</t>
  </si>
  <si>
    <t>2019-08-26</t>
  </si>
  <si>
    <t>2019-01-20</t>
  </si>
  <si>
    <t>2015-10-01</t>
  </si>
  <si>
    <t>2018-01-11</t>
  </si>
  <si>
    <t>2020-12-11</t>
  </si>
  <si>
    <t>BT-36</t>
  </si>
  <si>
    <t>2020-11-03</t>
  </si>
  <si>
    <t>2016-08-02</t>
  </si>
  <si>
    <t>2015-03-28</t>
  </si>
  <si>
    <t>2017-10-21</t>
  </si>
  <si>
    <t>2019-03-05</t>
  </si>
  <si>
    <t>2018-05-06</t>
  </si>
  <si>
    <t>2015-01-04</t>
  </si>
  <si>
    <t>2020-05-06</t>
  </si>
  <si>
    <t>2019-07-02</t>
  </si>
  <si>
    <t>2016-07-29</t>
  </si>
  <si>
    <t>2016-09-16</t>
  </si>
  <si>
    <t>2016-07-21</t>
  </si>
  <si>
    <t>2019-05-25</t>
  </si>
  <si>
    <t>2017-01-01</t>
  </si>
  <si>
    <t>2020-10-20</t>
  </si>
  <si>
    <t>2015-07-16</t>
  </si>
  <si>
    <t>2017-11-02</t>
  </si>
  <si>
    <t>2017-03-23</t>
  </si>
  <si>
    <t>2018-11-24</t>
  </si>
  <si>
    <t>2015-12-22</t>
  </si>
  <si>
    <t>2018-02-25</t>
  </si>
  <si>
    <t>2018-06-13</t>
  </si>
  <si>
    <t>2015-10-17</t>
  </si>
  <si>
    <t>2017-06-10</t>
  </si>
  <si>
    <t>2018-12-20</t>
  </si>
  <si>
    <t>2017-03-10</t>
  </si>
  <si>
    <t>2020-05-08</t>
  </si>
  <si>
    <t>2015-06-21</t>
  </si>
  <si>
    <t>2015-05-02</t>
  </si>
  <si>
    <t>2015-09-12</t>
  </si>
  <si>
    <t>2018-08-30</t>
  </si>
  <si>
    <t>2019-02-03</t>
  </si>
  <si>
    <t>2017-08-20</t>
  </si>
  <si>
    <t>2020-09-28</t>
  </si>
  <si>
    <t>2015-08-31</t>
  </si>
  <si>
    <t>2020-11-12</t>
  </si>
  <si>
    <t>2020-07-06</t>
  </si>
  <si>
    <t>2016-07-31</t>
  </si>
  <si>
    <t>2018-08-16</t>
  </si>
  <si>
    <t>2019-11-02</t>
  </si>
  <si>
    <t>2018-01-03</t>
  </si>
  <si>
    <t>2016-09-10</t>
  </si>
  <si>
    <t>2015-01-28</t>
  </si>
  <si>
    <t>2018-12-11</t>
  </si>
  <si>
    <t>2018-01-16</t>
  </si>
  <si>
    <t>2016-04-01</t>
  </si>
  <si>
    <t>2015-08-18</t>
  </si>
  <si>
    <t>2016-12-09</t>
  </si>
  <si>
    <t>2019-04-30</t>
  </si>
  <si>
    <t>2018-01-31</t>
  </si>
  <si>
    <t>BT-37</t>
  </si>
  <si>
    <t>Пуэр рассыпной премиум</t>
  </si>
  <si>
    <t>2019-11-14</t>
  </si>
  <si>
    <t>2016-03-26</t>
  </si>
  <si>
    <t>2017-06-01</t>
  </si>
  <si>
    <t>2016-10-19</t>
  </si>
  <si>
    <t>2016-07-11</t>
  </si>
  <si>
    <t>2020-11-15</t>
  </si>
  <si>
    <t>2019-07-09</t>
  </si>
  <si>
    <t>2015-05-20</t>
  </si>
  <si>
    <t>2020-12-21</t>
  </si>
  <si>
    <t>2015-09-05</t>
  </si>
  <si>
    <t>2019-11-19</t>
  </si>
  <si>
    <t>2019-10-02</t>
  </si>
  <si>
    <t>2017-05-06</t>
  </si>
  <si>
    <t>2015-04-08</t>
  </si>
  <si>
    <t>2019-06-24</t>
  </si>
  <si>
    <t>2018-12-29</t>
  </si>
  <si>
    <t>2015-04-16</t>
  </si>
  <si>
    <t>2019-01-22</t>
  </si>
  <si>
    <t>2018-12-27</t>
  </si>
  <si>
    <t>2020-06-21</t>
  </si>
  <si>
    <t>2018-10-16</t>
  </si>
  <si>
    <t>2017-04-27</t>
  </si>
  <si>
    <t>2019-09-12</t>
  </si>
  <si>
    <t>2019-07-21</t>
  </si>
  <si>
    <t>2015-04-01</t>
  </si>
  <si>
    <t>2019-08-12</t>
  </si>
  <si>
    <t>2020-03-01</t>
  </si>
  <si>
    <t>2019-05-30</t>
  </si>
  <si>
    <t>2018-04-08</t>
  </si>
  <si>
    <t>2015-05-13</t>
  </si>
  <si>
    <t>2019-04-29</t>
  </si>
  <si>
    <t>2020-09-12</t>
  </si>
  <si>
    <t>2020-06-19</t>
  </si>
  <si>
    <t>2017-01-19</t>
  </si>
  <si>
    <t>2015-04-13</t>
  </si>
  <si>
    <t>2018-06-03</t>
  </si>
  <si>
    <t>2020-02-12</t>
  </si>
  <si>
    <t>2019-12-30</t>
  </si>
  <si>
    <t>2019-10-21</t>
  </si>
  <si>
    <t>2018-12-30</t>
  </si>
  <si>
    <t>2015-08-24</t>
  </si>
  <si>
    <t>2016-11-26</t>
  </si>
  <si>
    <t>2020-08-15</t>
  </si>
  <si>
    <t>2015-03-15</t>
  </si>
  <si>
    <t>2015-02-11</t>
  </si>
  <si>
    <t>2015-09-25</t>
  </si>
  <si>
    <t>2018-06-25</t>
  </si>
  <si>
    <t>2020-05-27</t>
  </si>
  <si>
    <t>2018-01-22</t>
  </si>
  <si>
    <t>2018-06-19</t>
  </si>
  <si>
    <t>2017-04-09</t>
  </si>
  <si>
    <t>2019-08-16</t>
  </si>
  <si>
    <t>2017-04-23</t>
  </si>
  <si>
    <t>2015-12-14</t>
  </si>
  <si>
    <t>2019-10-06</t>
  </si>
  <si>
    <t>2017-08-10</t>
  </si>
  <si>
    <t>2019-12-21</t>
  </si>
  <si>
    <t>2020-06-17</t>
  </si>
  <si>
    <t>2019-12-25</t>
  </si>
  <si>
    <t>2020-12-26</t>
  </si>
  <si>
    <t>2019-05-18</t>
  </si>
  <si>
    <t>2016-02-15</t>
  </si>
  <si>
    <t>2017-12-14</t>
  </si>
  <si>
    <t>2017-02-08</t>
  </si>
  <si>
    <t>2015-05-15</t>
  </si>
  <si>
    <t>2017-10-15</t>
  </si>
  <si>
    <t>2018-03-17</t>
  </si>
  <si>
    <t>2020-01-07</t>
  </si>
  <si>
    <t>2018-03-11</t>
  </si>
  <si>
    <t>2020-12-10</t>
  </si>
  <si>
    <t>2020-04-11</t>
  </si>
  <si>
    <t>2019-05-10</t>
  </si>
  <si>
    <t>2020-04-06</t>
  </si>
  <si>
    <t>2017-03-18</t>
  </si>
  <si>
    <t>2016-12-11</t>
  </si>
  <si>
    <t>2018-03-08</t>
  </si>
  <si>
    <t>2015-09-03</t>
  </si>
  <si>
    <t>2016-11-21</t>
  </si>
  <si>
    <t>2017-07-22</t>
  </si>
  <si>
    <t>2018-11-17</t>
  </si>
  <si>
    <t>2020-05-05</t>
  </si>
  <si>
    <t>2015-01-27</t>
  </si>
  <si>
    <t>2017-11-22</t>
  </si>
  <si>
    <t>2018-07-27</t>
  </si>
  <si>
    <t>2016-09-25</t>
  </si>
  <si>
    <t>2019-10-13</t>
  </si>
  <si>
    <t>2020-06-27</t>
  </si>
  <si>
    <t>2016-07-12</t>
  </si>
  <si>
    <t>2016-07-10</t>
  </si>
  <si>
    <t>2018-01-01</t>
  </si>
  <si>
    <t>2020-02-13</t>
  </si>
  <si>
    <t>2019-06-16</t>
  </si>
  <si>
    <t>2016-11-13</t>
  </si>
  <si>
    <t>2019-12-27</t>
  </si>
  <si>
    <t>2017-06-17</t>
  </si>
  <si>
    <t>2020-07-17</t>
  </si>
  <si>
    <t>2017-04-01</t>
  </si>
  <si>
    <t>2016-08-11</t>
  </si>
  <si>
    <t>2017-02-18</t>
  </si>
  <si>
    <t>2017-03-04</t>
  </si>
  <si>
    <t>2020-10-19</t>
  </si>
  <si>
    <t>2017-08-30</t>
  </si>
  <si>
    <t>2020-03-04</t>
  </si>
  <si>
    <t>2018-08-08</t>
  </si>
  <si>
    <t>2016-07-03</t>
  </si>
  <si>
    <t>2016-06-05</t>
  </si>
  <si>
    <t>2020-08-22</t>
  </si>
  <si>
    <t>2019-08-06</t>
  </si>
  <si>
    <t>2015-08-12</t>
  </si>
  <si>
    <t>2017-04-16</t>
  </si>
  <si>
    <t>2017-05-30</t>
  </si>
  <si>
    <t>2015-02-15</t>
  </si>
  <si>
    <t>2019-06-23</t>
  </si>
  <si>
    <t>BT-09</t>
  </si>
  <si>
    <t>Лимонный</t>
  </si>
  <si>
    <t>2018-07-17</t>
  </si>
  <si>
    <t>2015-10-25</t>
  </si>
  <si>
    <t>2019-01-17</t>
  </si>
  <si>
    <t>2019-02-13</t>
  </si>
  <si>
    <t>2018-05-19</t>
  </si>
  <si>
    <t>2015-04-19</t>
  </si>
  <si>
    <t>2019-11-30</t>
  </si>
  <si>
    <t>2015-05-27</t>
  </si>
  <si>
    <t>2020-01-05</t>
  </si>
  <si>
    <t>2016-12-03</t>
  </si>
  <si>
    <t>2018-12-07</t>
  </si>
  <si>
    <t>2017-11-01</t>
  </si>
  <si>
    <t>2019-08-31</t>
  </si>
  <si>
    <t>2015-05-01</t>
  </si>
  <si>
    <t>2020-03-27</t>
  </si>
  <si>
    <t>2018-06-10</t>
  </si>
  <si>
    <t>2020-10-24</t>
  </si>
  <si>
    <t>2015-05-10</t>
  </si>
  <si>
    <t>2016-03-15</t>
  </si>
  <si>
    <t>2015-05-11</t>
  </si>
  <si>
    <t>2020-07-22</t>
  </si>
  <si>
    <t>2016-01-02</t>
  </si>
  <si>
    <t>2015-06-25</t>
  </si>
  <si>
    <t>2016-08-17</t>
  </si>
  <si>
    <t>2016-03-31</t>
  </si>
  <si>
    <t>2017-11-12</t>
  </si>
  <si>
    <t>2017-10-08</t>
  </si>
  <si>
    <t>2018-10-30</t>
  </si>
  <si>
    <t>2016-10-27</t>
  </si>
  <si>
    <t>2016-04-10</t>
  </si>
  <si>
    <t>2016-05-14</t>
  </si>
  <si>
    <t>2017-10-13</t>
  </si>
  <si>
    <t>2017-08-02</t>
  </si>
  <si>
    <t>2015-08-26</t>
  </si>
  <si>
    <t>2015-11-04</t>
  </si>
  <si>
    <t>2015-05-24</t>
  </si>
  <si>
    <t>Дата сделки</t>
  </si>
  <si>
    <t>Тип сделки</t>
  </si>
  <si>
    <t>Количество</t>
  </si>
  <si>
    <t>2015-06-12</t>
  </si>
  <si>
    <t>Покупка</t>
  </si>
  <si>
    <t>2015-06-19</t>
  </si>
  <si>
    <t>2015-06-24</t>
  </si>
  <si>
    <t>2015-07-01</t>
  </si>
  <si>
    <t>Продажа</t>
  </si>
  <si>
    <t>2015-07-07</t>
  </si>
  <si>
    <t>2015-07-13</t>
  </si>
  <si>
    <t>2015-07-15</t>
  </si>
  <si>
    <t>2015-07-20</t>
  </si>
  <si>
    <t>2015-08-03</t>
  </si>
  <si>
    <t>2015-08-04</t>
  </si>
  <si>
    <t>2015-08-10</t>
  </si>
  <si>
    <t>2015-08-11</t>
  </si>
  <si>
    <t>2015-08-27</t>
  </si>
  <si>
    <t>2015-09-09</t>
  </si>
  <si>
    <t>2015-09-11</t>
  </si>
  <si>
    <t>2015-09-15</t>
  </si>
  <si>
    <t>2015-10-02</t>
  </si>
  <si>
    <t>2015-10-09</t>
  </si>
  <si>
    <t>2015-10-16</t>
  </si>
  <si>
    <t>2015-11-03</t>
  </si>
  <si>
    <t>2015-11-11</t>
  </si>
  <si>
    <t>2015-11-13</t>
  </si>
  <si>
    <t>2015-11-17</t>
  </si>
  <si>
    <t>2015-11-18</t>
  </si>
  <si>
    <t>2015-12-07</t>
  </si>
  <si>
    <t>2015-12-11</t>
  </si>
  <si>
    <t>2015-12-17</t>
  </si>
  <si>
    <t>2015-12-24</t>
  </si>
  <si>
    <t>2016-01-14</t>
  </si>
  <si>
    <t>2016-01-20</t>
  </si>
  <si>
    <t>2016-01-26</t>
  </si>
  <si>
    <t>2016-02-05</t>
  </si>
  <si>
    <t>2016-02-12</t>
  </si>
  <si>
    <t>2016-02-17</t>
  </si>
  <si>
    <t>2016-02-29</t>
  </si>
  <si>
    <t>2016-03-07</t>
  </si>
  <si>
    <t>2016-03-08</t>
  </si>
  <si>
    <t>2016-03-18</t>
  </si>
  <si>
    <t>2016-03-22</t>
  </si>
  <si>
    <t>2016-03-28</t>
  </si>
  <si>
    <t>2016-04-04</t>
  </si>
  <si>
    <t>2016-04-05</t>
  </si>
  <si>
    <t>2016-04-08</t>
  </si>
  <si>
    <t>2016-04-13</t>
  </si>
  <si>
    <t>2016-04-15</t>
  </si>
  <si>
    <t>2016-04-20</t>
  </si>
  <si>
    <t>2016-05-05</t>
  </si>
  <si>
    <t>2016-05-10</t>
  </si>
  <si>
    <t>2016-05-16</t>
  </si>
  <si>
    <t>2016-05-18</t>
  </si>
  <si>
    <t>2016-06-01</t>
  </si>
  <si>
    <t>2016-06-03</t>
  </si>
  <si>
    <t>2016-06-09</t>
  </si>
  <si>
    <t>2016-06-13</t>
  </si>
  <si>
    <t>2016-06-27</t>
  </si>
  <si>
    <t>2016-06-29</t>
  </si>
  <si>
    <t>2016-06-30</t>
  </si>
  <si>
    <t>2016-07-06</t>
  </si>
  <si>
    <t>2016-07-28</t>
  </si>
  <si>
    <t>2016-08-03</t>
  </si>
  <si>
    <t>2016-08-09</t>
  </si>
  <si>
    <t>2016-08-26</t>
  </si>
  <si>
    <t>2016-09-01</t>
  </si>
  <si>
    <t>2016-09-13</t>
  </si>
  <si>
    <t>2016-09-15</t>
  </si>
  <si>
    <t>2016-09-19</t>
  </si>
  <si>
    <t>2016-09-29</t>
  </si>
  <si>
    <t>2016-09-30</t>
  </si>
  <si>
    <t>2016-10-07</t>
  </si>
  <si>
    <t>2016-10-12</t>
  </si>
  <si>
    <t>2016-10-24</t>
  </si>
  <si>
    <t>2016-11-04</t>
  </si>
  <si>
    <t>2016-11-09</t>
  </si>
  <si>
    <t>2016-11-17</t>
  </si>
  <si>
    <t>2016-11-29</t>
  </si>
  <si>
    <t>2016-12-06</t>
  </si>
  <si>
    <t>2016-12-07</t>
  </si>
  <si>
    <t>2016-12-08</t>
  </si>
  <si>
    <t>2016-12-13</t>
  </si>
  <si>
    <t>2016-12-14</t>
  </si>
  <si>
    <t>2016-12-28</t>
  </si>
  <si>
    <t>2017-01-12</t>
  </si>
  <si>
    <t>2017-01-17</t>
  </si>
  <si>
    <t>2017-02-03</t>
  </si>
  <si>
    <t>2017-02-07</t>
  </si>
  <si>
    <t>2017-02-23</t>
  </si>
  <si>
    <t>2017-02-24</t>
  </si>
  <si>
    <t>2017-03-01</t>
  </si>
  <si>
    <t>2017-03-08</t>
  </si>
  <si>
    <t>2017-03-09</t>
  </si>
  <si>
    <t>2017-03-20</t>
  </si>
  <si>
    <t>2017-03-21</t>
  </si>
  <si>
    <t>2017-03-27</t>
  </si>
  <si>
    <t>2017-03-31</t>
  </si>
  <si>
    <t>2017-04-03</t>
  </si>
  <si>
    <t>2017-04-04</t>
  </si>
  <si>
    <t>2017-04-06</t>
  </si>
  <si>
    <t>2017-04-07</t>
  </si>
  <si>
    <t>2017-04-21</t>
  </si>
  <si>
    <t>2017-04-24</t>
  </si>
  <si>
    <t>2017-05-01</t>
  </si>
  <si>
    <t>2017-05-09</t>
  </si>
  <si>
    <t>2017-05-17</t>
  </si>
  <si>
    <t>2017-05-31</t>
  </si>
  <si>
    <t>2017-06-30</t>
  </si>
  <si>
    <t>2017-07-07</t>
  </si>
  <si>
    <t>2017-07-12</t>
  </si>
  <si>
    <t>2017-07-25</t>
  </si>
  <si>
    <t>2017-07-28</t>
  </si>
  <si>
    <t>2017-08-07</t>
  </si>
  <si>
    <t>2017-08-22</t>
  </si>
  <si>
    <t>2017-08-29</t>
  </si>
  <si>
    <t>2017-08-31</t>
  </si>
  <si>
    <t>2017-09-21</t>
  </si>
  <si>
    <t>2017-10-10</t>
  </si>
  <si>
    <t>2017-10-17</t>
  </si>
  <si>
    <t>2017-10-19</t>
  </si>
  <si>
    <t>2017-10-25</t>
  </si>
  <si>
    <t>2017-11-30</t>
  </si>
  <si>
    <t>2017-12-01</t>
  </si>
  <si>
    <t>2017-12-04</t>
  </si>
  <si>
    <t>2017-12-19</t>
  </si>
  <si>
    <t>2017-12-20</t>
  </si>
  <si>
    <t>2017-12-26</t>
  </si>
  <si>
    <t>2017-12-29</t>
  </si>
  <si>
    <t>2018-01-05</t>
  </si>
  <si>
    <t>2018-01-23</t>
  </si>
  <si>
    <t>2018-01-26</t>
  </si>
  <si>
    <t>2018-01-29</t>
  </si>
  <si>
    <t>2018-02-09</t>
  </si>
  <si>
    <t>2018-02-22</t>
  </si>
  <si>
    <t>2018-03-05</t>
  </si>
  <si>
    <t>2018-03-06</t>
  </si>
  <si>
    <t>2018-03-09</t>
  </si>
  <si>
    <t>2018-03-16</t>
  </si>
  <si>
    <t>2018-04-04</t>
  </si>
  <si>
    <t>2018-04-09</t>
  </si>
  <si>
    <t>2018-04-18</t>
  </si>
  <si>
    <t>2018-04-24</t>
  </si>
  <si>
    <t>2018-05-07</t>
  </si>
  <si>
    <t>2018-05-10</t>
  </si>
  <si>
    <t>2018-05-31</t>
  </si>
  <si>
    <t>2018-06-12</t>
  </si>
  <si>
    <t>2018-06-14</t>
  </si>
  <si>
    <t>2018-06-26</t>
  </si>
  <si>
    <t>2018-06-29</t>
  </si>
  <si>
    <t>2018-07-25</t>
  </si>
  <si>
    <t>2018-08-06</t>
  </si>
  <si>
    <t>2018-08-09</t>
  </si>
  <si>
    <t>2018-08-17</t>
  </si>
  <si>
    <t>2018-08-22</t>
  </si>
  <si>
    <t>2018-09-14</t>
  </si>
  <si>
    <t>2018-09-20</t>
  </si>
  <si>
    <t>2018-09-25</t>
  </si>
  <si>
    <t>2018-09-26</t>
  </si>
  <si>
    <t>2018-10-03</t>
  </si>
  <si>
    <t>2018-10-08</t>
  </si>
  <si>
    <t>2018-10-17</t>
  </si>
  <si>
    <t>2018-10-31</t>
  </si>
  <si>
    <t>2018-11-01</t>
  </si>
  <si>
    <t>2018-11-02</t>
  </si>
  <si>
    <t>2018-11-13</t>
  </si>
  <si>
    <t>2018-11-14</t>
  </si>
  <si>
    <t>2018-11-21</t>
  </si>
  <si>
    <t>2018-11-23</t>
  </si>
  <si>
    <t>2018-11-27</t>
  </si>
  <si>
    <t>2018-11-28</t>
  </si>
  <si>
    <t>2018-12-03</t>
  </si>
  <si>
    <t>2018-12-14</t>
  </si>
  <si>
    <t>2019-01-02</t>
  </si>
  <si>
    <t>2019-01-04</t>
  </si>
  <si>
    <t>2019-01-18</t>
  </si>
  <si>
    <t>2019-01-30</t>
  </si>
  <si>
    <t>2019-02-04</t>
  </si>
  <si>
    <t>2019-02-08</t>
  </si>
  <si>
    <t>2019-02-12</t>
  </si>
  <si>
    <t>2019-02-15</t>
  </si>
  <si>
    <t>2019-02-26</t>
  </si>
  <si>
    <t>2019-03-12</t>
  </si>
  <si>
    <t>2019-03-15</t>
  </si>
  <si>
    <t>2019-03-20</t>
  </si>
  <si>
    <t>2019-03-25</t>
  </si>
  <si>
    <t>2019-03-28</t>
  </si>
  <si>
    <t>2019-04-01</t>
  </si>
  <si>
    <t>2019-04-08</t>
  </si>
  <si>
    <t>2019-04-11</t>
  </si>
  <si>
    <t>2019-04-15</t>
  </si>
  <si>
    <t>2019-05-01</t>
  </si>
  <si>
    <t>2019-05-07</t>
  </si>
  <si>
    <t>2019-05-13</t>
  </si>
  <si>
    <t>2019-05-15</t>
  </si>
  <si>
    <t>2019-06-03</t>
  </si>
  <si>
    <t>2019-06-06</t>
  </si>
  <si>
    <t>2019-06-07</t>
  </si>
  <si>
    <t>2019-06-20</t>
  </si>
  <si>
    <t>2019-06-26</t>
  </si>
  <si>
    <t>2019-08-02</t>
  </si>
  <si>
    <t>2019-08-19</t>
  </si>
  <si>
    <t>2019-09-05</t>
  </si>
  <si>
    <t>2019-09-06</t>
  </si>
  <si>
    <t>2019-09-13</t>
  </si>
  <si>
    <t>2019-09-23</t>
  </si>
  <si>
    <t>2019-09-24</t>
  </si>
  <si>
    <t>2019-10-01</t>
  </si>
  <si>
    <t>2019-10-08</t>
  </si>
  <si>
    <t>2019-10-09</t>
  </si>
  <si>
    <t>2019-10-15</t>
  </si>
  <si>
    <t>2019-11-01</t>
  </si>
  <si>
    <t>2019-11-06</t>
  </si>
  <si>
    <t>2019-12-06</t>
  </si>
  <si>
    <t>2019-12-10</t>
  </si>
  <si>
    <t>2019-12-19</t>
  </si>
  <si>
    <t>2020-01-02</t>
  </si>
  <si>
    <t>2020-01-13</t>
  </si>
  <si>
    <t>2020-01-17</t>
  </si>
  <si>
    <t>2020-01-23</t>
  </si>
  <si>
    <t>2020-01-30</t>
  </si>
  <si>
    <t>2020-02-05</t>
  </si>
  <si>
    <t>2020-02-11</t>
  </si>
  <si>
    <t>2020-02-14</t>
  </si>
  <si>
    <t>2020-02-19</t>
  </si>
  <si>
    <t>2020-02-21</t>
  </si>
  <si>
    <t>2020-03-02</t>
  </si>
  <si>
    <t>2020-03-09</t>
  </si>
  <si>
    <t>2020-03-18</t>
  </si>
  <si>
    <t>2020-03-19</t>
  </si>
  <si>
    <t>2020-03-20</t>
  </si>
  <si>
    <t>2020-03-30</t>
  </si>
  <si>
    <t>2020-04-01</t>
  </si>
  <si>
    <t>2020-04-08</t>
  </si>
  <si>
    <t>2020-04-09</t>
  </si>
  <si>
    <t>2020-04-15</t>
  </si>
  <si>
    <t>2020-04-16</t>
  </si>
  <si>
    <t>2020-04-21</t>
  </si>
  <si>
    <t>2020-04-28</t>
  </si>
  <si>
    <t>2020-05-07</t>
  </si>
  <si>
    <t>2020-05-18</t>
  </si>
  <si>
    <t>2020-06-05</t>
  </si>
  <si>
    <t>2020-06-15</t>
  </si>
  <si>
    <t>2020-06-22</t>
  </si>
  <si>
    <t>2020-06-23</t>
  </si>
  <si>
    <t>2020-06-26</t>
  </si>
  <si>
    <t>2020-07-08</t>
  </si>
  <si>
    <t>2020-07-13</t>
  </si>
  <si>
    <t>2020-07-15</t>
  </si>
  <si>
    <t>2020-07-20</t>
  </si>
  <si>
    <t>2020-07-29</t>
  </si>
  <si>
    <t>2020-08-07</t>
  </si>
  <si>
    <t>2020-08-19</t>
  </si>
  <si>
    <t>2020-08-20</t>
  </si>
  <si>
    <t>2020-08-21</t>
  </si>
  <si>
    <t>2020-08-24</t>
  </si>
  <si>
    <t>2020-09-04</t>
  </si>
  <si>
    <t>2020-09-15</t>
  </si>
  <si>
    <t>2020-09-16</t>
  </si>
  <si>
    <t>2020-09-18</t>
  </si>
  <si>
    <t>2020-09-23</t>
  </si>
  <si>
    <t>2020-09-29</t>
  </si>
  <si>
    <t>2020-10-09</t>
  </si>
  <si>
    <t>2020-10-13</t>
  </si>
  <si>
    <t>2020-10-14</t>
  </si>
  <si>
    <t>2020-11-02</t>
  </si>
  <si>
    <t>2020-11-04</t>
  </si>
  <si>
    <t>2020-11-05</t>
  </si>
  <si>
    <t>2020-11-10</t>
  </si>
  <si>
    <t>2020-11-17</t>
  </si>
  <si>
    <t>2020-11-19</t>
  </si>
  <si>
    <t>2020-11-20</t>
  </si>
  <si>
    <t>2020-12-01</t>
  </si>
  <si>
    <t>2020-12-04</t>
  </si>
  <si>
    <t>2020-12-07</t>
  </si>
  <si>
    <t>ПИ19-3</t>
  </si>
  <si>
    <t>Баранов Александр Вячеславович</t>
  </si>
  <si>
    <t>Днев Доход</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</si>
  <si>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</si>
  <si>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</si>
  <si>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</si>
  <si>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</si>
  <si>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</si>
  <si>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</si>
  <si>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</si>
  <si>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</si>
  <si>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</si>
  <si>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</si>
  <si>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</si>
  <si>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</si>
  <si>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</si>
  <si>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Месяц</t>
  </si>
  <si>
    <t>День недели</t>
  </si>
  <si>
    <t>День заказа</t>
  </si>
  <si>
    <t>кило</t>
  </si>
  <si>
    <t>Год заказа</t>
  </si>
  <si>
    <t>Количество_net</t>
  </si>
  <si>
    <t>Названия строк</t>
  </si>
  <si>
    <t>Сумма по полю Количество_net</t>
  </si>
  <si>
    <t>Ден поток</t>
  </si>
  <si>
    <t>Номер недели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</si>
</sst>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yyyy\-mm\-dd\ hh:mm:ss"/>
  </numFmts>
  <fonts count="5" x14ac:knownFonts="1">
    <font>
      <sz val="11"/>
      <color theme="1"/>
      <name val="Calibri"/>
      <family val="2"/>
      <scheme val="minor"/>
    </font>
    <font>
      <b/>
      <sz val="11"/>
      <name val="Calibri"/>
    </font>
    <font>
      <i/>
      <sz val="11"/>
      <color theme="1"/>
      <name val="Calibri"/>
      <family val="2"/>
      <scheme val="minor"/>
    </font>
    <font>
      <b/>
      <sz val="11"/>
      <name val="Calibri"/>
      <family val="2"/>
    </font>
    <font>
      <b/>
      <sz val="11"/>
      <name val="Calibri"/>
      <family val="2"/>
      <charset val="204"/>
    </font>
  </fonts>
  <fills count="7">
    <fill>
      <patternFill patternType="none"/>
    </fill>
    <fill>
      <patternFill patternType="gray125"/>
    </fill>
    <fill>
      <patternFill patternType="solid">
        <fgColor rgb="FFC0C0C0"/>
        <bgColor rgb="FFC0C0C0"/>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3"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style="thin">
        <color auto="1"/>
      </bottom>
      <diagonal/>
    </border>
    <border>
      <left/>
      <right/>
      <top style="thin">
        <color auto="1"/>
      </top>
      <bottom/>
      <diagonal/>
    </border>
    <border>
      <left style="thin">
        <color theme="0"/>
      </left>
      <right/>
      <top style="thin">
        <color theme="0"/>
      </top>
      <bottom/>
      <diagonal/>
    </border>
    <border>
      <left style="thin">
        <color theme="0"/>
      </left>
      <right/>
      <top style="thin">
        <color auto="1"/>
      </top>
      <bottom/>
      <diagonal/>
    </border>
    <border>
      <left/>
      <right/>
      <top style="thin">
        <color theme="0"/>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164" fontId="1" fillId="0" borderId="1" xfId="0" applyNumberFormat="1" applyFont="1" applyBorder="1" applyAlignment="1">
      <alignment horizontal="center" vertical="top"/>
    </xf>
    <xf numFmtId="0" fontId="1" fillId="0" borderId="4" xfId="0" applyFont="1" applyBorder="1" applyAlignment="1">
      <alignment vertical="center" wrapText="1"/>
    </xf>
    <xf numFmtId="0" fontId="0" fillId="0" borderId="0" xfId="0"/>
    <xf numFmtId="0" fontId="1" fillId="0" borderId="5" xfId="0" applyFont="1" applyFill="1" applyBorder="1" applyAlignment="1">
      <alignment horizontal="center" vertical="top"/>
    </xf>
    <xf numFmtId="0" fontId="0" fillId="0" borderId="0" xfId="0" applyFill="1" applyBorder="1" applyAlignment="1"/>
    <xf numFmtId="0" fontId="0" fillId="0" borderId="6" xfId="0" applyFill="1" applyBorder="1" applyAlignment="1"/>
    <xf numFmtId="0" fontId="2" fillId="0" borderId="7" xfId="0" applyFont="1" applyFill="1" applyBorder="1" applyAlignment="1">
      <alignment horizontal="center"/>
    </xf>
    <xf numFmtId="0" fontId="2" fillId="0" borderId="7" xfId="0" applyFont="1" applyFill="1" applyBorder="1" applyAlignment="1">
      <alignment horizontal="centerContinuous"/>
    </xf>
    <xf numFmtId="0" fontId="1" fillId="0" borderId="8" xfId="0" applyFont="1" applyBorder="1" applyAlignment="1">
      <alignment horizontal="center" vertical="top"/>
    </xf>
    <xf numFmtId="0" fontId="0" fillId="5" borderId="10" xfId="0" applyFont="1" applyFill="1" applyBorder="1"/>
    <xf numFmtId="0" fontId="0" fillId="4" borderId="9" xfId="0" applyFont="1" applyFill="1" applyBorder="1"/>
    <xf numFmtId="0" fontId="0" fillId="4" borderId="11" xfId="0" applyFont="1" applyFill="1" applyBorder="1"/>
    <xf numFmtId="0" fontId="0" fillId="5" borderId="12" xfId="0" applyFont="1" applyFill="1" applyBorder="1"/>
    <xf numFmtId="0" fontId="0" fillId="4" borderId="12" xfId="0" applyFont="1" applyFill="1" applyBorder="1"/>
    <xf numFmtId="0" fontId="0" fillId="4" borderId="10" xfId="0" applyFont="1" applyFill="1" applyBorder="1"/>
    <xf numFmtId="0" fontId="3" fillId="3" borderId="13" xfId="0" applyFont="1" applyFill="1" applyBorder="1" applyAlignment="1">
      <alignment horizontal="center" vertical="top"/>
    </xf>
    <xf numFmtId="0" fontId="3" fillId="3" borderId="14" xfId="0" applyFont="1" applyFill="1" applyBorder="1" applyAlignment="1">
      <alignment horizontal="center" vertical="top"/>
    </xf>
    <xf numFmtId="0" fontId="4" fillId="0" borderId="8" xfId="0" applyFont="1" applyBorder="1" applyAlignment="1">
      <alignment horizontal="center" vertical="top"/>
    </xf>
    <xf numFmtId="0" fontId="0" fillId="0" borderId="0" xfId="0" applyNumberFormat="1"/>
    <xf numFmtId="0" fontId="0" fillId="6" borderId="0" xfId="0" applyFill="1"/>
    <xf numFmtId="0" fontId="0" fillId="0" borderId="0" xfId="0" pivotButton="1"/>
    <xf numFmtId="0" fontId="0" fillId="0" borderId="0" xfId="0" applyAlignment="1">
      <alignment horizontal="left"/>
    </xf>
    <xf numFmtId="8" fontId="0" fillId="0" borderId="2" xfId="0" applyNumberFormat="1" applyBorder="1"/>
    <xf numFmtId="8" fontId="0" fillId="0" borderId="0" xfId="0" applyNumberFormat="1"/>
    <xf numFmtId="14" fontId="0" fillId="0" borderId="0" xfId="0" applyNumberFormat="1"/>
    <xf numFmtId="0" fontId="0" fillId="0" borderId="0" xfId="0" applyFill="1"/>
  </cellXfs>
  <cellStyles count="1">
    <cellStyle name="Обычный" xfId="0" builtinId="0"/>
  </cellStyles>
  <dxfs count="25">
    <dxf>
      <numFmt numFmtId="0" formatCode="General"/>
    </dxf>
    <dxf>
      <numFmt numFmtId="19" formatCode="dd/mm/yyyy"/>
    </dxf>
    <dxf>
      <numFmt numFmtId="0" formatCode="General"/>
    </dxf>
    <dxf>
      <numFmt numFmtId="0" formatCode="General"/>
    </dxf>
    <dxf>
      <numFmt numFmtId="0" formatCode="General"/>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0"/>
        </top>
        <bottom/>
        <vertical/>
        <horizontal/>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Ден поток</a:t>
            </a:r>
            <a:r>
              <a:rPr lang="ru-RU" baseline="0"/>
              <a:t> без дисконтирования</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2"/>
          <c:order val="0"/>
          <c:tx>
            <c:strRef>
              <c:f>Сделки!$F$2</c:f>
              <c:strCache>
                <c:ptCount val="1"/>
                <c:pt idx="0">
                  <c:v>Ден поток</c:v>
                </c:pt>
              </c:strCache>
            </c:strRef>
          </c:tx>
          <c:spPr>
            <a:ln w="28575" cap="rnd">
              <a:noFill/>
              <a:round/>
            </a:ln>
            <a:effectLst/>
          </c:spPr>
          <c:marker>
            <c:symbol val="circle"/>
            <c:size val="5"/>
            <c:spPr>
              <a:solidFill>
                <a:schemeClr val="accent3"/>
              </a:solidFill>
              <a:ln w="9525">
                <a:solidFill>
                  <a:schemeClr val="accent3"/>
                </a:solidFill>
              </a:ln>
              <a:effectLst/>
            </c:spPr>
          </c:marker>
          <c:xVal>
            <c:strRef>
              <c:f>Сделки!$B$3:$B$380</c:f>
              <c:strCache>
                <c:ptCount val="378"/>
                <c:pt idx="0">
                  <c:v>2015-06-12</c:v>
                </c:pt>
                <c:pt idx="1">
                  <c:v>2015-06-19</c:v>
                </c:pt>
                <c:pt idx="2">
                  <c:v>2015-06-24</c:v>
                </c:pt>
                <c:pt idx="3">
                  <c:v>2015-07-01</c:v>
                </c:pt>
                <c:pt idx="4">
                  <c:v>2015-07-06</c:v>
                </c:pt>
                <c:pt idx="5">
                  <c:v>2015-07-07</c:v>
                </c:pt>
                <c:pt idx="6">
                  <c:v>2015-07-13</c:v>
                </c:pt>
                <c:pt idx="7">
                  <c:v>2015-07-13</c:v>
                </c:pt>
                <c:pt idx="8">
                  <c:v>2015-07-15</c:v>
                </c:pt>
                <c:pt idx="9">
                  <c:v>2015-07-20</c:v>
                </c:pt>
                <c:pt idx="10">
                  <c:v>2015-08-03</c:v>
                </c:pt>
                <c:pt idx="11">
                  <c:v>2015-08-04</c:v>
                </c:pt>
                <c:pt idx="12">
                  <c:v>2015-08-10</c:v>
                </c:pt>
                <c:pt idx="13">
                  <c:v>2015-08-11</c:v>
                </c:pt>
                <c:pt idx="14">
                  <c:v>2015-08-26</c:v>
                </c:pt>
                <c:pt idx="15">
                  <c:v>2015-08-27</c:v>
                </c:pt>
                <c:pt idx="16">
                  <c:v>2015-09-09</c:v>
                </c:pt>
                <c:pt idx="17">
                  <c:v>2015-09-11</c:v>
                </c:pt>
                <c:pt idx="18">
                  <c:v>2015-09-11</c:v>
                </c:pt>
                <c:pt idx="19">
                  <c:v>2015-09-15</c:v>
                </c:pt>
                <c:pt idx="20">
                  <c:v>2015-10-02</c:v>
                </c:pt>
                <c:pt idx="21">
                  <c:v>2015-10-09</c:v>
                </c:pt>
                <c:pt idx="22">
                  <c:v>2015-10-16</c:v>
                </c:pt>
                <c:pt idx="23">
                  <c:v>2015-11-03</c:v>
                </c:pt>
                <c:pt idx="24">
                  <c:v>2015-11-05</c:v>
                </c:pt>
                <c:pt idx="25">
                  <c:v>2015-11-11</c:v>
                </c:pt>
                <c:pt idx="26">
                  <c:v>2015-11-13</c:v>
                </c:pt>
                <c:pt idx="27">
                  <c:v>2015-11-17</c:v>
                </c:pt>
                <c:pt idx="28">
                  <c:v>2015-11-17</c:v>
                </c:pt>
                <c:pt idx="29">
                  <c:v>2015-11-18</c:v>
                </c:pt>
                <c:pt idx="30">
                  <c:v>2015-11-18</c:v>
                </c:pt>
                <c:pt idx="31">
                  <c:v>2015-12-07</c:v>
                </c:pt>
                <c:pt idx="32">
                  <c:v>2015-12-11</c:v>
                </c:pt>
                <c:pt idx="33">
                  <c:v>2015-12-14</c:v>
                </c:pt>
                <c:pt idx="34">
                  <c:v>2015-12-17</c:v>
                </c:pt>
                <c:pt idx="35">
                  <c:v>2015-12-17</c:v>
                </c:pt>
                <c:pt idx="36">
                  <c:v>2015-12-22</c:v>
                </c:pt>
                <c:pt idx="37">
                  <c:v>2015-12-24</c:v>
                </c:pt>
                <c:pt idx="38">
                  <c:v>2016-01-14</c:v>
                </c:pt>
                <c:pt idx="39">
                  <c:v>2016-01-20</c:v>
                </c:pt>
                <c:pt idx="40">
                  <c:v>2016-01-26</c:v>
                </c:pt>
                <c:pt idx="41">
                  <c:v>2016-02-05</c:v>
                </c:pt>
                <c:pt idx="42">
                  <c:v>2016-02-12</c:v>
                </c:pt>
                <c:pt idx="43">
                  <c:v>2016-02-17</c:v>
                </c:pt>
                <c:pt idx="44">
                  <c:v>2016-02-29</c:v>
                </c:pt>
                <c:pt idx="45">
                  <c:v>2016-03-07</c:v>
                </c:pt>
                <c:pt idx="46">
                  <c:v>2016-03-08</c:v>
                </c:pt>
                <c:pt idx="47">
                  <c:v>2016-03-08</c:v>
                </c:pt>
                <c:pt idx="48">
                  <c:v>2016-03-18</c:v>
                </c:pt>
                <c:pt idx="49">
                  <c:v>2016-03-22</c:v>
                </c:pt>
                <c:pt idx="50">
                  <c:v>2016-03-28</c:v>
                </c:pt>
                <c:pt idx="51">
                  <c:v>2016-04-01</c:v>
                </c:pt>
                <c:pt idx="52">
                  <c:v>2016-04-04</c:v>
                </c:pt>
                <c:pt idx="53">
                  <c:v>2016-04-05</c:v>
                </c:pt>
                <c:pt idx="54">
                  <c:v>2016-04-05</c:v>
                </c:pt>
                <c:pt idx="55">
                  <c:v>2016-04-08</c:v>
                </c:pt>
                <c:pt idx="56">
                  <c:v>2016-04-13</c:v>
                </c:pt>
                <c:pt idx="57">
                  <c:v>2016-04-15</c:v>
                </c:pt>
                <c:pt idx="58">
                  <c:v>2016-04-20</c:v>
                </c:pt>
                <c:pt idx="59">
                  <c:v>2016-05-05</c:v>
                </c:pt>
                <c:pt idx="60">
                  <c:v>2016-05-05</c:v>
                </c:pt>
                <c:pt idx="61">
                  <c:v>2016-05-10</c:v>
                </c:pt>
                <c:pt idx="62">
                  <c:v>2016-05-16</c:v>
                </c:pt>
                <c:pt idx="63">
                  <c:v>2016-05-18</c:v>
                </c:pt>
                <c:pt idx="64">
                  <c:v>2016-06-01</c:v>
                </c:pt>
                <c:pt idx="65">
                  <c:v>2016-06-03</c:v>
                </c:pt>
                <c:pt idx="66">
                  <c:v>2016-06-09</c:v>
                </c:pt>
                <c:pt idx="67">
                  <c:v>2016-06-13</c:v>
                </c:pt>
                <c:pt idx="68">
                  <c:v>2016-06-27</c:v>
                </c:pt>
                <c:pt idx="69">
                  <c:v>2016-06-27</c:v>
                </c:pt>
                <c:pt idx="70">
                  <c:v>2016-06-28</c:v>
                </c:pt>
                <c:pt idx="71">
                  <c:v>2016-06-29</c:v>
                </c:pt>
                <c:pt idx="72">
                  <c:v>2016-06-30</c:v>
                </c:pt>
                <c:pt idx="73">
                  <c:v>2016-07-06</c:v>
                </c:pt>
                <c:pt idx="74">
                  <c:v>2016-07-11</c:v>
                </c:pt>
                <c:pt idx="75">
                  <c:v>2016-07-12</c:v>
                </c:pt>
                <c:pt idx="76">
                  <c:v>2016-07-28</c:v>
                </c:pt>
                <c:pt idx="77">
                  <c:v>2016-07-29</c:v>
                </c:pt>
                <c:pt idx="78">
                  <c:v>2016-08-03</c:v>
                </c:pt>
                <c:pt idx="79">
                  <c:v>2016-08-09</c:v>
                </c:pt>
                <c:pt idx="80">
                  <c:v>2016-08-26</c:v>
                </c:pt>
                <c:pt idx="81">
                  <c:v>2016-09-01</c:v>
                </c:pt>
                <c:pt idx="82">
                  <c:v>2016-09-13</c:v>
                </c:pt>
                <c:pt idx="83">
                  <c:v>2016-09-15</c:v>
                </c:pt>
                <c:pt idx="84">
                  <c:v>2016-09-19</c:v>
                </c:pt>
                <c:pt idx="85">
                  <c:v>2016-09-19</c:v>
                </c:pt>
                <c:pt idx="86">
                  <c:v>2016-09-29</c:v>
                </c:pt>
                <c:pt idx="87">
                  <c:v>2016-09-30</c:v>
                </c:pt>
                <c:pt idx="88">
                  <c:v>2016-10-07</c:v>
                </c:pt>
                <c:pt idx="89">
                  <c:v>2016-10-12</c:v>
                </c:pt>
                <c:pt idx="90">
                  <c:v>2016-10-24</c:v>
                </c:pt>
                <c:pt idx="91">
                  <c:v>2016-10-25</c:v>
                </c:pt>
                <c:pt idx="92">
                  <c:v>2016-11-04</c:v>
                </c:pt>
                <c:pt idx="93">
                  <c:v>2016-11-09</c:v>
                </c:pt>
                <c:pt idx="94">
                  <c:v>2016-11-17</c:v>
                </c:pt>
                <c:pt idx="95">
                  <c:v>2016-11-29</c:v>
                </c:pt>
                <c:pt idx="96">
                  <c:v>2016-11-29</c:v>
                </c:pt>
                <c:pt idx="97">
                  <c:v>2016-12-06</c:v>
                </c:pt>
                <c:pt idx="98">
                  <c:v>2016-12-06</c:v>
                </c:pt>
                <c:pt idx="99">
                  <c:v>2016-12-07</c:v>
                </c:pt>
                <c:pt idx="100">
                  <c:v>2016-12-08</c:v>
                </c:pt>
                <c:pt idx="101">
                  <c:v>2016-12-08</c:v>
                </c:pt>
                <c:pt idx="102">
                  <c:v>2016-12-13</c:v>
                </c:pt>
                <c:pt idx="103">
                  <c:v>2016-12-14</c:v>
                </c:pt>
                <c:pt idx="104">
                  <c:v>2016-12-20</c:v>
                </c:pt>
                <c:pt idx="105">
                  <c:v>2016-12-28</c:v>
                </c:pt>
                <c:pt idx="106">
                  <c:v>2017-01-12</c:v>
                </c:pt>
                <c:pt idx="107">
                  <c:v>2017-01-17</c:v>
                </c:pt>
                <c:pt idx="108">
                  <c:v>2017-01-19</c:v>
                </c:pt>
                <c:pt idx="109">
                  <c:v>2017-01-20</c:v>
                </c:pt>
                <c:pt idx="110">
                  <c:v>2017-02-03</c:v>
                </c:pt>
                <c:pt idx="111">
                  <c:v>2017-02-07</c:v>
                </c:pt>
                <c:pt idx="112">
                  <c:v>2017-02-07</c:v>
                </c:pt>
                <c:pt idx="113">
                  <c:v>2017-02-23</c:v>
                </c:pt>
                <c:pt idx="114">
                  <c:v>2017-02-23</c:v>
                </c:pt>
                <c:pt idx="115">
                  <c:v>2017-02-24</c:v>
                </c:pt>
                <c:pt idx="116">
                  <c:v>2017-03-01</c:v>
                </c:pt>
                <c:pt idx="117">
                  <c:v>2017-03-08</c:v>
                </c:pt>
                <c:pt idx="118">
                  <c:v>2017-03-09</c:v>
                </c:pt>
                <c:pt idx="119">
                  <c:v>2017-03-20</c:v>
                </c:pt>
                <c:pt idx="120">
                  <c:v>2017-03-21</c:v>
                </c:pt>
                <c:pt idx="121">
                  <c:v>2017-03-27</c:v>
                </c:pt>
                <c:pt idx="122">
                  <c:v>2017-03-27</c:v>
                </c:pt>
                <c:pt idx="123">
                  <c:v>2017-03-31</c:v>
                </c:pt>
                <c:pt idx="124">
                  <c:v>2017-04-03</c:v>
                </c:pt>
                <c:pt idx="125">
                  <c:v>2017-04-04</c:v>
                </c:pt>
                <c:pt idx="126">
                  <c:v>2017-04-06</c:v>
                </c:pt>
                <c:pt idx="127">
                  <c:v>2017-04-07</c:v>
                </c:pt>
                <c:pt idx="128">
                  <c:v>2017-04-07</c:v>
                </c:pt>
                <c:pt idx="129">
                  <c:v>2017-04-07</c:v>
                </c:pt>
                <c:pt idx="130">
                  <c:v>2017-04-07</c:v>
                </c:pt>
                <c:pt idx="131">
                  <c:v>2017-04-21</c:v>
                </c:pt>
                <c:pt idx="132">
                  <c:v>2017-04-24</c:v>
                </c:pt>
                <c:pt idx="133">
                  <c:v>2017-05-01</c:v>
                </c:pt>
                <c:pt idx="134">
                  <c:v>2017-05-09</c:v>
                </c:pt>
                <c:pt idx="135">
                  <c:v>2017-05-17</c:v>
                </c:pt>
                <c:pt idx="136">
                  <c:v>2017-05-31</c:v>
                </c:pt>
                <c:pt idx="137">
                  <c:v>2017-06-30</c:v>
                </c:pt>
                <c:pt idx="138">
                  <c:v>2017-07-07</c:v>
                </c:pt>
                <c:pt idx="139">
                  <c:v>2017-07-07</c:v>
                </c:pt>
                <c:pt idx="140">
                  <c:v>2017-07-12</c:v>
                </c:pt>
                <c:pt idx="141">
                  <c:v>2017-07-25</c:v>
                </c:pt>
                <c:pt idx="142">
                  <c:v>2017-07-28</c:v>
                </c:pt>
                <c:pt idx="143">
                  <c:v>2017-08-02</c:v>
                </c:pt>
                <c:pt idx="144">
                  <c:v>2017-08-07</c:v>
                </c:pt>
                <c:pt idx="145">
                  <c:v>2017-08-22</c:v>
                </c:pt>
                <c:pt idx="146">
                  <c:v>2017-08-25</c:v>
                </c:pt>
                <c:pt idx="147">
                  <c:v>2017-08-29</c:v>
                </c:pt>
                <c:pt idx="148">
                  <c:v>2017-08-29</c:v>
                </c:pt>
                <c:pt idx="149">
                  <c:v>2017-08-31</c:v>
                </c:pt>
                <c:pt idx="150">
                  <c:v>2017-09-07</c:v>
                </c:pt>
                <c:pt idx="151">
                  <c:v>2017-09-07</c:v>
                </c:pt>
                <c:pt idx="152">
                  <c:v>2017-09-21</c:v>
                </c:pt>
                <c:pt idx="153">
                  <c:v>2017-09-27</c:v>
                </c:pt>
                <c:pt idx="154">
                  <c:v>2017-10-03</c:v>
                </c:pt>
                <c:pt idx="155">
                  <c:v>2017-10-10</c:v>
                </c:pt>
                <c:pt idx="156">
                  <c:v>2017-10-16</c:v>
                </c:pt>
                <c:pt idx="157">
                  <c:v>2017-10-17</c:v>
                </c:pt>
                <c:pt idx="158">
                  <c:v>2017-10-19</c:v>
                </c:pt>
                <c:pt idx="159">
                  <c:v>2017-10-25</c:v>
                </c:pt>
                <c:pt idx="160">
                  <c:v>2017-10-25</c:v>
                </c:pt>
                <c:pt idx="161">
                  <c:v>2017-11-01</c:v>
                </c:pt>
                <c:pt idx="162">
                  <c:v>2017-11-30</c:v>
                </c:pt>
                <c:pt idx="163">
                  <c:v>2017-11-30</c:v>
                </c:pt>
                <c:pt idx="164">
                  <c:v>2017-12-01</c:v>
                </c:pt>
                <c:pt idx="165">
                  <c:v>2017-12-04</c:v>
                </c:pt>
                <c:pt idx="166">
                  <c:v>2017-12-04</c:v>
                </c:pt>
                <c:pt idx="167">
                  <c:v>2017-12-19</c:v>
                </c:pt>
                <c:pt idx="168">
                  <c:v>2017-12-20</c:v>
                </c:pt>
                <c:pt idx="169">
                  <c:v>2017-12-26</c:v>
                </c:pt>
                <c:pt idx="170">
                  <c:v>2017-12-29</c:v>
                </c:pt>
                <c:pt idx="171">
                  <c:v>2018-01-05</c:v>
                </c:pt>
                <c:pt idx="172">
                  <c:v>2018-01-11</c:v>
                </c:pt>
                <c:pt idx="173">
                  <c:v>2018-01-23</c:v>
                </c:pt>
                <c:pt idx="174">
                  <c:v>2018-01-26</c:v>
                </c:pt>
                <c:pt idx="175">
                  <c:v>2018-01-29</c:v>
                </c:pt>
                <c:pt idx="176">
                  <c:v>2018-01-31</c:v>
                </c:pt>
                <c:pt idx="177">
                  <c:v>2018-01-31</c:v>
                </c:pt>
                <c:pt idx="178">
                  <c:v>2018-02-09</c:v>
                </c:pt>
                <c:pt idx="179">
                  <c:v>2018-02-22</c:v>
                </c:pt>
                <c:pt idx="180">
                  <c:v>2018-03-05</c:v>
                </c:pt>
                <c:pt idx="181">
                  <c:v>2018-03-06</c:v>
                </c:pt>
                <c:pt idx="182">
                  <c:v>2018-03-06</c:v>
                </c:pt>
                <c:pt idx="183">
                  <c:v>2018-03-08</c:v>
                </c:pt>
                <c:pt idx="184">
                  <c:v>2018-03-09</c:v>
                </c:pt>
                <c:pt idx="185">
                  <c:v>2018-03-16</c:v>
                </c:pt>
                <c:pt idx="186">
                  <c:v>2018-04-04</c:v>
                </c:pt>
                <c:pt idx="187">
                  <c:v>2018-04-09</c:v>
                </c:pt>
                <c:pt idx="188">
                  <c:v>2018-04-18</c:v>
                </c:pt>
                <c:pt idx="189">
                  <c:v>2018-04-24</c:v>
                </c:pt>
                <c:pt idx="190">
                  <c:v>2018-05-03</c:v>
                </c:pt>
                <c:pt idx="191">
                  <c:v>2018-05-07</c:v>
                </c:pt>
                <c:pt idx="192">
                  <c:v>2018-05-10</c:v>
                </c:pt>
                <c:pt idx="193">
                  <c:v>2018-05-31</c:v>
                </c:pt>
                <c:pt idx="194">
                  <c:v>2018-06-12</c:v>
                </c:pt>
                <c:pt idx="195">
                  <c:v>2018-06-14</c:v>
                </c:pt>
                <c:pt idx="196">
                  <c:v>2018-06-26</c:v>
                </c:pt>
                <c:pt idx="197">
                  <c:v>2018-06-29</c:v>
                </c:pt>
                <c:pt idx="198">
                  <c:v>2018-07-17</c:v>
                </c:pt>
                <c:pt idx="199">
                  <c:v>2018-07-17</c:v>
                </c:pt>
                <c:pt idx="200">
                  <c:v>2018-07-25</c:v>
                </c:pt>
                <c:pt idx="201">
                  <c:v>2018-08-06</c:v>
                </c:pt>
                <c:pt idx="202">
                  <c:v>2018-08-06</c:v>
                </c:pt>
                <c:pt idx="203">
                  <c:v>2018-08-09</c:v>
                </c:pt>
                <c:pt idx="204">
                  <c:v>2018-08-17</c:v>
                </c:pt>
                <c:pt idx="205">
                  <c:v>2018-08-17</c:v>
                </c:pt>
                <c:pt idx="206">
                  <c:v>2018-08-22</c:v>
                </c:pt>
                <c:pt idx="207">
                  <c:v>2018-09-14</c:v>
                </c:pt>
                <c:pt idx="208">
                  <c:v>2018-09-20</c:v>
                </c:pt>
                <c:pt idx="209">
                  <c:v>2018-09-25</c:v>
                </c:pt>
                <c:pt idx="210">
                  <c:v>2018-09-25</c:v>
                </c:pt>
                <c:pt idx="211">
                  <c:v>2018-09-26</c:v>
                </c:pt>
                <c:pt idx="212">
                  <c:v>2018-10-03</c:v>
                </c:pt>
                <c:pt idx="213">
                  <c:v>2018-10-08</c:v>
                </c:pt>
                <c:pt idx="214">
                  <c:v>2018-10-16</c:v>
                </c:pt>
                <c:pt idx="215">
                  <c:v>2018-10-16</c:v>
                </c:pt>
                <c:pt idx="216">
                  <c:v>2018-10-17</c:v>
                </c:pt>
                <c:pt idx="217">
                  <c:v>2018-10-31</c:v>
                </c:pt>
                <c:pt idx="218">
                  <c:v>2018-11-01</c:v>
                </c:pt>
                <c:pt idx="219">
                  <c:v>2018-11-02</c:v>
                </c:pt>
                <c:pt idx="220">
                  <c:v>2018-11-13</c:v>
                </c:pt>
                <c:pt idx="221">
                  <c:v>2018-11-14</c:v>
                </c:pt>
                <c:pt idx="222">
                  <c:v>2018-11-21</c:v>
                </c:pt>
                <c:pt idx="223">
                  <c:v>2018-11-23</c:v>
                </c:pt>
                <c:pt idx="224">
                  <c:v>2018-11-27</c:v>
                </c:pt>
                <c:pt idx="225">
                  <c:v>2018-11-28</c:v>
                </c:pt>
                <c:pt idx="226">
                  <c:v>2018-11-28</c:v>
                </c:pt>
                <c:pt idx="227">
                  <c:v>2018-11-30</c:v>
                </c:pt>
                <c:pt idx="228">
                  <c:v>2018-11-30</c:v>
                </c:pt>
                <c:pt idx="229">
                  <c:v>2018-11-30</c:v>
                </c:pt>
                <c:pt idx="230">
                  <c:v>2018-12-03</c:v>
                </c:pt>
                <c:pt idx="231">
                  <c:v>2018-12-14</c:v>
                </c:pt>
                <c:pt idx="232">
                  <c:v>2018-12-20</c:v>
                </c:pt>
                <c:pt idx="233">
                  <c:v>2019-01-02</c:v>
                </c:pt>
                <c:pt idx="234">
                  <c:v>2019-01-04</c:v>
                </c:pt>
                <c:pt idx="235">
                  <c:v>2019-01-18</c:v>
                </c:pt>
                <c:pt idx="236">
                  <c:v>2019-01-30</c:v>
                </c:pt>
                <c:pt idx="237">
                  <c:v>2019-02-04</c:v>
                </c:pt>
                <c:pt idx="238">
                  <c:v>2019-02-08</c:v>
                </c:pt>
                <c:pt idx="239">
                  <c:v>2019-02-12</c:v>
                </c:pt>
                <c:pt idx="240">
                  <c:v>2019-02-15</c:v>
                </c:pt>
                <c:pt idx="241">
                  <c:v>2019-02-26</c:v>
                </c:pt>
                <c:pt idx="242">
                  <c:v>2019-03-04</c:v>
                </c:pt>
                <c:pt idx="243">
                  <c:v>2019-03-05</c:v>
                </c:pt>
                <c:pt idx="244">
                  <c:v>2019-03-12</c:v>
                </c:pt>
                <c:pt idx="245">
                  <c:v>2019-03-15</c:v>
                </c:pt>
                <c:pt idx="246">
                  <c:v>2019-03-20</c:v>
                </c:pt>
                <c:pt idx="247">
                  <c:v>2019-03-25</c:v>
                </c:pt>
                <c:pt idx="248">
                  <c:v>2019-03-25</c:v>
                </c:pt>
                <c:pt idx="249">
                  <c:v>2019-03-28</c:v>
                </c:pt>
                <c:pt idx="250">
                  <c:v>2019-04-01</c:v>
                </c:pt>
                <c:pt idx="251">
                  <c:v>2019-04-04</c:v>
                </c:pt>
                <c:pt idx="252">
                  <c:v>2019-04-08</c:v>
                </c:pt>
                <c:pt idx="253">
                  <c:v>2019-04-11</c:v>
                </c:pt>
                <c:pt idx="254">
                  <c:v>2019-04-15</c:v>
                </c:pt>
                <c:pt idx="255">
                  <c:v>2019-04-30</c:v>
                </c:pt>
                <c:pt idx="256">
                  <c:v>2019-05-01</c:v>
                </c:pt>
                <c:pt idx="257">
                  <c:v>2019-05-02</c:v>
                </c:pt>
                <c:pt idx="258">
                  <c:v>2019-05-02</c:v>
                </c:pt>
                <c:pt idx="259">
                  <c:v>2019-05-07</c:v>
                </c:pt>
                <c:pt idx="260">
                  <c:v>2019-05-13</c:v>
                </c:pt>
                <c:pt idx="261">
                  <c:v>2019-05-15</c:v>
                </c:pt>
                <c:pt idx="262">
                  <c:v>2019-06-03</c:v>
                </c:pt>
                <c:pt idx="263">
                  <c:v>2019-06-06</c:v>
                </c:pt>
                <c:pt idx="264">
                  <c:v>2019-06-07</c:v>
                </c:pt>
                <c:pt idx="265">
                  <c:v>2019-06-07</c:v>
                </c:pt>
                <c:pt idx="266">
                  <c:v>2019-06-20</c:v>
                </c:pt>
                <c:pt idx="267">
                  <c:v>2019-06-26</c:v>
                </c:pt>
                <c:pt idx="268">
                  <c:v>2019-06-26</c:v>
                </c:pt>
                <c:pt idx="269">
                  <c:v>2019-07-09</c:v>
                </c:pt>
                <c:pt idx="270">
                  <c:v>2019-08-02</c:v>
                </c:pt>
                <c:pt idx="271">
                  <c:v>2019-08-02</c:v>
                </c:pt>
                <c:pt idx="272">
                  <c:v>2019-08-16</c:v>
                </c:pt>
                <c:pt idx="273">
                  <c:v>2019-08-19</c:v>
                </c:pt>
                <c:pt idx="274">
                  <c:v>2019-09-03</c:v>
                </c:pt>
                <c:pt idx="275">
                  <c:v>2019-09-03</c:v>
                </c:pt>
                <c:pt idx="276">
                  <c:v>2019-09-05</c:v>
                </c:pt>
                <c:pt idx="277">
                  <c:v>2019-09-06</c:v>
                </c:pt>
                <c:pt idx="278">
                  <c:v>2019-09-12</c:v>
                </c:pt>
                <c:pt idx="279">
                  <c:v>2019-09-13</c:v>
                </c:pt>
                <c:pt idx="280">
                  <c:v>2019-09-13</c:v>
                </c:pt>
                <c:pt idx="281">
                  <c:v>2019-09-23</c:v>
                </c:pt>
                <c:pt idx="282">
                  <c:v>2019-09-23</c:v>
                </c:pt>
                <c:pt idx="283">
                  <c:v>2019-09-24</c:v>
                </c:pt>
                <c:pt idx="284">
                  <c:v>2019-10-01</c:v>
                </c:pt>
                <c:pt idx="285">
                  <c:v>2019-10-08</c:v>
                </c:pt>
                <c:pt idx="286">
                  <c:v>2019-10-08</c:v>
                </c:pt>
                <c:pt idx="287">
                  <c:v>2019-10-09</c:v>
                </c:pt>
                <c:pt idx="288">
                  <c:v>2019-10-15</c:v>
                </c:pt>
                <c:pt idx="289">
                  <c:v>2019-10-21</c:v>
                </c:pt>
                <c:pt idx="290">
                  <c:v>2019-11-01</c:v>
                </c:pt>
                <c:pt idx="291">
                  <c:v>2019-11-06</c:v>
                </c:pt>
                <c:pt idx="292">
                  <c:v>2019-11-19</c:v>
                </c:pt>
                <c:pt idx="293">
                  <c:v>2019-12-06</c:v>
                </c:pt>
                <c:pt idx="294">
                  <c:v>2019-12-10</c:v>
                </c:pt>
                <c:pt idx="295">
                  <c:v>2019-12-19</c:v>
                </c:pt>
                <c:pt idx="296">
                  <c:v>2020-01-02</c:v>
                </c:pt>
                <c:pt idx="297">
                  <c:v>2020-01-13</c:v>
                </c:pt>
                <c:pt idx="298">
                  <c:v>2020-01-14</c:v>
                </c:pt>
                <c:pt idx="299">
                  <c:v>2020-01-17</c:v>
                </c:pt>
                <c:pt idx="300">
                  <c:v>2020-01-23</c:v>
                </c:pt>
                <c:pt idx="301">
                  <c:v>2020-01-30</c:v>
                </c:pt>
                <c:pt idx="302">
                  <c:v>2020-02-05</c:v>
                </c:pt>
                <c:pt idx="303">
                  <c:v>2020-02-11</c:v>
                </c:pt>
                <c:pt idx="304">
                  <c:v>2020-02-13</c:v>
                </c:pt>
                <c:pt idx="305">
                  <c:v>2020-02-14</c:v>
                </c:pt>
                <c:pt idx="306">
                  <c:v>2020-02-19</c:v>
                </c:pt>
                <c:pt idx="307">
                  <c:v>2020-02-21</c:v>
                </c:pt>
                <c:pt idx="308">
                  <c:v>2020-03-02</c:v>
                </c:pt>
                <c:pt idx="309">
                  <c:v>2020-03-04</c:v>
                </c:pt>
                <c:pt idx="310">
                  <c:v>2020-03-09</c:v>
                </c:pt>
                <c:pt idx="311">
                  <c:v>2020-03-17</c:v>
                </c:pt>
                <c:pt idx="312">
                  <c:v>2020-03-18</c:v>
                </c:pt>
                <c:pt idx="313">
                  <c:v>2020-03-19</c:v>
                </c:pt>
                <c:pt idx="314">
                  <c:v>2020-03-20</c:v>
                </c:pt>
                <c:pt idx="315">
                  <c:v>2020-03-27</c:v>
                </c:pt>
                <c:pt idx="316">
                  <c:v>2020-03-30</c:v>
                </c:pt>
                <c:pt idx="317">
                  <c:v>2020-04-01</c:v>
                </c:pt>
                <c:pt idx="318">
                  <c:v>2020-04-02</c:v>
                </c:pt>
                <c:pt idx="319">
                  <c:v>2020-04-06</c:v>
                </c:pt>
                <c:pt idx="320">
                  <c:v>2020-04-08</c:v>
                </c:pt>
                <c:pt idx="321">
                  <c:v>2020-04-09</c:v>
                </c:pt>
                <c:pt idx="322">
                  <c:v>2020-04-15</c:v>
                </c:pt>
                <c:pt idx="323">
                  <c:v>2020-04-16</c:v>
                </c:pt>
                <c:pt idx="324">
                  <c:v>2020-04-21</c:v>
                </c:pt>
                <c:pt idx="325">
                  <c:v>2020-04-28</c:v>
                </c:pt>
                <c:pt idx="326">
                  <c:v>2020-04-28</c:v>
                </c:pt>
                <c:pt idx="327">
                  <c:v>2020-05-07</c:v>
                </c:pt>
                <c:pt idx="328">
                  <c:v>2020-05-07</c:v>
                </c:pt>
                <c:pt idx="329">
                  <c:v>2020-05-07</c:v>
                </c:pt>
                <c:pt idx="330">
                  <c:v>2020-05-18</c:v>
                </c:pt>
                <c:pt idx="331">
                  <c:v>2020-05-27</c:v>
                </c:pt>
                <c:pt idx="332">
                  <c:v>2020-06-05</c:v>
                </c:pt>
                <c:pt idx="333">
                  <c:v>2020-06-15</c:v>
                </c:pt>
                <c:pt idx="334">
                  <c:v>2020-06-22</c:v>
                </c:pt>
                <c:pt idx="335">
                  <c:v>2020-06-23</c:v>
                </c:pt>
                <c:pt idx="336">
                  <c:v>2020-06-26</c:v>
                </c:pt>
                <c:pt idx="337">
                  <c:v>2020-07-07</c:v>
                </c:pt>
                <c:pt idx="338">
                  <c:v>2020-07-08</c:v>
                </c:pt>
                <c:pt idx="339">
                  <c:v>2020-07-08</c:v>
                </c:pt>
                <c:pt idx="340">
                  <c:v>2020-07-13</c:v>
                </c:pt>
                <c:pt idx="341">
                  <c:v>2020-07-13</c:v>
                </c:pt>
                <c:pt idx="342">
                  <c:v>2020-07-15</c:v>
                </c:pt>
                <c:pt idx="343">
                  <c:v>2020-07-20</c:v>
                </c:pt>
                <c:pt idx="344">
                  <c:v>2020-07-20</c:v>
                </c:pt>
                <c:pt idx="345">
                  <c:v>2020-07-29</c:v>
                </c:pt>
                <c:pt idx="346">
                  <c:v>2020-08-07</c:v>
                </c:pt>
                <c:pt idx="347">
                  <c:v>2020-08-19</c:v>
                </c:pt>
                <c:pt idx="348">
                  <c:v>2020-08-20</c:v>
                </c:pt>
                <c:pt idx="349">
                  <c:v>2020-08-21</c:v>
                </c:pt>
                <c:pt idx="350">
                  <c:v>2020-08-21</c:v>
                </c:pt>
                <c:pt idx="351">
                  <c:v>2020-08-24</c:v>
                </c:pt>
                <c:pt idx="352">
                  <c:v>2020-08-25</c:v>
                </c:pt>
                <c:pt idx="353">
                  <c:v>2020-09-04</c:v>
                </c:pt>
                <c:pt idx="354">
                  <c:v>2020-09-15</c:v>
                </c:pt>
                <c:pt idx="355">
                  <c:v>2020-09-16</c:v>
                </c:pt>
                <c:pt idx="356">
                  <c:v>2020-09-18</c:v>
                </c:pt>
                <c:pt idx="357">
                  <c:v>2020-09-18</c:v>
                </c:pt>
                <c:pt idx="358">
                  <c:v>2020-09-23</c:v>
                </c:pt>
                <c:pt idx="359">
                  <c:v>2020-09-29</c:v>
                </c:pt>
                <c:pt idx="360">
                  <c:v>2020-10-09</c:v>
                </c:pt>
                <c:pt idx="361">
                  <c:v>2020-10-09</c:v>
                </c:pt>
                <c:pt idx="362">
                  <c:v>2020-10-13</c:v>
                </c:pt>
                <c:pt idx="363">
                  <c:v>2020-10-14</c:v>
                </c:pt>
                <c:pt idx="364">
                  <c:v>2020-11-02</c:v>
                </c:pt>
                <c:pt idx="365">
                  <c:v>2020-11-02</c:v>
                </c:pt>
                <c:pt idx="366">
                  <c:v>2020-11-04</c:v>
                </c:pt>
                <c:pt idx="367">
                  <c:v>2020-11-05</c:v>
                </c:pt>
                <c:pt idx="368">
                  <c:v>2020-11-10</c:v>
                </c:pt>
                <c:pt idx="369">
                  <c:v>2020-11-17</c:v>
                </c:pt>
                <c:pt idx="370">
                  <c:v>2020-11-19</c:v>
                </c:pt>
                <c:pt idx="371">
                  <c:v>2020-11-20</c:v>
                </c:pt>
                <c:pt idx="372">
                  <c:v>2020-12-01</c:v>
                </c:pt>
                <c:pt idx="373">
                  <c:v>2020-12-04</c:v>
                </c:pt>
                <c:pt idx="374">
                  <c:v>2020-12-07</c:v>
                </c:pt>
                <c:pt idx="375">
                  <c:v>2020-12-16</c:v>
                </c:pt>
                <c:pt idx="376">
                  <c:v>2020-12-21</c:v>
                </c:pt>
                <c:pt idx="377">
                  <c:v>2020-12-21</c:v>
                </c:pt>
              </c:strCache>
            </c:strRef>
          </c:xVal>
          <c:yVal>
            <c:numRef>
              <c:f>Сделки!$F$3:$F$380</c:f>
              <c:numCache>
                <c:formatCode>General</c:formatCode>
                <c:ptCount val="378"/>
                <c:pt idx="0">
                  <c:v>32400</c:v>
                </c:pt>
                <c:pt idx="1">
                  <c:v>129600</c:v>
                </c:pt>
                <c:pt idx="2">
                  <c:v>84100</c:v>
                </c:pt>
                <c:pt idx="3">
                  <c:v>8100</c:v>
                </c:pt>
                <c:pt idx="4">
                  <c:v>14400</c:v>
                </c:pt>
                <c:pt idx="5">
                  <c:v>78400</c:v>
                </c:pt>
                <c:pt idx="6">
                  <c:v>39600</c:v>
                </c:pt>
                <c:pt idx="7">
                  <c:v>-25200</c:v>
                </c:pt>
                <c:pt idx="8">
                  <c:v>250000</c:v>
                </c:pt>
                <c:pt idx="9">
                  <c:v>8100</c:v>
                </c:pt>
                <c:pt idx="10">
                  <c:v>160000</c:v>
                </c:pt>
                <c:pt idx="11">
                  <c:v>108900</c:v>
                </c:pt>
                <c:pt idx="12">
                  <c:v>202500</c:v>
                </c:pt>
                <c:pt idx="13">
                  <c:v>168100</c:v>
                </c:pt>
                <c:pt idx="14">
                  <c:v>48400</c:v>
                </c:pt>
                <c:pt idx="15">
                  <c:v>129600</c:v>
                </c:pt>
                <c:pt idx="16">
                  <c:v>250000</c:v>
                </c:pt>
                <c:pt idx="17">
                  <c:v>201600</c:v>
                </c:pt>
                <c:pt idx="18">
                  <c:v>316800</c:v>
                </c:pt>
                <c:pt idx="19">
                  <c:v>96100</c:v>
                </c:pt>
                <c:pt idx="20">
                  <c:v>40000</c:v>
                </c:pt>
                <c:pt idx="21">
                  <c:v>62500</c:v>
                </c:pt>
                <c:pt idx="22">
                  <c:v>44100</c:v>
                </c:pt>
                <c:pt idx="23">
                  <c:v>144400</c:v>
                </c:pt>
                <c:pt idx="24">
                  <c:v>220900</c:v>
                </c:pt>
                <c:pt idx="25">
                  <c:v>3600</c:v>
                </c:pt>
                <c:pt idx="26">
                  <c:v>19600</c:v>
                </c:pt>
                <c:pt idx="27">
                  <c:v>-9300</c:v>
                </c:pt>
                <c:pt idx="28">
                  <c:v>10200</c:v>
                </c:pt>
                <c:pt idx="29">
                  <c:v>-24600</c:v>
                </c:pt>
                <c:pt idx="30">
                  <c:v>192700</c:v>
                </c:pt>
                <c:pt idx="31">
                  <c:v>220900</c:v>
                </c:pt>
                <c:pt idx="32">
                  <c:v>10000</c:v>
                </c:pt>
                <c:pt idx="33">
                  <c:v>1600</c:v>
                </c:pt>
                <c:pt idx="34">
                  <c:v>140400</c:v>
                </c:pt>
                <c:pt idx="35">
                  <c:v>151200</c:v>
                </c:pt>
                <c:pt idx="36">
                  <c:v>136900</c:v>
                </c:pt>
                <c:pt idx="37">
                  <c:v>220900</c:v>
                </c:pt>
                <c:pt idx="38">
                  <c:v>36100</c:v>
                </c:pt>
                <c:pt idx="39">
                  <c:v>184900</c:v>
                </c:pt>
                <c:pt idx="40">
                  <c:v>250000</c:v>
                </c:pt>
                <c:pt idx="41">
                  <c:v>25600</c:v>
                </c:pt>
                <c:pt idx="42">
                  <c:v>240100</c:v>
                </c:pt>
                <c:pt idx="43">
                  <c:v>144400</c:v>
                </c:pt>
                <c:pt idx="44">
                  <c:v>136900</c:v>
                </c:pt>
                <c:pt idx="45">
                  <c:v>168100</c:v>
                </c:pt>
                <c:pt idx="46">
                  <c:v>201600</c:v>
                </c:pt>
                <c:pt idx="47">
                  <c:v>195300</c:v>
                </c:pt>
                <c:pt idx="48">
                  <c:v>1600</c:v>
                </c:pt>
                <c:pt idx="49">
                  <c:v>72900</c:v>
                </c:pt>
                <c:pt idx="50">
                  <c:v>168100</c:v>
                </c:pt>
                <c:pt idx="51">
                  <c:v>202500</c:v>
                </c:pt>
                <c:pt idx="52">
                  <c:v>900</c:v>
                </c:pt>
                <c:pt idx="53">
                  <c:v>-4200</c:v>
                </c:pt>
                <c:pt idx="54">
                  <c:v>23800</c:v>
                </c:pt>
                <c:pt idx="55">
                  <c:v>96100</c:v>
                </c:pt>
                <c:pt idx="56">
                  <c:v>108900</c:v>
                </c:pt>
                <c:pt idx="57">
                  <c:v>84100</c:v>
                </c:pt>
                <c:pt idx="58">
                  <c:v>32400</c:v>
                </c:pt>
                <c:pt idx="59">
                  <c:v>118900</c:v>
                </c:pt>
                <c:pt idx="60">
                  <c:v>49200</c:v>
                </c:pt>
                <c:pt idx="61">
                  <c:v>102400</c:v>
                </c:pt>
                <c:pt idx="62">
                  <c:v>44100</c:v>
                </c:pt>
                <c:pt idx="63">
                  <c:v>4900</c:v>
                </c:pt>
                <c:pt idx="64">
                  <c:v>36100</c:v>
                </c:pt>
                <c:pt idx="65">
                  <c:v>32400</c:v>
                </c:pt>
                <c:pt idx="66">
                  <c:v>152100</c:v>
                </c:pt>
                <c:pt idx="67">
                  <c:v>1600</c:v>
                </c:pt>
                <c:pt idx="68">
                  <c:v>22500</c:v>
                </c:pt>
                <c:pt idx="69">
                  <c:v>0</c:v>
                </c:pt>
                <c:pt idx="70">
                  <c:v>22500</c:v>
                </c:pt>
                <c:pt idx="71">
                  <c:v>40000</c:v>
                </c:pt>
                <c:pt idx="72">
                  <c:v>102400</c:v>
                </c:pt>
                <c:pt idx="73">
                  <c:v>22500</c:v>
                </c:pt>
                <c:pt idx="74">
                  <c:v>129600</c:v>
                </c:pt>
                <c:pt idx="75">
                  <c:v>22500</c:v>
                </c:pt>
                <c:pt idx="76">
                  <c:v>184900</c:v>
                </c:pt>
                <c:pt idx="77">
                  <c:v>129600</c:v>
                </c:pt>
                <c:pt idx="78">
                  <c:v>129600</c:v>
                </c:pt>
                <c:pt idx="79">
                  <c:v>152100</c:v>
                </c:pt>
                <c:pt idx="80">
                  <c:v>16900</c:v>
                </c:pt>
                <c:pt idx="81">
                  <c:v>6400</c:v>
                </c:pt>
                <c:pt idx="82">
                  <c:v>900</c:v>
                </c:pt>
                <c:pt idx="83">
                  <c:v>152100</c:v>
                </c:pt>
                <c:pt idx="84">
                  <c:v>-7200</c:v>
                </c:pt>
                <c:pt idx="85">
                  <c:v>15300</c:v>
                </c:pt>
                <c:pt idx="86">
                  <c:v>144400</c:v>
                </c:pt>
                <c:pt idx="87">
                  <c:v>3600</c:v>
                </c:pt>
                <c:pt idx="88">
                  <c:v>240100</c:v>
                </c:pt>
                <c:pt idx="89">
                  <c:v>1600</c:v>
                </c:pt>
                <c:pt idx="90">
                  <c:v>108900</c:v>
                </c:pt>
                <c:pt idx="91">
                  <c:v>28900</c:v>
                </c:pt>
                <c:pt idx="92">
                  <c:v>8100</c:v>
                </c:pt>
                <c:pt idx="93">
                  <c:v>44100</c:v>
                </c:pt>
                <c:pt idx="94">
                  <c:v>122500</c:v>
                </c:pt>
                <c:pt idx="95">
                  <c:v>-35000</c:v>
                </c:pt>
                <c:pt idx="96">
                  <c:v>45000</c:v>
                </c:pt>
                <c:pt idx="97">
                  <c:v>-40600</c:v>
                </c:pt>
                <c:pt idx="98">
                  <c:v>60200</c:v>
                </c:pt>
                <c:pt idx="99">
                  <c:v>40000</c:v>
                </c:pt>
                <c:pt idx="100">
                  <c:v>-34000</c:v>
                </c:pt>
                <c:pt idx="101">
                  <c:v>74000</c:v>
                </c:pt>
                <c:pt idx="102">
                  <c:v>102400</c:v>
                </c:pt>
                <c:pt idx="103">
                  <c:v>202500</c:v>
                </c:pt>
                <c:pt idx="104">
                  <c:v>122500</c:v>
                </c:pt>
                <c:pt idx="105">
                  <c:v>12100</c:v>
                </c:pt>
                <c:pt idx="106">
                  <c:v>10000</c:v>
                </c:pt>
                <c:pt idx="107">
                  <c:v>19600</c:v>
                </c:pt>
                <c:pt idx="108">
                  <c:v>52900</c:v>
                </c:pt>
                <c:pt idx="109">
                  <c:v>57600</c:v>
                </c:pt>
                <c:pt idx="110">
                  <c:v>40000</c:v>
                </c:pt>
                <c:pt idx="111">
                  <c:v>13600</c:v>
                </c:pt>
                <c:pt idx="112">
                  <c:v>102000</c:v>
                </c:pt>
                <c:pt idx="113">
                  <c:v>106400</c:v>
                </c:pt>
                <c:pt idx="114">
                  <c:v>207200</c:v>
                </c:pt>
                <c:pt idx="115">
                  <c:v>16900</c:v>
                </c:pt>
                <c:pt idx="116">
                  <c:v>44100</c:v>
                </c:pt>
                <c:pt idx="117">
                  <c:v>129600</c:v>
                </c:pt>
                <c:pt idx="118">
                  <c:v>144400</c:v>
                </c:pt>
                <c:pt idx="119">
                  <c:v>57600</c:v>
                </c:pt>
                <c:pt idx="120">
                  <c:v>10000</c:v>
                </c:pt>
                <c:pt idx="121">
                  <c:v>-36000</c:v>
                </c:pt>
                <c:pt idx="122">
                  <c:v>196000</c:v>
                </c:pt>
                <c:pt idx="123">
                  <c:v>193600</c:v>
                </c:pt>
                <c:pt idx="124">
                  <c:v>240100</c:v>
                </c:pt>
                <c:pt idx="125">
                  <c:v>57600</c:v>
                </c:pt>
                <c:pt idx="126">
                  <c:v>202500</c:v>
                </c:pt>
                <c:pt idx="127">
                  <c:v>150800</c:v>
                </c:pt>
                <c:pt idx="128">
                  <c:v>324800</c:v>
                </c:pt>
                <c:pt idx="129">
                  <c:v>556800</c:v>
                </c:pt>
                <c:pt idx="130">
                  <c:v>313200</c:v>
                </c:pt>
                <c:pt idx="131">
                  <c:v>184900</c:v>
                </c:pt>
                <c:pt idx="132">
                  <c:v>250000</c:v>
                </c:pt>
                <c:pt idx="133">
                  <c:v>10000</c:v>
                </c:pt>
                <c:pt idx="134">
                  <c:v>230400</c:v>
                </c:pt>
                <c:pt idx="135">
                  <c:v>129600</c:v>
                </c:pt>
                <c:pt idx="136">
                  <c:v>900</c:v>
                </c:pt>
                <c:pt idx="137">
                  <c:v>193600</c:v>
                </c:pt>
                <c:pt idx="138">
                  <c:v>-46800</c:v>
                </c:pt>
                <c:pt idx="139">
                  <c:v>63700</c:v>
                </c:pt>
                <c:pt idx="140">
                  <c:v>25600</c:v>
                </c:pt>
                <c:pt idx="141">
                  <c:v>40000</c:v>
                </c:pt>
                <c:pt idx="142">
                  <c:v>168100</c:v>
                </c:pt>
                <c:pt idx="143">
                  <c:v>2500</c:v>
                </c:pt>
                <c:pt idx="144">
                  <c:v>67600</c:v>
                </c:pt>
                <c:pt idx="145">
                  <c:v>129600</c:v>
                </c:pt>
                <c:pt idx="146">
                  <c:v>90000</c:v>
                </c:pt>
                <c:pt idx="147">
                  <c:v>68900</c:v>
                </c:pt>
                <c:pt idx="148">
                  <c:v>212000</c:v>
                </c:pt>
                <c:pt idx="149">
                  <c:v>90000</c:v>
                </c:pt>
                <c:pt idx="150">
                  <c:v>239200</c:v>
                </c:pt>
                <c:pt idx="151">
                  <c:v>31200</c:v>
                </c:pt>
                <c:pt idx="152">
                  <c:v>193600</c:v>
                </c:pt>
                <c:pt idx="153">
                  <c:v>57600</c:v>
                </c:pt>
                <c:pt idx="154">
                  <c:v>57600</c:v>
                </c:pt>
                <c:pt idx="155">
                  <c:v>90000</c:v>
                </c:pt>
                <c:pt idx="156">
                  <c:v>129600</c:v>
                </c:pt>
                <c:pt idx="157">
                  <c:v>250000</c:v>
                </c:pt>
                <c:pt idx="158">
                  <c:v>100</c:v>
                </c:pt>
                <c:pt idx="159">
                  <c:v>1000</c:v>
                </c:pt>
                <c:pt idx="160">
                  <c:v>9000</c:v>
                </c:pt>
                <c:pt idx="161">
                  <c:v>220900</c:v>
                </c:pt>
                <c:pt idx="162">
                  <c:v>2400</c:v>
                </c:pt>
                <c:pt idx="163">
                  <c:v>-2000</c:v>
                </c:pt>
                <c:pt idx="164">
                  <c:v>176400</c:v>
                </c:pt>
                <c:pt idx="165">
                  <c:v>-12000</c:v>
                </c:pt>
                <c:pt idx="166">
                  <c:v>69600</c:v>
                </c:pt>
                <c:pt idx="167">
                  <c:v>202500</c:v>
                </c:pt>
                <c:pt idx="168">
                  <c:v>3600</c:v>
                </c:pt>
                <c:pt idx="169">
                  <c:v>72900</c:v>
                </c:pt>
                <c:pt idx="170">
                  <c:v>14400</c:v>
                </c:pt>
                <c:pt idx="171">
                  <c:v>67600</c:v>
                </c:pt>
                <c:pt idx="172">
                  <c:v>3600</c:v>
                </c:pt>
                <c:pt idx="173">
                  <c:v>202500</c:v>
                </c:pt>
                <c:pt idx="174">
                  <c:v>40000</c:v>
                </c:pt>
                <c:pt idx="175">
                  <c:v>211600</c:v>
                </c:pt>
                <c:pt idx="176">
                  <c:v>-800</c:v>
                </c:pt>
                <c:pt idx="177">
                  <c:v>1200</c:v>
                </c:pt>
                <c:pt idx="178">
                  <c:v>14400</c:v>
                </c:pt>
                <c:pt idx="179">
                  <c:v>57600</c:v>
                </c:pt>
                <c:pt idx="180">
                  <c:v>25600</c:v>
                </c:pt>
                <c:pt idx="181">
                  <c:v>-1800</c:v>
                </c:pt>
                <c:pt idx="182">
                  <c:v>9900</c:v>
                </c:pt>
                <c:pt idx="183">
                  <c:v>57600</c:v>
                </c:pt>
                <c:pt idx="184">
                  <c:v>67600</c:v>
                </c:pt>
                <c:pt idx="185">
                  <c:v>3600</c:v>
                </c:pt>
                <c:pt idx="186">
                  <c:v>220900</c:v>
                </c:pt>
                <c:pt idx="187">
                  <c:v>32400</c:v>
                </c:pt>
                <c:pt idx="188">
                  <c:v>900</c:v>
                </c:pt>
                <c:pt idx="189">
                  <c:v>14400</c:v>
                </c:pt>
                <c:pt idx="190">
                  <c:v>22500</c:v>
                </c:pt>
                <c:pt idx="191">
                  <c:v>40000</c:v>
                </c:pt>
                <c:pt idx="192">
                  <c:v>62500</c:v>
                </c:pt>
                <c:pt idx="193">
                  <c:v>1600</c:v>
                </c:pt>
                <c:pt idx="194">
                  <c:v>100</c:v>
                </c:pt>
                <c:pt idx="195">
                  <c:v>25600</c:v>
                </c:pt>
                <c:pt idx="196">
                  <c:v>0</c:v>
                </c:pt>
                <c:pt idx="197">
                  <c:v>19600</c:v>
                </c:pt>
                <c:pt idx="198">
                  <c:v>264600</c:v>
                </c:pt>
                <c:pt idx="199">
                  <c:v>132300</c:v>
                </c:pt>
                <c:pt idx="200">
                  <c:v>2500</c:v>
                </c:pt>
                <c:pt idx="201">
                  <c:v>11200</c:v>
                </c:pt>
                <c:pt idx="202">
                  <c:v>-4800</c:v>
                </c:pt>
                <c:pt idx="203">
                  <c:v>211600</c:v>
                </c:pt>
                <c:pt idx="204">
                  <c:v>240000</c:v>
                </c:pt>
                <c:pt idx="205">
                  <c:v>-9600</c:v>
                </c:pt>
                <c:pt idx="206">
                  <c:v>122500</c:v>
                </c:pt>
                <c:pt idx="207">
                  <c:v>230400</c:v>
                </c:pt>
                <c:pt idx="208">
                  <c:v>84100</c:v>
                </c:pt>
                <c:pt idx="209">
                  <c:v>138000</c:v>
                </c:pt>
                <c:pt idx="210">
                  <c:v>222000</c:v>
                </c:pt>
                <c:pt idx="211">
                  <c:v>193600</c:v>
                </c:pt>
                <c:pt idx="212">
                  <c:v>0</c:v>
                </c:pt>
                <c:pt idx="213">
                  <c:v>78400</c:v>
                </c:pt>
                <c:pt idx="214">
                  <c:v>33300</c:v>
                </c:pt>
                <c:pt idx="215">
                  <c:v>103600</c:v>
                </c:pt>
                <c:pt idx="216">
                  <c:v>211600</c:v>
                </c:pt>
                <c:pt idx="217">
                  <c:v>90000</c:v>
                </c:pt>
                <c:pt idx="218">
                  <c:v>108900</c:v>
                </c:pt>
                <c:pt idx="219">
                  <c:v>240100</c:v>
                </c:pt>
                <c:pt idx="220">
                  <c:v>4900</c:v>
                </c:pt>
                <c:pt idx="221">
                  <c:v>202500</c:v>
                </c:pt>
                <c:pt idx="222">
                  <c:v>122500</c:v>
                </c:pt>
                <c:pt idx="223">
                  <c:v>240100</c:v>
                </c:pt>
                <c:pt idx="224">
                  <c:v>1600</c:v>
                </c:pt>
                <c:pt idx="225">
                  <c:v>81200</c:v>
                </c:pt>
                <c:pt idx="226">
                  <c:v>255200</c:v>
                </c:pt>
                <c:pt idx="227">
                  <c:v>-15000</c:v>
                </c:pt>
                <c:pt idx="228">
                  <c:v>41000</c:v>
                </c:pt>
                <c:pt idx="229">
                  <c:v>-16000</c:v>
                </c:pt>
                <c:pt idx="230">
                  <c:v>102400</c:v>
                </c:pt>
                <c:pt idx="231">
                  <c:v>144400</c:v>
                </c:pt>
                <c:pt idx="232">
                  <c:v>160000</c:v>
                </c:pt>
                <c:pt idx="233">
                  <c:v>62500</c:v>
                </c:pt>
                <c:pt idx="234">
                  <c:v>250000</c:v>
                </c:pt>
                <c:pt idx="235">
                  <c:v>400</c:v>
                </c:pt>
                <c:pt idx="236">
                  <c:v>6400</c:v>
                </c:pt>
                <c:pt idx="237">
                  <c:v>193600</c:v>
                </c:pt>
                <c:pt idx="238">
                  <c:v>108900</c:v>
                </c:pt>
                <c:pt idx="239">
                  <c:v>400</c:v>
                </c:pt>
                <c:pt idx="240">
                  <c:v>19600</c:v>
                </c:pt>
                <c:pt idx="241">
                  <c:v>129600</c:v>
                </c:pt>
                <c:pt idx="242">
                  <c:v>32400</c:v>
                </c:pt>
                <c:pt idx="243">
                  <c:v>144400</c:v>
                </c:pt>
                <c:pt idx="244">
                  <c:v>62500</c:v>
                </c:pt>
                <c:pt idx="245">
                  <c:v>100</c:v>
                </c:pt>
                <c:pt idx="246">
                  <c:v>52900</c:v>
                </c:pt>
                <c:pt idx="247">
                  <c:v>1600</c:v>
                </c:pt>
                <c:pt idx="248">
                  <c:v>-1500</c:v>
                </c:pt>
                <c:pt idx="249">
                  <c:v>102400</c:v>
                </c:pt>
                <c:pt idx="250">
                  <c:v>2500</c:v>
                </c:pt>
                <c:pt idx="251">
                  <c:v>100</c:v>
                </c:pt>
                <c:pt idx="252">
                  <c:v>136900</c:v>
                </c:pt>
                <c:pt idx="253">
                  <c:v>3600</c:v>
                </c:pt>
                <c:pt idx="254">
                  <c:v>16900</c:v>
                </c:pt>
                <c:pt idx="255">
                  <c:v>108900</c:v>
                </c:pt>
                <c:pt idx="256">
                  <c:v>6400</c:v>
                </c:pt>
                <c:pt idx="257">
                  <c:v>48000</c:v>
                </c:pt>
                <c:pt idx="258">
                  <c:v>-8000</c:v>
                </c:pt>
                <c:pt idx="259">
                  <c:v>202500</c:v>
                </c:pt>
                <c:pt idx="260">
                  <c:v>144400</c:v>
                </c:pt>
                <c:pt idx="261">
                  <c:v>115600</c:v>
                </c:pt>
                <c:pt idx="262">
                  <c:v>19600</c:v>
                </c:pt>
                <c:pt idx="263">
                  <c:v>3600</c:v>
                </c:pt>
                <c:pt idx="264">
                  <c:v>-30800</c:v>
                </c:pt>
                <c:pt idx="265">
                  <c:v>42900</c:v>
                </c:pt>
                <c:pt idx="266">
                  <c:v>108900</c:v>
                </c:pt>
                <c:pt idx="267">
                  <c:v>129800</c:v>
                </c:pt>
                <c:pt idx="268">
                  <c:v>218300</c:v>
                </c:pt>
                <c:pt idx="269">
                  <c:v>36100</c:v>
                </c:pt>
                <c:pt idx="270">
                  <c:v>-7700</c:v>
                </c:pt>
                <c:pt idx="271">
                  <c:v>19800</c:v>
                </c:pt>
                <c:pt idx="272">
                  <c:v>78400</c:v>
                </c:pt>
                <c:pt idx="273">
                  <c:v>211600</c:v>
                </c:pt>
                <c:pt idx="274">
                  <c:v>151200</c:v>
                </c:pt>
                <c:pt idx="275">
                  <c:v>-21600</c:v>
                </c:pt>
                <c:pt idx="276">
                  <c:v>52900</c:v>
                </c:pt>
                <c:pt idx="277">
                  <c:v>129600</c:v>
                </c:pt>
                <c:pt idx="278">
                  <c:v>184900</c:v>
                </c:pt>
                <c:pt idx="279">
                  <c:v>800</c:v>
                </c:pt>
                <c:pt idx="280">
                  <c:v>800</c:v>
                </c:pt>
                <c:pt idx="281">
                  <c:v>8200</c:v>
                </c:pt>
                <c:pt idx="282">
                  <c:v>159900</c:v>
                </c:pt>
                <c:pt idx="283">
                  <c:v>8100</c:v>
                </c:pt>
                <c:pt idx="284">
                  <c:v>52900</c:v>
                </c:pt>
                <c:pt idx="285">
                  <c:v>262800</c:v>
                </c:pt>
                <c:pt idx="286">
                  <c:v>270100</c:v>
                </c:pt>
                <c:pt idx="287">
                  <c:v>57600</c:v>
                </c:pt>
                <c:pt idx="288">
                  <c:v>115600</c:v>
                </c:pt>
                <c:pt idx="289">
                  <c:v>202500</c:v>
                </c:pt>
                <c:pt idx="290">
                  <c:v>8100</c:v>
                </c:pt>
                <c:pt idx="291">
                  <c:v>100</c:v>
                </c:pt>
                <c:pt idx="292">
                  <c:v>136900</c:v>
                </c:pt>
                <c:pt idx="293">
                  <c:v>152100</c:v>
                </c:pt>
                <c:pt idx="294">
                  <c:v>168100</c:v>
                </c:pt>
                <c:pt idx="295">
                  <c:v>4900</c:v>
                </c:pt>
                <c:pt idx="296">
                  <c:v>32400</c:v>
                </c:pt>
                <c:pt idx="297">
                  <c:v>108900</c:v>
                </c:pt>
                <c:pt idx="298">
                  <c:v>122500</c:v>
                </c:pt>
                <c:pt idx="299">
                  <c:v>168100</c:v>
                </c:pt>
                <c:pt idx="300">
                  <c:v>32400</c:v>
                </c:pt>
                <c:pt idx="301">
                  <c:v>144400</c:v>
                </c:pt>
                <c:pt idx="302">
                  <c:v>230400</c:v>
                </c:pt>
                <c:pt idx="303">
                  <c:v>202500</c:v>
                </c:pt>
                <c:pt idx="304">
                  <c:v>22500</c:v>
                </c:pt>
                <c:pt idx="305">
                  <c:v>122500</c:v>
                </c:pt>
                <c:pt idx="306">
                  <c:v>8100</c:v>
                </c:pt>
                <c:pt idx="307">
                  <c:v>1600</c:v>
                </c:pt>
                <c:pt idx="308">
                  <c:v>240100</c:v>
                </c:pt>
                <c:pt idx="309">
                  <c:v>176400</c:v>
                </c:pt>
                <c:pt idx="310">
                  <c:v>14400</c:v>
                </c:pt>
                <c:pt idx="311">
                  <c:v>84100</c:v>
                </c:pt>
                <c:pt idx="312">
                  <c:v>32400</c:v>
                </c:pt>
                <c:pt idx="313">
                  <c:v>176400</c:v>
                </c:pt>
                <c:pt idx="314">
                  <c:v>12100</c:v>
                </c:pt>
                <c:pt idx="315">
                  <c:v>8100</c:v>
                </c:pt>
                <c:pt idx="316">
                  <c:v>72900</c:v>
                </c:pt>
                <c:pt idx="317">
                  <c:v>176400</c:v>
                </c:pt>
                <c:pt idx="318">
                  <c:v>152100</c:v>
                </c:pt>
                <c:pt idx="319">
                  <c:v>96100</c:v>
                </c:pt>
                <c:pt idx="320">
                  <c:v>193600</c:v>
                </c:pt>
                <c:pt idx="321">
                  <c:v>4900</c:v>
                </c:pt>
                <c:pt idx="322">
                  <c:v>28900</c:v>
                </c:pt>
                <c:pt idx="323">
                  <c:v>184900</c:v>
                </c:pt>
                <c:pt idx="324">
                  <c:v>400</c:v>
                </c:pt>
                <c:pt idx="325">
                  <c:v>228000</c:v>
                </c:pt>
                <c:pt idx="326">
                  <c:v>96900</c:v>
                </c:pt>
                <c:pt idx="327">
                  <c:v>-71400</c:v>
                </c:pt>
                <c:pt idx="328">
                  <c:v>197400</c:v>
                </c:pt>
                <c:pt idx="329">
                  <c:v>50400</c:v>
                </c:pt>
                <c:pt idx="330">
                  <c:v>96100</c:v>
                </c:pt>
                <c:pt idx="331">
                  <c:v>102400</c:v>
                </c:pt>
                <c:pt idx="332">
                  <c:v>19600</c:v>
                </c:pt>
                <c:pt idx="333">
                  <c:v>90000</c:v>
                </c:pt>
                <c:pt idx="334">
                  <c:v>230400</c:v>
                </c:pt>
                <c:pt idx="335">
                  <c:v>22500</c:v>
                </c:pt>
                <c:pt idx="336">
                  <c:v>12100</c:v>
                </c:pt>
                <c:pt idx="337">
                  <c:v>100</c:v>
                </c:pt>
                <c:pt idx="338">
                  <c:v>127500</c:v>
                </c:pt>
                <c:pt idx="339">
                  <c:v>132600</c:v>
                </c:pt>
                <c:pt idx="340">
                  <c:v>-10800</c:v>
                </c:pt>
                <c:pt idx="341">
                  <c:v>11700</c:v>
                </c:pt>
                <c:pt idx="342">
                  <c:v>122500</c:v>
                </c:pt>
                <c:pt idx="343">
                  <c:v>62400</c:v>
                </c:pt>
                <c:pt idx="344">
                  <c:v>168000</c:v>
                </c:pt>
                <c:pt idx="345">
                  <c:v>44100</c:v>
                </c:pt>
                <c:pt idx="346">
                  <c:v>12100</c:v>
                </c:pt>
                <c:pt idx="347">
                  <c:v>72900</c:v>
                </c:pt>
                <c:pt idx="348">
                  <c:v>57600</c:v>
                </c:pt>
                <c:pt idx="349">
                  <c:v>44800</c:v>
                </c:pt>
                <c:pt idx="350">
                  <c:v>57600</c:v>
                </c:pt>
                <c:pt idx="351">
                  <c:v>2500</c:v>
                </c:pt>
                <c:pt idx="352">
                  <c:v>44100</c:v>
                </c:pt>
                <c:pt idx="353">
                  <c:v>19600</c:v>
                </c:pt>
                <c:pt idx="354">
                  <c:v>32400</c:v>
                </c:pt>
                <c:pt idx="355">
                  <c:v>36100</c:v>
                </c:pt>
                <c:pt idx="356">
                  <c:v>160000</c:v>
                </c:pt>
                <c:pt idx="357">
                  <c:v>90000</c:v>
                </c:pt>
                <c:pt idx="358">
                  <c:v>100</c:v>
                </c:pt>
                <c:pt idx="359">
                  <c:v>40000</c:v>
                </c:pt>
                <c:pt idx="360">
                  <c:v>-2400</c:v>
                </c:pt>
                <c:pt idx="361">
                  <c:v>6000</c:v>
                </c:pt>
                <c:pt idx="362">
                  <c:v>4900</c:v>
                </c:pt>
                <c:pt idx="363">
                  <c:v>40000</c:v>
                </c:pt>
                <c:pt idx="364">
                  <c:v>252000</c:v>
                </c:pt>
                <c:pt idx="365">
                  <c:v>266400</c:v>
                </c:pt>
                <c:pt idx="366">
                  <c:v>250000</c:v>
                </c:pt>
                <c:pt idx="367">
                  <c:v>4900</c:v>
                </c:pt>
                <c:pt idx="368">
                  <c:v>144400</c:v>
                </c:pt>
                <c:pt idx="369">
                  <c:v>36100</c:v>
                </c:pt>
                <c:pt idx="370">
                  <c:v>193600</c:v>
                </c:pt>
                <c:pt idx="371">
                  <c:v>10000</c:v>
                </c:pt>
                <c:pt idx="372">
                  <c:v>184900</c:v>
                </c:pt>
                <c:pt idx="373">
                  <c:v>176400</c:v>
                </c:pt>
                <c:pt idx="374">
                  <c:v>193600</c:v>
                </c:pt>
                <c:pt idx="375">
                  <c:v>16900</c:v>
                </c:pt>
                <c:pt idx="376">
                  <c:v>461600</c:v>
                </c:pt>
                <c:pt idx="377">
                  <c:v>132710000</c:v>
                </c:pt>
              </c:numCache>
            </c:numRef>
          </c:yVal>
          <c:smooth val="0"/>
          <c:extLst>
            <c:ext xmlns:c16="http://schemas.microsoft.com/office/drawing/2014/chart" uri="{C3380CC4-5D6E-409C-BE32-E72D297353CC}">
              <c16:uniqueId val="{00000000-BDDB-4F53-8CCB-989653CE905D}"/>
            </c:ext>
          </c:extLst>
        </c:ser>
        <c:dLbls>
          <c:showLegendKey val="0"/>
          <c:showVal val="0"/>
          <c:showCatName val="0"/>
          <c:showSerName val="0"/>
          <c:showPercent val="0"/>
          <c:showBubbleSize val="0"/>
        </c:dLbls>
        <c:axId val="952347520"/>
        <c:axId val="952347848"/>
      </c:scatterChart>
      <c:valAx>
        <c:axId val="9523475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347848"/>
        <c:crosses val="autoZero"/>
        <c:crossBetween val="midCat"/>
      </c:valAx>
      <c:valAx>
        <c:axId val="952347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347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95250</xdr:colOff>
      <xdr:row>35</xdr:row>
      <xdr:rowOff>404814</xdr:rowOff>
    </xdr:from>
    <xdr:to>
      <xdr:col>13</xdr:col>
      <xdr:colOff>528638</xdr:colOff>
      <xdr:row>39</xdr:row>
      <xdr:rowOff>714376</xdr:rowOff>
    </xdr:to>
    <xdr:graphicFrame macro="">
      <xdr:nvGraphicFramePr>
        <xdr:cNvPr id="2" name="Диаграмма 1">
          <a:extLst>
            <a:ext uri="{FF2B5EF4-FFF2-40B4-BE49-F238E27FC236}">
              <a16:creationId xmlns:a16="http://schemas.microsoft.com/office/drawing/2014/main" id="{DFA0ED29-354D-4FCC-B505-40033408F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lava" refreshedDate="44572.416943750002" createdVersion="7" refreshedVersion="7" minRefreshableVersion="3" recordCount="378" xr:uid="{952D56AA-ECE4-469E-9820-54B177042E07}">
  <cacheSource type="worksheet">
    <worksheetSource name="Сделки"/>
  </cacheSource>
  <cacheFields count="4">
    <cacheField name="Дата сделки" numFmtId="0">
      <sharedItems count="323">
        <s v="2015-06-12"/>
        <s v="2015-06-19"/>
        <s v="2015-06-24"/>
        <s v="2015-07-01"/>
        <s v="2015-07-06"/>
        <s v="2015-07-07"/>
        <s v="2015-07-13"/>
        <s v="2015-07-15"/>
        <s v="2015-07-20"/>
        <s v="2015-08-03"/>
        <s v="2015-08-04"/>
        <s v="2015-08-10"/>
        <s v="2015-08-11"/>
        <s v="2015-08-26"/>
        <s v="2015-08-27"/>
        <s v="2015-09-09"/>
        <s v="2015-09-11"/>
        <s v="2015-09-15"/>
        <s v="2015-10-02"/>
        <s v="2015-10-09"/>
        <s v="2015-10-16"/>
        <s v="2015-11-03"/>
        <s v="2015-11-05"/>
        <s v="2015-11-11"/>
        <s v="2015-11-13"/>
        <s v="2015-11-17"/>
        <s v="2015-11-18"/>
        <s v="2015-12-07"/>
        <s v="2015-12-11"/>
        <s v="2015-12-14"/>
        <s v="2015-12-17"/>
        <s v="2015-12-22"/>
        <s v="2015-12-24"/>
        <s v="2016-01-14"/>
        <s v="2016-01-20"/>
        <s v="2016-01-26"/>
        <s v="2016-02-05"/>
        <s v="2016-02-12"/>
        <s v="2016-02-17"/>
        <s v="2016-02-29"/>
        <s v="2016-03-07"/>
        <s v="2016-03-08"/>
        <s v="2016-03-18"/>
        <s v="2016-03-22"/>
        <s v="2016-03-28"/>
        <s v="2016-04-01"/>
        <s v="2016-04-04"/>
        <s v="2016-04-05"/>
        <s v="2016-04-08"/>
        <s v="2016-04-13"/>
        <s v="2016-04-15"/>
        <s v="2016-04-20"/>
        <s v="2016-05-05"/>
        <s v="2016-05-10"/>
        <s v="2016-05-16"/>
        <s v="2016-05-18"/>
        <s v="2016-06-01"/>
        <s v="2016-06-03"/>
        <s v="2016-06-09"/>
        <s v="2016-06-13"/>
        <s v="2016-06-27"/>
        <s v="2016-06-28"/>
        <s v="2016-06-29"/>
        <s v="2016-06-30"/>
        <s v="2016-07-06"/>
        <s v="2016-07-11"/>
        <s v="2016-07-12"/>
        <s v="2016-07-28"/>
        <s v="2016-07-29"/>
        <s v="2016-08-03"/>
        <s v="2016-08-09"/>
        <s v="2016-08-26"/>
        <s v="2016-09-01"/>
        <s v="2016-09-13"/>
        <s v="2016-09-15"/>
        <s v="2016-09-19"/>
        <s v="2016-09-29"/>
        <s v="2016-09-30"/>
        <s v="2016-10-07"/>
        <s v="2016-10-12"/>
        <s v="2016-10-24"/>
        <s v="2016-10-25"/>
        <s v="2016-11-04"/>
        <s v="2016-11-09"/>
        <s v="2016-11-17"/>
        <s v="2016-11-29"/>
        <s v="2016-12-06"/>
        <s v="2016-12-07"/>
        <s v="2016-12-08"/>
        <s v="2016-12-13"/>
        <s v="2016-12-14"/>
        <s v="2016-12-20"/>
        <s v="2016-12-28"/>
        <s v="2017-01-12"/>
        <s v="2017-01-17"/>
        <s v="2017-01-19"/>
        <s v="2017-01-20"/>
        <s v="2017-02-03"/>
        <s v="2017-02-07"/>
        <s v="2017-02-23"/>
        <s v="2017-02-24"/>
        <s v="2017-03-01"/>
        <s v="2017-03-08"/>
        <s v="2017-03-09"/>
        <s v="2017-03-20"/>
        <s v="2017-03-21"/>
        <s v="2017-03-27"/>
        <s v="2017-03-31"/>
        <s v="2017-04-03"/>
        <s v="2017-04-04"/>
        <s v="2017-04-06"/>
        <s v="2017-04-07"/>
        <s v="2017-04-21"/>
        <s v="2017-04-24"/>
        <s v="2017-05-01"/>
        <s v="2017-05-09"/>
        <s v="2017-05-17"/>
        <s v="2017-05-31"/>
        <s v="2017-06-30"/>
        <s v="2017-07-07"/>
        <s v="2017-07-12"/>
        <s v="2017-07-25"/>
        <s v="2017-07-28"/>
        <s v="2017-08-02"/>
        <s v="2017-08-07"/>
        <s v="2017-08-22"/>
        <s v="2017-08-25"/>
        <s v="2017-08-29"/>
        <s v="2017-08-31"/>
        <s v="2017-09-07"/>
        <s v="2017-09-21"/>
        <s v="2017-09-27"/>
        <s v="2017-10-03"/>
        <s v="2017-10-10"/>
        <s v="2017-10-16"/>
        <s v="2017-10-17"/>
        <s v="2017-10-19"/>
        <s v="2017-10-25"/>
        <s v="2017-11-01"/>
        <s v="2017-11-30"/>
        <s v="2017-12-01"/>
        <s v="2017-12-04"/>
        <s v="2017-12-19"/>
        <s v="2017-12-20"/>
        <s v="2017-12-26"/>
        <s v="2017-12-29"/>
        <s v="2018-01-05"/>
        <s v="2018-01-11"/>
        <s v="2018-01-23"/>
        <s v="2018-01-26"/>
        <s v="2018-01-29"/>
        <s v="2018-01-31"/>
        <s v="2018-02-09"/>
        <s v="2018-02-22"/>
        <s v="2018-03-05"/>
        <s v="2018-03-06"/>
        <s v="2018-03-08"/>
        <s v="2018-03-09"/>
        <s v="2018-03-16"/>
        <s v="2018-04-04"/>
        <s v="2018-04-09"/>
        <s v="2018-04-18"/>
        <s v="2018-04-24"/>
        <s v="2018-05-03"/>
        <s v="2018-05-07"/>
        <s v="2018-05-10"/>
        <s v="2018-05-31"/>
        <s v="2018-06-12"/>
        <s v="2018-06-14"/>
        <s v="2018-06-26"/>
        <s v="2018-06-29"/>
        <s v="2018-07-17"/>
        <s v="2018-07-25"/>
        <s v="2018-08-06"/>
        <s v="2018-08-09"/>
        <s v="2018-08-17"/>
        <s v="2018-08-22"/>
        <s v="2018-09-14"/>
        <s v="2018-09-20"/>
        <s v="2018-09-25"/>
        <s v="2018-09-26"/>
        <s v="2018-10-03"/>
        <s v="2018-10-08"/>
        <s v="2018-10-16"/>
        <s v="2018-10-17"/>
        <s v="2018-10-31"/>
        <s v="2018-11-01"/>
        <s v="2018-11-02"/>
        <s v="2018-11-13"/>
        <s v="2018-11-14"/>
        <s v="2018-11-21"/>
        <s v="2018-11-23"/>
        <s v="2018-11-27"/>
        <s v="2018-11-28"/>
        <s v="2018-11-30"/>
        <s v="2018-12-03"/>
        <s v="2018-12-14"/>
        <s v="2018-12-20"/>
        <s v="2019-01-02"/>
        <s v="2019-01-04"/>
        <s v="2019-01-18"/>
        <s v="2019-01-30"/>
        <s v="2019-02-04"/>
        <s v="2019-02-08"/>
        <s v="2019-02-12"/>
        <s v="2019-02-15"/>
        <s v="2019-02-26"/>
        <s v="2019-03-04"/>
        <s v="2019-03-05"/>
        <s v="2019-03-12"/>
        <s v="2019-03-15"/>
        <s v="2019-03-20"/>
        <s v="2019-03-25"/>
        <s v="2019-03-28"/>
        <s v="2019-04-01"/>
        <s v="2019-04-04"/>
        <s v="2019-04-08"/>
        <s v="2019-04-11"/>
        <s v="2019-04-15"/>
        <s v="2019-04-30"/>
        <s v="2019-05-01"/>
        <s v="2019-05-02"/>
        <s v="2019-05-07"/>
        <s v="2019-05-13"/>
        <s v="2019-05-15"/>
        <s v="2019-06-03"/>
        <s v="2019-06-06"/>
        <s v="2019-06-07"/>
        <s v="2019-06-20"/>
        <s v="2019-06-26"/>
        <s v="2019-07-09"/>
        <s v="2019-08-02"/>
        <s v="2019-08-16"/>
        <s v="2019-08-19"/>
        <s v="2019-09-03"/>
        <s v="2019-09-05"/>
        <s v="2019-09-06"/>
        <s v="2019-09-12"/>
        <s v="2019-09-13"/>
        <s v="2019-09-23"/>
        <s v="2019-09-24"/>
        <s v="2019-10-01"/>
        <s v="2019-10-08"/>
        <s v="2019-10-09"/>
        <s v="2019-10-15"/>
        <s v="2019-10-21"/>
        <s v="2019-11-01"/>
        <s v="2019-11-06"/>
        <s v="2019-11-19"/>
        <s v="2019-12-06"/>
        <s v="2019-12-10"/>
        <s v="2019-12-19"/>
        <s v="2020-01-02"/>
        <s v="2020-01-13"/>
        <s v="2020-01-14"/>
        <s v="2020-01-17"/>
        <s v="2020-01-23"/>
        <s v="2020-01-30"/>
        <s v="2020-02-05"/>
        <s v="2020-02-11"/>
        <s v="2020-02-13"/>
        <s v="2020-02-14"/>
        <s v="2020-02-19"/>
        <s v="2020-02-21"/>
        <s v="2020-03-02"/>
        <s v="2020-03-04"/>
        <s v="2020-03-09"/>
        <s v="2020-03-17"/>
        <s v="2020-03-18"/>
        <s v="2020-03-19"/>
        <s v="2020-03-20"/>
        <s v="2020-03-27"/>
        <s v="2020-03-30"/>
        <s v="2020-04-01"/>
        <s v="2020-04-02"/>
        <s v="2020-04-06"/>
        <s v="2020-04-08"/>
        <s v="2020-04-09"/>
        <s v="2020-04-15"/>
        <s v="2020-04-16"/>
        <s v="2020-04-21"/>
        <s v="2020-04-28"/>
        <s v="2020-05-07"/>
        <s v="2020-05-18"/>
        <s v="2020-05-27"/>
        <s v="2020-06-05"/>
        <s v="2020-06-15"/>
        <s v="2020-06-22"/>
        <s v="2020-06-23"/>
        <s v="2020-06-26"/>
        <s v="2020-07-07"/>
        <s v="2020-07-08"/>
        <s v="2020-07-13"/>
        <s v="2020-07-15"/>
        <s v="2020-07-20"/>
        <s v="2020-07-29"/>
        <s v="2020-08-07"/>
        <s v="2020-08-19"/>
        <s v="2020-08-20"/>
        <s v="2020-08-21"/>
        <s v="2020-08-24"/>
        <s v="2020-08-25"/>
        <s v="2020-09-04"/>
        <s v="2020-09-15"/>
        <s v="2020-09-16"/>
        <s v="2020-09-18"/>
        <s v="2020-09-23"/>
        <s v="2020-09-29"/>
        <s v="2020-10-09"/>
        <s v="2020-10-13"/>
        <s v="2020-10-14"/>
        <s v="2020-11-02"/>
        <s v="2020-11-04"/>
        <s v="2020-11-05"/>
        <s v="2020-11-10"/>
        <s v="2020-11-17"/>
        <s v="2020-11-19"/>
        <s v="2020-11-20"/>
        <s v="2020-12-01"/>
        <s v="2020-12-04"/>
        <s v="2020-12-07"/>
        <s v="2020-12-16"/>
        <s v="2020-12-21"/>
      </sharedItems>
    </cacheField>
    <cacheField name="Тип сделки" numFmtId="0">
      <sharedItems/>
    </cacheField>
    <cacheField name="Количество" numFmtId="0">
      <sharedItems containsSemiMixedTypes="0" containsString="0" containsNumber="1" containsInteger="1" minValue="0" maxValue="11500"/>
    </cacheField>
    <cacheField name="Количество_net" numFmtId="0">
      <sharedItems containsSemiMixedTypes="0" containsString="0" containsNumber="1" containsInteger="1" minValue="-11500" maxValue="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8">
  <r>
    <x v="0"/>
    <s v="Покупка"/>
    <n v="180"/>
    <n v="180"/>
  </r>
  <r>
    <x v="1"/>
    <s v="Покупка"/>
    <n v="360"/>
    <n v="360"/>
  </r>
  <r>
    <x v="2"/>
    <s v="Покупка"/>
    <n v="290"/>
    <n v="290"/>
  </r>
  <r>
    <x v="3"/>
    <s v="Покупка"/>
    <n v="90"/>
    <n v="90"/>
  </r>
  <r>
    <x v="4"/>
    <s v="Продажа"/>
    <n v="120"/>
    <n v="-120"/>
  </r>
  <r>
    <x v="5"/>
    <s v="Покупка"/>
    <n v="280"/>
    <n v="280"/>
  </r>
  <r>
    <x v="6"/>
    <s v="Продажа"/>
    <n v="330"/>
    <n v="-330"/>
  </r>
  <r>
    <x v="6"/>
    <s v="Покупка"/>
    <n v="210"/>
    <n v="210"/>
  </r>
  <r>
    <x v="7"/>
    <s v="Продажа"/>
    <n v="500"/>
    <n v="-500"/>
  </r>
  <r>
    <x v="8"/>
    <s v="Продажа"/>
    <n v="90"/>
    <n v="-90"/>
  </r>
  <r>
    <x v="9"/>
    <s v="Продажа"/>
    <n v="400"/>
    <n v="-400"/>
  </r>
  <r>
    <x v="10"/>
    <s v="Покупка"/>
    <n v="330"/>
    <n v="330"/>
  </r>
  <r>
    <x v="11"/>
    <s v="Продажа"/>
    <n v="450"/>
    <n v="-450"/>
  </r>
  <r>
    <x v="12"/>
    <s v="Продажа"/>
    <n v="410"/>
    <n v="-410"/>
  </r>
  <r>
    <x v="13"/>
    <s v="Продажа"/>
    <n v="220"/>
    <n v="-220"/>
  </r>
  <r>
    <x v="14"/>
    <s v="Покупка"/>
    <n v="360"/>
    <n v="360"/>
  </r>
  <r>
    <x v="15"/>
    <s v="Продажа"/>
    <n v="500"/>
    <n v="-500"/>
  </r>
  <r>
    <x v="16"/>
    <s v="Покупка"/>
    <n v="280"/>
    <n v="280"/>
  </r>
  <r>
    <x v="16"/>
    <s v="Покупка"/>
    <n v="440"/>
    <n v="440"/>
  </r>
  <r>
    <x v="17"/>
    <s v="Продажа"/>
    <n v="310"/>
    <n v="-310"/>
  </r>
  <r>
    <x v="18"/>
    <s v="Покупка"/>
    <n v="200"/>
    <n v="200"/>
  </r>
  <r>
    <x v="19"/>
    <s v="Покупка"/>
    <n v="250"/>
    <n v="250"/>
  </r>
  <r>
    <x v="20"/>
    <s v="Покупка"/>
    <n v="210"/>
    <n v="210"/>
  </r>
  <r>
    <x v="21"/>
    <s v="Покупка"/>
    <n v="380"/>
    <n v="380"/>
  </r>
  <r>
    <x v="22"/>
    <s v="Покупка"/>
    <n v="470"/>
    <n v="470"/>
  </r>
  <r>
    <x v="23"/>
    <s v="Покупка"/>
    <n v="60"/>
    <n v="60"/>
  </r>
  <r>
    <x v="24"/>
    <s v="Покупка"/>
    <n v="140"/>
    <n v="140"/>
  </r>
  <r>
    <x v="25"/>
    <s v="Покупка"/>
    <n v="310"/>
    <n v="310"/>
  </r>
  <r>
    <x v="25"/>
    <s v="Продажа"/>
    <n v="340"/>
    <n v="-340"/>
  </r>
  <r>
    <x v="26"/>
    <s v="Продажа"/>
    <n v="60"/>
    <n v="-60"/>
  </r>
  <r>
    <x v="26"/>
    <s v="Покупка"/>
    <n v="470"/>
    <n v="470"/>
  </r>
  <r>
    <x v="27"/>
    <s v="Продажа"/>
    <n v="470"/>
    <n v="-470"/>
  </r>
  <r>
    <x v="28"/>
    <s v="Продажа"/>
    <n v="100"/>
    <n v="-100"/>
  </r>
  <r>
    <x v="29"/>
    <s v="Покупка"/>
    <n v="40"/>
    <n v="40"/>
  </r>
  <r>
    <x v="30"/>
    <s v="Продажа"/>
    <n v="260"/>
    <n v="-260"/>
  </r>
  <r>
    <x v="30"/>
    <s v="Продажа"/>
    <n v="280"/>
    <n v="-280"/>
  </r>
  <r>
    <x v="31"/>
    <s v="Продажа"/>
    <n v="370"/>
    <n v="-370"/>
  </r>
  <r>
    <x v="32"/>
    <s v="Продажа"/>
    <n v="470"/>
    <n v="-470"/>
  </r>
  <r>
    <x v="33"/>
    <s v="Продажа"/>
    <n v="190"/>
    <n v="-190"/>
  </r>
  <r>
    <x v="34"/>
    <s v="Продажа"/>
    <n v="430"/>
    <n v="-430"/>
  </r>
  <r>
    <x v="35"/>
    <s v="Покупка"/>
    <n v="500"/>
    <n v="500"/>
  </r>
  <r>
    <x v="36"/>
    <s v="Покупка"/>
    <n v="160"/>
    <n v="160"/>
  </r>
  <r>
    <x v="37"/>
    <s v="Продажа"/>
    <n v="490"/>
    <n v="-490"/>
  </r>
  <r>
    <x v="38"/>
    <s v="Покупка"/>
    <n v="380"/>
    <n v="380"/>
  </r>
  <r>
    <x v="39"/>
    <s v="Покупка"/>
    <n v="370"/>
    <n v="370"/>
  </r>
  <r>
    <x v="40"/>
    <s v="Продажа"/>
    <n v="410"/>
    <n v="-410"/>
  </r>
  <r>
    <x v="41"/>
    <s v="Продажа"/>
    <n v="320"/>
    <n v="-320"/>
  </r>
  <r>
    <x v="41"/>
    <s v="Продажа"/>
    <n v="310"/>
    <n v="-310"/>
  </r>
  <r>
    <x v="42"/>
    <s v="Продажа"/>
    <n v="40"/>
    <n v="-40"/>
  </r>
  <r>
    <x v="43"/>
    <s v="Продажа"/>
    <n v="270"/>
    <n v="-270"/>
  </r>
  <r>
    <x v="44"/>
    <s v="Покупка"/>
    <n v="410"/>
    <n v="410"/>
  </r>
  <r>
    <x v="45"/>
    <s v="Покупка"/>
    <n v="450"/>
    <n v="450"/>
  </r>
  <r>
    <x v="46"/>
    <s v="Покупка"/>
    <n v="30"/>
    <n v="30"/>
  </r>
  <r>
    <x v="47"/>
    <s v="Покупка"/>
    <n v="30"/>
    <n v="30"/>
  </r>
  <r>
    <x v="47"/>
    <s v="Продажа"/>
    <n v="170"/>
    <n v="-170"/>
  </r>
  <r>
    <x v="48"/>
    <s v="Продажа"/>
    <n v="310"/>
    <n v="-310"/>
  </r>
  <r>
    <x v="49"/>
    <s v="Продажа"/>
    <n v="330"/>
    <n v="-330"/>
  </r>
  <r>
    <x v="50"/>
    <s v="Покупка"/>
    <n v="290"/>
    <n v="290"/>
  </r>
  <r>
    <x v="51"/>
    <s v="Покупка"/>
    <n v="180"/>
    <n v="180"/>
  </r>
  <r>
    <x v="52"/>
    <s v="Продажа"/>
    <n v="290"/>
    <n v="-290"/>
  </r>
  <r>
    <x v="52"/>
    <s v="Продажа"/>
    <n v="120"/>
    <n v="-120"/>
  </r>
  <r>
    <x v="53"/>
    <s v="Покупка"/>
    <n v="320"/>
    <n v="320"/>
  </r>
  <r>
    <x v="54"/>
    <s v="Продажа"/>
    <n v="210"/>
    <n v="-210"/>
  </r>
  <r>
    <x v="55"/>
    <s v="Покупка"/>
    <n v="70"/>
    <n v="70"/>
  </r>
  <r>
    <x v="56"/>
    <s v="Продажа"/>
    <n v="190"/>
    <n v="-190"/>
  </r>
  <r>
    <x v="57"/>
    <s v="Покупка"/>
    <n v="180"/>
    <n v="180"/>
  </r>
  <r>
    <x v="58"/>
    <s v="Продажа"/>
    <n v="390"/>
    <n v="-390"/>
  </r>
  <r>
    <x v="59"/>
    <s v="Продажа"/>
    <n v="40"/>
    <n v="-40"/>
  </r>
  <r>
    <x v="60"/>
    <s v="Покупка"/>
    <n v="150"/>
    <n v="150"/>
  </r>
  <r>
    <x v="60"/>
    <s v="Покупка"/>
    <n v="0"/>
    <n v="0"/>
  </r>
  <r>
    <x v="61"/>
    <s v="Покупка"/>
    <n v="150"/>
    <n v="150"/>
  </r>
  <r>
    <x v="62"/>
    <s v="Продажа"/>
    <n v="200"/>
    <n v="-200"/>
  </r>
  <r>
    <x v="63"/>
    <s v="Покупка"/>
    <n v="320"/>
    <n v="320"/>
  </r>
  <r>
    <x v="64"/>
    <s v="Продажа"/>
    <n v="150"/>
    <n v="-150"/>
  </r>
  <r>
    <x v="65"/>
    <s v="Покупка"/>
    <n v="360"/>
    <n v="360"/>
  </r>
  <r>
    <x v="66"/>
    <s v="Покупка"/>
    <n v="150"/>
    <n v="150"/>
  </r>
  <r>
    <x v="67"/>
    <s v="Покупка"/>
    <n v="430"/>
    <n v="430"/>
  </r>
  <r>
    <x v="68"/>
    <s v="Покупка"/>
    <n v="360"/>
    <n v="360"/>
  </r>
  <r>
    <x v="69"/>
    <s v="Покупка"/>
    <n v="360"/>
    <n v="360"/>
  </r>
  <r>
    <x v="70"/>
    <s v="Продажа"/>
    <n v="390"/>
    <n v="-390"/>
  </r>
  <r>
    <x v="71"/>
    <s v="Покупка"/>
    <n v="130"/>
    <n v="130"/>
  </r>
  <r>
    <x v="72"/>
    <s v="Покупка"/>
    <n v="80"/>
    <n v="80"/>
  </r>
  <r>
    <x v="73"/>
    <s v="Продажа"/>
    <n v="30"/>
    <n v="-30"/>
  </r>
  <r>
    <x v="74"/>
    <s v="Продажа"/>
    <n v="390"/>
    <n v="-390"/>
  </r>
  <r>
    <x v="75"/>
    <s v="Покупка"/>
    <n v="80"/>
    <n v="80"/>
  </r>
  <r>
    <x v="75"/>
    <s v="Продажа"/>
    <n v="170"/>
    <n v="-170"/>
  </r>
  <r>
    <x v="76"/>
    <s v="Покупка"/>
    <n v="380"/>
    <n v="380"/>
  </r>
  <r>
    <x v="77"/>
    <s v="Продажа"/>
    <n v="60"/>
    <n v="-60"/>
  </r>
  <r>
    <x v="78"/>
    <s v="Покупка"/>
    <n v="490"/>
    <n v="490"/>
  </r>
  <r>
    <x v="79"/>
    <s v="Продажа"/>
    <n v="40"/>
    <n v="-40"/>
  </r>
  <r>
    <x v="80"/>
    <s v="Покупка"/>
    <n v="330"/>
    <n v="330"/>
  </r>
  <r>
    <x v="81"/>
    <s v="Продажа"/>
    <n v="170"/>
    <n v="-170"/>
  </r>
  <r>
    <x v="82"/>
    <s v="Продажа"/>
    <n v="90"/>
    <n v="-90"/>
  </r>
  <r>
    <x v="83"/>
    <s v="Продажа"/>
    <n v="210"/>
    <n v="-210"/>
  </r>
  <r>
    <x v="84"/>
    <s v="Продажа"/>
    <n v="350"/>
    <n v="-350"/>
  </r>
  <r>
    <x v="85"/>
    <s v="Продажа"/>
    <n v="350"/>
    <n v="-350"/>
  </r>
  <r>
    <x v="85"/>
    <s v="Покупка"/>
    <n v="450"/>
    <n v="450"/>
  </r>
  <r>
    <x v="86"/>
    <s v="Покупка"/>
    <n v="290"/>
    <n v="290"/>
  </r>
  <r>
    <x v="86"/>
    <s v="Продажа"/>
    <n v="430"/>
    <n v="-430"/>
  </r>
  <r>
    <x v="87"/>
    <s v="Покупка"/>
    <n v="200"/>
    <n v="200"/>
  </r>
  <r>
    <x v="88"/>
    <s v="Покупка"/>
    <n v="170"/>
    <n v="170"/>
  </r>
  <r>
    <x v="88"/>
    <s v="Продажа"/>
    <n v="370"/>
    <n v="-370"/>
  </r>
  <r>
    <x v="89"/>
    <s v="Продажа"/>
    <n v="320"/>
    <n v="-320"/>
  </r>
  <r>
    <x v="90"/>
    <s v="Покупка"/>
    <n v="450"/>
    <n v="450"/>
  </r>
  <r>
    <x v="91"/>
    <s v="Покупка"/>
    <n v="350"/>
    <n v="350"/>
  </r>
  <r>
    <x v="92"/>
    <s v="Продажа"/>
    <n v="110"/>
    <n v="-110"/>
  </r>
  <r>
    <x v="93"/>
    <s v="Продажа"/>
    <n v="100"/>
    <n v="-100"/>
  </r>
  <r>
    <x v="94"/>
    <s v="Продажа"/>
    <n v="140"/>
    <n v="-140"/>
  </r>
  <r>
    <x v="95"/>
    <s v="Продажа"/>
    <n v="230"/>
    <n v="-230"/>
  </r>
  <r>
    <x v="96"/>
    <s v="Покупка"/>
    <n v="240"/>
    <n v="240"/>
  </r>
  <r>
    <x v="97"/>
    <s v="Продажа"/>
    <n v="200"/>
    <n v="-200"/>
  </r>
  <r>
    <x v="98"/>
    <s v="Покупка"/>
    <n v="40"/>
    <n v="40"/>
  </r>
  <r>
    <x v="98"/>
    <s v="Покупка"/>
    <n v="300"/>
    <n v="300"/>
  </r>
  <r>
    <x v="99"/>
    <s v="Покупка"/>
    <n v="190"/>
    <n v="190"/>
  </r>
  <r>
    <x v="99"/>
    <s v="Покупка"/>
    <n v="370"/>
    <n v="370"/>
  </r>
  <r>
    <x v="100"/>
    <s v="Покупка"/>
    <n v="130"/>
    <n v="130"/>
  </r>
  <r>
    <x v="101"/>
    <s v="Продажа"/>
    <n v="210"/>
    <n v="-210"/>
  </r>
  <r>
    <x v="102"/>
    <s v="Продажа"/>
    <n v="360"/>
    <n v="-360"/>
  </r>
  <r>
    <x v="103"/>
    <s v="Продажа"/>
    <n v="380"/>
    <n v="-380"/>
  </r>
  <r>
    <x v="104"/>
    <s v="Продажа"/>
    <n v="240"/>
    <n v="-240"/>
  </r>
  <r>
    <x v="105"/>
    <s v="Покупка"/>
    <n v="100"/>
    <n v="100"/>
  </r>
  <r>
    <x v="106"/>
    <s v="Покупка"/>
    <n v="90"/>
    <n v="90"/>
  </r>
  <r>
    <x v="106"/>
    <s v="Продажа"/>
    <n v="490"/>
    <n v="-490"/>
  </r>
  <r>
    <x v="107"/>
    <s v="Покупка"/>
    <n v="440"/>
    <n v="440"/>
  </r>
  <r>
    <x v="108"/>
    <s v="Покупка"/>
    <n v="490"/>
    <n v="490"/>
  </r>
  <r>
    <x v="109"/>
    <s v="Продажа"/>
    <n v="240"/>
    <n v="-240"/>
  </r>
  <r>
    <x v="110"/>
    <s v="Продажа"/>
    <n v="450"/>
    <n v="-450"/>
  </r>
  <r>
    <x v="111"/>
    <s v="Продажа"/>
    <n v="130"/>
    <n v="-130"/>
  </r>
  <r>
    <x v="111"/>
    <s v="Продажа"/>
    <n v="280"/>
    <n v="-280"/>
  </r>
  <r>
    <x v="111"/>
    <s v="Продажа"/>
    <n v="480"/>
    <n v="-480"/>
  </r>
  <r>
    <x v="111"/>
    <s v="Продажа"/>
    <n v="270"/>
    <n v="-270"/>
  </r>
  <r>
    <x v="112"/>
    <s v="Продажа"/>
    <n v="430"/>
    <n v="-430"/>
  </r>
  <r>
    <x v="113"/>
    <s v="Покупка"/>
    <n v="500"/>
    <n v="500"/>
  </r>
  <r>
    <x v="114"/>
    <s v="Продажа"/>
    <n v="100"/>
    <n v="-100"/>
  </r>
  <r>
    <x v="115"/>
    <s v="Покупка"/>
    <n v="480"/>
    <n v="480"/>
  </r>
  <r>
    <x v="116"/>
    <s v="Покупка"/>
    <n v="360"/>
    <n v="360"/>
  </r>
  <r>
    <x v="117"/>
    <s v="Продажа"/>
    <n v="30"/>
    <n v="-30"/>
  </r>
  <r>
    <x v="118"/>
    <s v="Покупка"/>
    <n v="440"/>
    <n v="440"/>
  </r>
  <r>
    <x v="119"/>
    <s v="Покупка"/>
    <n v="360"/>
    <n v="360"/>
  </r>
  <r>
    <x v="119"/>
    <s v="Продажа"/>
    <n v="490"/>
    <n v="-490"/>
  </r>
  <r>
    <x v="120"/>
    <s v="Продажа"/>
    <n v="160"/>
    <n v="-160"/>
  </r>
  <r>
    <x v="121"/>
    <s v="Продажа"/>
    <n v="200"/>
    <n v="-200"/>
  </r>
  <r>
    <x v="122"/>
    <s v="Покупка"/>
    <n v="410"/>
    <n v="410"/>
  </r>
  <r>
    <x v="123"/>
    <s v="Продажа"/>
    <n v="50"/>
    <n v="-50"/>
  </r>
  <r>
    <x v="124"/>
    <s v="Покупка"/>
    <n v="260"/>
    <n v="260"/>
  </r>
  <r>
    <x v="125"/>
    <s v="Продажа"/>
    <n v="360"/>
    <n v="-360"/>
  </r>
  <r>
    <x v="126"/>
    <s v="Покупка"/>
    <n v="300"/>
    <n v="300"/>
  </r>
  <r>
    <x v="127"/>
    <s v="Продажа"/>
    <n v="130"/>
    <n v="-130"/>
  </r>
  <r>
    <x v="127"/>
    <s v="Продажа"/>
    <n v="400"/>
    <n v="-400"/>
  </r>
  <r>
    <x v="128"/>
    <s v="Продажа"/>
    <n v="300"/>
    <n v="-300"/>
  </r>
  <r>
    <x v="129"/>
    <s v="Покупка"/>
    <n v="460"/>
    <n v="460"/>
  </r>
  <r>
    <x v="129"/>
    <s v="Покупка"/>
    <n v="60"/>
    <n v="60"/>
  </r>
  <r>
    <x v="130"/>
    <s v="Продажа"/>
    <n v="440"/>
    <n v="-440"/>
  </r>
  <r>
    <x v="131"/>
    <s v="Продажа"/>
    <n v="240"/>
    <n v="-240"/>
  </r>
  <r>
    <x v="132"/>
    <s v="Покупка"/>
    <n v="240"/>
    <n v="240"/>
  </r>
  <r>
    <x v="133"/>
    <s v="Покупка"/>
    <n v="300"/>
    <n v="300"/>
  </r>
  <r>
    <x v="134"/>
    <s v="Покупка"/>
    <n v="360"/>
    <n v="360"/>
  </r>
  <r>
    <x v="135"/>
    <s v="Покупка"/>
    <n v="500"/>
    <n v="500"/>
  </r>
  <r>
    <x v="136"/>
    <s v="Покупка"/>
    <n v="10"/>
    <n v="10"/>
  </r>
  <r>
    <x v="137"/>
    <s v="Продажа"/>
    <n v="10"/>
    <n v="-10"/>
  </r>
  <r>
    <x v="137"/>
    <s v="Продажа"/>
    <n v="90"/>
    <n v="-90"/>
  </r>
  <r>
    <x v="138"/>
    <s v="Покупка"/>
    <n v="470"/>
    <n v="470"/>
  </r>
  <r>
    <x v="139"/>
    <s v="Покупка"/>
    <n v="120"/>
    <n v="120"/>
  </r>
  <r>
    <x v="139"/>
    <s v="Продажа"/>
    <n v="100"/>
    <n v="-100"/>
  </r>
  <r>
    <x v="140"/>
    <s v="Покупка"/>
    <n v="420"/>
    <n v="420"/>
  </r>
  <r>
    <x v="141"/>
    <s v="Покупка"/>
    <n v="50"/>
    <n v="50"/>
  </r>
  <r>
    <x v="141"/>
    <s v="Продажа"/>
    <n v="290"/>
    <n v="-290"/>
  </r>
  <r>
    <x v="142"/>
    <s v="Продажа"/>
    <n v="450"/>
    <n v="-450"/>
  </r>
  <r>
    <x v="143"/>
    <s v="Покупка"/>
    <n v="60"/>
    <n v="60"/>
  </r>
  <r>
    <x v="144"/>
    <s v="Продажа"/>
    <n v="270"/>
    <n v="-270"/>
  </r>
  <r>
    <x v="145"/>
    <s v="Продажа"/>
    <n v="120"/>
    <n v="-120"/>
  </r>
  <r>
    <x v="146"/>
    <s v="Покупка"/>
    <n v="260"/>
    <n v="260"/>
  </r>
  <r>
    <x v="147"/>
    <s v="Продажа"/>
    <n v="60"/>
    <n v="-60"/>
  </r>
  <r>
    <x v="148"/>
    <s v="Покупка"/>
    <n v="450"/>
    <n v="450"/>
  </r>
  <r>
    <x v="149"/>
    <s v="Покупка"/>
    <n v="200"/>
    <n v="200"/>
  </r>
  <r>
    <x v="150"/>
    <s v="Покупка"/>
    <n v="460"/>
    <n v="460"/>
  </r>
  <r>
    <x v="151"/>
    <s v="Покупка"/>
    <n v="40"/>
    <n v="40"/>
  </r>
  <r>
    <x v="151"/>
    <s v="Продажа"/>
    <n v="60"/>
    <n v="-60"/>
  </r>
  <r>
    <x v="152"/>
    <s v="Продажа"/>
    <n v="120"/>
    <n v="-120"/>
  </r>
  <r>
    <x v="153"/>
    <s v="Продажа"/>
    <n v="240"/>
    <n v="-240"/>
  </r>
  <r>
    <x v="154"/>
    <s v="Продажа"/>
    <n v="160"/>
    <n v="-160"/>
  </r>
  <r>
    <x v="155"/>
    <s v="Продажа"/>
    <n v="20"/>
    <n v="-20"/>
  </r>
  <r>
    <x v="155"/>
    <s v="Покупка"/>
    <n v="110"/>
    <n v="110"/>
  </r>
  <r>
    <x v="156"/>
    <s v="Покупка"/>
    <n v="240"/>
    <n v="240"/>
  </r>
  <r>
    <x v="157"/>
    <s v="Покупка"/>
    <n v="260"/>
    <n v="260"/>
  </r>
  <r>
    <x v="158"/>
    <s v="Покупка"/>
    <n v="60"/>
    <n v="60"/>
  </r>
  <r>
    <x v="159"/>
    <s v="Продажа"/>
    <n v="470"/>
    <n v="-470"/>
  </r>
  <r>
    <x v="160"/>
    <s v="Покупка"/>
    <n v="180"/>
    <n v="180"/>
  </r>
  <r>
    <x v="161"/>
    <s v="Продажа"/>
    <n v="30"/>
    <n v="-30"/>
  </r>
  <r>
    <x v="162"/>
    <s v="Покупка"/>
    <n v="120"/>
    <n v="120"/>
  </r>
  <r>
    <x v="163"/>
    <s v="Продажа"/>
    <n v="150"/>
    <n v="-150"/>
  </r>
  <r>
    <x v="164"/>
    <s v="Продажа"/>
    <n v="200"/>
    <n v="-200"/>
  </r>
  <r>
    <x v="165"/>
    <s v="Покупка"/>
    <n v="250"/>
    <n v="250"/>
  </r>
  <r>
    <x v="166"/>
    <s v="Покупка"/>
    <n v="40"/>
    <n v="40"/>
  </r>
  <r>
    <x v="167"/>
    <s v="Покупка"/>
    <n v="10"/>
    <n v="10"/>
  </r>
  <r>
    <x v="168"/>
    <s v="Покупка"/>
    <n v="160"/>
    <n v="160"/>
  </r>
  <r>
    <x v="169"/>
    <s v="Покупка"/>
    <n v="0"/>
    <n v="0"/>
  </r>
  <r>
    <x v="170"/>
    <s v="Продажа"/>
    <n v="140"/>
    <n v="-140"/>
  </r>
  <r>
    <x v="171"/>
    <s v="Покупка"/>
    <n v="420"/>
    <n v="420"/>
  </r>
  <r>
    <x v="171"/>
    <s v="Покупка"/>
    <n v="210"/>
    <n v="210"/>
  </r>
  <r>
    <x v="172"/>
    <s v="Покупка"/>
    <n v="50"/>
    <n v="50"/>
  </r>
  <r>
    <x v="173"/>
    <s v="Продажа"/>
    <n v="140"/>
    <n v="-140"/>
  </r>
  <r>
    <x v="173"/>
    <s v="Покупка"/>
    <n v="60"/>
    <n v="60"/>
  </r>
  <r>
    <x v="174"/>
    <s v="Покупка"/>
    <n v="460"/>
    <n v="460"/>
  </r>
  <r>
    <x v="175"/>
    <s v="Продажа"/>
    <n v="500"/>
    <n v="-500"/>
  </r>
  <r>
    <x v="175"/>
    <s v="Покупка"/>
    <n v="20"/>
    <n v="20"/>
  </r>
  <r>
    <x v="176"/>
    <s v="Продажа"/>
    <n v="350"/>
    <n v="-350"/>
  </r>
  <r>
    <x v="177"/>
    <s v="Покупка"/>
    <n v="480"/>
    <n v="480"/>
  </r>
  <r>
    <x v="178"/>
    <s v="Продажа"/>
    <n v="290"/>
    <n v="-290"/>
  </r>
  <r>
    <x v="179"/>
    <s v="Покупка"/>
    <n v="230"/>
    <n v="230"/>
  </r>
  <r>
    <x v="179"/>
    <s v="Покупка"/>
    <n v="370"/>
    <n v="370"/>
  </r>
  <r>
    <x v="180"/>
    <s v="Покупка"/>
    <n v="440"/>
    <n v="440"/>
  </r>
  <r>
    <x v="181"/>
    <s v="Покупка"/>
    <n v="0"/>
    <n v="0"/>
  </r>
  <r>
    <x v="182"/>
    <s v="Покупка"/>
    <n v="280"/>
    <n v="280"/>
  </r>
  <r>
    <x v="183"/>
    <s v="Покупка"/>
    <n v="90"/>
    <n v="90"/>
  </r>
  <r>
    <x v="183"/>
    <s v="Покупка"/>
    <n v="280"/>
    <n v="280"/>
  </r>
  <r>
    <x v="184"/>
    <s v="Продажа"/>
    <n v="460"/>
    <n v="-460"/>
  </r>
  <r>
    <x v="185"/>
    <s v="Продажа"/>
    <n v="300"/>
    <n v="-300"/>
  </r>
  <r>
    <x v="186"/>
    <s v="Покупка"/>
    <n v="330"/>
    <n v="330"/>
  </r>
  <r>
    <x v="187"/>
    <s v="Покупка"/>
    <n v="490"/>
    <n v="490"/>
  </r>
  <r>
    <x v="188"/>
    <s v="Продажа"/>
    <n v="70"/>
    <n v="-70"/>
  </r>
  <r>
    <x v="189"/>
    <s v="Продажа"/>
    <n v="450"/>
    <n v="-450"/>
  </r>
  <r>
    <x v="190"/>
    <s v="Покупка"/>
    <n v="350"/>
    <n v="350"/>
  </r>
  <r>
    <x v="191"/>
    <s v="Продажа"/>
    <n v="490"/>
    <n v="-490"/>
  </r>
  <r>
    <x v="192"/>
    <s v="Продажа"/>
    <n v="40"/>
    <n v="-40"/>
  </r>
  <r>
    <x v="193"/>
    <s v="Покупка"/>
    <n v="140"/>
    <n v="140"/>
  </r>
  <r>
    <x v="193"/>
    <s v="Покупка"/>
    <n v="440"/>
    <n v="440"/>
  </r>
  <r>
    <x v="194"/>
    <s v="Продажа"/>
    <n v="150"/>
    <n v="-150"/>
  </r>
  <r>
    <x v="194"/>
    <s v="Покупка"/>
    <n v="410"/>
    <n v="410"/>
  </r>
  <r>
    <x v="194"/>
    <s v="Продажа"/>
    <n v="160"/>
    <n v="-160"/>
  </r>
  <r>
    <x v="195"/>
    <s v="Покупка"/>
    <n v="320"/>
    <n v="320"/>
  </r>
  <r>
    <x v="196"/>
    <s v="Покупка"/>
    <n v="380"/>
    <n v="380"/>
  </r>
  <r>
    <x v="197"/>
    <s v="Покупка"/>
    <n v="400"/>
    <n v="400"/>
  </r>
  <r>
    <x v="198"/>
    <s v="Покупка"/>
    <n v="250"/>
    <n v="250"/>
  </r>
  <r>
    <x v="199"/>
    <s v="Покупка"/>
    <n v="500"/>
    <n v="500"/>
  </r>
  <r>
    <x v="200"/>
    <s v="Продажа"/>
    <n v="20"/>
    <n v="-20"/>
  </r>
  <r>
    <x v="201"/>
    <s v="Продажа"/>
    <n v="80"/>
    <n v="-80"/>
  </r>
  <r>
    <x v="202"/>
    <s v="Покупка"/>
    <n v="440"/>
    <n v="440"/>
  </r>
  <r>
    <x v="203"/>
    <s v="Покупка"/>
    <n v="330"/>
    <n v="330"/>
  </r>
  <r>
    <x v="204"/>
    <s v="Продажа"/>
    <n v="20"/>
    <n v="-20"/>
  </r>
  <r>
    <x v="205"/>
    <s v="Продажа"/>
    <n v="140"/>
    <n v="-140"/>
  </r>
  <r>
    <x v="206"/>
    <s v="Продажа"/>
    <n v="360"/>
    <n v="-360"/>
  </r>
  <r>
    <x v="207"/>
    <s v="Покупка"/>
    <n v="180"/>
    <n v="180"/>
  </r>
  <r>
    <x v="208"/>
    <s v="Покупка"/>
    <n v="380"/>
    <n v="380"/>
  </r>
  <r>
    <x v="209"/>
    <s v="Покупка"/>
    <n v="250"/>
    <n v="250"/>
  </r>
  <r>
    <x v="210"/>
    <s v="Продажа"/>
    <n v="10"/>
    <n v="-10"/>
  </r>
  <r>
    <x v="211"/>
    <s v="Покупка"/>
    <n v="230"/>
    <n v="230"/>
  </r>
  <r>
    <x v="212"/>
    <s v="Продажа"/>
    <n v="160"/>
    <n v="-160"/>
  </r>
  <r>
    <x v="212"/>
    <s v="Покупка"/>
    <n v="150"/>
    <n v="150"/>
  </r>
  <r>
    <x v="213"/>
    <s v="Продажа"/>
    <n v="320"/>
    <n v="-320"/>
  </r>
  <r>
    <x v="214"/>
    <s v="Покупка"/>
    <n v="50"/>
    <n v="50"/>
  </r>
  <r>
    <x v="215"/>
    <s v="Покупка"/>
    <n v="10"/>
    <n v="10"/>
  </r>
  <r>
    <x v="216"/>
    <s v="Покупка"/>
    <n v="370"/>
    <n v="370"/>
  </r>
  <r>
    <x v="217"/>
    <s v="Продажа"/>
    <n v="60"/>
    <n v="-60"/>
  </r>
  <r>
    <x v="218"/>
    <s v="Продажа"/>
    <n v="130"/>
    <n v="-130"/>
  </r>
  <r>
    <x v="219"/>
    <s v="Покупка"/>
    <n v="330"/>
    <n v="330"/>
  </r>
  <r>
    <x v="220"/>
    <s v="Покупка"/>
    <n v="80"/>
    <n v="80"/>
  </r>
  <r>
    <x v="221"/>
    <s v="Продажа"/>
    <n v="240"/>
    <n v="-240"/>
  </r>
  <r>
    <x v="221"/>
    <s v="Покупка"/>
    <n v="40"/>
    <n v="40"/>
  </r>
  <r>
    <x v="222"/>
    <s v="Покупка"/>
    <n v="450"/>
    <n v="450"/>
  </r>
  <r>
    <x v="223"/>
    <s v="Продажа"/>
    <n v="380"/>
    <n v="-380"/>
  </r>
  <r>
    <x v="224"/>
    <s v="Продажа"/>
    <n v="340"/>
    <n v="-340"/>
  </r>
  <r>
    <x v="225"/>
    <s v="Продажа"/>
    <n v="140"/>
    <n v="-140"/>
  </r>
  <r>
    <x v="226"/>
    <s v="Продажа"/>
    <n v="60"/>
    <n v="-60"/>
  </r>
  <r>
    <x v="227"/>
    <s v="Продажа"/>
    <n v="280"/>
    <n v="-280"/>
  </r>
  <r>
    <x v="227"/>
    <s v="Покупка"/>
    <n v="390"/>
    <n v="390"/>
  </r>
  <r>
    <x v="228"/>
    <s v="Покупка"/>
    <n v="330"/>
    <n v="330"/>
  </r>
  <r>
    <x v="229"/>
    <s v="Покупка"/>
    <n v="220"/>
    <n v="220"/>
  </r>
  <r>
    <x v="229"/>
    <s v="Покупка"/>
    <n v="370"/>
    <n v="370"/>
  </r>
  <r>
    <x v="230"/>
    <s v="Покупка"/>
    <n v="190"/>
    <n v="190"/>
  </r>
  <r>
    <x v="231"/>
    <s v="Покупка"/>
    <n v="70"/>
    <n v="70"/>
  </r>
  <r>
    <x v="231"/>
    <s v="Продажа"/>
    <n v="180"/>
    <n v="-180"/>
  </r>
  <r>
    <x v="232"/>
    <s v="Покупка"/>
    <n v="280"/>
    <n v="280"/>
  </r>
  <r>
    <x v="233"/>
    <s v="Продажа"/>
    <n v="460"/>
    <n v="-460"/>
  </r>
  <r>
    <x v="234"/>
    <s v="Покупка"/>
    <n v="420"/>
    <n v="420"/>
  </r>
  <r>
    <x v="234"/>
    <s v="Продажа"/>
    <n v="60"/>
    <n v="-60"/>
  </r>
  <r>
    <x v="235"/>
    <s v="Покупка"/>
    <n v="230"/>
    <n v="230"/>
  </r>
  <r>
    <x v="236"/>
    <s v="Продажа"/>
    <n v="360"/>
    <n v="-360"/>
  </r>
  <r>
    <x v="237"/>
    <s v="Покупка"/>
    <n v="430"/>
    <n v="430"/>
  </r>
  <r>
    <x v="238"/>
    <s v="Покупка"/>
    <n v="20"/>
    <n v="20"/>
  </r>
  <r>
    <x v="238"/>
    <s v="Покупка"/>
    <n v="20"/>
    <n v="20"/>
  </r>
  <r>
    <x v="239"/>
    <s v="Продажа"/>
    <n v="20"/>
    <n v="-20"/>
  </r>
  <r>
    <x v="239"/>
    <s v="Продажа"/>
    <n v="390"/>
    <n v="-390"/>
  </r>
  <r>
    <x v="240"/>
    <s v="Продажа"/>
    <n v="90"/>
    <n v="-90"/>
  </r>
  <r>
    <x v="241"/>
    <s v="Продажа"/>
    <n v="230"/>
    <n v="-230"/>
  </r>
  <r>
    <x v="242"/>
    <s v="Покупка"/>
    <n v="360"/>
    <n v="360"/>
  </r>
  <r>
    <x v="242"/>
    <s v="Покупка"/>
    <n v="370"/>
    <n v="370"/>
  </r>
  <r>
    <x v="243"/>
    <s v="Покупка"/>
    <n v="240"/>
    <n v="240"/>
  </r>
  <r>
    <x v="244"/>
    <s v="Продажа"/>
    <n v="340"/>
    <n v="-340"/>
  </r>
  <r>
    <x v="245"/>
    <s v="Покупка"/>
    <n v="450"/>
    <n v="450"/>
  </r>
  <r>
    <x v="246"/>
    <s v="Продажа"/>
    <n v="90"/>
    <n v="-90"/>
  </r>
  <r>
    <x v="247"/>
    <s v="Продажа"/>
    <n v="10"/>
    <n v="-10"/>
  </r>
  <r>
    <x v="248"/>
    <s v="Покупка"/>
    <n v="370"/>
    <n v="370"/>
  </r>
  <r>
    <x v="249"/>
    <s v="Покупка"/>
    <n v="390"/>
    <n v="390"/>
  </r>
  <r>
    <x v="250"/>
    <s v="Продажа"/>
    <n v="410"/>
    <n v="-410"/>
  </r>
  <r>
    <x v="251"/>
    <s v="Продажа"/>
    <n v="70"/>
    <n v="-70"/>
  </r>
  <r>
    <x v="252"/>
    <s v="Покупка"/>
    <n v="180"/>
    <n v="180"/>
  </r>
  <r>
    <x v="253"/>
    <s v="Продажа"/>
    <n v="330"/>
    <n v="-330"/>
  </r>
  <r>
    <x v="254"/>
    <s v="Продажа"/>
    <n v="350"/>
    <n v="-350"/>
  </r>
  <r>
    <x v="255"/>
    <s v="Покупка"/>
    <n v="410"/>
    <n v="410"/>
  </r>
  <r>
    <x v="256"/>
    <s v="Покупка"/>
    <n v="180"/>
    <n v="180"/>
  </r>
  <r>
    <x v="257"/>
    <s v="Покупка"/>
    <n v="380"/>
    <n v="380"/>
  </r>
  <r>
    <x v="258"/>
    <s v="Продажа"/>
    <n v="480"/>
    <n v="-480"/>
  </r>
  <r>
    <x v="259"/>
    <s v="Покупка"/>
    <n v="450"/>
    <n v="450"/>
  </r>
  <r>
    <x v="260"/>
    <s v="Покупка"/>
    <n v="150"/>
    <n v="150"/>
  </r>
  <r>
    <x v="261"/>
    <s v="Продажа"/>
    <n v="350"/>
    <n v="-350"/>
  </r>
  <r>
    <x v="262"/>
    <s v="Покупка"/>
    <n v="90"/>
    <n v="90"/>
  </r>
  <r>
    <x v="263"/>
    <s v="Продажа"/>
    <n v="40"/>
    <n v="-40"/>
  </r>
  <r>
    <x v="264"/>
    <s v="Продажа"/>
    <n v="490"/>
    <n v="-490"/>
  </r>
  <r>
    <x v="265"/>
    <s v="Покупка"/>
    <n v="420"/>
    <n v="420"/>
  </r>
  <r>
    <x v="266"/>
    <s v="Покупка"/>
    <n v="120"/>
    <n v="120"/>
  </r>
  <r>
    <x v="267"/>
    <s v="Продажа"/>
    <n v="290"/>
    <n v="-290"/>
  </r>
  <r>
    <x v="268"/>
    <s v="Продажа"/>
    <n v="180"/>
    <n v="-180"/>
  </r>
  <r>
    <x v="269"/>
    <s v="Покупка"/>
    <n v="420"/>
    <n v="420"/>
  </r>
  <r>
    <x v="270"/>
    <s v="Покупка"/>
    <n v="110"/>
    <n v="110"/>
  </r>
  <r>
    <x v="271"/>
    <s v="Покупка"/>
    <n v="90"/>
    <n v="90"/>
  </r>
  <r>
    <x v="272"/>
    <s v="Покупка"/>
    <n v="270"/>
    <n v="270"/>
  </r>
  <r>
    <x v="273"/>
    <s v="Продажа"/>
    <n v="420"/>
    <n v="-420"/>
  </r>
  <r>
    <x v="274"/>
    <s v="Продажа"/>
    <n v="390"/>
    <n v="-390"/>
  </r>
  <r>
    <x v="275"/>
    <s v="Покупка"/>
    <n v="310"/>
    <n v="310"/>
  </r>
  <r>
    <x v="276"/>
    <s v="Продажа"/>
    <n v="440"/>
    <n v="-440"/>
  </r>
  <r>
    <x v="277"/>
    <s v="Покупка"/>
    <n v="70"/>
    <n v="70"/>
  </r>
  <r>
    <x v="278"/>
    <s v="Продажа"/>
    <n v="170"/>
    <n v="-170"/>
  </r>
  <r>
    <x v="279"/>
    <s v="Покупка"/>
    <n v="430"/>
    <n v="430"/>
  </r>
  <r>
    <x v="280"/>
    <s v="Покупка"/>
    <n v="20"/>
    <n v="20"/>
  </r>
  <r>
    <x v="281"/>
    <s v="Продажа"/>
    <n v="400"/>
    <n v="-400"/>
  </r>
  <r>
    <x v="281"/>
    <s v="Продажа"/>
    <n v="170"/>
    <n v="-170"/>
  </r>
  <r>
    <x v="282"/>
    <s v="Покупка"/>
    <n v="170"/>
    <n v="170"/>
  </r>
  <r>
    <x v="282"/>
    <s v="Продажа"/>
    <n v="470"/>
    <n v="-470"/>
  </r>
  <r>
    <x v="282"/>
    <s v="Продажа"/>
    <n v="120"/>
    <n v="-120"/>
  </r>
  <r>
    <x v="283"/>
    <s v="Продажа"/>
    <n v="310"/>
    <n v="-310"/>
  </r>
  <r>
    <x v="284"/>
    <s v="Покупка"/>
    <n v="320"/>
    <n v="320"/>
  </r>
  <r>
    <x v="285"/>
    <s v="Продажа"/>
    <n v="140"/>
    <n v="-140"/>
  </r>
  <r>
    <x v="286"/>
    <s v="Покупка"/>
    <n v="300"/>
    <n v="300"/>
  </r>
  <r>
    <x v="287"/>
    <s v="Покупка"/>
    <n v="480"/>
    <n v="480"/>
  </r>
  <r>
    <x v="288"/>
    <s v="Продажа"/>
    <n v="150"/>
    <n v="-150"/>
  </r>
  <r>
    <x v="289"/>
    <s v="Продажа"/>
    <n v="110"/>
    <n v="-110"/>
  </r>
  <r>
    <x v="290"/>
    <s v="Продажа"/>
    <n v="10"/>
    <n v="-10"/>
  </r>
  <r>
    <x v="291"/>
    <s v="Покупка"/>
    <n v="250"/>
    <n v="250"/>
  </r>
  <r>
    <x v="291"/>
    <s v="Покупка"/>
    <n v="260"/>
    <n v="260"/>
  </r>
  <r>
    <x v="292"/>
    <s v="Продажа"/>
    <n v="360"/>
    <n v="-360"/>
  </r>
  <r>
    <x v="292"/>
    <s v="Покупка"/>
    <n v="390"/>
    <n v="390"/>
  </r>
  <r>
    <x v="293"/>
    <s v="Продажа"/>
    <n v="350"/>
    <n v="-350"/>
  </r>
  <r>
    <x v="294"/>
    <s v="Покупка"/>
    <n v="130"/>
    <n v="130"/>
  </r>
  <r>
    <x v="294"/>
    <s v="Покупка"/>
    <n v="350"/>
    <n v="350"/>
  </r>
  <r>
    <x v="295"/>
    <s v="Покупка"/>
    <n v="210"/>
    <n v="210"/>
  </r>
  <r>
    <x v="296"/>
    <s v="Покупка"/>
    <n v="110"/>
    <n v="110"/>
  </r>
  <r>
    <x v="297"/>
    <s v="Продажа"/>
    <n v="270"/>
    <n v="-270"/>
  </r>
  <r>
    <x v="298"/>
    <s v="Продажа"/>
    <n v="240"/>
    <n v="-240"/>
  </r>
  <r>
    <x v="299"/>
    <s v="Покупка"/>
    <n v="140"/>
    <n v="140"/>
  </r>
  <r>
    <x v="299"/>
    <s v="Покупка"/>
    <n v="180"/>
    <n v="180"/>
  </r>
  <r>
    <x v="300"/>
    <s v="Продажа"/>
    <n v="50"/>
    <n v="-50"/>
  </r>
  <r>
    <x v="301"/>
    <s v="Покупка"/>
    <n v="210"/>
    <n v="210"/>
  </r>
  <r>
    <x v="302"/>
    <s v="Продажа"/>
    <n v="140"/>
    <n v="-140"/>
  </r>
  <r>
    <x v="303"/>
    <s v="Продажа"/>
    <n v="180"/>
    <n v="-180"/>
  </r>
  <r>
    <x v="304"/>
    <s v="Покупка"/>
    <n v="190"/>
    <n v="190"/>
  </r>
  <r>
    <x v="305"/>
    <s v="Покупка"/>
    <n v="320"/>
    <n v="320"/>
  </r>
  <r>
    <x v="305"/>
    <s v="Покупка"/>
    <n v="180"/>
    <n v="180"/>
  </r>
  <r>
    <x v="306"/>
    <s v="Продажа"/>
    <n v="10"/>
    <n v="-10"/>
  </r>
  <r>
    <x v="307"/>
    <s v="Продажа"/>
    <n v="200"/>
    <n v="-200"/>
  </r>
  <r>
    <x v="308"/>
    <s v="Покупка"/>
    <n v="40"/>
    <n v="40"/>
  </r>
  <r>
    <x v="308"/>
    <s v="Продажа"/>
    <n v="100"/>
    <n v="-100"/>
  </r>
  <r>
    <x v="309"/>
    <s v="Продажа"/>
    <n v="70"/>
    <n v="-70"/>
  </r>
  <r>
    <x v="310"/>
    <s v="Покупка"/>
    <n v="200"/>
    <n v="200"/>
  </r>
  <r>
    <x v="311"/>
    <s v="Покупка"/>
    <n v="350"/>
    <n v="350"/>
  </r>
  <r>
    <x v="311"/>
    <s v="Покупка"/>
    <n v="370"/>
    <n v="370"/>
  </r>
  <r>
    <x v="312"/>
    <s v="Покупка"/>
    <n v="500"/>
    <n v="500"/>
  </r>
  <r>
    <x v="313"/>
    <s v="Продажа"/>
    <n v="70"/>
    <n v="-70"/>
  </r>
  <r>
    <x v="314"/>
    <s v="Продажа"/>
    <n v="380"/>
    <n v="-380"/>
  </r>
  <r>
    <x v="315"/>
    <s v="Продажа"/>
    <n v="190"/>
    <n v="-190"/>
  </r>
  <r>
    <x v="316"/>
    <s v="Покупка"/>
    <n v="440"/>
    <n v="440"/>
  </r>
  <r>
    <x v="317"/>
    <s v="Покупка"/>
    <n v="100"/>
    <n v="100"/>
  </r>
  <r>
    <x v="318"/>
    <s v="Покупка"/>
    <n v="430"/>
    <n v="430"/>
  </r>
  <r>
    <x v="319"/>
    <s v="Покупка"/>
    <n v="420"/>
    <n v="420"/>
  </r>
  <r>
    <x v="320"/>
    <s v="Покупка"/>
    <n v="440"/>
    <n v="440"/>
  </r>
  <r>
    <x v="321"/>
    <s v="Покупка"/>
    <n v="130"/>
    <n v="130"/>
  </r>
  <r>
    <x v="322"/>
    <s v="Продажа"/>
    <n v="40"/>
    <n v="-40"/>
  </r>
  <r>
    <x v="322"/>
    <s v="Продажа"/>
    <n v="11500"/>
    <n v="-1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448F9-D222-4261-8887-4B4D92AD39A9}" name="Сводная таблица1" cacheId="4"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compact="0" compactData="0" multipleFieldFilters="0">
  <location ref="D42:E365" firstHeaderRow="1" firstDataRow="1" firstDataCol="1"/>
  <pivotFields count="4">
    <pivotField axis="axisRow" compact="0" outline="0" showAl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compact="0" outline="0" showAll="0"/>
    <pivotField compact="0" outline="0" showAll="0"/>
    <pivotField dataField="1" compact="0" outline="0" showAll="0"/>
  </pivotFields>
  <rowFields count="1">
    <field x="0"/>
  </rowFields>
  <rowItems count="3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C1EDF9-1A3D-45EA-A13D-62AF9BDA0580}" name="Сводная таблица2" cacheId="4"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location ref="B383:C706" firstHeaderRow="1" firstDataRow="1" firstDataCol="1"/>
  <pivotFields count="4">
    <pivotField axis="axisRow" showAl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showAll="0"/>
    <pivotField showAll="0"/>
    <pivotField dataField="1" showAll="0"/>
  </pivotFields>
  <rowFields count="1">
    <field x="0"/>
  </rowFields>
  <rowItems count="3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55B5A3-DAF2-4173-A21B-453CA206F3E5}" name="КХЛ2" displayName="КХЛ2" ref="A2:G1340" totalsRowShown="0" headerRowDxfId="15" dataDxfId="16" tableBorderDxfId="24">
  <autoFilter ref="A2:G1340" xr:uid="{6555B5A3-DAF2-4173-A21B-453CA206F3E5}"/>
  <tableColumns count="7">
    <tableColumn id="1" xr3:uid="{5FD83A7C-C0D8-49B5-A618-8F03276B9743}" name="Номер" dataDxfId="23"/>
    <tableColumn id="2" xr3:uid="{B26AF020-6E53-4D0C-BEE6-67E1B60E06CA}" name="Фамилия, имя" dataDxfId="22"/>
    <tableColumn id="3" xr3:uid="{59BDBFBD-CDED-42B1-944C-EFCFF79434EA}" name="Амплуа" dataDxfId="21"/>
    <tableColumn id="4" xr3:uid="{445C3DB3-7D5A-4AAB-A81A-363562712851}" name="Дата рождения" dataDxfId="20"/>
    <tableColumn id="5" xr3:uid="{5385AA44-B3BC-4659-84A1-4BF59824CEAF}" name="Возраст" dataDxfId="19"/>
    <tableColumn id="6" xr3:uid="{60EA48A7-B704-49FE-8C94-3B1BFC50F4D0}" name="Гражданство" dataDxfId="18"/>
    <tableColumn id="7" xr3:uid="{C41059BF-BA9B-463A-8E54-2BD11E8C5AAF}" name="Зарплата" dataDxfId="1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3AC232-5479-4ECA-A531-84D330F43AF1}" name="Продажи" displayName="Продажи" ref="F4:U419" totalsRowShown="0" headerRowDxfId="12" headerRowBorderDxfId="13" tableBorderDxfId="14">
  <autoFilter ref="F4:U419" xr:uid="{623AC232-5479-4ECA-A531-84D330F43AF1}"/>
  <tableColumns count="16">
    <tableColumn id="1" xr3:uid="{952A7BD2-2C51-4219-8E2A-37B59E8C3EAD}" name="Артикул"/>
    <tableColumn id="2" xr3:uid="{6DFC2BAB-0470-4FF5-B067-794BF4464F6C}" name="Категория"/>
    <tableColumn id="3" xr3:uid="{901CBB58-3E40-4574-8542-988C50716F60}" name="Наименование"/>
    <tableColumn id="4" xr3:uid="{A0223A44-F353-4794-BE53-C36B795D9351}" name="цена за 1кг"/>
    <tableColumn id="5" xr3:uid="{BA035093-1E0C-449D-884F-938FF75C1658}" name="мин фасовка, кг"/>
    <tableColumn id="6" xr3:uid="{BA51C8AA-EAA2-40D7-A091-C72758E8F59F}" name="Заказанное количество, кг"/>
    <tableColumn id="7" xr3:uid="{A35BAFA2-FFE1-4086-BC97-0C6CAE8B82B5}" name="Итого"/>
    <tableColumn id="8" xr3:uid="{D57C7980-ACD7-4596-A82C-BDDDFEB60E12}" name="Скидка"/>
    <tableColumn id="9" xr3:uid="{573F7E46-E0B0-49F0-A643-A48EA1AB516D}" name="Итого со скидкой"/>
    <tableColumn id="10" xr3:uid="{4891909C-1E5D-48E4-9DF8-6C22A631D3E1}" name="Дата заказа" dataDxfId="1"/>
    <tableColumn id="11" xr3:uid="{1C8BDA4E-434A-4630-961F-4023AE0651FC}" name="Месяц" dataDxfId="2">
      <calculatedColumnFormula>MONTH(Продажи[[#This Row],[Дата заказа]])</calculatedColumnFormula>
    </tableColumn>
    <tableColumn id="12" xr3:uid="{A9856ECD-D680-48D1-A5C8-27806C367E1F}" name="День недели" dataDxfId="11">
      <calculatedColumnFormula>WEEKDAY(Продажи[[#This Row],[Дата заказа]],2)</calculatedColumnFormula>
    </tableColumn>
    <tableColumn id="13" xr3:uid="{2B21A1CC-A625-4225-B2D2-4921F21E7B85}" name="День заказа" dataDxfId="10">
      <calculatedColumnFormula>DAY(Продажи[[#This Row],[Дата заказа]])</calculatedColumnFormula>
    </tableColumn>
    <tableColumn id="14" xr3:uid="{FC2D32FF-4271-4F01-B5CA-29CD542B50D1}" name="кило" dataDxfId="9">
      <calculatedColumnFormula>LEFT(Продажи[[#This Row],[мин фасовка, кг]],LEN(Продажи[[#This Row],[мин фасовка, кг]])-3)*Продажи[[#This Row],[Заказанное количество, кг]]</calculatedColumnFormula>
    </tableColumn>
    <tableColumn id="15" xr3:uid="{A0E70B27-2047-4763-991F-FFC8E39A263A}" name="Год заказа" dataDxfId="8">
      <calculatedColumnFormula>YEAR(Продажи[[#This Row],[Дата заказа]])</calculatedColumnFormula>
    </tableColumn>
    <tableColumn id="17" xr3:uid="{A31A84C5-DD51-4598-AF34-F50C6E83A821}" name="Номер недели" dataDxfId="0">
      <calculatedColumnFormula>INT((Продажи[[#This Row],[Дата заказа]]-DATE(YEAR(Продажи[[#This Row],[Дата заказа]]-WEEKDAY(Продажи[[#This Row],[Дата заказа]]-1)+4),1,3) + WEEKDAY(DATE(YEAR(Продажи[[#This Row],[Дата заказа]]-WEEKDAY(Продажи[[#This Row],[Дата заказа]]-1)+4),1,3))+5)/7)</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ED5145-A797-4A77-B17A-908D1D47E723}" name="Сделки" displayName="Сделки" ref="B2:F380" totalsRowShown="0" headerRowDxfId="7" headerRowBorderDxfId="5" tableBorderDxfId="6">
  <autoFilter ref="B2:F380" xr:uid="{27ED5145-A797-4A77-B17A-908D1D47E723}"/>
  <tableColumns count="5">
    <tableColumn id="1" xr3:uid="{5861EEB9-A04A-467C-B82B-C6DE58F6A6E0}" name="Дата сделки"/>
    <tableColumn id="2" xr3:uid="{9382FD1A-6BB8-420C-8D53-860EC1061A33}" name="Тип сделки"/>
    <tableColumn id="3" xr3:uid="{7189C3E7-1C34-42B6-806E-9AF44273B4F4}" name="Количество"/>
    <tableColumn id="4" xr3:uid="{3ED2C93B-8AAE-4F56-8967-41EA17E194FE}" name="Количество_net" dataDxfId="4">
      <calculatedColumnFormula>IF(Сделки[[#This Row],[Тип сделки]]="Продажа",Сделки[[#This Row],[Количество]]*-1,Сделки[[#This Row],[Количество]])</calculatedColumnFormula>
    </tableColumn>
    <tableColumn id="5" xr3:uid="{910B1806-3816-4B9A-A5AE-831A9271E15E}" name="Ден поток" dataDxfId="3">
      <calculatedColumnFormula>Сделки[[#This Row],[Количество_net]]*VLOOKUP(Сделки[[#This Row],[Дата сделки]],Сделки_табл,2,FALSE)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5"/>
  <sheetViews>
    <sheetView tabSelected="1" workbookViewId="0">
      <selection activeCell="E12" sqref="E12"/>
    </sheetView>
  </sheetViews>
  <sheetFormatPr defaultRowHeight="14.25" x14ac:dyDescent="0.45"/>
  <cols>
    <col min="1" max="1" width="25" customWidth="1"/>
    <col min="3" max="3" width="50" customWidth="1"/>
    <col min="4" max="4" width="13.265625" bestFit="1" customWidth="1"/>
    <col min="5" max="5" width="28" bestFit="1" customWidth="1"/>
  </cols>
  <sheetData>
    <row r="1" spans="1:4" x14ac:dyDescent="0.45">
      <c r="B1" t="s">
        <v>0</v>
      </c>
      <c r="C1" s="2" t="s">
        <v>3351</v>
      </c>
    </row>
    <row r="2" spans="1:4" x14ac:dyDescent="0.45">
      <c r="B2" t="s">
        <v>1</v>
      </c>
      <c r="C2" s="2" t="s">
        <v>3352</v>
      </c>
    </row>
    <row r="3" spans="1:4" x14ac:dyDescent="0.45">
      <c r="B3" t="s">
        <v>2</v>
      </c>
      <c r="C3" s="3">
        <v>86</v>
      </c>
    </row>
    <row r="4" spans="1:4" x14ac:dyDescent="0.45">
      <c r="A4" s="4" t="s">
        <v>3</v>
      </c>
      <c r="B4" s="4" t="s">
        <v>4</v>
      </c>
      <c r="C4" s="4" t="s">
        <v>5</v>
      </c>
      <c r="D4" s="4" t="s">
        <v>6</v>
      </c>
    </row>
    <row r="5" spans="1:4" ht="28.5" x14ac:dyDescent="0.45">
      <c r="A5" s="8" t="s">
        <v>7</v>
      </c>
      <c r="B5" s="1">
        <v>1</v>
      </c>
      <c r="C5" s="5" t="s">
        <v>8</v>
      </c>
      <c r="D5" s="2">
        <f>_xlfn.QUARTILE.INC(Акции!F4:F1401,1)</f>
        <v>25.414999999999999</v>
      </c>
    </row>
    <row r="6" spans="1:4" x14ac:dyDescent="0.45">
      <c r="A6" s="9"/>
      <c r="B6" s="1">
        <v>2</v>
      </c>
      <c r="C6" s="5" t="s">
        <v>9</v>
      </c>
      <c r="D6" s="2">
        <f>_xlfn.VAR.S(Акции!F4:F1401)</f>
        <v>52.264446236824675</v>
      </c>
    </row>
    <row r="7" spans="1:4" ht="28.5" x14ac:dyDescent="0.45">
      <c r="A7" s="9"/>
      <c r="B7" s="1">
        <v>3</v>
      </c>
      <c r="C7" s="5" t="s">
        <v>10</v>
      </c>
      <c r="D7" s="2">
        <f>_xlfn.QUARTILE.INC(Акции!I4:I1401,3)</f>
        <v>0.33999999999999631</v>
      </c>
    </row>
    <row r="8" spans="1:4" ht="28.5" x14ac:dyDescent="0.45">
      <c r="A8" s="9"/>
      <c r="B8" s="1">
        <v>4</v>
      </c>
      <c r="C8" s="5" t="s">
        <v>11</v>
      </c>
      <c r="D8" s="2">
        <f>AVERAGE(Акции!I4:I1401)</f>
        <v>-4.6098783106657106E-3</v>
      </c>
    </row>
    <row r="9" spans="1:4" x14ac:dyDescent="0.45">
      <c r="A9" s="9"/>
      <c r="B9" s="1">
        <v>5</v>
      </c>
      <c r="C9" s="5" t="s">
        <v>12</v>
      </c>
      <c r="D9" s="2">
        <f>MAX(Акции!G4:G1401)</f>
        <v>94875300</v>
      </c>
    </row>
    <row r="10" spans="1:4" x14ac:dyDescent="0.45">
      <c r="A10" s="9"/>
      <c r="B10" s="1">
        <v>6</v>
      </c>
      <c r="C10" s="5" t="s">
        <v>13</v>
      </c>
      <c r="D10" s="2">
        <f>SKEW(Акции!G4:G1401)</f>
        <v>11.00884843703699</v>
      </c>
    </row>
    <row r="11" spans="1:4" x14ac:dyDescent="0.45">
      <c r="A11" s="8" t="s">
        <v>14</v>
      </c>
      <c r="B11" s="1">
        <v>7</v>
      </c>
      <c r="C11" s="5" t="s">
        <v>15</v>
      </c>
      <c r="D11" s="2">
        <f>COUNTIF(КХЛ!C3:C1340,"вратарь")</f>
        <v>190</v>
      </c>
    </row>
    <row r="12" spans="1:4" ht="28.5" x14ac:dyDescent="0.45">
      <c r="A12" s="9"/>
      <c r="B12" s="1">
        <v>8</v>
      </c>
      <c r="C12" s="5" t="s">
        <v>16</v>
      </c>
      <c r="D12" s="2">
        <f>COUNTIFS(КХЛ!F3:F1430,"Италия",КХЛ!E3:E1430,"&lt;=45")</f>
        <v>2</v>
      </c>
    </row>
    <row r="13" spans="1:4" ht="28.5" x14ac:dyDescent="0.45">
      <c r="A13" s="9"/>
      <c r="B13" s="1">
        <v>9</v>
      </c>
      <c r="C13" s="5" t="s">
        <v>17</v>
      </c>
      <c r="D13" s="2">
        <f>SUMIFS(КХЛ2[Зарплата],КХЛ2[Амплуа],"нападающий",КХЛ2[Дата рождения],"*1978")</f>
        <v>556298606</v>
      </c>
    </row>
    <row r="14" spans="1:4" ht="42.75" x14ac:dyDescent="0.45">
      <c r="A14" s="9"/>
      <c r="B14" s="1">
        <v>10</v>
      </c>
      <c r="C14" s="5" t="s">
        <v>18</v>
      </c>
      <c r="D14" s="2">
        <f>IF(ISERROR(AVERAGEIFS(КХЛ2[Зарплата],КХЛ2[Гражданство],"Финляндия",КХЛ2[Фамилия, имя],"Г*")),0,AVERAGEIFS(КХЛ2[Зарплата],КХЛ2[Гражданство],"Финляндия",КХЛ2[Фамилия, имя],"Г*"))</f>
        <v>0</v>
      </c>
    </row>
    <row r="15" spans="1:4" x14ac:dyDescent="0.45">
      <c r="A15" s="9"/>
      <c r="B15" s="1">
        <v>11</v>
      </c>
      <c r="C15" s="5" t="s">
        <v>19</v>
      </c>
      <c r="D15" s="2">
        <f>VLOOKUP(1512,КХЛ2[#All],5,FALSE)</f>
        <v>38</v>
      </c>
    </row>
    <row r="16" spans="1:4" ht="28.5" x14ac:dyDescent="0.45">
      <c r="A16" s="9"/>
      <c r="B16" s="1">
        <v>12</v>
      </c>
      <c r="C16" s="5" t="s">
        <v>20</v>
      </c>
      <c r="D16" s="2">
        <f>INDEX(КХЛ2[Номер],MATCH("Николаев Илья",КХЛ2[Фамилия, имя],0))</f>
        <v>1662</v>
      </c>
    </row>
    <row r="17" spans="1:5" x14ac:dyDescent="0.45">
      <c r="A17" s="8" t="s">
        <v>21</v>
      </c>
      <c r="B17" s="1">
        <v>13</v>
      </c>
      <c r="C17" s="5" t="s">
        <v>22</v>
      </c>
      <c r="D17" s="2">
        <f>LEN(Текст!B4)</f>
        <v>988</v>
      </c>
    </row>
    <row r="18" spans="1:5" ht="28.5" x14ac:dyDescent="0.45">
      <c r="A18" s="9"/>
      <c r="B18" s="1">
        <v>14</v>
      </c>
      <c r="C18" s="5" t="s">
        <v>23</v>
      </c>
      <c r="D18" s="2" t="str">
        <f>MID(Текст!B4,366,366-361+1)</f>
        <v>ramter</v>
      </c>
    </row>
    <row r="19" spans="1:5" ht="28.5" x14ac:dyDescent="0.45">
      <c r="A19" s="9"/>
      <c r="B19" s="1">
        <v>15</v>
      </c>
      <c r="C19" s="5" t="s">
        <v>24</v>
      </c>
      <c r="D19" s="2">
        <f>FIND("m",Текст!B4)</f>
        <v>75</v>
      </c>
    </row>
    <row r="20" spans="1:5" x14ac:dyDescent="0.45">
      <c r="A20" s="9"/>
      <c r="B20" s="1">
        <v>16</v>
      </c>
      <c r="C20" s="5" t="s">
        <v>25</v>
      </c>
      <c r="D20" s="2">
        <f>LEN(SUBSTITUTE(Текст!B4," ",""))</f>
        <v>838</v>
      </c>
    </row>
    <row r="21" spans="1:5" ht="28.5" x14ac:dyDescent="0.45">
      <c r="A21" s="9"/>
      <c r="B21" s="1">
        <v>17</v>
      </c>
      <c r="C21" s="5" t="s">
        <v>26</v>
      </c>
      <c r="D21" s="2">
        <f>LEN(Текст!B4)-LEN(SUBSTITUTE(Текст!B4,"G",""))</f>
        <v>1</v>
      </c>
    </row>
    <row r="22" spans="1:5" ht="28.5" x14ac:dyDescent="0.45">
      <c r="A22" s="9"/>
      <c r="B22" s="1">
        <v>18</v>
      </c>
      <c r="C22" s="5" t="s">
        <v>27</v>
      </c>
      <c r="D22" s="2">
        <f>SEARCH("h",LOWER(Текст!B4))</f>
        <v>68</v>
      </c>
    </row>
    <row r="23" spans="1:5" x14ac:dyDescent="0.45">
      <c r="A23" s="8" t="s">
        <v>28</v>
      </c>
      <c r="B23" s="1">
        <v>19</v>
      </c>
      <c r="C23" s="5" t="s">
        <v>29</v>
      </c>
      <c r="D23" s="2">
        <f>COUNTIF(Продажи[Месяц],11)</f>
        <v>36</v>
      </c>
    </row>
    <row r="24" spans="1:5" ht="28.5" x14ac:dyDescent="0.45">
      <c r="A24" s="9"/>
      <c r="B24" s="1">
        <v>20</v>
      </c>
      <c r="C24" s="5" t="s">
        <v>30</v>
      </c>
      <c r="D24" s="2">
        <f>COUNTIF(Продажи[День недели],3)/COUNT(Продажи[День недели])</f>
        <v>0.14216867469879518</v>
      </c>
    </row>
    <row r="25" spans="1:5" ht="28.5" x14ac:dyDescent="0.45">
      <c r="A25" s="9"/>
      <c r="B25" s="1">
        <v>21</v>
      </c>
      <c r="C25" s="5" t="s">
        <v>31</v>
      </c>
      <c r="D25" s="2">
        <f>SUMIFS(Продажи[Итого со скидкой],Продажи[Дата заказа],"&gt;="&amp;DATE(2017,1,7),Продажи[Дата заказа],"&lt;="&amp;DATE(2019,2,10))</f>
        <v>0</v>
      </c>
      <c r="E25" s="32"/>
    </row>
    <row r="26" spans="1:5" ht="42.75" x14ac:dyDescent="0.45">
      <c r="A26" s="9"/>
      <c r="B26" s="1">
        <v>22</v>
      </c>
      <c r="C26" s="5" t="s">
        <v>32</v>
      </c>
      <c r="D26" s="2">
        <f>IF(ISERROR(AVERAGEIF(Продажи[День заказа],"&lt;="&amp;10,Продажи[Итого со скидкой])),0,AVERAGEIF(Продажи[День заказа],"&lt;="&amp;10,Продажи[Итого со скидкой]))</f>
        <v>30715.104485294112</v>
      </c>
    </row>
    <row r="27" spans="1:5" ht="28.5" x14ac:dyDescent="0.45">
      <c r="A27" s="9"/>
      <c r="B27" s="1">
        <v>23</v>
      </c>
      <c r="C27" s="5" t="s">
        <v>33</v>
      </c>
      <c r="D27" s="2">
        <f>SUMIFS(Продажи[кило],Продажи[Наименование],"Имбирь",Продажи[Год заказа],2019)</f>
        <v>20</v>
      </c>
    </row>
    <row r="28" spans="1:5" ht="57" x14ac:dyDescent="0.45">
      <c r="A28" s="9"/>
      <c r="B28" s="1">
        <v>24</v>
      </c>
      <c r="C28" s="5" t="s">
        <v>34</v>
      </c>
      <c r="D28" s="2">
        <f>IF(ISERROR(AVERAGEIFS(Продажи[Скидка],Продажи[Категория],"Зеленый чай",Продажи[Номер недели],"&gt;="&amp;9,Продажи[Номер недели],"&lt;="&amp;49)),0,AVERAGEIFS(Продажи[Скидка],Продажи[Категория],"Зеленый чай",Продажи[Номер недели],"&gt;="&amp;9,Продажи[Номер недели],"&lt;="&amp;49))</f>
        <v>6.6666666666666624E-2</v>
      </c>
      <c r="E28" s="32"/>
    </row>
    <row r="29" spans="1:5" ht="28.5" x14ac:dyDescent="0.45">
      <c r="A29" s="8" t="s">
        <v>35</v>
      </c>
      <c r="B29" s="1">
        <v>25</v>
      </c>
      <c r="C29" s="5" t="s">
        <v>36</v>
      </c>
      <c r="D29" s="2">
        <f>SUM(LARGE(Массив!B16:AF16,{1,2,3,4,5,6,7,8,9}))</f>
        <v>739</v>
      </c>
    </row>
    <row r="30" spans="1:5" ht="28.5" x14ac:dyDescent="0.45">
      <c r="A30" s="9"/>
      <c r="B30" s="1">
        <v>26</v>
      </c>
      <c r="C30" s="5" t="s">
        <v>37</v>
      </c>
      <c r="D30" s="2">
        <f>INDEX(Массив!B2:AF32,29,14)</f>
        <v>12</v>
      </c>
    </row>
    <row r="31" spans="1:5" ht="28.5" x14ac:dyDescent="0.45">
      <c r="A31" s="9"/>
      <c r="B31" s="1">
        <v>27</v>
      </c>
      <c r="C31" s="5" t="s">
        <v>38</v>
      </c>
      <c r="D31" s="2">
        <f t="array" ref="D31">SUMPRODUCT(Массив!B11:AF11,TRANSPOSE(Массив!X2:X32))</f>
        <v>56869</v>
      </c>
    </row>
    <row r="32" spans="1:5" ht="28.5" x14ac:dyDescent="0.45">
      <c r="A32" s="9"/>
      <c r="B32" s="1">
        <v>28</v>
      </c>
      <c r="C32" s="5" t="s">
        <v>39</v>
      </c>
      <c r="D32" s="2">
        <f>MATCH(MAX(Массив!AB2:AB32),Массив!AB2:AB32,0)</f>
        <v>19</v>
      </c>
    </row>
    <row r="33" spans="1:5" x14ac:dyDescent="0.45">
      <c r="A33" s="9"/>
      <c r="B33" s="1">
        <v>29</v>
      </c>
      <c r="C33" s="5" t="s">
        <v>40</v>
      </c>
      <c r="D33" s="2">
        <f t="array" ref="D33">961-SUM(MOD(Массив!B2:AF32,2))</f>
        <v>481</v>
      </c>
    </row>
    <row r="34" spans="1:5" ht="28.5" x14ac:dyDescent="0.45">
      <c r="A34" s="9"/>
      <c r="B34" s="1">
        <v>30</v>
      </c>
      <c r="C34" s="5" t="s">
        <v>41</v>
      </c>
      <c r="D34" s="2">
        <f t="array" ref="D34">SUMXMY2(Массив!B4:AF4,TRANSPOSE(Массив!G2:G32))</f>
        <v>25547</v>
      </c>
    </row>
    <row r="35" spans="1:5" ht="85.5" x14ac:dyDescent="0.45">
      <c r="A35" s="8" t="s">
        <v>42</v>
      </c>
      <c r="B35" s="1">
        <v>31</v>
      </c>
      <c r="C35" s="5" t="s">
        <v>43</v>
      </c>
      <c r="D35" s="2">
        <f>SUM(Сделки[Количество_net])</f>
        <v>0</v>
      </c>
    </row>
    <row r="36" spans="1:5" ht="85.5" x14ac:dyDescent="0.45">
      <c r="A36" s="9"/>
      <c r="B36" s="1">
        <v>32</v>
      </c>
      <c r="C36" s="5" t="s">
        <v>44</v>
      </c>
      <c r="D36" s="6"/>
    </row>
    <row r="37" spans="1:5" ht="99.75" x14ac:dyDescent="0.45">
      <c r="A37" s="9"/>
      <c r="B37" s="1">
        <v>33</v>
      </c>
      <c r="C37" s="5" t="s">
        <v>45</v>
      </c>
      <c r="D37" s="2">
        <f>SUM(Сделки[Ден поток])</f>
        <v>166435600</v>
      </c>
    </row>
    <row r="38" spans="1:5" ht="71.25" x14ac:dyDescent="0.45">
      <c r="A38" s="9"/>
      <c r="B38" s="1">
        <v>34</v>
      </c>
      <c r="C38" s="5" t="s">
        <v>46</v>
      </c>
      <c r="D38" s="29">
        <f>NPV(5.64,Сделки!F3:F4)</f>
        <v>7818.9867905356368</v>
      </c>
    </row>
    <row r="39" spans="1:5" ht="57" x14ac:dyDescent="0.45">
      <c r="A39" s="9"/>
      <c r="B39" s="1">
        <v>35</v>
      </c>
      <c r="C39" s="5" t="s">
        <v>47</v>
      </c>
      <c r="D39" s="29"/>
      <c r="E39" s="30">
        <f>NPV(D39,Сделки[Ден поток])</f>
        <v>166435600</v>
      </c>
    </row>
    <row r="40" spans="1:5" ht="57" x14ac:dyDescent="0.45">
      <c r="A40" s="9"/>
      <c r="B40" s="1">
        <v>36</v>
      </c>
      <c r="C40" s="5" t="s">
        <v>48</v>
      </c>
      <c r="D40" s="6"/>
    </row>
    <row r="42" spans="1:5" x14ac:dyDescent="0.45">
      <c r="D42" s="27" t="s">
        <v>3075</v>
      </c>
      <c r="E42" t="s">
        <v>3374</v>
      </c>
    </row>
    <row r="43" spans="1:5" x14ac:dyDescent="0.45">
      <c r="D43" t="s">
        <v>3078</v>
      </c>
      <c r="E43" s="25">
        <v>180</v>
      </c>
    </row>
    <row r="44" spans="1:5" x14ac:dyDescent="0.45">
      <c r="D44" t="s">
        <v>3080</v>
      </c>
      <c r="E44" s="25">
        <v>360</v>
      </c>
    </row>
    <row r="45" spans="1:5" x14ac:dyDescent="0.45">
      <c r="D45" t="s">
        <v>3081</v>
      </c>
      <c r="E45" s="25">
        <v>290</v>
      </c>
    </row>
    <row r="46" spans="1:5" x14ac:dyDescent="0.45">
      <c r="D46" t="s">
        <v>3082</v>
      </c>
      <c r="E46" s="25">
        <v>90</v>
      </c>
    </row>
    <row r="47" spans="1:5" x14ac:dyDescent="0.45">
      <c r="D47" t="s">
        <v>2748</v>
      </c>
      <c r="E47" s="25">
        <v>-120</v>
      </c>
    </row>
    <row r="48" spans="1:5" x14ac:dyDescent="0.45">
      <c r="D48" t="s">
        <v>3084</v>
      </c>
      <c r="E48" s="25">
        <v>280</v>
      </c>
    </row>
    <row r="49" spans="4:5" x14ac:dyDescent="0.45">
      <c r="D49" t="s">
        <v>3085</v>
      </c>
      <c r="E49" s="25">
        <v>-120</v>
      </c>
    </row>
    <row r="50" spans="4:5" x14ac:dyDescent="0.45">
      <c r="D50" t="s">
        <v>3086</v>
      </c>
      <c r="E50" s="25">
        <v>-500</v>
      </c>
    </row>
    <row r="51" spans="4:5" x14ac:dyDescent="0.45">
      <c r="D51" t="s">
        <v>3087</v>
      </c>
      <c r="E51" s="25">
        <v>-90</v>
      </c>
    </row>
    <row r="52" spans="4:5" x14ac:dyDescent="0.45">
      <c r="D52" t="s">
        <v>3088</v>
      </c>
      <c r="E52" s="25">
        <v>-400</v>
      </c>
    </row>
    <row r="53" spans="4:5" x14ac:dyDescent="0.45">
      <c r="D53" t="s">
        <v>3089</v>
      </c>
      <c r="E53" s="25">
        <v>330</v>
      </c>
    </row>
    <row r="54" spans="4:5" x14ac:dyDescent="0.45">
      <c r="D54" t="s">
        <v>3090</v>
      </c>
      <c r="E54" s="25">
        <v>-450</v>
      </c>
    </row>
    <row r="55" spans="4:5" x14ac:dyDescent="0.45">
      <c r="D55" t="s">
        <v>3091</v>
      </c>
      <c r="E55" s="25">
        <v>-410</v>
      </c>
    </row>
    <row r="56" spans="4:5" x14ac:dyDescent="0.45">
      <c r="D56" t="s">
        <v>3072</v>
      </c>
      <c r="E56" s="25">
        <v>-220</v>
      </c>
    </row>
    <row r="57" spans="4:5" x14ac:dyDescent="0.45">
      <c r="D57" t="s">
        <v>3092</v>
      </c>
      <c r="E57" s="25">
        <v>360</v>
      </c>
    </row>
    <row r="58" spans="4:5" x14ac:dyDescent="0.45">
      <c r="D58" t="s">
        <v>3093</v>
      </c>
      <c r="E58" s="25">
        <v>-500</v>
      </c>
    </row>
    <row r="59" spans="4:5" x14ac:dyDescent="0.45">
      <c r="D59" t="s">
        <v>3094</v>
      </c>
      <c r="E59" s="25">
        <v>720</v>
      </c>
    </row>
    <row r="60" spans="4:5" x14ac:dyDescent="0.45">
      <c r="D60" t="s">
        <v>3095</v>
      </c>
      <c r="E60" s="25">
        <v>-310</v>
      </c>
    </row>
    <row r="61" spans="4:5" x14ac:dyDescent="0.45">
      <c r="D61" t="s">
        <v>3096</v>
      </c>
      <c r="E61" s="25">
        <v>200</v>
      </c>
    </row>
    <row r="62" spans="4:5" x14ac:dyDescent="0.45">
      <c r="D62" t="s">
        <v>3097</v>
      </c>
      <c r="E62" s="25">
        <v>250</v>
      </c>
    </row>
    <row r="63" spans="4:5" x14ac:dyDescent="0.45">
      <c r="D63" t="s">
        <v>3098</v>
      </c>
      <c r="E63" s="25">
        <v>210</v>
      </c>
    </row>
    <row r="64" spans="4:5" x14ac:dyDescent="0.45">
      <c r="D64" t="s">
        <v>3099</v>
      </c>
      <c r="E64" s="25">
        <v>380</v>
      </c>
    </row>
    <row r="65" spans="4:5" x14ac:dyDescent="0.45">
      <c r="D65" t="s">
        <v>2802</v>
      </c>
      <c r="E65" s="25">
        <v>470</v>
      </c>
    </row>
    <row r="66" spans="4:5" x14ac:dyDescent="0.45">
      <c r="D66" t="s">
        <v>3100</v>
      </c>
      <c r="E66" s="25">
        <v>60</v>
      </c>
    </row>
    <row r="67" spans="4:5" x14ac:dyDescent="0.45">
      <c r="D67" t="s">
        <v>3101</v>
      </c>
      <c r="E67" s="25">
        <v>140</v>
      </c>
    </row>
    <row r="68" spans="4:5" x14ac:dyDescent="0.45">
      <c r="D68" t="s">
        <v>3102</v>
      </c>
      <c r="E68" s="25">
        <v>-30</v>
      </c>
    </row>
    <row r="69" spans="4:5" x14ac:dyDescent="0.45">
      <c r="D69" t="s">
        <v>3103</v>
      </c>
      <c r="E69" s="25">
        <v>410</v>
      </c>
    </row>
    <row r="70" spans="4:5" x14ac:dyDescent="0.45">
      <c r="D70" t="s">
        <v>3104</v>
      </c>
      <c r="E70" s="25">
        <v>-470</v>
      </c>
    </row>
    <row r="71" spans="4:5" x14ac:dyDescent="0.45">
      <c r="D71" t="s">
        <v>3105</v>
      </c>
      <c r="E71" s="25">
        <v>-100</v>
      </c>
    </row>
    <row r="72" spans="4:5" x14ac:dyDescent="0.45">
      <c r="D72" t="s">
        <v>2977</v>
      </c>
      <c r="E72" s="25">
        <v>40</v>
      </c>
    </row>
    <row r="73" spans="4:5" x14ac:dyDescent="0.45">
      <c r="D73" t="s">
        <v>3106</v>
      </c>
      <c r="E73" s="25">
        <v>-540</v>
      </c>
    </row>
    <row r="74" spans="4:5" x14ac:dyDescent="0.45">
      <c r="D74" t="s">
        <v>2891</v>
      </c>
      <c r="E74" s="25">
        <v>-370</v>
      </c>
    </row>
    <row r="75" spans="4:5" x14ac:dyDescent="0.45">
      <c r="D75" t="s">
        <v>3107</v>
      </c>
      <c r="E75" s="25">
        <v>-470</v>
      </c>
    </row>
    <row r="76" spans="4:5" x14ac:dyDescent="0.45">
      <c r="D76" t="s">
        <v>3108</v>
      </c>
      <c r="E76" s="25">
        <v>-190</v>
      </c>
    </row>
    <row r="77" spans="4:5" x14ac:dyDescent="0.45">
      <c r="D77" t="s">
        <v>3109</v>
      </c>
      <c r="E77" s="25">
        <v>-430</v>
      </c>
    </row>
    <row r="78" spans="4:5" x14ac:dyDescent="0.45">
      <c r="D78" t="s">
        <v>3110</v>
      </c>
      <c r="E78" s="25">
        <v>500</v>
      </c>
    </row>
    <row r="79" spans="4:5" x14ac:dyDescent="0.45">
      <c r="D79" t="s">
        <v>3111</v>
      </c>
      <c r="E79" s="25">
        <v>160</v>
      </c>
    </row>
    <row r="80" spans="4:5" x14ac:dyDescent="0.45">
      <c r="D80" t="s">
        <v>3112</v>
      </c>
      <c r="E80" s="25">
        <v>-490</v>
      </c>
    </row>
    <row r="81" spans="4:5" x14ac:dyDescent="0.45">
      <c r="D81" t="s">
        <v>3113</v>
      </c>
      <c r="E81" s="25">
        <v>380</v>
      </c>
    </row>
    <row r="82" spans="4:5" x14ac:dyDescent="0.45">
      <c r="D82" t="s">
        <v>3114</v>
      </c>
      <c r="E82" s="25">
        <v>370</v>
      </c>
    </row>
    <row r="83" spans="4:5" x14ac:dyDescent="0.45">
      <c r="D83" t="s">
        <v>3115</v>
      </c>
      <c r="E83" s="25">
        <v>-410</v>
      </c>
    </row>
    <row r="84" spans="4:5" x14ac:dyDescent="0.45">
      <c r="D84" t="s">
        <v>3116</v>
      </c>
      <c r="E84" s="25">
        <v>-630</v>
      </c>
    </row>
    <row r="85" spans="4:5" x14ac:dyDescent="0.45">
      <c r="D85" t="s">
        <v>3117</v>
      </c>
      <c r="E85" s="25">
        <v>-40</v>
      </c>
    </row>
    <row r="86" spans="4:5" x14ac:dyDescent="0.45">
      <c r="D86" t="s">
        <v>3118</v>
      </c>
      <c r="E86" s="25">
        <v>-270</v>
      </c>
    </row>
    <row r="87" spans="4:5" x14ac:dyDescent="0.45">
      <c r="D87" t="s">
        <v>3119</v>
      </c>
      <c r="E87" s="25">
        <v>410</v>
      </c>
    </row>
    <row r="88" spans="4:5" x14ac:dyDescent="0.45">
      <c r="D88" t="s">
        <v>2917</v>
      </c>
      <c r="E88" s="25">
        <v>450</v>
      </c>
    </row>
    <row r="89" spans="4:5" x14ac:dyDescent="0.45">
      <c r="D89" t="s">
        <v>3120</v>
      </c>
      <c r="E89" s="25">
        <v>30</v>
      </c>
    </row>
    <row r="90" spans="4:5" x14ac:dyDescent="0.45">
      <c r="D90" t="s">
        <v>3121</v>
      </c>
      <c r="E90" s="25">
        <v>-140</v>
      </c>
    </row>
    <row r="91" spans="4:5" x14ac:dyDescent="0.45">
      <c r="D91" t="s">
        <v>3122</v>
      </c>
      <c r="E91" s="25">
        <v>-310</v>
      </c>
    </row>
    <row r="92" spans="4:5" x14ac:dyDescent="0.45">
      <c r="D92" t="s">
        <v>3123</v>
      </c>
      <c r="E92" s="25">
        <v>-330</v>
      </c>
    </row>
    <row r="93" spans="4:5" x14ac:dyDescent="0.45">
      <c r="D93" t="s">
        <v>3124</v>
      </c>
      <c r="E93" s="25">
        <v>290</v>
      </c>
    </row>
    <row r="94" spans="4:5" x14ac:dyDescent="0.45">
      <c r="D94" t="s">
        <v>3125</v>
      </c>
      <c r="E94" s="25">
        <v>180</v>
      </c>
    </row>
    <row r="95" spans="4:5" x14ac:dyDescent="0.45">
      <c r="D95" t="s">
        <v>3126</v>
      </c>
      <c r="E95" s="25">
        <v>-410</v>
      </c>
    </row>
    <row r="96" spans="4:5" x14ac:dyDescent="0.45">
      <c r="D96" t="s">
        <v>3127</v>
      </c>
      <c r="E96" s="25">
        <v>320</v>
      </c>
    </row>
    <row r="97" spans="4:5" x14ac:dyDescent="0.45">
      <c r="D97" t="s">
        <v>3128</v>
      </c>
      <c r="E97" s="25">
        <v>-210</v>
      </c>
    </row>
    <row r="98" spans="4:5" x14ac:dyDescent="0.45">
      <c r="D98" t="s">
        <v>3129</v>
      </c>
      <c r="E98" s="25">
        <v>70</v>
      </c>
    </row>
    <row r="99" spans="4:5" x14ac:dyDescent="0.45">
      <c r="D99" t="s">
        <v>3130</v>
      </c>
      <c r="E99" s="25">
        <v>-190</v>
      </c>
    </row>
    <row r="100" spans="4:5" x14ac:dyDescent="0.45">
      <c r="D100" t="s">
        <v>3131</v>
      </c>
      <c r="E100" s="25">
        <v>180</v>
      </c>
    </row>
    <row r="101" spans="4:5" x14ac:dyDescent="0.45">
      <c r="D101" t="s">
        <v>3132</v>
      </c>
      <c r="E101" s="25">
        <v>-390</v>
      </c>
    </row>
    <row r="102" spans="4:5" x14ac:dyDescent="0.45">
      <c r="D102" t="s">
        <v>3133</v>
      </c>
      <c r="E102" s="25">
        <v>-40</v>
      </c>
    </row>
    <row r="103" spans="4:5" x14ac:dyDescent="0.45">
      <c r="D103" t="s">
        <v>3134</v>
      </c>
      <c r="E103" s="25">
        <v>150</v>
      </c>
    </row>
    <row r="104" spans="4:5" x14ac:dyDescent="0.45">
      <c r="D104" t="s">
        <v>2828</v>
      </c>
      <c r="E104" s="25">
        <v>150</v>
      </c>
    </row>
    <row r="105" spans="4:5" x14ac:dyDescent="0.45">
      <c r="D105" t="s">
        <v>3135</v>
      </c>
      <c r="E105" s="25">
        <v>-200</v>
      </c>
    </row>
    <row r="106" spans="4:5" x14ac:dyDescent="0.45">
      <c r="D106" t="s">
        <v>3136</v>
      </c>
      <c r="E106" s="25">
        <v>320</v>
      </c>
    </row>
    <row r="107" spans="4:5" x14ac:dyDescent="0.45">
      <c r="D107" t="s">
        <v>3137</v>
      </c>
      <c r="E107" s="25">
        <v>-150</v>
      </c>
    </row>
    <row r="108" spans="4:5" x14ac:dyDescent="0.45">
      <c r="D108" t="s">
        <v>2928</v>
      </c>
      <c r="E108" s="25">
        <v>360</v>
      </c>
    </row>
    <row r="109" spans="4:5" x14ac:dyDescent="0.45">
      <c r="D109" t="s">
        <v>3011</v>
      </c>
      <c r="E109" s="25">
        <v>150</v>
      </c>
    </row>
    <row r="110" spans="4:5" x14ac:dyDescent="0.45">
      <c r="D110" t="s">
        <v>3138</v>
      </c>
      <c r="E110" s="25">
        <v>430</v>
      </c>
    </row>
    <row r="111" spans="4:5" x14ac:dyDescent="0.45">
      <c r="D111" t="s">
        <v>2881</v>
      </c>
      <c r="E111" s="25">
        <v>360</v>
      </c>
    </row>
    <row r="112" spans="4:5" x14ac:dyDescent="0.45">
      <c r="D112" t="s">
        <v>3139</v>
      </c>
      <c r="E112" s="25">
        <v>360</v>
      </c>
    </row>
    <row r="113" spans="4:5" x14ac:dyDescent="0.45">
      <c r="D113" t="s">
        <v>3140</v>
      </c>
      <c r="E113" s="25">
        <v>-390</v>
      </c>
    </row>
    <row r="114" spans="4:5" x14ac:dyDescent="0.45">
      <c r="D114" t="s">
        <v>3141</v>
      </c>
      <c r="E114" s="25">
        <v>130</v>
      </c>
    </row>
    <row r="115" spans="4:5" x14ac:dyDescent="0.45">
      <c r="D115" t="s">
        <v>3142</v>
      </c>
      <c r="E115" s="25">
        <v>80</v>
      </c>
    </row>
    <row r="116" spans="4:5" x14ac:dyDescent="0.45">
      <c r="D116" t="s">
        <v>3143</v>
      </c>
      <c r="E116" s="25">
        <v>-30</v>
      </c>
    </row>
    <row r="117" spans="4:5" x14ac:dyDescent="0.45">
      <c r="D117" t="s">
        <v>3144</v>
      </c>
      <c r="E117" s="25">
        <v>-390</v>
      </c>
    </row>
    <row r="118" spans="4:5" x14ac:dyDescent="0.45">
      <c r="D118" t="s">
        <v>3145</v>
      </c>
      <c r="E118" s="25">
        <v>-90</v>
      </c>
    </row>
    <row r="119" spans="4:5" x14ac:dyDescent="0.45">
      <c r="D119" t="s">
        <v>3146</v>
      </c>
      <c r="E119" s="25">
        <v>380</v>
      </c>
    </row>
    <row r="120" spans="4:5" x14ac:dyDescent="0.45">
      <c r="D120" t="s">
        <v>3147</v>
      </c>
      <c r="E120" s="25">
        <v>-60</v>
      </c>
    </row>
    <row r="121" spans="4:5" x14ac:dyDescent="0.45">
      <c r="D121" t="s">
        <v>3148</v>
      </c>
      <c r="E121" s="25">
        <v>490</v>
      </c>
    </row>
    <row r="122" spans="4:5" x14ac:dyDescent="0.45">
      <c r="D122" t="s">
        <v>3149</v>
      </c>
      <c r="E122" s="25">
        <v>-40</v>
      </c>
    </row>
    <row r="123" spans="4:5" x14ac:dyDescent="0.45">
      <c r="D123" t="s">
        <v>3150</v>
      </c>
      <c r="E123" s="25">
        <v>330</v>
      </c>
    </row>
    <row r="124" spans="4:5" x14ac:dyDescent="0.45">
      <c r="D124" t="s">
        <v>2816</v>
      </c>
      <c r="E124" s="25">
        <v>-170</v>
      </c>
    </row>
    <row r="125" spans="4:5" x14ac:dyDescent="0.45">
      <c r="D125" t="s">
        <v>3151</v>
      </c>
      <c r="E125" s="25">
        <v>-90</v>
      </c>
    </row>
    <row r="126" spans="4:5" x14ac:dyDescent="0.45">
      <c r="D126" t="s">
        <v>3152</v>
      </c>
      <c r="E126" s="25">
        <v>-210</v>
      </c>
    </row>
    <row r="127" spans="4:5" x14ac:dyDescent="0.45">
      <c r="D127" t="s">
        <v>3153</v>
      </c>
      <c r="E127" s="25">
        <v>-350</v>
      </c>
    </row>
    <row r="128" spans="4:5" x14ac:dyDescent="0.45">
      <c r="D128" t="s">
        <v>3154</v>
      </c>
      <c r="E128" s="25">
        <v>100</v>
      </c>
    </row>
    <row r="129" spans="4:5" x14ac:dyDescent="0.45">
      <c r="D129" t="s">
        <v>3155</v>
      </c>
      <c r="E129" s="25">
        <v>-140</v>
      </c>
    </row>
    <row r="130" spans="4:5" x14ac:dyDescent="0.45">
      <c r="D130" t="s">
        <v>3156</v>
      </c>
      <c r="E130" s="25">
        <v>200</v>
      </c>
    </row>
    <row r="131" spans="4:5" x14ac:dyDescent="0.45">
      <c r="D131" t="s">
        <v>3157</v>
      </c>
      <c r="E131" s="25">
        <v>-200</v>
      </c>
    </row>
    <row r="132" spans="4:5" x14ac:dyDescent="0.45">
      <c r="D132" t="s">
        <v>3158</v>
      </c>
      <c r="E132" s="25">
        <v>-320</v>
      </c>
    </row>
    <row r="133" spans="4:5" x14ac:dyDescent="0.45">
      <c r="D133" t="s">
        <v>3159</v>
      </c>
      <c r="E133" s="25">
        <v>450</v>
      </c>
    </row>
    <row r="134" spans="4:5" x14ac:dyDescent="0.45">
      <c r="D134" t="s">
        <v>2704</v>
      </c>
      <c r="E134" s="25">
        <v>350</v>
      </c>
    </row>
    <row r="135" spans="4:5" x14ac:dyDescent="0.45">
      <c r="D135" t="s">
        <v>3160</v>
      </c>
      <c r="E135" s="25">
        <v>-110</v>
      </c>
    </row>
    <row r="136" spans="4:5" x14ac:dyDescent="0.45">
      <c r="D136" t="s">
        <v>3161</v>
      </c>
      <c r="E136" s="25">
        <v>-100</v>
      </c>
    </row>
    <row r="137" spans="4:5" x14ac:dyDescent="0.45">
      <c r="D137" t="s">
        <v>3162</v>
      </c>
      <c r="E137" s="25">
        <v>-140</v>
      </c>
    </row>
    <row r="138" spans="4:5" x14ac:dyDescent="0.45">
      <c r="D138" t="s">
        <v>2957</v>
      </c>
      <c r="E138" s="25">
        <v>-230</v>
      </c>
    </row>
    <row r="139" spans="4:5" x14ac:dyDescent="0.45">
      <c r="D139" t="s">
        <v>2691</v>
      </c>
      <c r="E139" s="25">
        <v>240</v>
      </c>
    </row>
    <row r="140" spans="4:5" x14ac:dyDescent="0.45">
      <c r="D140" t="s">
        <v>3163</v>
      </c>
      <c r="E140" s="25">
        <v>-200</v>
      </c>
    </row>
    <row r="141" spans="4:5" x14ac:dyDescent="0.45">
      <c r="D141" t="s">
        <v>3164</v>
      </c>
      <c r="E141" s="25">
        <v>340</v>
      </c>
    </row>
    <row r="142" spans="4:5" x14ac:dyDescent="0.45">
      <c r="D142" t="s">
        <v>3165</v>
      </c>
      <c r="E142" s="25">
        <v>560</v>
      </c>
    </row>
    <row r="143" spans="4:5" x14ac:dyDescent="0.45">
      <c r="D143" t="s">
        <v>3166</v>
      </c>
      <c r="E143" s="25">
        <v>130</v>
      </c>
    </row>
    <row r="144" spans="4:5" x14ac:dyDescent="0.45">
      <c r="D144" t="s">
        <v>3167</v>
      </c>
      <c r="E144" s="25">
        <v>-210</v>
      </c>
    </row>
    <row r="145" spans="4:5" x14ac:dyDescent="0.45">
      <c r="D145" t="s">
        <v>3168</v>
      </c>
      <c r="E145" s="25">
        <v>-360</v>
      </c>
    </row>
    <row r="146" spans="4:5" x14ac:dyDescent="0.45">
      <c r="D146" t="s">
        <v>3169</v>
      </c>
      <c r="E146" s="25">
        <v>-380</v>
      </c>
    </row>
    <row r="147" spans="4:5" x14ac:dyDescent="0.45">
      <c r="D147" t="s">
        <v>3170</v>
      </c>
      <c r="E147" s="25">
        <v>-240</v>
      </c>
    </row>
    <row r="148" spans="4:5" x14ac:dyDescent="0.45">
      <c r="D148" t="s">
        <v>3171</v>
      </c>
      <c r="E148" s="25">
        <v>100</v>
      </c>
    </row>
    <row r="149" spans="4:5" x14ac:dyDescent="0.45">
      <c r="D149" t="s">
        <v>3172</v>
      </c>
      <c r="E149" s="25">
        <v>-400</v>
      </c>
    </row>
    <row r="150" spans="4:5" x14ac:dyDescent="0.45">
      <c r="D150" t="s">
        <v>3173</v>
      </c>
      <c r="E150" s="25">
        <v>440</v>
      </c>
    </row>
    <row r="151" spans="4:5" x14ac:dyDescent="0.45">
      <c r="D151" t="s">
        <v>3174</v>
      </c>
      <c r="E151" s="25">
        <v>490</v>
      </c>
    </row>
    <row r="152" spans="4:5" x14ac:dyDescent="0.45">
      <c r="D152" t="s">
        <v>3175</v>
      </c>
      <c r="E152" s="25">
        <v>-240</v>
      </c>
    </row>
    <row r="153" spans="4:5" x14ac:dyDescent="0.45">
      <c r="D153" t="s">
        <v>3176</v>
      </c>
      <c r="E153" s="25">
        <v>-450</v>
      </c>
    </row>
    <row r="154" spans="4:5" x14ac:dyDescent="0.45">
      <c r="D154" t="s">
        <v>3177</v>
      </c>
      <c r="E154" s="25">
        <v>-1160</v>
      </c>
    </row>
    <row r="155" spans="4:5" x14ac:dyDescent="0.45">
      <c r="D155" t="s">
        <v>3178</v>
      </c>
      <c r="E155" s="25">
        <v>-430</v>
      </c>
    </row>
    <row r="156" spans="4:5" x14ac:dyDescent="0.45">
      <c r="D156" t="s">
        <v>3179</v>
      </c>
      <c r="E156" s="25">
        <v>500</v>
      </c>
    </row>
    <row r="157" spans="4:5" x14ac:dyDescent="0.45">
      <c r="D157" t="s">
        <v>3180</v>
      </c>
      <c r="E157" s="25">
        <v>-100</v>
      </c>
    </row>
    <row r="158" spans="4:5" x14ac:dyDescent="0.45">
      <c r="D158" t="s">
        <v>3181</v>
      </c>
      <c r="E158" s="25">
        <v>480</v>
      </c>
    </row>
    <row r="159" spans="4:5" x14ac:dyDescent="0.45">
      <c r="D159" t="s">
        <v>3182</v>
      </c>
      <c r="E159" s="25">
        <v>360</v>
      </c>
    </row>
    <row r="160" spans="4:5" x14ac:dyDescent="0.45">
      <c r="D160" t="s">
        <v>3183</v>
      </c>
      <c r="E160" s="25">
        <v>-30</v>
      </c>
    </row>
    <row r="161" spans="4:5" x14ac:dyDescent="0.45">
      <c r="D161" t="s">
        <v>3184</v>
      </c>
      <c r="E161" s="25">
        <v>440</v>
      </c>
    </row>
    <row r="162" spans="4:5" x14ac:dyDescent="0.45">
      <c r="D162" t="s">
        <v>3185</v>
      </c>
      <c r="E162" s="25">
        <v>-130</v>
      </c>
    </row>
    <row r="163" spans="4:5" x14ac:dyDescent="0.45">
      <c r="D163" t="s">
        <v>3186</v>
      </c>
      <c r="E163" s="25">
        <v>-160</v>
      </c>
    </row>
    <row r="164" spans="4:5" x14ac:dyDescent="0.45">
      <c r="D164" t="s">
        <v>3187</v>
      </c>
      <c r="E164" s="25">
        <v>-200</v>
      </c>
    </row>
    <row r="165" spans="4:5" x14ac:dyDescent="0.45">
      <c r="D165" t="s">
        <v>3188</v>
      </c>
      <c r="E165" s="25">
        <v>410</v>
      </c>
    </row>
    <row r="166" spans="4:5" x14ac:dyDescent="0.45">
      <c r="D166" t="s">
        <v>3071</v>
      </c>
      <c r="E166" s="25">
        <v>-50</v>
      </c>
    </row>
    <row r="167" spans="4:5" x14ac:dyDescent="0.45">
      <c r="D167" t="s">
        <v>3189</v>
      </c>
      <c r="E167" s="25">
        <v>260</v>
      </c>
    </row>
    <row r="168" spans="4:5" x14ac:dyDescent="0.45">
      <c r="D168" t="s">
        <v>3190</v>
      </c>
      <c r="E168" s="25">
        <v>-360</v>
      </c>
    </row>
    <row r="169" spans="4:5" x14ac:dyDescent="0.45">
      <c r="D169" t="s">
        <v>2768</v>
      </c>
      <c r="E169" s="25">
        <v>300</v>
      </c>
    </row>
    <row r="170" spans="4:5" x14ac:dyDescent="0.45">
      <c r="D170" t="s">
        <v>3191</v>
      </c>
      <c r="E170" s="25">
        <v>-530</v>
      </c>
    </row>
    <row r="171" spans="4:5" x14ac:dyDescent="0.45">
      <c r="D171" t="s">
        <v>3192</v>
      </c>
      <c r="E171" s="25">
        <v>-300</v>
      </c>
    </row>
    <row r="172" spans="4:5" x14ac:dyDescent="0.45">
      <c r="D172" t="s">
        <v>2814</v>
      </c>
      <c r="E172" s="25">
        <v>520</v>
      </c>
    </row>
    <row r="173" spans="4:5" x14ac:dyDescent="0.45">
      <c r="D173" t="s">
        <v>3193</v>
      </c>
      <c r="E173" s="25">
        <v>-440</v>
      </c>
    </row>
    <row r="174" spans="4:5" x14ac:dyDescent="0.45">
      <c r="D174" t="s">
        <v>2787</v>
      </c>
      <c r="E174" s="25">
        <v>-240</v>
      </c>
    </row>
    <row r="175" spans="4:5" x14ac:dyDescent="0.45">
      <c r="D175" t="s">
        <v>2836</v>
      </c>
      <c r="E175" s="25">
        <v>240</v>
      </c>
    </row>
    <row r="176" spans="4:5" x14ac:dyDescent="0.45">
      <c r="D176" t="s">
        <v>3194</v>
      </c>
      <c r="E176" s="25">
        <v>300</v>
      </c>
    </row>
    <row r="177" spans="4:5" x14ac:dyDescent="0.45">
      <c r="D177" t="s">
        <v>2846</v>
      </c>
      <c r="E177" s="25">
        <v>360</v>
      </c>
    </row>
    <row r="178" spans="4:5" x14ac:dyDescent="0.45">
      <c r="D178" t="s">
        <v>3195</v>
      </c>
      <c r="E178" s="25">
        <v>500</v>
      </c>
    </row>
    <row r="179" spans="4:5" x14ac:dyDescent="0.45">
      <c r="D179" t="s">
        <v>3196</v>
      </c>
      <c r="E179" s="25">
        <v>10</v>
      </c>
    </row>
    <row r="180" spans="4:5" x14ac:dyDescent="0.45">
      <c r="D180" t="s">
        <v>3197</v>
      </c>
      <c r="E180" s="25">
        <v>-100</v>
      </c>
    </row>
    <row r="181" spans="4:5" x14ac:dyDescent="0.45">
      <c r="D181" t="s">
        <v>3050</v>
      </c>
      <c r="E181" s="25">
        <v>470</v>
      </c>
    </row>
    <row r="182" spans="4:5" x14ac:dyDescent="0.45">
      <c r="D182" t="s">
        <v>3198</v>
      </c>
      <c r="E182" s="25">
        <v>20</v>
      </c>
    </row>
    <row r="183" spans="4:5" x14ac:dyDescent="0.45">
      <c r="D183" t="s">
        <v>3199</v>
      </c>
      <c r="E183" s="25">
        <v>420</v>
      </c>
    </row>
    <row r="184" spans="4:5" x14ac:dyDescent="0.45">
      <c r="D184" t="s">
        <v>3200</v>
      </c>
      <c r="E184" s="25">
        <v>-240</v>
      </c>
    </row>
    <row r="185" spans="4:5" x14ac:dyDescent="0.45">
      <c r="D185" t="s">
        <v>3201</v>
      </c>
      <c r="E185" s="25">
        <v>-450</v>
      </c>
    </row>
    <row r="186" spans="4:5" x14ac:dyDescent="0.45">
      <c r="D186" t="s">
        <v>3202</v>
      </c>
      <c r="E186" s="25">
        <v>60</v>
      </c>
    </row>
    <row r="187" spans="4:5" x14ac:dyDescent="0.45">
      <c r="D187" t="s">
        <v>3203</v>
      </c>
      <c r="E187" s="25">
        <v>-270</v>
      </c>
    </row>
    <row r="188" spans="4:5" x14ac:dyDescent="0.45">
      <c r="D188" t="s">
        <v>3204</v>
      </c>
      <c r="E188" s="25">
        <v>-120</v>
      </c>
    </row>
    <row r="189" spans="4:5" x14ac:dyDescent="0.45">
      <c r="D189" t="s">
        <v>3205</v>
      </c>
      <c r="E189" s="25">
        <v>260</v>
      </c>
    </row>
    <row r="190" spans="4:5" x14ac:dyDescent="0.45">
      <c r="D190" t="s">
        <v>2869</v>
      </c>
      <c r="E190" s="25">
        <v>-60</v>
      </c>
    </row>
    <row r="191" spans="4:5" x14ac:dyDescent="0.45">
      <c r="D191" t="s">
        <v>3206</v>
      </c>
      <c r="E191" s="25">
        <v>450</v>
      </c>
    </row>
    <row r="192" spans="4:5" x14ac:dyDescent="0.45">
      <c r="D192" t="s">
        <v>3207</v>
      </c>
      <c r="E192" s="25">
        <v>200</v>
      </c>
    </row>
    <row r="193" spans="4:5" x14ac:dyDescent="0.45">
      <c r="D193" t="s">
        <v>3208</v>
      </c>
      <c r="E193" s="25">
        <v>460</v>
      </c>
    </row>
    <row r="194" spans="4:5" x14ac:dyDescent="0.45">
      <c r="D194" t="s">
        <v>2921</v>
      </c>
      <c r="E194" s="25">
        <v>-20</v>
      </c>
    </row>
    <row r="195" spans="4:5" x14ac:dyDescent="0.45">
      <c r="D195" t="s">
        <v>3209</v>
      </c>
      <c r="E195" s="25">
        <v>-120</v>
      </c>
    </row>
    <row r="196" spans="4:5" x14ac:dyDescent="0.45">
      <c r="D196" t="s">
        <v>3210</v>
      </c>
      <c r="E196" s="25">
        <v>-240</v>
      </c>
    </row>
    <row r="197" spans="4:5" x14ac:dyDescent="0.45">
      <c r="D197" t="s">
        <v>3211</v>
      </c>
      <c r="E197" s="25">
        <v>-160</v>
      </c>
    </row>
    <row r="198" spans="4:5" x14ac:dyDescent="0.45">
      <c r="D198" t="s">
        <v>3212</v>
      </c>
      <c r="E198" s="25">
        <v>90</v>
      </c>
    </row>
    <row r="199" spans="4:5" x14ac:dyDescent="0.45">
      <c r="D199" t="s">
        <v>2999</v>
      </c>
      <c r="E199" s="25">
        <v>240</v>
      </c>
    </row>
    <row r="200" spans="4:5" x14ac:dyDescent="0.45">
      <c r="D200" t="s">
        <v>3213</v>
      </c>
      <c r="E200" s="25">
        <v>260</v>
      </c>
    </row>
    <row r="201" spans="4:5" x14ac:dyDescent="0.45">
      <c r="D201" t="s">
        <v>3214</v>
      </c>
      <c r="E201" s="25">
        <v>60</v>
      </c>
    </row>
    <row r="202" spans="4:5" x14ac:dyDescent="0.45">
      <c r="D202" t="s">
        <v>3215</v>
      </c>
      <c r="E202" s="25">
        <v>-470</v>
      </c>
    </row>
    <row r="203" spans="4:5" x14ac:dyDescent="0.45">
      <c r="D203" t="s">
        <v>3216</v>
      </c>
      <c r="E203" s="25">
        <v>180</v>
      </c>
    </row>
    <row r="204" spans="4:5" x14ac:dyDescent="0.45">
      <c r="D204" t="s">
        <v>3217</v>
      </c>
      <c r="E204" s="25">
        <v>-30</v>
      </c>
    </row>
    <row r="205" spans="4:5" x14ac:dyDescent="0.45">
      <c r="D205" t="s">
        <v>3218</v>
      </c>
      <c r="E205" s="25">
        <v>120</v>
      </c>
    </row>
    <row r="206" spans="4:5" x14ac:dyDescent="0.45">
      <c r="D206" t="s">
        <v>2778</v>
      </c>
      <c r="E206" s="25">
        <v>-150</v>
      </c>
    </row>
    <row r="207" spans="4:5" x14ac:dyDescent="0.45">
      <c r="D207" t="s">
        <v>3219</v>
      </c>
      <c r="E207" s="25">
        <v>-200</v>
      </c>
    </row>
    <row r="208" spans="4:5" x14ac:dyDescent="0.45">
      <c r="D208" t="s">
        <v>3220</v>
      </c>
      <c r="E208" s="25">
        <v>250</v>
      </c>
    </row>
    <row r="209" spans="4:5" x14ac:dyDescent="0.45">
      <c r="D209" t="s">
        <v>3221</v>
      </c>
      <c r="E209" s="25">
        <v>40</v>
      </c>
    </row>
    <row r="210" spans="4:5" x14ac:dyDescent="0.45">
      <c r="D210" t="s">
        <v>3222</v>
      </c>
      <c r="E210" s="25">
        <v>10</v>
      </c>
    </row>
    <row r="211" spans="4:5" x14ac:dyDescent="0.45">
      <c r="D211" t="s">
        <v>3223</v>
      </c>
      <c r="E211" s="25">
        <v>160</v>
      </c>
    </row>
    <row r="212" spans="4:5" x14ac:dyDescent="0.45">
      <c r="D212" t="s">
        <v>3224</v>
      </c>
      <c r="E212" s="25">
        <v>0</v>
      </c>
    </row>
    <row r="213" spans="4:5" x14ac:dyDescent="0.45">
      <c r="D213" t="s">
        <v>3225</v>
      </c>
      <c r="E213" s="25">
        <v>-140</v>
      </c>
    </row>
    <row r="214" spans="4:5" x14ac:dyDescent="0.45">
      <c r="D214" t="s">
        <v>3039</v>
      </c>
      <c r="E214" s="25">
        <v>630</v>
      </c>
    </row>
    <row r="215" spans="4:5" x14ac:dyDescent="0.45">
      <c r="D215" t="s">
        <v>3226</v>
      </c>
      <c r="E215" s="25">
        <v>50</v>
      </c>
    </row>
    <row r="216" spans="4:5" x14ac:dyDescent="0.45">
      <c r="D216" t="s">
        <v>3227</v>
      </c>
      <c r="E216" s="25">
        <v>-80</v>
      </c>
    </row>
    <row r="217" spans="4:5" x14ac:dyDescent="0.45">
      <c r="D217" t="s">
        <v>3228</v>
      </c>
      <c r="E217" s="25">
        <v>460</v>
      </c>
    </row>
    <row r="218" spans="4:5" x14ac:dyDescent="0.45">
      <c r="D218" t="s">
        <v>3229</v>
      </c>
      <c r="E218" s="25">
        <v>-480</v>
      </c>
    </row>
    <row r="219" spans="4:5" x14ac:dyDescent="0.45">
      <c r="D219" t="s">
        <v>3230</v>
      </c>
      <c r="E219" s="25">
        <v>-350</v>
      </c>
    </row>
    <row r="220" spans="4:5" x14ac:dyDescent="0.45">
      <c r="D220" t="s">
        <v>3231</v>
      </c>
      <c r="E220" s="25">
        <v>480</v>
      </c>
    </row>
    <row r="221" spans="4:5" x14ac:dyDescent="0.45">
      <c r="D221" t="s">
        <v>3232</v>
      </c>
      <c r="E221" s="25">
        <v>-290</v>
      </c>
    </row>
    <row r="222" spans="4:5" x14ac:dyDescent="0.45">
      <c r="D222" t="s">
        <v>3233</v>
      </c>
      <c r="E222" s="25">
        <v>600</v>
      </c>
    </row>
    <row r="223" spans="4:5" x14ac:dyDescent="0.45">
      <c r="D223" t="s">
        <v>3234</v>
      </c>
      <c r="E223" s="25">
        <v>440</v>
      </c>
    </row>
    <row r="224" spans="4:5" x14ac:dyDescent="0.45">
      <c r="D224" t="s">
        <v>3235</v>
      </c>
      <c r="E224" s="25">
        <v>0</v>
      </c>
    </row>
    <row r="225" spans="4:5" x14ac:dyDescent="0.45">
      <c r="D225" t="s">
        <v>3236</v>
      </c>
      <c r="E225" s="25">
        <v>280</v>
      </c>
    </row>
    <row r="226" spans="4:5" x14ac:dyDescent="0.45">
      <c r="D226" t="s">
        <v>2944</v>
      </c>
      <c r="E226" s="25">
        <v>370</v>
      </c>
    </row>
    <row r="227" spans="4:5" x14ac:dyDescent="0.45">
      <c r="D227" t="s">
        <v>3237</v>
      </c>
      <c r="E227" s="25">
        <v>-460</v>
      </c>
    </row>
    <row r="228" spans="4:5" x14ac:dyDescent="0.45">
      <c r="D228" t="s">
        <v>3238</v>
      </c>
      <c r="E228" s="25">
        <v>-300</v>
      </c>
    </row>
    <row r="229" spans="4:5" x14ac:dyDescent="0.45">
      <c r="D229" t="s">
        <v>3239</v>
      </c>
      <c r="E229" s="25">
        <v>330</v>
      </c>
    </row>
    <row r="230" spans="4:5" x14ac:dyDescent="0.45">
      <c r="D230" t="s">
        <v>3240</v>
      </c>
      <c r="E230" s="25">
        <v>490</v>
      </c>
    </row>
    <row r="231" spans="4:5" x14ac:dyDescent="0.45">
      <c r="D231" t="s">
        <v>3241</v>
      </c>
      <c r="E231" s="25">
        <v>-70</v>
      </c>
    </row>
    <row r="232" spans="4:5" x14ac:dyDescent="0.45">
      <c r="D232" t="s">
        <v>3242</v>
      </c>
      <c r="E232" s="25">
        <v>-450</v>
      </c>
    </row>
    <row r="233" spans="4:5" x14ac:dyDescent="0.45">
      <c r="D233" t="s">
        <v>3243</v>
      </c>
      <c r="E233" s="25">
        <v>350</v>
      </c>
    </row>
    <row r="234" spans="4:5" x14ac:dyDescent="0.45">
      <c r="D234" t="s">
        <v>3244</v>
      </c>
      <c r="E234" s="25">
        <v>-490</v>
      </c>
    </row>
    <row r="235" spans="4:5" x14ac:dyDescent="0.45">
      <c r="D235" t="s">
        <v>3245</v>
      </c>
      <c r="E235" s="25">
        <v>-40</v>
      </c>
    </row>
    <row r="236" spans="4:5" x14ac:dyDescent="0.45">
      <c r="D236" t="s">
        <v>3246</v>
      </c>
      <c r="E236" s="25">
        <v>580</v>
      </c>
    </row>
    <row r="237" spans="4:5" x14ac:dyDescent="0.45">
      <c r="D237" t="s">
        <v>2639</v>
      </c>
      <c r="E237" s="25">
        <v>100</v>
      </c>
    </row>
    <row r="238" spans="4:5" x14ac:dyDescent="0.45">
      <c r="D238" t="s">
        <v>3247</v>
      </c>
      <c r="E238" s="25">
        <v>320</v>
      </c>
    </row>
    <row r="239" spans="4:5" x14ac:dyDescent="0.45">
      <c r="D239" t="s">
        <v>3248</v>
      </c>
      <c r="E239" s="25">
        <v>380</v>
      </c>
    </row>
    <row r="240" spans="4:5" x14ac:dyDescent="0.45">
      <c r="D240" t="s">
        <v>2896</v>
      </c>
      <c r="E240" s="25">
        <v>400</v>
      </c>
    </row>
    <row r="241" spans="4:5" x14ac:dyDescent="0.45">
      <c r="D241" t="s">
        <v>3249</v>
      </c>
      <c r="E241" s="25">
        <v>250</v>
      </c>
    </row>
    <row r="242" spans="4:5" x14ac:dyDescent="0.45">
      <c r="D242" t="s">
        <v>3250</v>
      </c>
      <c r="E242" s="25">
        <v>500</v>
      </c>
    </row>
    <row r="243" spans="4:5" x14ac:dyDescent="0.45">
      <c r="D243" t="s">
        <v>3251</v>
      </c>
      <c r="E243" s="25">
        <v>-20</v>
      </c>
    </row>
    <row r="244" spans="4:5" x14ac:dyDescent="0.45">
      <c r="D244" t="s">
        <v>3252</v>
      </c>
      <c r="E244" s="25">
        <v>-80</v>
      </c>
    </row>
    <row r="245" spans="4:5" x14ac:dyDescent="0.45">
      <c r="D245" t="s">
        <v>3253</v>
      </c>
      <c r="E245" s="25">
        <v>440</v>
      </c>
    </row>
    <row r="246" spans="4:5" x14ac:dyDescent="0.45">
      <c r="D246" t="s">
        <v>3254</v>
      </c>
      <c r="E246" s="25">
        <v>330</v>
      </c>
    </row>
    <row r="247" spans="4:5" x14ac:dyDescent="0.45">
      <c r="D247" t="s">
        <v>3255</v>
      </c>
      <c r="E247" s="25">
        <v>-20</v>
      </c>
    </row>
    <row r="248" spans="4:5" x14ac:dyDescent="0.45">
      <c r="D248" t="s">
        <v>3256</v>
      </c>
      <c r="E248" s="25">
        <v>-140</v>
      </c>
    </row>
    <row r="249" spans="4:5" x14ac:dyDescent="0.45">
      <c r="D249" t="s">
        <v>3257</v>
      </c>
      <c r="E249" s="25">
        <v>-360</v>
      </c>
    </row>
    <row r="250" spans="4:5" x14ac:dyDescent="0.45">
      <c r="D250" t="s">
        <v>2818</v>
      </c>
      <c r="E250" s="25">
        <v>180</v>
      </c>
    </row>
    <row r="251" spans="4:5" x14ac:dyDescent="0.45">
      <c r="D251" t="s">
        <v>2876</v>
      </c>
      <c r="E251" s="25">
        <v>380</v>
      </c>
    </row>
    <row r="252" spans="4:5" x14ac:dyDescent="0.45">
      <c r="D252" t="s">
        <v>3258</v>
      </c>
      <c r="E252" s="25">
        <v>250</v>
      </c>
    </row>
    <row r="253" spans="4:5" x14ac:dyDescent="0.45">
      <c r="D253" t="s">
        <v>3259</v>
      </c>
      <c r="E253" s="25">
        <v>-10</v>
      </c>
    </row>
    <row r="254" spans="4:5" x14ac:dyDescent="0.45">
      <c r="D254" t="s">
        <v>3260</v>
      </c>
      <c r="E254" s="25">
        <v>230</v>
      </c>
    </row>
    <row r="255" spans="4:5" x14ac:dyDescent="0.45">
      <c r="D255" t="s">
        <v>3261</v>
      </c>
      <c r="E255" s="25">
        <v>-10</v>
      </c>
    </row>
    <row r="256" spans="4:5" x14ac:dyDescent="0.45">
      <c r="D256" t="s">
        <v>3262</v>
      </c>
      <c r="E256" s="25">
        <v>-320</v>
      </c>
    </row>
    <row r="257" spans="4:5" x14ac:dyDescent="0.45">
      <c r="D257" t="s">
        <v>3263</v>
      </c>
      <c r="E257" s="25">
        <v>50</v>
      </c>
    </row>
    <row r="258" spans="4:5" x14ac:dyDescent="0.45">
      <c r="D258" t="s">
        <v>2707</v>
      </c>
      <c r="E258" s="25">
        <v>10</v>
      </c>
    </row>
    <row r="259" spans="4:5" x14ac:dyDescent="0.45">
      <c r="D259" t="s">
        <v>3264</v>
      </c>
      <c r="E259" s="25">
        <v>370</v>
      </c>
    </row>
    <row r="260" spans="4:5" x14ac:dyDescent="0.45">
      <c r="D260" t="s">
        <v>3265</v>
      </c>
      <c r="E260" s="25">
        <v>-60</v>
      </c>
    </row>
    <row r="261" spans="4:5" x14ac:dyDescent="0.45">
      <c r="D261" t="s">
        <v>3266</v>
      </c>
      <c r="E261" s="25">
        <v>-130</v>
      </c>
    </row>
    <row r="262" spans="4:5" x14ac:dyDescent="0.45">
      <c r="D262" t="s">
        <v>2920</v>
      </c>
      <c r="E262" s="25">
        <v>330</v>
      </c>
    </row>
    <row r="263" spans="4:5" x14ac:dyDescent="0.45">
      <c r="D263" t="s">
        <v>3267</v>
      </c>
      <c r="E263" s="25">
        <v>80</v>
      </c>
    </row>
    <row r="264" spans="4:5" x14ac:dyDescent="0.45">
      <c r="D264" t="s">
        <v>2820</v>
      </c>
      <c r="E264" s="25">
        <v>-200</v>
      </c>
    </row>
    <row r="265" spans="4:5" x14ac:dyDescent="0.45">
      <c r="D265" t="s">
        <v>3268</v>
      </c>
      <c r="E265" s="25">
        <v>450</v>
      </c>
    </row>
    <row r="266" spans="4:5" x14ac:dyDescent="0.45">
      <c r="D266" t="s">
        <v>3269</v>
      </c>
      <c r="E266" s="25">
        <v>-380</v>
      </c>
    </row>
    <row r="267" spans="4:5" x14ac:dyDescent="0.45">
      <c r="D267" t="s">
        <v>3270</v>
      </c>
      <c r="E267" s="25">
        <v>-340</v>
      </c>
    </row>
    <row r="268" spans="4:5" x14ac:dyDescent="0.45">
      <c r="D268" t="s">
        <v>3271</v>
      </c>
      <c r="E268" s="25">
        <v>-140</v>
      </c>
    </row>
    <row r="269" spans="4:5" x14ac:dyDescent="0.45">
      <c r="D269" t="s">
        <v>3272</v>
      </c>
      <c r="E269" s="25">
        <v>-60</v>
      </c>
    </row>
    <row r="270" spans="4:5" x14ac:dyDescent="0.45">
      <c r="D270" t="s">
        <v>3273</v>
      </c>
      <c r="E270" s="25">
        <v>110</v>
      </c>
    </row>
    <row r="271" spans="4:5" x14ac:dyDescent="0.45">
      <c r="D271" t="s">
        <v>3274</v>
      </c>
      <c r="E271" s="25">
        <v>330</v>
      </c>
    </row>
    <row r="272" spans="4:5" x14ac:dyDescent="0.45">
      <c r="D272" t="s">
        <v>3275</v>
      </c>
      <c r="E272" s="25">
        <v>590</v>
      </c>
    </row>
    <row r="273" spans="4:5" x14ac:dyDescent="0.45">
      <c r="D273" t="s">
        <v>2930</v>
      </c>
      <c r="E273" s="25">
        <v>190</v>
      </c>
    </row>
    <row r="274" spans="4:5" x14ac:dyDescent="0.45">
      <c r="D274" t="s">
        <v>3276</v>
      </c>
      <c r="E274" s="25">
        <v>-110</v>
      </c>
    </row>
    <row r="275" spans="4:5" x14ac:dyDescent="0.45">
      <c r="D275" t="s">
        <v>2975</v>
      </c>
      <c r="E275" s="25">
        <v>280</v>
      </c>
    </row>
    <row r="276" spans="4:5" x14ac:dyDescent="0.45">
      <c r="D276" t="s">
        <v>3277</v>
      </c>
      <c r="E276" s="25">
        <v>-460</v>
      </c>
    </row>
    <row r="277" spans="4:5" x14ac:dyDescent="0.45">
      <c r="D277" t="s">
        <v>2842</v>
      </c>
      <c r="E277" s="25">
        <v>360</v>
      </c>
    </row>
    <row r="278" spans="4:5" x14ac:dyDescent="0.45">
      <c r="D278" t="s">
        <v>3278</v>
      </c>
      <c r="E278" s="25">
        <v>230</v>
      </c>
    </row>
    <row r="279" spans="4:5" x14ac:dyDescent="0.45">
      <c r="D279" t="s">
        <v>3279</v>
      </c>
      <c r="E279" s="25">
        <v>-360</v>
      </c>
    </row>
    <row r="280" spans="4:5" x14ac:dyDescent="0.45">
      <c r="D280" t="s">
        <v>2946</v>
      </c>
      <c r="E280" s="25">
        <v>430</v>
      </c>
    </row>
    <row r="281" spans="4:5" x14ac:dyDescent="0.45">
      <c r="D281" t="s">
        <v>3280</v>
      </c>
      <c r="E281" s="25">
        <v>40</v>
      </c>
    </row>
    <row r="282" spans="4:5" x14ac:dyDescent="0.45">
      <c r="D282" t="s">
        <v>3281</v>
      </c>
      <c r="E282" s="25">
        <v>-410</v>
      </c>
    </row>
    <row r="283" spans="4:5" x14ac:dyDescent="0.45">
      <c r="D283" t="s">
        <v>3282</v>
      </c>
      <c r="E283" s="25">
        <v>-90</v>
      </c>
    </row>
    <row r="284" spans="4:5" x14ac:dyDescent="0.45">
      <c r="D284" t="s">
        <v>3283</v>
      </c>
      <c r="E284" s="25">
        <v>-230</v>
      </c>
    </row>
    <row r="285" spans="4:5" x14ac:dyDescent="0.45">
      <c r="D285" t="s">
        <v>3284</v>
      </c>
      <c r="E285" s="25">
        <v>730</v>
      </c>
    </row>
    <row r="286" spans="4:5" x14ac:dyDescent="0.45">
      <c r="D286" t="s">
        <v>3285</v>
      </c>
      <c r="E286" s="25">
        <v>240</v>
      </c>
    </row>
    <row r="287" spans="4:5" x14ac:dyDescent="0.45">
      <c r="D287" t="s">
        <v>3286</v>
      </c>
      <c r="E287" s="25">
        <v>-340</v>
      </c>
    </row>
    <row r="288" spans="4:5" x14ac:dyDescent="0.45">
      <c r="D288" t="s">
        <v>2962</v>
      </c>
      <c r="E288" s="25">
        <v>450</v>
      </c>
    </row>
    <row r="289" spans="4:5" x14ac:dyDescent="0.45">
      <c r="D289" t="s">
        <v>3287</v>
      </c>
      <c r="E289" s="25">
        <v>-90</v>
      </c>
    </row>
    <row r="290" spans="4:5" x14ac:dyDescent="0.45">
      <c r="D290" t="s">
        <v>3288</v>
      </c>
      <c r="E290" s="25">
        <v>-10</v>
      </c>
    </row>
    <row r="291" spans="4:5" x14ac:dyDescent="0.45">
      <c r="D291" t="s">
        <v>2934</v>
      </c>
      <c r="E291" s="25">
        <v>370</v>
      </c>
    </row>
    <row r="292" spans="4:5" x14ac:dyDescent="0.45">
      <c r="D292" t="s">
        <v>3289</v>
      </c>
      <c r="E292" s="25">
        <v>390</v>
      </c>
    </row>
    <row r="293" spans="4:5" x14ac:dyDescent="0.45">
      <c r="D293" t="s">
        <v>3290</v>
      </c>
      <c r="E293" s="25">
        <v>-410</v>
      </c>
    </row>
    <row r="294" spans="4:5" x14ac:dyDescent="0.45">
      <c r="D294" t="s">
        <v>3291</v>
      </c>
      <c r="E294" s="25">
        <v>-70</v>
      </c>
    </row>
    <row r="295" spans="4:5" x14ac:dyDescent="0.45">
      <c r="D295" t="s">
        <v>3292</v>
      </c>
      <c r="E295" s="25">
        <v>180</v>
      </c>
    </row>
    <row r="296" spans="4:5" x14ac:dyDescent="0.45">
      <c r="D296" t="s">
        <v>3293</v>
      </c>
      <c r="E296" s="25">
        <v>-330</v>
      </c>
    </row>
    <row r="297" spans="4:5" x14ac:dyDescent="0.45">
      <c r="D297" t="s">
        <v>2779</v>
      </c>
      <c r="E297" s="25">
        <v>-350</v>
      </c>
    </row>
    <row r="298" spans="4:5" x14ac:dyDescent="0.45">
      <c r="D298" t="s">
        <v>3294</v>
      </c>
      <c r="E298" s="25">
        <v>410</v>
      </c>
    </row>
    <row r="299" spans="4:5" x14ac:dyDescent="0.45">
      <c r="D299" t="s">
        <v>3295</v>
      </c>
      <c r="E299" s="25">
        <v>180</v>
      </c>
    </row>
    <row r="300" spans="4:5" x14ac:dyDescent="0.45">
      <c r="D300" t="s">
        <v>3296</v>
      </c>
      <c r="E300" s="25">
        <v>380</v>
      </c>
    </row>
    <row r="301" spans="4:5" x14ac:dyDescent="0.45">
      <c r="D301" t="s">
        <v>3297</v>
      </c>
      <c r="E301" s="25">
        <v>-480</v>
      </c>
    </row>
    <row r="302" spans="4:5" x14ac:dyDescent="0.45">
      <c r="D302" t="s">
        <v>3298</v>
      </c>
      <c r="E302" s="25">
        <v>450</v>
      </c>
    </row>
    <row r="303" spans="4:5" x14ac:dyDescent="0.45">
      <c r="D303" t="s">
        <v>3014</v>
      </c>
      <c r="E303" s="25">
        <v>150</v>
      </c>
    </row>
    <row r="304" spans="4:5" x14ac:dyDescent="0.45">
      <c r="D304" t="s">
        <v>3299</v>
      </c>
      <c r="E304" s="25">
        <v>-350</v>
      </c>
    </row>
    <row r="305" spans="4:5" x14ac:dyDescent="0.45">
      <c r="D305" t="s">
        <v>3300</v>
      </c>
      <c r="E305" s="25">
        <v>90</v>
      </c>
    </row>
    <row r="306" spans="4:5" x14ac:dyDescent="0.45">
      <c r="D306" t="s">
        <v>3301</v>
      </c>
      <c r="E306" s="25">
        <v>-40</v>
      </c>
    </row>
    <row r="307" spans="4:5" x14ac:dyDescent="0.45">
      <c r="D307" t="s">
        <v>3302</v>
      </c>
      <c r="E307" s="25">
        <v>-490</v>
      </c>
    </row>
    <row r="308" spans="4:5" x14ac:dyDescent="0.45">
      <c r="D308" t="s">
        <v>3026</v>
      </c>
      <c r="E308" s="25">
        <v>420</v>
      </c>
    </row>
    <row r="309" spans="4:5" x14ac:dyDescent="0.45">
      <c r="D309" t="s">
        <v>3303</v>
      </c>
      <c r="E309" s="25">
        <v>120</v>
      </c>
    </row>
    <row r="310" spans="4:5" x14ac:dyDescent="0.45">
      <c r="D310" t="s">
        <v>2677</v>
      </c>
      <c r="E310" s="25">
        <v>-290</v>
      </c>
    </row>
    <row r="311" spans="4:5" x14ac:dyDescent="0.45">
      <c r="D311" t="s">
        <v>3304</v>
      </c>
      <c r="E311" s="25">
        <v>-180</v>
      </c>
    </row>
    <row r="312" spans="4:5" x14ac:dyDescent="0.45">
      <c r="D312" t="s">
        <v>3305</v>
      </c>
      <c r="E312" s="25">
        <v>420</v>
      </c>
    </row>
    <row r="313" spans="4:5" x14ac:dyDescent="0.45">
      <c r="D313" t="s">
        <v>3306</v>
      </c>
      <c r="E313" s="25">
        <v>110</v>
      </c>
    </row>
    <row r="314" spans="4:5" x14ac:dyDescent="0.45">
      <c r="D314" t="s">
        <v>3053</v>
      </c>
      <c r="E314" s="25">
        <v>90</v>
      </c>
    </row>
    <row r="315" spans="4:5" x14ac:dyDescent="0.45">
      <c r="D315" t="s">
        <v>3307</v>
      </c>
      <c r="E315" s="25">
        <v>270</v>
      </c>
    </row>
    <row r="316" spans="4:5" x14ac:dyDescent="0.45">
      <c r="D316" t="s">
        <v>3308</v>
      </c>
      <c r="E316" s="25">
        <v>-420</v>
      </c>
    </row>
    <row r="317" spans="4:5" x14ac:dyDescent="0.45">
      <c r="D317" t="s">
        <v>2699</v>
      </c>
      <c r="E317" s="25">
        <v>-390</v>
      </c>
    </row>
    <row r="318" spans="4:5" x14ac:dyDescent="0.45">
      <c r="D318" t="s">
        <v>2996</v>
      </c>
      <c r="E318" s="25">
        <v>310</v>
      </c>
    </row>
    <row r="319" spans="4:5" x14ac:dyDescent="0.45">
      <c r="D319" t="s">
        <v>3309</v>
      </c>
      <c r="E319" s="25">
        <v>-440</v>
      </c>
    </row>
    <row r="320" spans="4:5" x14ac:dyDescent="0.45">
      <c r="D320" t="s">
        <v>3310</v>
      </c>
      <c r="E320" s="25">
        <v>70</v>
      </c>
    </row>
    <row r="321" spans="4:5" x14ac:dyDescent="0.45">
      <c r="D321" t="s">
        <v>3311</v>
      </c>
      <c r="E321" s="25">
        <v>-170</v>
      </c>
    </row>
    <row r="322" spans="4:5" x14ac:dyDescent="0.45">
      <c r="D322" t="s">
        <v>3312</v>
      </c>
      <c r="E322" s="25">
        <v>430</v>
      </c>
    </row>
    <row r="323" spans="4:5" x14ac:dyDescent="0.45">
      <c r="D323" t="s">
        <v>3313</v>
      </c>
      <c r="E323" s="25">
        <v>20</v>
      </c>
    </row>
    <row r="324" spans="4:5" x14ac:dyDescent="0.45">
      <c r="D324" t="s">
        <v>3314</v>
      </c>
      <c r="E324" s="25">
        <v>-570</v>
      </c>
    </row>
    <row r="325" spans="4:5" x14ac:dyDescent="0.45">
      <c r="D325" t="s">
        <v>3315</v>
      </c>
      <c r="E325" s="25">
        <v>-420</v>
      </c>
    </row>
    <row r="326" spans="4:5" x14ac:dyDescent="0.45">
      <c r="D326" t="s">
        <v>3316</v>
      </c>
      <c r="E326" s="25">
        <v>-310</v>
      </c>
    </row>
    <row r="327" spans="4:5" x14ac:dyDescent="0.45">
      <c r="D327" t="s">
        <v>2971</v>
      </c>
      <c r="E327" s="25">
        <v>320</v>
      </c>
    </row>
    <row r="328" spans="4:5" x14ac:dyDescent="0.45">
      <c r="D328" t="s">
        <v>3317</v>
      </c>
      <c r="E328" s="25">
        <v>-140</v>
      </c>
    </row>
    <row r="329" spans="4:5" x14ac:dyDescent="0.45">
      <c r="D329" t="s">
        <v>3318</v>
      </c>
      <c r="E329" s="25">
        <v>300</v>
      </c>
    </row>
    <row r="330" spans="4:5" x14ac:dyDescent="0.45">
      <c r="D330" t="s">
        <v>3319</v>
      </c>
      <c r="E330" s="25">
        <v>480</v>
      </c>
    </row>
    <row r="331" spans="4:5" x14ac:dyDescent="0.45">
      <c r="D331" t="s">
        <v>3320</v>
      </c>
      <c r="E331" s="25">
        <v>-150</v>
      </c>
    </row>
    <row r="332" spans="4:5" x14ac:dyDescent="0.45">
      <c r="D332" t="s">
        <v>3321</v>
      </c>
      <c r="E332" s="25">
        <v>-110</v>
      </c>
    </row>
    <row r="333" spans="4:5" x14ac:dyDescent="0.45">
      <c r="D333" t="s">
        <v>2735</v>
      </c>
      <c r="E333" s="25">
        <v>-10</v>
      </c>
    </row>
    <row r="334" spans="4:5" x14ac:dyDescent="0.45">
      <c r="D334" t="s">
        <v>3322</v>
      </c>
      <c r="E334" s="25">
        <v>510</v>
      </c>
    </row>
    <row r="335" spans="4:5" x14ac:dyDescent="0.45">
      <c r="D335" t="s">
        <v>3323</v>
      </c>
      <c r="E335" s="25">
        <v>30</v>
      </c>
    </row>
    <row r="336" spans="4:5" x14ac:dyDescent="0.45">
      <c r="D336" t="s">
        <v>3324</v>
      </c>
      <c r="E336" s="25">
        <v>-350</v>
      </c>
    </row>
    <row r="337" spans="4:5" x14ac:dyDescent="0.45">
      <c r="D337" t="s">
        <v>3325</v>
      </c>
      <c r="E337" s="25">
        <v>480</v>
      </c>
    </row>
    <row r="338" spans="4:5" x14ac:dyDescent="0.45">
      <c r="D338" t="s">
        <v>3326</v>
      </c>
      <c r="E338" s="25">
        <v>210</v>
      </c>
    </row>
    <row r="339" spans="4:5" x14ac:dyDescent="0.45">
      <c r="D339" t="s">
        <v>3327</v>
      </c>
      <c r="E339" s="25">
        <v>110</v>
      </c>
    </row>
    <row r="340" spans="4:5" x14ac:dyDescent="0.45">
      <c r="D340" t="s">
        <v>3328</v>
      </c>
      <c r="E340" s="25">
        <v>-270</v>
      </c>
    </row>
    <row r="341" spans="4:5" x14ac:dyDescent="0.45">
      <c r="D341" t="s">
        <v>3329</v>
      </c>
      <c r="E341" s="25">
        <v>-240</v>
      </c>
    </row>
    <row r="342" spans="4:5" x14ac:dyDescent="0.45">
      <c r="D342" t="s">
        <v>3330</v>
      </c>
      <c r="E342" s="25">
        <v>320</v>
      </c>
    </row>
    <row r="343" spans="4:5" x14ac:dyDescent="0.45">
      <c r="D343" t="s">
        <v>3331</v>
      </c>
      <c r="E343" s="25">
        <v>-50</v>
      </c>
    </row>
    <row r="344" spans="4:5" x14ac:dyDescent="0.45">
      <c r="D344" t="s">
        <v>2837</v>
      </c>
      <c r="E344" s="25">
        <v>210</v>
      </c>
    </row>
    <row r="345" spans="4:5" x14ac:dyDescent="0.45">
      <c r="D345" t="s">
        <v>3332</v>
      </c>
      <c r="E345" s="25">
        <v>-140</v>
      </c>
    </row>
    <row r="346" spans="4:5" x14ac:dyDescent="0.45">
      <c r="D346" t="s">
        <v>3333</v>
      </c>
      <c r="E346" s="25">
        <v>-180</v>
      </c>
    </row>
    <row r="347" spans="4:5" x14ac:dyDescent="0.45">
      <c r="D347" t="s">
        <v>3334</v>
      </c>
      <c r="E347" s="25">
        <v>190</v>
      </c>
    </row>
    <row r="348" spans="4:5" x14ac:dyDescent="0.45">
      <c r="D348" t="s">
        <v>3335</v>
      </c>
      <c r="E348" s="25">
        <v>500</v>
      </c>
    </row>
    <row r="349" spans="4:5" x14ac:dyDescent="0.45">
      <c r="D349" t="s">
        <v>3336</v>
      </c>
      <c r="E349" s="25">
        <v>-10</v>
      </c>
    </row>
    <row r="350" spans="4:5" x14ac:dyDescent="0.45">
      <c r="D350" t="s">
        <v>3337</v>
      </c>
      <c r="E350" s="25">
        <v>-200</v>
      </c>
    </row>
    <row r="351" spans="4:5" x14ac:dyDescent="0.45">
      <c r="D351" t="s">
        <v>3338</v>
      </c>
      <c r="E351" s="25">
        <v>-60</v>
      </c>
    </row>
    <row r="352" spans="4:5" x14ac:dyDescent="0.45">
      <c r="D352" t="s">
        <v>3339</v>
      </c>
      <c r="E352" s="25">
        <v>-70</v>
      </c>
    </row>
    <row r="353" spans="4:5" x14ac:dyDescent="0.45">
      <c r="D353" t="s">
        <v>3340</v>
      </c>
      <c r="E353" s="25">
        <v>200</v>
      </c>
    </row>
    <row r="354" spans="4:5" x14ac:dyDescent="0.45">
      <c r="D354" t="s">
        <v>3341</v>
      </c>
      <c r="E354" s="25">
        <v>720</v>
      </c>
    </row>
    <row r="355" spans="4:5" x14ac:dyDescent="0.45">
      <c r="D355" t="s">
        <v>3342</v>
      </c>
      <c r="E355" s="25">
        <v>500</v>
      </c>
    </row>
    <row r="356" spans="4:5" x14ac:dyDescent="0.45">
      <c r="D356" t="s">
        <v>3343</v>
      </c>
      <c r="E356" s="25">
        <v>-70</v>
      </c>
    </row>
    <row r="357" spans="4:5" x14ac:dyDescent="0.45">
      <c r="D357" t="s">
        <v>3344</v>
      </c>
      <c r="E357" s="25">
        <v>-380</v>
      </c>
    </row>
    <row r="358" spans="4:5" x14ac:dyDescent="0.45">
      <c r="D358" t="s">
        <v>3345</v>
      </c>
      <c r="E358" s="25">
        <v>-190</v>
      </c>
    </row>
    <row r="359" spans="4:5" x14ac:dyDescent="0.45">
      <c r="D359" t="s">
        <v>3346</v>
      </c>
      <c r="E359" s="25">
        <v>440</v>
      </c>
    </row>
    <row r="360" spans="4:5" x14ac:dyDescent="0.45">
      <c r="D360" t="s">
        <v>3347</v>
      </c>
      <c r="E360" s="25">
        <v>100</v>
      </c>
    </row>
    <row r="361" spans="4:5" x14ac:dyDescent="0.45">
      <c r="D361" t="s">
        <v>3348</v>
      </c>
      <c r="E361" s="25">
        <v>430</v>
      </c>
    </row>
    <row r="362" spans="4:5" x14ac:dyDescent="0.45">
      <c r="D362" t="s">
        <v>3349</v>
      </c>
      <c r="E362" s="25">
        <v>420</v>
      </c>
    </row>
    <row r="363" spans="4:5" x14ac:dyDescent="0.45">
      <c r="D363" t="s">
        <v>3350</v>
      </c>
      <c r="E363" s="25">
        <v>440</v>
      </c>
    </row>
    <row r="364" spans="4:5" x14ac:dyDescent="0.45">
      <c r="D364" t="s">
        <v>2754</v>
      </c>
      <c r="E364" s="25">
        <v>130</v>
      </c>
    </row>
    <row r="365" spans="4:5" x14ac:dyDescent="0.45">
      <c r="D365" t="s">
        <v>2932</v>
      </c>
      <c r="E365" s="25">
        <v>-11540</v>
      </c>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R1401"/>
  <sheetViews>
    <sheetView topLeftCell="E3" workbookViewId="0">
      <selection activeCell="P15" sqref="P15"/>
    </sheetView>
  </sheetViews>
  <sheetFormatPr defaultRowHeight="14.25" x14ac:dyDescent="0.45"/>
  <cols>
    <col min="5" max="5" width="20.6640625" customWidth="1"/>
  </cols>
  <sheetData>
    <row r="2" spans="5:18" ht="14.65" thickBot="1" x14ac:dyDescent="0.5"/>
    <row r="3" spans="5:18" x14ac:dyDescent="0.45">
      <c r="E3" s="1" t="s">
        <v>49</v>
      </c>
      <c r="F3" s="1" t="s">
        <v>50</v>
      </c>
      <c r="G3" s="1" t="s">
        <v>51</v>
      </c>
      <c r="H3" s="1" t="s">
        <v>52</v>
      </c>
      <c r="I3" s="10" t="s">
        <v>3353</v>
      </c>
      <c r="M3" s="13" t="s">
        <v>50</v>
      </c>
      <c r="N3" s="13"/>
      <c r="O3" s="13" t="s">
        <v>51</v>
      </c>
      <c r="P3" s="13"/>
      <c r="Q3" s="14" t="s">
        <v>3353</v>
      </c>
      <c r="R3" s="14"/>
    </row>
    <row r="4" spans="5:18" x14ac:dyDescent="0.45">
      <c r="E4" s="7">
        <v>42160</v>
      </c>
      <c r="F4">
        <v>28.32</v>
      </c>
      <c r="G4">
        <v>7049800</v>
      </c>
      <c r="H4" t="s">
        <v>53</v>
      </c>
      <c r="M4" s="11"/>
      <c r="N4" s="11"/>
      <c r="O4" s="11"/>
      <c r="P4" s="11"/>
      <c r="Q4" s="11"/>
      <c r="R4" s="11"/>
    </row>
    <row r="5" spans="5:18" x14ac:dyDescent="0.45">
      <c r="E5" s="7">
        <v>42163</v>
      </c>
      <c r="F5">
        <v>28.04</v>
      </c>
      <c r="G5">
        <v>11994700</v>
      </c>
      <c r="H5" t="s">
        <v>53</v>
      </c>
      <c r="I5">
        <f>F4-F5</f>
        <v>0.28000000000000114</v>
      </c>
      <c r="M5" s="11" t="s">
        <v>3354</v>
      </c>
      <c r="N5" s="11">
        <v>32.143404864091593</v>
      </c>
      <c r="O5" s="11" t="s">
        <v>3354</v>
      </c>
      <c r="P5" s="11">
        <v>5342967.4535050076</v>
      </c>
      <c r="Q5" s="11" t="s">
        <v>3354</v>
      </c>
      <c r="R5" s="11">
        <v>-4.6098783106657106E-3</v>
      </c>
    </row>
    <row r="6" spans="5:18" x14ac:dyDescent="0.45">
      <c r="E6" s="7">
        <v>42164</v>
      </c>
      <c r="F6">
        <v>28.08</v>
      </c>
      <c r="G6">
        <v>8313400</v>
      </c>
      <c r="H6" t="s">
        <v>53</v>
      </c>
      <c r="I6">
        <f t="shared" ref="I6:I69" si="0">F5-F6</f>
        <v>-3.9999999999999147E-2</v>
      </c>
      <c r="M6" s="11" t="s">
        <v>3355</v>
      </c>
      <c r="N6" s="11">
        <v>0.19335241057675037</v>
      </c>
      <c r="O6" s="11" t="s">
        <v>3355</v>
      </c>
      <c r="P6" s="11">
        <v>109387.6195998948</v>
      </c>
      <c r="Q6" s="11" t="s">
        <v>3355</v>
      </c>
      <c r="R6" s="11">
        <v>1.8680272529120894E-2</v>
      </c>
    </row>
    <row r="7" spans="5:18" x14ac:dyDescent="0.45">
      <c r="E7" s="7">
        <v>42165</v>
      </c>
      <c r="F7">
        <v>28</v>
      </c>
      <c r="G7">
        <v>7645800</v>
      </c>
      <c r="H7" t="s">
        <v>53</v>
      </c>
      <c r="I7">
        <f t="shared" si="0"/>
        <v>7.9999999999998295E-2</v>
      </c>
      <c r="M7" s="11" t="s">
        <v>3356</v>
      </c>
      <c r="N7" s="11">
        <v>34.380000000000003</v>
      </c>
      <c r="O7" s="11" t="s">
        <v>3356</v>
      </c>
      <c r="P7" s="11">
        <v>4567800</v>
      </c>
      <c r="Q7" s="11" t="s">
        <v>3356</v>
      </c>
      <c r="R7" s="11">
        <v>-3.9999999999999147E-2</v>
      </c>
    </row>
    <row r="8" spans="5:18" x14ac:dyDescent="0.45">
      <c r="E8" s="7">
        <v>42166</v>
      </c>
      <c r="F8">
        <v>27.52</v>
      </c>
      <c r="G8">
        <v>10332600</v>
      </c>
      <c r="H8" t="s">
        <v>53</v>
      </c>
      <c r="I8">
        <f t="shared" si="0"/>
        <v>0.48000000000000043</v>
      </c>
      <c r="M8" s="11" t="s">
        <v>3357</v>
      </c>
      <c r="N8" s="11">
        <v>34.380000000000003</v>
      </c>
      <c r="O8" s="11" t="s">
        <v>3357</v>
      </c>
      <c r="P8" s="11">
        <v>4131700</v>
      </c>
      <c r="Q8" s="11" t="s">
        <v>3357</v>
      </c>
      <c r="R8" s="11">
        <v>-7.0000000000000284E-2</v>
      </c>
    </row>
    <row r="9" spans="5:18" x14ac:dyDescent="0.45">
      <c r="E9" s="7">
        <v>42167</v>
      </c>
      <c r="F9">
        <v>27.54</v>
      </c>
      <c r="G9">
        <v>8410200</v>
      </c>
      <c r="H9" t="s">
        <v>53</v>
      </c>
      <c r="I9">
        <f t="shared" si="0"/>
        <v>-1.9999999999999574E-2</v>
      </c>
      <c r="M9" s="11" t="s">
        <v>3358</v>
      </c>
      <c r="N9" s="11">
        <v>7.2294153454359416</v>
      </c>
      <c r="O9" s="11" t="s">
        <v>3358</v>
      </c>
      <c r="P9" s="11">
        <v>4089985.3970130919</v>
      </c>
      <c r="Q9" s="11" t="s">
        <v>3358</v>
      </c>
      <c r="R9" s="11">
        <v>0.69820251841556225</v>
      </c>
    </row>
    <row r="10" spans="5:18" x14ac:dyDescent="0.45">
      <c r="E10" s="7">
        <v>42170</v>
      </c>
      <c r="F10">
        <v>27.91</v>
      </c>
      <c r="G10">
        <v>6176000</v>
      </c>
      <c r="H10" t="s">
        <v>53</v>
      </c>
      <c r="I10">
        <f t="shared" si="0"/>
        <v>-0.37000000000000099</v>
      </c>
      <c r="M10" s="11" t="s">
        <v>3359</v>
      </c>
      <c r="N10" s="11">
        <v>52.264446236824675</v>
      </c>
      <c r="O10" s="11" t="s">
        <v>3359</v>
      </c>
      <c r="P10" s="11">
        <v>16727980547780.34</v>
      </c>
      <c r="Q10" s="11" t="s">
        <v>3359</v>
      </c>
      <c r="R10" s="11">
        <v>0.48748675672183356</v>
      </c>
    </row>
    <row r="11" spans="5:18" x14ac:dyDescent="0.45">
      <c r="E11" s="7">
        <v>42171</v>
      </c>
      <c r="F11">
        <v>28.25</v>
      </c>
      <c r="G11">
        <v>5020100</v>
      </c>
      <c r="H11" t="s">
        <v>53</v>
      </c>
      <c r="I11">
        <f t="shared" si="0"/>
        <v>-0.33999999999999986</v>
      </c>
      <c r="M11" s="11" t="s">
        <v>3360</v>
      </c>
      <c r="N11" s="11">
        <v>-1.0877277430960575</v>
      </c>
      <c r="O11" s="11" t="s">
        <v>3360</v>
      </c>
      <c r="P11" s="11">
        <v>199.02809080709929</v>
      </c>
      <c r="Q11" s="11" t="s">
        <v>3360</v>
      </c>
      <c r="R11" s="11">
        <v>7.4943504046068892</v>
      </c>
    </row>
    <row r="12" spans="5:18" x14ac:dyDescent="0.45">
      <c r="E12" s="7">
        <v>42172</v>
      </c>
      <c r="F12">
        <v>27.91</v>
      </c>
      <c r="G12">
        <v>6830800</v>
      </c>
      <c r="H12" t="s">
        <v>53</v>
      </c>
      <c r="I12">
        <f t="shared" si="0"/>
        <v>0.33999999999999986</v>
      </c>
      <c r="M12" s="11" t="s">
        <v>3361</v>
      </c>
      <c r="N12" s="11">
        <v>-0.17042543021308193</v>
      </c>
      <c r="O12" s="11" t="s">
        <v>3361</v>
      </c>
      <c r="P12" s="11">
        <v>11.00884843703699</v>
      </c>
      <c r="Q12" s="11" t="s">
        <v>3361</v>
      </c>
      <c r="R12" s="11">
        <v>0.55624635144592882</v>
      </c>
    </row>
    <row r="13" spans="5:18" x14ac:dyDescent="0.45">
      <c r="E13" s="7">
        <v>42173</v>
      </c>
      <c r="F13">
        <v>28.07</v>
      </c>
      <c r="G13">
        <v>6168300</v>
      </c>
      <c r="H13" t="s">
        <v>53</v>
      </c>
      <c r="I13">
        <f t="shared" si="0"/>
        <v>-0.16000000000000014</v>
      </c>
      <c r="M13" s="11" t="s">
        <v>3362</v>
      </c>
      <c r="N13" s="11">
        <v>32.549999999999997</v>
      </c>
      <c r="O13" s="11" t="s">
        <v>3362</v>
      </c>
      <c r="P13" s="11">
        <v>94068100</v>
      </c>
      <c r="Q13" s="11" t="s">
        <v>3362</v>
      </c>
      <c r="R13" s="11">
        <v>9.8399999999999963</v>
      </c>
    </row>
    <row r="14" spans="5:18" x14ac:dyDescent="0.45">
      <c r="E14" s="7">
        <v>42174</v>
      </c>
      <c r="F14">
        <v>28.19</v>
      </c>
      <c r="G14">
        <v>29234700</v>
      </c>
      <c r="H14" t="s">
        <v>53</v>
      </c>
      <c r="I14">
        <f t="shared" si="0"/>
        <v>-0.12000000000000099</v>
      </c>
      <c r="M14" s="11" t="s">
        <v>3363</v>
      </c>
      <c r="N14" s="11">
        <v>15.32</v>
      </c>
      <c r="O14" s="11" t="s">
        <v>3363</v>
      </c>
      <c r="P14" s="11">
        <v>807200</v>
      </c>
      <c r="Q14" s="11" t="s">
        <v>3363</v>
      </c>
      <c r="R14" s="11">
        <v>-4.6199999999999974</v>
      </c>
    </row>
    <row r="15" spans="5:18" x14ac:dyDescent="0.45">
      <c r="E15" s="7">
        <v>42177</v>
      </c>
      <c r="F15">
        <v>28.27</v>
      </c>
      <c r="G15">
        <v>3695200</v>
      </c>
      <c r="H15" t="s">
        <v>53</v>
      </c>
      <c r="I15">
        <f t="shared" si="0"/>
        <v>-7.9999999999998295E-2</v>
      </c>
      <c r="M15" s="11" t="s">
        <v>3364</v>
      </c>
      <c r="N15" s="11">
        <v>47.87</v>
      </c>
      <c r="O15" s="11" t="s">
        <v>3364</v>
      </c>
      <c r="P15" s="11">
        <v>94875300</v>
      </c>
      <c r="Q15" s="11" t="s">
        <v>3364</v>
      </c>
      <c r="R15" s="11">
        <v>5.2199999999999989</v>
      </c>
    </row>
    <row r="16" spans="5:18" x14ac:dyDescent="0.45">
      <c r="E16" s="7">
        <v>42178</v>
      </c>
      <c r="F16">
        <v>28.19</v>
      </c>
      <c r="G16">
        <v>5113400</v>
      </c>
      <c r="H16" t="s">
        <v>53</v>
      </c>
      <c r="I16">
        <f t="shared" si="0"/>
        <v>7.9999999999998295E-2</v>
      </c>
      <c r="M16" s="11" t="s">
        <v>3365</v>
      </c>
      <c r="N16" s="11">
        <v>44936.480000000047</v>
      </c>
      <c r="O16" s="11" t="s">
        <v>3365</v>
      </c>
      <c r="P16" s="11">
        <v>7469468500</v>
      </c>
      <c r="Q16" s="11" t="s">
        <v>3365</v>
      </c>
      <c r="R16" s="11">
        <v>-6.4399999999999977</v>
      </c>
    </row>
    <row r="17" spans="5:18" ht="14.65" thickBot="1" x14ac:dyDescent="0.5">
      <c r="E17" s="7">
        <v>42179</v>
      </c>
      <c r="F17">
        <v>28.05</v>
      </c>
      <c r="G17">
        <v>2675600</v>
      </c>
      <c r="H17" t="s">
        <v>53</v>
      </c>
      <c r="I17">
        <f t="shared" si="0"/>
        <v>0.14000000000000057</v>
      </c>
      <c r="M17" s="12" t="s">
        <v>3366</v>
      </c>
      <c r="N17" s="12">
        <v>1398</v>
      </c>
      <c r="O17" s="12" t="s">
        <v>3366</v>
      </c>
      <c r="P17" s="12">
        <v>1398</v>
      </c>
      <c r="Q17" s="12" t="s">
        <v>3366</v>
      </c>
      <c r="R17" s="12">
        <v>1397</v>
      </c>
    </row>
    <row r="18" spans="5:18" x14ac:dyDescent="0.45">
      <c r="E18" s="7">
        <v>42180</v>
      </c>
      <c r="F18">
        <v>27.38</v>
      </c>
      <c r="G18">
        <v>5014800</v>
      </c>
      <c r="H18" t="s">
        <v>53</v>
      </c>
      <c r="I18">
        <f t="shared" si="0"/>
        <v>0.67000000000000171</v>
      </c>
    </row>
    <row r="19" spans="5:18" x14ac:dyDescent="0.45">
      <c r="E19" s="7">
        <v>42181</v>
      </c>
      <c r="F19">
        <v>27.54</v>
      </c>
      <c r="G19">
        <v>9588300</v>
      </c>
      <c r="H19" t="s">
        <v>53</v>
      </c>
      <c r="I19">
        <f t="shared" si="0"/>
        <v>-0.16000000000000014</v>
      </c>
    </row>
    <row r="20" spans="5:18" x14ac:dyDescent="0.45">
      <c r="E20" s="7">
        <v>42184</v>
      </c>
      <c r="F20">
        <v>26.93</v>
      </c>
      <c r="G20">
        <v>3022500</v>
      </c>
      <c r="H20" t="s">
        <v>53</v>
      </c>
      <c r="I20">
        <f t="shared" si="0"/>
        <v>0.60999999999999943</v>
      </c>
    </row>
    <row r="21" spans="5:18" x14ac:dyDescent="0.45">
      <c r="E21" s="7">
        <v>42185</v>
      </c>
      <c r="F21">
        <v>27.31</v>
      </c>
      <c r="G21">
        <v>5524900</v>
      </c>
      <c r="H21" t="s">
        <v>53</v>
      </c>
      <c r="I21">
        <f t="shared" si="0"/>
        <v>-0.37999999999999901</v>
      </c>
    </row>
    <row r="22" spans="5:18" x14ac:dyDescent="0.45">
      <c r="E22" s="7">
        <v>42186</v>
      </c>
      <c r="F22">
        <v>27.44</v>
      </c>
      <c r="G22">
        <v>2837700</v>
      </c>
      <c r="H22" t="s">
        <v>53</v>
      </c>
      <c r="I22">
        <f t="shared" si="0"/>
        <v>-0.13000000000000256</v>
      </c>
    </row>
    <row r="23" spans="5:18" x14ac:dyDescent="0.45">
      <c r="E23" s="7">
        <v>42187</v>
      </c>
      <c r="F23">
        <v>27.15</v>
      </c>
      <c r="G23">
        <v>2158000</v>
      </c>
      <c r="H23" t="s">
        <v>53</v>
      </c>
      <c r="I23">
        <f t="shared" si="0"/>
        <v>0.2900000000000027</v>
      </c>
    </row>
    <row r="24" spans="5:18" x14ac:dyDescent="0.45">
      <c r="E24" s="7">
        <v>42191</v>
      </c>
      <c r="F24">
        <v>27.01</v>
      </c>
      <c r="G24">
        <v>3392000</v>
      </c>
      <c r="H24" t="s">
        <v>53</v>
      </c>
      <c r="I24">
        <f t="shared" si="0"/>
        <v>0.13999999999999702</v>
      </c>
    </row>
    <row r="25" spans="5:18" x14ac:dyDescent="0.45">
      <c r="E25" s="7">
        <v>42192</v>
      </c>
      <c r="F25">
        <v>26.74</v>
      </c>
      <c r="G25">
        <v>3582600</v>
      </c>
      <c r="H25" t="s">
        <v>53</v>
      </c>
      <c r="I25">
        <f t="shared" si="0"/>
        <v>0.27000000000000313</v>
      </c>
    </row>
    <row r="26" spans="5:18" x14ac:dyDescent="0.45">
      <c r="E26" s="7">
        <v>42193</v>
      </c>
      <c r="F26">
        <v>26.64</v>
      </c>
      <c r="G26">
        <v>3601900</v>
      </c>
      <c r="H26" t="s">
        <v>53</v>
      </c>
      <c r="I26">
        <f t="shared" si="0"/>
        <v>9.9999999999997868E-2</v>
      </c>
    </row>
    <row r="27" spans="5:18" x14ac:dyDescent="0.45">
      <c r="E27" s="7">
        <v>42194</v>
      </c>
      <c r="F27">
        <v>26.98</v>
      </c>
      <c r="G27">
        <v>2196300</v>
      </c>
      <c r="H27" t="s">
        <v>53</v>
      </c>
      <c r="I27">
        <f t="shared" si="0"/>
        <v>-0.33999999999999986</v>
      </c>
    </row>
    <row r="28" spans="5:18" x14ac:dyDescent="0.45">
      <c r="E28" s="7">
        <v>42195</v>
      </c>
      <c r="F28">
        <v>27.3</v>
      </c>
      <c r="G28">
        <v>1767500</v>
      </c>
      <c r="H28" t="s">
        <v>53</v>
      </c>
      <c r="I28">
        <f t="shared" si="0"/>
        <v>-0.32000000000000028</v>
      </c>
    </row>
    <row r="29" spans="5:18" x14ac:dyDescent="0.45">
      <c r="E29" s="7">
        <v>42198</v>
      </c>
      <c r="F29">
        <v>27.25</v>
      </c>
      <c r="G29">
        <v>2075200</v>
      </c>
      <c r="H29" t="s">
        <v>53</v>
      </c>
      <c r="I29">
        <f t="shared" si="0"/>
        <v>5.0000000000000711E-2</v>
      </c>
    </row>
    <row r="30" spans="5:18" x14ac:dyDescent="0.45">
      <c r="E30" s="7">
        <v>42199</v>
      </c>
      <c r="F30">
        <v>27.55</v>
      </c>
      <c r="G30">
        <v>3363200</v>
      </c>
      <c r="H30" t="s">
        <v>53</v>
      </c>
      <c r="I30">
        <f t="shared" si="0"/>
        <v>-0.30000000000000071</v>
      </c>
    </row>
    <row r="31" spans="5:18" x14ac:dyDescent="0.45">
      <c r="E31" s="7">
        <v>42200</v>
      </c>
      <c r="F31">
        <v>27.8</v>
      </c>
      <c r="G31">
        <v>2356000</v>
      </c>
      <c r="H31" t="s">
        <v>53</v>
      </c>
      <c r="I31">
        <f t="shared" si="0"/>
        <v>-0.25</v>
      </c>
    </row>
    <row r="32" spans="5:18" x14ac:dyDescent="0.45">
      <c r="E32" s="7">
        <v>42201</v>
      </c>
      <c r="F32">
        <v>28.11</v>
      </c>
      <c r="G32">
        <v>2239400</v>
      </c>
      <c r="H32" t="s">
        <v>53</v>
      </c>
      <c r="I32">
        <f t="shared" si="0"/>
        <v>-0.30999999999999872</v>
      </c>
    </row>
    <row r="33" spans="5:9" x14ac:dyDescent="0.45">
      <c r="E33" s="7">
        <v>42202</v>
      </c>
      <c r="F33">
        <v>27.91</v>
      </c>
      <c r="G33">
        <v>3126700</v>
      </c>
      <c r="H33" t="s">
        <v>53</v>
      </c>
      <c r="I33">
        <f t="shared" si="0"/>
        <v>0.19999999999999929</v>
      </c>
    </row>
    <row r="34" spans="5:9" x14ac:dyDescent="0.45">
      <c r="E34" s="7">
        <v>42205</v>
      </c>
      <c r="F34">
        <v>27.96</v>
      </c>
      <c r="G34">
        <v>4131700</v>
      </c>
      <c r="H34" t="s">
        <v>53</v>
      </c>
      <c r="I34">
        <f t="shared" si="0"/>
        <v>-5.0000000000000711E-2</v>
      </c>
    </row>
    <row r="35" spans="5:9" x14ac:dyDescent="0.45">
      <c r="E35" s="7">
        <v>42206</v>
      </c>
      <c r="F35">
        <v>26.72</v>
      </c>
      <c r="G35">
        <v>10366900</v>
      </c>
      <c r="H35" t="s">
        <v>53</v>
      </c>
      <c r="I35">
        <f t="shared" si="0"/>
        <v>1.240000000000002</v>
      </c>
    </row>
    <row r="36" spans="5:9" x14ac:dyDescent="0.45">
      <c r="E36" s="7">
        <v>42207</v>
      </c>
      <c r="F36">
        <v>27.04</v>
      </c>
      <c r="G36">
        <v>3829300</v>
      </c>
      <c r="H36" t="s">
        <v>53</v>
      </c>
      <c r="I36">
        <f t="shared" si="0"/>
        <v>-0.32000000000000028</v>
      </c>
    </row>
    <row r="37" spans="5:9" x14ac:dyDescent="0.45">
      <c r="E37" s="7">
        <v>42208</v>
      </c>
      <c r="F37">
        <v>26.45</v>
      </c>
      <c r="G37">
        <v>3075000</v>
      </c>
      <c r="H37" t="s">
        <v>53</v>
      </c>
      <c r="I37">
        <f t="shared" si="0"/>
        <v>0.58999999999999986</v>
      </c>
    </row>
    <row r="38" spans="5:9" x14ac:dyDescent="0.45">
      <c r="E38" s="7">
        <v>42209</v>
      </c>
      <c r="F38">
        <v>26.15</v>
      </c>
      <c r="G38">
        <v>1993900</v>
      </c>
      <c r="H38" t="s">
        <v>53</v>
      </c>
      <c r="I38">
        <f t="shared" si="0"/>
        <v>0.30000000000000071</v>
      </c>
    </row>
    <row r="39" spans="5:9" x14ac:dyDescent="0.45">
      <c r="E39" s="7">
        <v>42212</v>
      </c>
      <c r="F39">
        <v>25.94</v>
      </c>
      <c r="G39">
        <v>2544300</v>
      </c>
      <c r="H39" t="s">
        <v>53</v>
      </c>
      <c r="I39">
        <f t="shared" si="0"/>
        <v>0.2099999999999973</v>
      </c>
    </row>
    <row r="40" spans="5:9" x14ac:dyDescent="0.45">
      <c r="E40" s="7">
        <v>42213</v>
      </c>
      <c r="F40">
        <v>26.17</v>
      </c>
      <c r="G40">
        <v>5631600</v>
      </c>
      <c r="H40" t="s">
        <v>53</v>
      </c>
      <c r="I40">
        <f t="shared" si="0"/>
        <v>-0.23000000000000043</v>
      </c>
    </row>
    <row r="41" spans="5:9" x14ac:dyDescent="0.45">
      <c r="E41" s="7">
        <v>42214</v>
      </c>
      <c r="F41">
        <v>26</v>
      </c>
      <c r="G41">
        <v>59753900</v>
      </c>
      <c r="H41" t="s">
        <v>53</v>
      </c>
      <c r="I41">
        <f t="shared" si="0"/>
        <v>0.17000000000000171</v>
      </c>
    </row>
    <row r="42" spans="5:9" x14ac:dyDescent="0.45">
      <c r="E42" s="7">
        <v>42215</v>
      </c>
      <c r="F42">
        <v>26.49</v>
      </c>
      <c r="G42">
        <v>17805600</v>
      </c>
      <c r="H42" t="s">
        <v>53</v>
      </c>
      <c r="I42">
        <f t="shared" si="0"/>
        <v>-0.48999999999999844</v>
      </c>
    </row>
    <row r="43" spans="5:9" x14ac:dyDescent="0.45">
      <c r="E43" s="7">
        <v>42216</v>
      </c>
      <c r="F43">
        <v>26.07</v>
      </c>
      <c r="G43">
        <v>9396400</v>
      </c>
      <c r="H43" t="s">
        <v>53</v>
      </c>
      <c r="I43">
        <f t="shared" si="0"/>
        <v>0.41999999999999815</v>
      </c>
    </row>
    <row r="44" spans="5:9" x14ac:dyDescent="0.45">
      <c r="E44" s="7">
        <v>42219</v>
      </c>
      <c r="F44">
        <v>26.03</v>
      </c>
      <c r="G44">
        <v>6981500</v>
      </c>
      <c r="H44" t="s">
        <v>53</v>
      </c>
      <c r="I44">
        <f t="shared" si="0"/>
        <v>3.9999999999999147E-2</v>
      </c>
    </row>
    <row r="45" spans="5:9" x14ac:dyDescent="0.45">
      <c r="E45" s="7">
        <v>42220</v>
      </c>
      <c r="F45">
        <v>26.27</v>
      </c>
      <c r="G45">
        <v>5120700</v>
      </c>
      <c r="H45" t="s">
        <v>53</v>
      </c>
      <c r="I45">
        <f t="shared" si="0"/>
        <v>-0.23999999999999844</v>
      </c>
    </row>
    <row r="46" spans="5:9" x14ac:dyDescent="0.45">
      <c r="E46" s="7">
        <v>42221</v>
      </c>
      <c r="F46">
        <v>26.66</v>
      </c>
      <c r="G46">
        <v>6478800</v>
      </c>
      <c r="H46" t="s">
        <v>53</v>
      </c>
      <c r="I46">
        <f t="shared" si="0"/>
        <v>-0.39000000000000057</v>
      </c>
    </row>
    <row r="47" spans="5:9" x14ac:dyDescent="0.45">
      <c r="E47" s="7">
        <v>42222</v>
      </c>
      <c r="F47">
        <v>26.65</v>
      </c>
      <c r="G47">
        <v>4042000</v>
      </c>
      <c r="H47" t="s">
        <v>53</v>
      </c>
      <c r="I47">
        <f t="shared" si="0"/>
        <v>1.0000000000001563E-2</v>
      </c>
    </row>
    <row r="48" spans="5:9" x14ac:dyDescent="0.45">
      <c r="E48" s="7">
        <v>42223</v>
      </c>
      <c r="F48">
        <v>26.7</v>
      </c>
      <c r="G48">
        <v>8972800</v>
      </c>
      <c r="H48" t="s">
        <v>53</v>
      </c>
      <c r="I48">
        <f t="shared" si="0"/>
        <v>-5.0000000000000711E-2</v>
      </c>
    </row>
    <row r="49" spans="5:9" x14ac:dyDescent="0.45">
      <c r="E49" s="7">
        <v>42226</v>
      </c>
      <c r="F49">
        <v>27.19</v>
      </c>
      <c r="G49">
        <v>4443200</v>
      </c>
      <c r="H49" t="s">
        <v>53</v>
      </c>
      <c r="I49">
        <f t="shared" si="0"/>
        <v>-0.49000000000000199</v>
      </c>
    </row>
    <row r="50" spans="5:9" x14ac:dyDescent="0.45">
      <c r="E50" s="7">
        <v>42227</v>
      </c>
      <c r="F50">
        <v>26.84</v>
      </c>
      <c r="G50">
        <v>4909300</v>
      </c>
      <c r="H50" t="s">
        <v>53</v>
      </c>
      <c r="I50">
        <f t="shared" si="0"/>
        <v>0.35000000000000142</v>
      </c>
    </row>
    <row r="51" spans="5:9" x14ac:dyDescent="0.45">
      <c r="E51" s="7">
        <v>42228</v>
      </c>
      <c r="F51">
        <v>26.03</v>
      </c>
      <c r="G51">
        <v>6983100</v>
      </c>
      <c r="H51" t="s">
        <v>53</v>
      </c>
      <c r="I51">
        <f t="shared" si="0"/>
        <v>0.80999999999999872</v>
      </c>
    </row>
    <row r="52" spans="5:9" x14ac:dyDescent="0.45">
      <c r="E52" s="7">
        <v>42229</v>
      </c>
      <c r="F52">
        <v>26.2</v>
      </c>
      <c r="G52">
        <v>4317400</v>
      </c>
      <c r="H52" t="s">
        <v>53</v>
      </c>
      <c r="I52">
        <f t="shared" si="0"/>
        <v>-0.16999999999999815</v>
      </c>
    </row>
    <row r="53" spans="5:9" x14ac:dyDescent="0.45">
      <c r="E53" s="7">
        <v>42230</v>
      </c>
      <c r="F53">
        <v>26.38</v>
      </c>
      <c r="G53">
        <v>1998500</v>
      </c>
      <c r="H53" t="s">
        <v>53</v>
      </c>
      <c r="I53">
        <f t="shared" si="0"/>
        <v>-0.17999999999999972</v>
      </c>
    </row>
    <row r="54" spans="5:9" x14ac:dyDescent="0.45">
      <c r="E54" s="7">
        <v>42233</v>
      </c>
      <c r="F54">
        <v>26.28</v>
      </c>
      <c r="G54">
        <v>1746200</v>
      </c>
      <c r="H54" t="s">
        <v>53</v>
      </c>
      <c r="I54">
        <f t="shared" si="0"/>
        <v>9.9999999999997868E-2</v>
      </c>
    </row>
    <row r="55" spans="5:9" x14ac:dyDescent="0.45">
      <c r="E55" s="7">
        <v>42234</v>
      </c>
      <c r="F55">
        <v>26.56</v>
      </c>
      <c r="G55">
        <v>2415200</v>
      </c>
      <c r="H55" t="s">
        <v>53</v>
      </c>
      <c r="I55">
        <f t="shared" si="0"/>
        <v>-0.27999999999999758</v>
      </c>
    </row>
    <row r="56" spans="5:9" x14ac:dyDescent="0.45">
      <c r="E56" s="7">
        <v>42235</v>
      </c>
      <c r="F56">
        <v>26.26</v>
      </c>
      <c r="G56">
        <v>4323000</v>
      </c>
      <c r="H56" t="s">
        <v>53</v>
      </c>
      <c r="I56">
        <f t="shared" si="0"/>
        <v>0.29999999999999716</v>
      </c>
    </row>
    <row r="57" spans="5:9" x14ac:dyDescent="0.45">
      <c r="E57" s="7">
        <v>42236</v>
      </c>
      <c r="F57">
        <v>25.33</v>
      </c>
      <c r="G57">
        <v>3193800</v>
      </c>
      <c r="H57" t="s">
        <v>53</v>
      </c>
      <c r="I57">
        <f t="shared" si="0"/>
        <v>0.93000000000000327</v>
      </c>
    </row>
    <row r="58" spans="5:9" x14ac:dyDescent="0.45">
      <c r="E58" s="7">
        <v>42237</v>
      </c>
      <c r="F58">
        <v>24.57</v>
      </c>
      <c r="G58">
        <v>4203100</v>
      </c>
      <c r="H58" t="s">
        <v>53</v>
      </c>
      <c r="I58">
        <f t="shared" si="0"/>
        <v>0.75999999999999801</v>
      </c>
    </row>
    <row r="59" spans="5:9" x14ac:dyDescent="0.45">
      <c r="E59" s="7">
        <v>42240</v>
      </c>
      <c r="F59">
        <v>23.03</v>
      </c>
      <c r="G59">
        <v>8454800</v>
      </c>
      <c r="H59" t="s">
        <v>53</v>
      </c>
      <c r="I59">
        <f t="shared" si="0"/>
        <v>1.5399999999999991</v>
      </c>
    </row>
    <row r="60" spans="5:9" x14ac:dyDescent="0.45">
      <c r="E60" s="7">
        <v>42241</v>
      </c>
      <c r="F60">
        <v>23.1</v>
      </c>
      <c r="G60">
        <v>5607800</v>
      </c>
      <c r="H60" t="s">
        <v>53</v>
      </c>
      <c r="I60">
        <f t="shared" si="0"/>
        <v>-7.0000000000000284E-2</v>
      </c>
    </row>
    <row r="61" spans="5:9" x14ac:dyDescent="0.45">
      <c r="E61" s="7">
        <v>42242</v>
      </c>
      <c r="F61">
        <v>24.19</v>
      </c>
      <c r="G61">
        <v>6358500</v>
      </c>
      <c r="H61" t="s">
        <v>53</v>
      </c>
      <c r="I61">
        <f t="shared" si="0"/>
        <v>-1.0899999999999999</v>
      </c>
    </row>
    <row r="62" spans="5:9" x14ac:dyDescent="0.45">
      <c r="E62" s="7">
        <v>42243</v>
      </c>
      <c r="F62">
        <v>24.48</v>
      </c>
      <c r="G62">
        <v>5251700</v>
      </c>
      <c r="H62" t="s">
        <v>53</v>
      </c>
      <c r="I62">
        <f t="shared" si="0"/>
        <v>-0.28999999999999915</v>
      </c>
    </row>
    <row r="63" spans="5:9" x14ac:dyDescent="0.45">
      <c r="E63" s="7">
        <v>42244</v>
      </c>
      <c r="F63">
        <v>24.69</v>
      </c>
      <c r="G63">
        <v>3096500</v>
      </c>
      <c r="H63" t="s">
        <v>53</v>
      </c>
      <c r="I63">
        <f t="shared" si="0"/>
        <v>-0.21000000000000085</v>
      </c>
    </row>
    <row r="64" spans="5:9" x14ac:dyDescent="0.45">
      <c r="E64" s="7">
        <v>42247</v>
      </c>
      <c r="F64">
        <v>24.82</v>
      </c>
      <c r="G64">
        <v>3553100</v>
      </c>
      <c r="H64" t="s">
        <v>53</v>
      </c>
      <c r="I64">
        <f t="shared" si="0"/>
        <v>-0.12999999999999901</v>
      </c>
    </row>
    <row r="65" spans="5:9" x14ac:dyDescent="0.45">
      <c r="E65" s="7">
        <v>42248</v>
      </c>
      <c r="F65">
        <v>23.69</v>
      </c>
      <c r="G65">
        <v>5046600</v>
      </c>
      <c r="H65" t="s">
        <v>53</v>
      </c>
      <c r="I65">
        <f t="shared" si="0"/>
        <v>1.129999999999999</v>
      </c>
    </row>
    <row r="66" spans="5:9" x14ac:dyDescent="0.45">
      <c r="E66" s="7">
        <v>42249</v>
      </c>
      <c r="F66">
        <v>24.13</v>
      </c>
      <c r="G66">
        <v>5658400</v>
      </c>
      <c r="H66" t="s">
        <v>53</v>
      </c>
      <c r="I66">
        <f t="shared" si="0"/>
        <v>-0.43999999999999773</v>
      </c>
    </row>
    <row r="67" spans="5:9" x14ac:dyDescent="0.45">
      <c r="E67" s="7">
        <v>42250</v>
      </c>
      <c r="F67">
        <v>24.5</v>
      </c>
      <c r="G67">
        <v>3093800</v>
      </c>
      <c r="H67" t="s">
        <v>53</v>
      </c>
      <c r="I67">
        <f t="shared" si="0"/>
        <v>-0.37000000000000099</v>
      </c>
    </row>
    <row r="68" spans="5:9" x14ac:dyDescent="0.45">
      <c r="E68" s="7">
        <v>42251</v>
      </c>
      <c r="F68">
        <v>24.09</v>
      </c>
      <c r="G68">
        <v>2295000</v>
      </c>
      <c r="H68" t="s">
        <v>53</v>
      </c>
      <c r="I68">
        <f t="shared" si="0"/>
        <v>0.41000000000000014</v>
      </c>
    </row>
    <row r="69" spans="5:9" x14ac:dyDescent="0.45">
      <c r="E69" s="7">
        <v>42255</v>
      </c>
      <c r="F69">
        <v>24.63</v>
      </c>
      <c r="G69">
        <v>3484900</v>
      </c>
      <c r="H69" t="s">
        <v>53</v>
      </c>
      <c r="I69">
        <f t="shared" si="0"/>
        <v>-0.53999999999999915</v>
      </c>
    </row>
    <row r="70" spans="5:9" x14ac:dyDescent="0.45">
      <c r="E70" s="7">
        <v>42256</v>
      </c>
      <c r="F70">
        <v>24.4</v>
      </c>
      <c r="G70">
        <v>3949800</v>
      </c>
      <c r="H70" t="s">
        <v>53</v>
      </c>
      <c r="I70">
        <f t="shared" ref="I70:I133" si="1">F69-F70</f>
        <v>0.23000000000000043</v>
      </c>
    </row>
    <row r="71" spans="5:9" x14ac:dyDescent="0.45">
      <c r="E71" s="7">
        <v>42257</v>
      </c>
      <c r="F71">
        <v>24.44</v>
      </c>
      <c r="G71">
        <v>2010800</v>
      </c>
      <c r="H71" t="s">
        <v>53</v>
      </c>
      <c r="I71">
        <f t="shared" si="1"/>
        <v>-4.00000000000027E-2</v>
      </c>
    </row>
    <row r="72" spans="5:9" x14ac:dyDescent="0.45">
      <c r="E72" s="7">
        <v>42258</v>
      </c>
      <c r="F72">
        <v>24.32</v>
      </c>
      <c r="G72">
        <v>3544800</v>
      </c>
      <c r="H72" t="s">
        <v>53</v>
      </c>
      <c r="I72">
        <f t="shared" si="1"/>
        <v>0.12000000000000099</v>
      </c>
    </row>
    <row r="73" spans="5:9" x14ac:dyDescent="0.45">
      <c r="E73" s="7">
        <v>42261</v>
      </c>
      <c r="F73">
        <v>24.41</v>
      </c>
      <c r="G73">
        <v>2459300</v>
      </c>
      <c r="H73" t="s">
        <v>53</v>
      </c>
      <c r="I73">
        <f t="shared" si="1"/>
        <v>-8.9999999999999858E-2</v>
      </c>
    </row>
    <row r="74" spans="5:9" x14ac:dyDescent="0.45">
      <c r="E74" s="7">
        <v>42262</v>
      </c>
      <c r="F74">
        <v>25.03</v>
      </c>
      <c r="G74">
        <v>2882000</v>
      </c>
      <c r="H74" t="s">
        <v>53</v>
      </c>
      <c r="I74">
        <f t="shared" si="1"/>
        <v>-0.62000000000000099</v>
      </c>
    </row>
    <row r="75" spans="5:9" x14ac:dyDescent="0.45">
      <c r="E75" s="7">
        <v>42263</v>
      </c>
      <c r="F75">
        <v>24.88</v>
      </c>
      <c r="G75">
        <v>3541400</v>
      </c>
      <c r="H75" t="s">
        <v>53</v>
      </c>
      <c r="I75">
        <f t="shared" si="1"/>
        <v>0.15000000000000213</v>
      </c>
    </row>
    <row r="76" spans="5:9" x14ac:dyDescent="0.45">
      <c r="E76" s="7">
        <v>42264</v>
      </c>
      <c r="F76">
        <v>24.04</v>
      </c>
      <c r="G76">
        <v>5433100</v>
      </c>
      <c r="H76" t="s">
        <v>53</v>
      </c>
      <c r="I76">
        <f t="shared" si="1"/>
        <v>0.83999999999999986</v>
      </c>
    </row>
    <row r="77" spans="5:9" x14ac:dyDescent="0.45">
      <c r="E77" s="7">
        <v>42265</v>
      </c>
      <c r="F77">
        <v>23.75</v>
      </c>
      <c r="G77">
        <v>11030900</v>
      </c>
      <c r="H77" t="s">
        <v>53</v>
      </c>
      <c r="I77">
        <f t="shared" si="1"/>
        <v>0.28999999999999915</v>
      </c>
    </row>
    <row r="78" spans="5:9" x14ac:dyDescent="0.45">
      <c r="E78" s="7">
        <v>42268</v>
      </c>
      <c r="F78">
        <v>23.9</v>
      </c>
      <c r="G78">
        <v>3422200</v>
      </c>
      <c r="H78" t="s">
        <v>53</v>
      </c>
      <c r="I78">
        <f t="shared" si="1"/>
        <v>-0.14999999999999858</v>
      </c>
    </row>
    <row r="79" spans="5:9" x14ac:dyDescent="0.45">
      <c r="E79" s="7">
        <v>42269</v>
      </c>
      <c r="F79">
        <v>23.6</v>
      </c>
      <c r="G79">
        <v>2220000</v>
      </c>
      <c r="H79" t="s">
        <v>53</v>
      </c>
      <c r="I79">
        <f t="shared" si="1"/>
        <v>0.29999999999999716</v>
      </c>
    </row>
    <row r="80" spans="5:9" x14ac:dyDescent="0.45">
      <c r="E80" s="7">
        <v>42270</v>
      </c>
      <c r="F80">
        <v>23.34</v>
      </c>
      <c r="G80">
        <v>3662100</v>
      </c>
      <c r="H80" t="s">
        <v>53</v>
      </c>
      <c r="I80">
        <f t="shared" si="1"/>
        <v>0.26000000000000156</v>
      </c>
    </row>
    <row r="81" spans="5:9" x14ac:dyDescent="0.45">
      <c r="E81" s="7">
        <v>42271</v>
      </c>
      <c r="F81">
        <v>23.24</v>
      </c>
      <c r="G81">
        <v>3495100</v>
      </c>
      <c r="H81" t="s">
        <v>53</v>
      </c>
      <c r="I81">
        <f t="shared" si="1"/>
        <v>0.10000000000000142</v>
      </c>
    </row>
    <row r="82" spans="5:9" x14ac:dyDescent="0.45">
      <c r="E82" s="7">
        <v>42272</v>
      </c>
      <c r="F82">
        <v>23.61</v>
      </c>
      <c r="G82">
        <v>4083200</v>
      </c>
      <c r="H82" t="s">
        <v>53</v>
      </c>
      <c r="I82">
        <f t="shared" si="1"/>
        <v>-0.37000000000000099</v>
      </c>
    </row>
    <row r="83" spans="5:9" x14ac:dyDescent="0.45">
      <c r="E83" s="7">
        <v>42275</v>
      </c>
      <c r="F83">
        <v>22.63</v>
      </c>
      <c r="G83">
        <v>5404800</v>
      </c>
      <c r="H83" t="s">
        <v>53</v>
      </c>
      <c r="I83">
        <f t="shared" si="1"/>
        <v>0.98000000000000043</v>
      </c>
    </row>
    <row r="84" spans="5:9" x14ac:dyDescent="0.45">
      <c r="E84" s="7">
        <v>42276</v>
      </c>
      <c r="F84">
        <v>23.22</v>
      </c>
      <c r="G84">
        <v>5979200</v>
      </c>
      <c r="H84" t="s">
        <v>53</v>
      </c>
      <c r="I84">
        <f t="shared" si="1"/>
        <v>-0.58999999999999986</v>
      </c>
    </row>
    <row r="85" spans="5:9" x14ac:dyDescent="0.45">
      <c r="E85" s="7">
        <v>42277</v>
      </c>
      <c r="F85">
        <v>23.86</v>
      </c>
      <c r="G85">
        <v>5608500</v>
      </c>
      <c r="H85" t="s">
        <v>53</v>
      </c>
      <c r="I85">
        <f t="shared" si="1"/>
        <v>-0.64000000000000057</v>
      </c>
    </row>
    <row r="86" spans="5:9" x14ac:dyDescent="0.45">
      <c r="E86" s="7">
        <v>42278</v>
      </c>
      <c r="F86">
        <v>23.5</v>
      </c>
      <c r="G86">
        <v>3214100</v>
      </c>
      <c r="H86" t="s">
        <v>53</v>
      </c>
      <c r="I86">
        <f t="shared" si="1"/>
        <v>0.35999999999999943</v>
      </c>
    </row>
    <row r="87" spans="5:9" x14ac:dyDescent="0.45">
      <c r="E87" s="7">
        <v>42279</v>
      </c>
      <c r="F87">
        <v>23.41</v>
      </c>
      <c r="G87">
        <v>7919400</v>
      </c>
      <c r="H87" t="s">
        <v>53</v>
      </c>
      <c r="I87">
        <f t="shared" si="1"/>
        <v>8.9999999999999858E-2</v>
      </c>
    </row>
    <row r="88" spans="5:9" x14ac:dyDescent="0.45">
      <c r="E88" s="7">
        <v>42282</v>
      </c>
      <c r="F88">
        <v>23.72</v>
      </c>
      <c r="G88">
        <v>6639600</v>
      </c>
      <c r="H88" t="s">
        <v>53</v>
      </c>
      <c r="I88">
        <f t="shared" si="1"/>
        <v>-0.30999999999999872</v>
      </c>
    </row>
    <row r="89" spans="5:9" x14ac:dyDescent="0.45">
      <c r="E89" s="7">
        <v>42283</v>
      </c>
      <c r="F89">
        <v>23.36</v>
      </c>
      <c r="G89">
        <v>3616500</v>
      </c>
      <c r="H89" t="s">
        <v>53</v>
      </c>
      <c r="I89">
        <f t="shared" si="1"/>
        <v>0.35999999999999943</v>
      </c>
    </row>
    <row r="90" spans="5:9" x14ac:dyDescent="0.45">
      <c r="E90" s="7">
        <v>42284</v>
      </c>
      <c r="F90">
        <v>23.44</v>
      </c>
      <c r="G90">
        <v>4528600</v>
      </c>
      <c r="H90" t="s">
        <v>53</v>
      </c>
      <c r="I90">
        <f t="shared" si="1"/>
        <v>-8.0000000000001847E-2</v>
      </c>
    </row>
    <row r="91" spans="5:9" x14ac:dyDescent="0.45">
      <c r="E91" s="7">
        <v>42285</v>
      </c>
      <c r="F91">
        <v>23.52</v>
      </c>
      <c r="G91">
        <v>4248700</v>
      </c>
      <c r="H91" t="s">
        <v>53</v>
      </c>
      <c r="I91">
        <f t="shared" si="1"/>
        <v>-7.9999999999998295E-2</v>
      </c>
    </row>
    <row r="92" spans="5:9" x14ac:dyDescent="0.45">
      <c r="E92" s="7">
        <v>42286</v>
      </c>
      <c r="F92">
        <v>23.46</v>
      </c>
      <c r="G92">
        <v>3644200</v>
      </c>
      <c r="H92" t="s">
        <v>53</v>
      </c>
      <c r="I92">
        <f t="shared" si="1"/>
        <v>5.9999999999998721E-2</v>
      </c>
    </row>
    <row r="93" spans="5:9" x14ac:dyDescent="0.45">
      <c r="E93" s="7">
        <v>42289</v>
      </c>
      <c r="F93">
        <v>23.56</v>
      </c>
      <c r="G93">
        <v>1948800</v>
      </c>
      <c r="H93" t="s">
        <v>53</v>
      </c>
      <c r="I93">
        <f t="shared" si="1"/>
        <v>-9.9999999999997868E-2</v>
      </c>
    </row>
    <row r="94" spans="5:9" x14ac:dyDescent="0.45">
      <c r="E94" s="7">
        <v>42290</v>
      </c>
      <c r="F94">
        <v>23.46</v>
      </c>
      <c r="G94">
        <v>2278100</v>
      </c>
      <c r="H94" t="s">
        <v>53</v>
      </c>
      <c r="I94">
        <f t="shared" si="1"/>
        <v>9.9999999999997868E-2</v>
      </c>
    </row>
    <row r="95" spans="5:9" x14ac:dyDescent="0.45">
      <c r="E95" s="7">
        <v>42291</v>
      </c>
      <c r="F95">
        <v>22.91</v>
      </c>
      <c r="G95">
        <v>2973500</v>
      </c>
      <c r="H95" t="s">
        <v>53</v>
      </c>
      <c r="I95">
        <f t="shared" si="1"/>
        <v>0.55000000000000071</v>
      </c>
    </row>
    <row r="96" spans="5:9" x14ac:dyDescent="0.45">
      <c r="E96" s="7">
        <v>42292</v>
      </c>
      <c r="F96">
        <v>23.52</v>
      </c>
      <c r="G96">
        <v>3083900</v>
      </c>
      <c r="H96" t="s">
        <v>53</v>
      </c>
      <c r="I96">
        <f t="shared" si="1"/>
        <v>-0.60999999999999943</v>
      </c>
    </row>
    <row r="97" spans="5:9" x14ac:dyDescent="0.45">
      <c r="E97" s="7">
        <v>42293</v>
      </c>
      <c r="F97">
        <v>23.22</v>
      </c>
      <c r="G97">
        <v>4212300</v>
      </c>
      <c r="H97" t="s">
        <v>53</v>
      </c>
      <c r="I97">
        <f t="shared" si="1"/>
        <v>0.30000000000000071</v>
      </c>
    </row>
    <row r="98" spans="5:9" x14ac:dyDescent="0.45">
      <c r="E98" s="7">
        <v>42296</v>
      </c>
      <c r="F98">
        <v>23.23</v>
      </c>
      <c r="G98">
        <v>3846700</v>
      </c>
      <c r="H98" t="s">
        <v>53</v>
      </c>
      <c r="I98">
        <f t="shared" si="1"/>
        <v>-1.0000000000001563E-2</v>
      </c>
    </row>
    <row r="99" spans="5:9" x14ac:dyDescent="0.45">
      <c r="E99" s="7">
        <v>42297</v>
      </c>
      <c r="F99">
        <v>23.39</v>
      </c>
      <c r="G99">
        <v>4082200</v>
      </c>
      <c r="H99" t="s">
        <v>53</v>
      </c>
      <c r="I99">
        <f t="shared" si="1"/>
        <v>-0.16000000000000014</v>
      </c>
    </row>
    <row r="100" spans="5:9" x14ac:dyDescent="0.45">
      <c r="E100" s="7">
        <v>42298</v>
      </c>
      <c r="F100">
        <v>23.17</v>
      </c>
      <c r="G100">
        <v>3909600</v>
      </c>
      <c r="H100" t="s">
        <v>53</v>
      </c>
      <c r="I100">
        <f t="shared" si="1"/>
        <v>0.21999999999999886</v>
      </c>
    </row>
    <row r="101" spans="5:9" x14ac:dyDescent="0.45">
      <c r="E101" s="7">
        <v>42299</v>
      </c>
      <c r="F101">
        <v>22.87</v>
      </c>
      <c r="G101">
        <v>9977700</v>
      </c>
      <c r="H101" t="s">
        <v>53</v>
      </c>
      <c r="I101">
        <f t="shared" si="1"/>
        <v>0.30000000000000071</v>
      </c>
    </row>
    <row r="102" spans="5:9" x14ac:dyDescent="0.45">
      <c r="E102" s="7">
        <v>42300</v>
      </c>
      <c r="F102">
        <v>24.22</v>
      </c>
      <c r="G102">
        <v>9488000</v>
      </c>
      <c r="H102" t="s">
        <v>53</v>
      </c>
      <c r="I102">
        <f t="shared" si="1"/>
        <v>-1.3499999999999979</v>
      </c>
    </row>
    <row r="103" spans="5:9" x14ac:dyDescent="0.45">
      <c r="E103" s="7">
        <v>42303</v>
      </c>
      <c r="F103">
        <v>23.6</v>
      </c>
      <c r="G103">
        <v>4690000</v>
      </c>
      <c r="H103" t="s">
        <v>53</v>
      </c>
      <c r="I103">
        <f t="shared" si="1"/>
        <v>0.61999999999999744</v>
      </c>
    </row>
    <row r="104" spans="5:9" x14ac:dyDescent="0.45">
      <c r="E104" s="7">
        <v>42304</v>
      </c>
      <c r="F104">
        <v>23.53</v>
      </c>
      <c r="G104">
        <v>4038000</v>
      </c>
      <c r="H104" t="s">
        <v>53</v>
      </c>
      <c r="I104">
        <f t="shared" si="1"/>
        <v>7.0000000000000284E-2</v>
      </c>
    </row>
    <row r="105" spans="5:9" x14ac:dyDescent="0.45">
      <c r="E105" s="7">
        <v>42305</v>
      </c>
      <c r="F105">
        <v>24.18</v>
      </c>
      <c r="G105">
        <v>5537400</v>
      </c>
      <c r="H105" t="s">
        <v>53</v>
      </c>
      <c r="I105">
        <f t="shared" si="1"/>
        <v>-0.64999999999999858</v>
      </c>
    </row>
    <row r="106" spans="5:9" x14ac:dyDescent="0.45">
      <c r="E106" s="7">
        <v>42306</v>
      </c>
      <c r="F106">
        <v>24.11</v>
      </c>
      <c r="G106">
        <v>4366100</v>
      </c>
      <c r="H106" t="s">
        <v>53</v>
      </c>
      <c r="I106">
        <f t="shared" si="1"/>
        <v>7.0000000000000284E-2</v>
      </c>
    </row>
    <row r="107" spans="5:9" x14ac:dyDescent="0.45">
      <c r="E107" s="7">
        <v>42307</v>
      </c>
      <c r="F107">
        <v>24.3</v>
      </c>
      <c r="G107">
        <v>50057600</v>
      </c>
      <c r="H107" t="s">
        <v>53</v>
      </c>
      <c r="I107">
        <f t="shared" si="1"/>
        <v>-0.19000000000000128</v>
      </c>
    </row>
    <row r="108" spans="5:9" x14ac:dyDescent="0.45">
      <c r="E108" s="7">
        <v>42310</v>
      </c>
      <c r="F108">
        <v>24.45</v>
      </c>
      <c r="G108">
        <v>14762900</v>
      </c>
      <c r="H108" t="s">
        <v>53</v>
      </c>
      <c r="I108">
        <f t="shared" si="1"/>
        <v>-0.14999999999999858</v>
      </c>
    </row>
    <row r="109" spans="5:9" x14ac:dyDescent="0.45">
      <c r="E109" s="7">
        <v>42311</v>
      </c>
      <c r="F109">
        <v>24.42</v>
      </c>
      <c r="G109">
        <v>6333800</v>
      </c>
      <c r="H109" t="s">
        <v>53</v>
      </c>
      <c r="I109">
        <f t="shared" si="1"/>
        <v>2.9999999999997584E-2</v>
      </c>
    </row>
    <row r="110" spans="5:9" x14ac:dyDescent="0.45">
      <c r="E110" s="7">
        <v>42312</v>
      </c>
      <c r="F110">
        <v>24.53</v>
      </c>
      <c r="G110">
        <v>11116700</v>
      </c>
      <c r="H110" t="s">
        <v>53</v>
      </c>
      <c r="I110">
        <f t="shared" si="1"/>
        <v>-0.10999999999999943</v>
      </c>
    </row>
    <row r="111" spans="5:9" x14ac:dyDescent="0.45">
      <c r="E111" s="7">
        <v>42313</v>
      </c>
      <c r="F111">
        <v>24.61</v>
      </c>
      <c r="G111">
        <v>10044600</v>
      </c>
      <c r="H111" t="s">
        <v>53</v>
      </c>
      <c r="I111">
        <f t="shared" si="1"/>
        <v>-7.9999999999998295E-2</v>
      </c>
    </row>
    <row r="112" spans="5:9" x14ac:dyDescent="0.45">
      <c r="E112" s="7">
        <v>42314</v>
      </c>
      <c r="F112">
        <v>25.73</v>
      </c>
      <c r="G112">
        <v>16322300</v>
      </c>
      <c r="H112" t="s">
        <v>53</v>
      </c>
      <c r="I112">
        <f t="shared" si="1"/>
        <v>-1.120000000000001</v>
      </c>
    </row>
    <row r="113" spans="5:9" x14ac:dyDescent="0.45">
      <c r="E113" s="7">
        <v>42317</v>
      </c>
      <c r="F113">
        <v>25.87</v>
      </c>
      <c r="G113">
        <v>10013800</v>
      </c>
      <c r="H113" t="s">
        <v>53</v>
      </c>
      <c r="I113">
        <f t="shared" si="1"/>
        <v>-0.14000000000000057</v>
      </c>
    </row>
    <row r="114" spans="5:9" x14ac:dyDescent="0.45">
      <c r="E114" s="7">
        <v>42318</v>
      </c>
      <c r="F114">
        <v>26</v>
      </c>
      <c r="G114">
        <v>14272600</v>
      </c>
      <c r="H114" t="s">
        <v>53</v>
      </c>
      <c r="I114">
        <f t="shared" si="1"/>
        <v>-0.12999999999999901</v>
      </c>
    </row>
    <row r="115" spans="5:9" x14ac:dyDescent="0.45">
      <c r="E115" s="7">
        <v>42319</v>
      </c>
      <c r="F115">
        <v>26.09</v>
      </c>
      <c r="G115">
        <v>6575500</v>
      </c>
      <c r="H115" t="s">
        <v>53</v>
      </c>
      <c r="I115">
        <f t="shared" si="1"/>
        <v>-8.9999999999999858E-2</v>
      </c>
    </row>
    <row r="116" spans="5:9" x14ac:dyDescent="0.45">
      <c r="E116" s="7">
        <v>42320</v>
      </c>
      <c r="F116">
        <v>25.51</v>
      </c>
      <c r="G116">
        <v>8336200</v>
      </c>
      <c r="H116" t="s">
        <v>53</v>
      </c>
      <c r="I116">
        <f t="shared" si="1"/>
        <v>0.57999999999999829</v>
      </c>
    </row>
    <row r="117" spans="5:9" x14ac:dyDescent="0.45">
      <c r="E117" s="7">
        <v>42321</v>
      </c>
      <c r="F117">
        <v>25.53</v>
      </c>
      <c r="G117">
        <v>9834200</v>
      </c>
      <c r="H117" t="s">
        <v>53</v>
      </c>
      <c r="I117">
        <f t="shared" si="1"/>
        <v>-1.9999999999999574E-2</v>
      </c>
    </row>
    <row r="118" spans="5:9" x14ac:dyDescent="0.45">
      <c r="E118" s="7">
        <v>42324</v>
      </c>
      <c r="F118">
        <v>25.68</v>
      </c>
      <c r="G118">
        <v>6910900</v>
      </c>
      <c r="H118" t="s">
        <v>53</v>
      </c>
      <c r="I118">
        <f t="shared" si="1"/>
        <v>-0.14999999999999858</v>
      </c>
    </row>
    <row r="119" spans="5:9" x14ac:dyDescent="0.45">
      <c r="E119" s="7">
        <v>42325</v>
      </c>
      <c r="F119">
        <v>25.6</v>
      </c>
      <c r="G119">
        <v>4455500</v>
      </c>
      <c r="H119" t="s">
        <v>53</v>
      </c>
      <c r="I119">
        <f t="shared" si="1"/>
        <v>7.9999999999998295E-2</v>
      </c>
    </row>
    <row r="120" spans="5:9" x14ac:dyDescent="0.45">
      <c r="E120" s="7">
        <v>42326</v>
      </c>
      <c r="F120">
        <v>26.2</v>
      </c>
      <c r="G120">
        <v>5740100</v>
      </c>
      <c r="H120" t="s">
        <v>53</v>
      </c>
      <c r="I120">
        <f t="shared" si="1"/>
        <v>-0.59999999999999787</v>
      </c>
    </row>
    <row r="121" spans="5:9" x14ac:dyDescent="0.45">
      <c r="E121" s="7">
        <v>42327</v>
      </c>
      <c r="F121">
        <v>26.12</v>
      </c>
      <c r="G121">
        <v>3415400</v>
      </c>
      <c r="H121" t="s">
        <v>53</v>
      </c>
      <c r="I121">
        <f t="shared" si="1"/>
        <v>7.9999999999998295E-2</v>
      </c>
    </row>
    <row r="122" spans="5:9" x14ac:dyDescent="0.45">
      <c r="E122" s="7">
        <v>42328</v>
      </c>
      <c r="F122">
        <v>26.02</v>
      </c>
      <c r="G122">
        <v>3096000</v>
      </c>
      <c r="H122" t="s">
        <v>53</v>
      </c>
      <c r="I122">
        <f t="shared" si="1"/>
        <v>0.10000000000000142</v>
      </c>
    </row>
    <row r="123" spans="5:9" x14ac:dyDescent="0.45">
      <c r="E123" s="7">
        <v>42331</v>
      </c>
      <c r="F123">
        <v>25.74</v>
      </c>
      <c r="G123">
        <v>4369400</v>
      </c>
      <c r="H123" t="s">
        <v>53</v>
      </c>
      <c r="I123">
        <f t="shared" si="1"/>
        <v>0.28000000000000114</v>
      </c>
    </row>
    <row r="124" spans="5:9" x14ac:dyDescent="0.45">
      <c r="E124" s="7">
        <v>42332</v>
      </c>
      <c r="F124">
        <v>26.13</v>
      </c>
      <c r="G124">
        <v>4961100</v>
      </c>
      <c r="H124" t="s">
        <v>53</v>
      </c>
      <c r="I124">
        <f t="shared" si="1"/>
        <v>-0.39000000000000057</v>
      </c>
    </row>
    <row r="125" spans="5:9" x14ac:dyDescent="0.45">
      <c r="E125" s="7">
        <v>42333</v>
      </c>
      <c r="F125">
        <v>26.26</v>
      </c>
      <c r="G125">
        <v>4382200</v>
      </c>
      <c r="H125" t="s">
        <v>53</v>
      </c>
      <c r="I125">
        <f t="shared" si="1"/>
        <v>-0.13000000000000256</v>
      </c>
    </row>
    <row r="126" spans="5:9" x14ac:dyDescent="0.45">
      <c r="E126" s="7">
        <v>42335</v>
      </c>
      <c r="F126">
        <v>26.39</v>
      </c>
      <c r="G126">
        <v>2250600</v>
      </c>
      <c r="H126" t="s">
        <v>53</v>
      </c>
      <c r="I126">
        <f t="shared" si="1"/>
        <v>-0.12999999999999901</v>
      </c>
    </row>
    <row r="127" spans="5:9" x14ac:dyDescent="0.45">
      <c r="E127" s="7">
        <v>42338</v>
      </c>
      <c r="F127">
        <v>26.63</v>
      </c>
      <c r="G127">
        <v>9731800</v>
      </c>
      <c r="H127" t="s">
        <v>53</v>
      </c>
      <c r="I127">
        <f t="shared" si="1"/>
        <v>-0.23999999999999844</v>
      </c>
    </row>
    <row r="128" spans="5:9" x14ac:dyDescent="0.45">
      <c r="E128" s="7">
        <v>42339</v>
      </c>
      <c r="F128">
        <v>26.5</v>
      </c>
      <c r="G128">
        <v>6003100</v>
      </c>
      <c r="H128" t="s">
        <v>53</v>
      </c>
      <c r="I128">
        <f t="shared" si="1"/>
        <v>0.12999999999999901</v>
      </c>
    </row>
    <row r="129" spans="5:9" x14ac:dyDescent="0.45">
      <c r="E129" s="7">
        <v>42340</v>
      </c>
      <c r="F129">
        <v>26.64</v>
      </c>
      <c r="G129">
        <v>10320000</v>
      </c>
      <c r="H129" t="s">
        <v>53</v>
      </c>
      <c r="I129">
        <f t="shared" si="1"/>
        <v>-0.14000000000000057</v>
      </c>
    </row>
    <row r="130" spans="5:9" x14ac:dyDescent="0.45">
      <c r="E130" s="7">
        <v>42341</v>
      </c>
      <c r="F130">
        <v>26.47</v>
      </c>
      <c r="G130">
        <v>10031700</v>
      </c>
      <c r="H130" t="s">
        <v>53</v>
      </c>
      <c r="I130">
        <f t="shared" si="1"/>
        <v>0.17000000000000171</v>
      </c>
    </row>
    <row r="131" spans="5:9" x14ac:dyDescent="0.45">
      <c r="E131" s="7">
        <v>42342</v>
      </c>
      <c r="F131">
        <v>27.12</v>
      </c>
      <c r="G131">
        <v>5481300</v>
      </c>
      <c r="H131" t="s">
        <v>53</v>
      </c>
      <c r="I131">
        <f t="shared" si="1"/>
        <v>-0.65000000000000213</v>
      </c>
    </row>
    <row r="132" spans="5:9" x14ac:dyDescent="0.45">
      <c r="E132" s="7">
        <v>42345</v>
      </c>
      <c r="F132">
        <v>26.51</v>
      </c>
      <c r="G132">
        <v>5337900</v>
      </c>
      <c r="H132" t="s">
        <v>53</v>
      </c>
      <c r="I132">
        <f t="shared" si="1"/>
        <v>0.60999999999999943</v>
      </c>
    </row>
    <row r="133" spans="5:9" x14ac:dyDescent="0.45">
      <c r="E133" s="7">
        <v>42346</v>
      </c>
      <c r="F133">
        <v>26.41</v>
      </c>
      <c r="G133">
        <v>4656400</v>
      </c>
      <c r="H133" t="s">
        <v>53</v>
      </c>
      <c r="I133">
        <f t="shared" si="1"/>
        <v>0.10000000000000142</v>
      </c>
    </row>
    <row r="134" spans="5:9" x14ac:dyDescent="0.45">
      <c r="E134" s="7">
        <v>42347</v>
      </c>
      <c r="F134">
        <v>26.1</v>
      </c>
      <c r="G134">
        <v>6760600</v>
      </c>
      <c r="H134" t="s">
        <v>53</v>
      </c>
      <c r="I134">
        <f t="shared" ref="I134:I197" si="2">F133-F134</f>
        <v>0.30999999999999872</v>
      </c>
    </row>
    <row r="135" spans="5:9" x14ac:dyDescent="0.45">
      <c r="E135" s="7">
        <v>42348</v>
      </c>
      <c r="F135">
        <v>26.3</v>
      </c>
      <c r="G135">
        <v>3559700</v>
      </c>
      <c r="H135" t="s">
        <v>53</v>
      </c>
      <c r="I135">
        <f t="shared" si="2"/>
        <v>-0.19999999999999929</v>
      </c>
    </row>
    <row r="136" spans="5:9" x14ac:dyDescent="0.45">
      <c r="E136" s="7">
        <v>42349</v>
      </c>
      <c r="F136">
        <v>25.61</v>
      </c>
      <c r="G136">
        <v>6501300</v>
      </c>
      <c r="H136" t="s">
        <v>53</v>
      </c>
      <c r="I136">
        <f t="shared" si="2"/>
        <v>0.69000000000000128</v>
      </c>
    </row>
    <row r="137" spans="5:9" x14ac:dyDescent="0.45">
      <c r="E137" s="7">
        <v>42352</v>
      </c>
      <c r="F137">
        <v>25.72</v>
      </c>
      <c r="G137">
        <v>5119800</v>
      </c>
      <c r="H137" t="s">
        <v>53</v>
      </c>
      <c r="I137">
        <f t="shared" si="2"/>
        <v>-0.10999999999999943</v>
      </c>
    </row>
    <row r="138" spans="5:9" x14ac:dyDescent="0.45">
      <c r="E138" s="7">
        <v>42353</v>
      </c>
      <c r="F138">
        <v>26.54</v>
      </c>
      <c r="G138">
        <v>5445300</v>
      </c>
      <c r="H138" t="s">
        <v>53</v>
      </c>
      <c r="I138">
        <f t="shared" si="2"/>
        <v>-0.82000000000000028</v>
      </c>
    </row>
    <row r="139" spans="5:9" x14ac:dyDescent="0.45">
      <c r="E139" s="7">
        <v>42354</v>
      </c>
      <c r="F139">
        <v>26.91</v>
      </c>
      <c r="G139">
        <v>9247000</v>
      </c>
      <c r="H139" t="s">
        <v>53</v>
      </c>
      <c r="I139">
        <f t="shared" si="2"/>
        <v>-0.37000000000000099</v>
      </c>
    </row>
    <row r="140" spans="5:9" x14ac:dyDescent="0.45">
      <c r="E140" s="7">
        <v>42355</v>
      </c>
      <c r="F140">
        <v>26.48</v>
      </c>
      <c r="G140">
        <v>5395000</v>
      </c>
      <c r="H140" t="s">
        <v>53</v>
      </c>
      <c r="I140">
        <f t="shared" si="2"/>
        <v>0.42999999999999972</v>
      </c>
    </row>
    <row r="141" spans="5:9" x14ac:dyDescent="0.45">
      <c r="E141" s="7">
        <v>42356</v>
      </c>
      <c r="F141">
        <v>25.9</v>
      </c>
      <c r="G141">
        <v>10143900</v>
      </c>
      <c r="H141" t="s">
        <v>53</v>
      </c>
      <c r="I141">
        <f t="shared" si="2"/>
        <v>0.58000000000000185</v>
      </c>
    </row>
    <row r="142" spans="5:9" x14ac:dyDescent="0.45">
      <c r="E142" s="7">
        <v>42359</v>
      </c>
      <c r="F142">
        <v>26.03</v>
      </c>
      <c r="G142">
        <v>4147900</v>
      </c>
      <c r="H142" t="s">
        <v>53</v>
      </c>
      <c r="I142">
        <f t="shared" si="2"/>
        <v>-0.13000000000000256</v>
      </c>
    </row>
    <row r="143" spans="5:9" x14ac:dyDescent="0.45">
      <c r="E143" s="7">
        <v>42360</v>
      </c>
      <c r="F143">
        <v>26.25</v>
      </c>
      <c r="G143">
        <v>5388300</v>
      </c>
      <c r="H143" t="s">
        <v>53</v>
      </c>
      <c r="I143">
        <f t="shared" si="2"/>
        <v>-0.21999999999999886</v>
      </c>
    </row>
    <row r="144" spans="5:9" x14ac:dyDescent="0.45">
      <c r="E144" s="7">
        <v>42361</v>
      </c>
      <c r="F144">
        <v>26.52</v>
      </c>
      <c r="G144">
        <v>3890900</v>
      </c>
      <c r="H144" t="s">
        <v>53</v>
      </c>
      <c r="I144">
        <f t="shared" si="2"/>
        <v>-0.26999999999999957</v>
      </c>
    </row>
    <row r="145" spans="5:9" x14ac:dyDescent="0.45">
      <c r="E145" s="7">
        <v>42362</v>
      </c>
      <c r="F145">
        <v>26.6</v>
      </c>
      <c r="G145">
        <v>1072600</v>
      </c>
      <c r="H145" t="s">
        <v>53</v>
      </c>
      <c r="I145">
        <f t="shared" si="2"/>
        <v>-8.0000000000001847E-2</v>
      </c>
    </row>
    <row r="146" spans="5:9" x14ac:dyDescent="0.45">
      <c r="E146" s="7">
        <v>42366</v>
      </c>
      <c r="F146">
        <v>26.41</v>
      </c>
      <c r="G146">
        <v>2238800</v>
      </c>
      <c r="H146" t="s">
        <v>53</v>
      </c>
      <c r="I146">
        <f t="shared" si="2"/>
        <v>0.19000000000000128</v>
      </c>
    </row>
    <row r="147" spans="5:9" x14ac:dyDescent="0.45">
      <c r="E147" s="7">
        <v>42367</v>
      </c>
      <c r="F147">
        <v>26.62</v>
      </c>
      <c r="G147">
        <v>2872000</v>
      </c>
      <c r="H147" t="s">
        <v>53</v>
      </c>
      <c r="I147">
        <f t="shared" si="2"/>
        <v>-0.21000000000000085</v>
      </c>
    </row>
    <row r="148" spans="5:9" x14ac:dyDescent="0.45">
      <c r="E148" s="7">
        <v>42368</v>
      </c>
      <c r="F148">
        <v>26.3</v>
      </c>
      <c r="G148">
        <v>2062900</v>
      </c>
      <c r="H148" t="s">
        <v>53</v>
      </c>
      <c r="I148">
        <f t="shared" si="2"/>
        <v>0.32000000000000028</v>
      </c>
    </row>
    <row r="149" spans="5:9" x14ac:dyDescent="0.45">
      <c r="E149" s="7">
        <v>42369</v>
      </c>
      <c r="F149">
        <v>26.19</v>
      </c>
      <c r="G149">
        <v>2307000</v>
      </c>
      <c r="H149" t="s">
        <v>53</v>
      </c>
      <c r="I149">
        <f t="shared" si="2"/>
        <v>0.10999999999999943</v>
      </c>
    </row>
    <row r="150" spans="5:9" x14ac:dyDescent="0.45">
      <c r="E150" s="7">
        <v>42373</v>
      </c>
      <c r="F150">
        <v>25.8</v>
      </c>
      <c r="G150">
        <v>5598700</v>
      </c>
      <c r="H150" t="s">
        <v>53</v>
      </c>
      <c r="I150">
        <f t="shared" si="2"/>
        <v>0.39000000000000057</v>
      </c>
    </row>
    <row r="151" spans="5:9" x14ac:dyDescent="0.45">
      <c r="E151" s="7">
        <v>42374</v>
      </c>
      <c r="F151">
        <v>25.68</v>
      </c>
      <c r="G151">
        <v>6389300</v>
      </c>
      <c r="H151" t="s">
        <v>53</v>
      </c>
      <c r="I151">
        <f t="shared" si="2"/>
        <v>0.12000000000000099</v>
      </c>
    </row>
    <row r="152" spans="5:9" x14ac:dyDescent="0.45">
      <c r="E152" s="7">
        <v>42375</v>
      </c>
      <c r="F152">
        <v>25.28</v>
      </c>
      <c r="G152">
        <v>5418800</v>
      </c>
      <c r="H152" t="s">
        <v>53</v>
      </c>
      <c r="I152">
        <f t="shared" si="2"/>
        <v>0.39999999999999858</v>
      </c>
    </row>
    <row r="153" spans="5:9" x14ac:dyDescent="0.45">
      <c r="E153" s="7">
        <v>42376</v>
      </c>
      <c r="F153">
        <v>24.59</v>
      </c>
      <c r="G153">
        <v>4976700</v>
      </c>
      <c r="H153" t="s">
        <v>53</v>
      </c>
      <c r="I153">
        <f t="shared" si="2"/>
        <v>0.69000000000000128</v>
      </c>
    </row>
    <row r="154" spans="5:9" x14ac:dyDescent="0.45">
      <c r="E154" s="7">
        <v>42377</v>
      </c>
      <c r="F154">
        <v>23.82</v>
      </c>
      <c r="G154">
        <v>10583700</v>
      </c>
      <c r="H154" t="s">
        <v>53</v>
      </c>
      <c r="I154">
        <f t="shared" si="2"/>
        <v>0.76999999999999957</v>
      </c>
    </row>
    <row r="155" spans="5:9" x14ac:dyDescent="0.45">
      <c r="E155" s="7">
        <v>42380</v>
      </c>
      <c r="F155">
        <v>23.9</v>
      </c>
      <c r="G155">
        <v>6981400</v>
      </c>
      <c r="H155" t="s">
        <v>53</v>
      </c>
      <c r="I155">
        <f t="shared" si="2"/>
        <v>-7.9999999999998295E-2</v>
      </c>
    </row>
    <row r="156" spans="5:9" x14ac:dyDescent="0.45">
      <c r="E156" s="7">
        <v>42381</v>
      </c>
      <c r="F156">
        <v>23.9</v>
      </c>
      <c r="G156">
        <v>7081700</v>
      </c>
      <c r="H156" t="s">
        <v>53</v>
      </c>
      <c r="I156">
        <f t="shared" si="2"/>
        <v>0</v>
      </c>
    </row>
    <row r="157" spans="5:9" x14ac:dyDescent="0.45">
      <c r="E157" s="7">
        <v>42382</v>
      </c>
      <c r="F157">
        <v>23.22</v>
      </c>
      <c r="G157">
        <v>8078100</v>
      </c>
      <c r="H157" t="s">
        <v>53</v>
      </c>
      <c r="I157">
        <f t="shared" si="2"/>
        <v>0.67999999999999972</v>
      </c>
    </row>
    <row r="158" spans="5:9" x14ac:dyDescent="0.45">
      <c r="E158" s="7">
        <v>42383</v>
      </c>
      <c r="F158">
        <v>22.9</v>
      </c>
      <c r="G158">
        <v>9374000</v>
      </c>
      <c r="H158" t="s">
        <v>53</v>
      </c>
      <c r="I158">
        <f t="shared" si="2"/>
        <v>0.32000000000000028</v>
      </c>
    </row>
    <row r="159" spans="5:9" x14ac:dyDescent="0.45">
      <c r="E159" s="7">
        <v>42384</v>
      </c>
      <c r="F159">
        <v>22.32</v>
      </c>
      <c r="G159">
        <v>12940800</v>
      </c>
      <c r="H159" t="s">
        <v>53</v>
      </c>
      <c r="I159">
        <f t="shared" si="2"/>
        <v>0.57999999999999829</v>
      </c>
    </row>
    <row r="160" spans="5:9" x14ac:dyDescent="0.45">
      <c r="E160" s="7">
        <v>42388</v>
      </c>
      <c r="F160">
        <v>22.23</v>
      </c>
      <c r="G160">
        <v>9794300</v>
      </c>
      <c r="H160" t="s">
        <v>53</v>
      </c>
      <c r="I160">
        <f t="shared" si="2"/>
        <v>8.9999999999999858E-2</v>
      </c>
    </row>
    <row r="161" spans="5:9" x14ac:dyDescent="0.45">
      <c r="E161" s="7">
        <v>42389</v>
      </c>
      <c r="F161">
        <v>21.6</v>
      </c>
      <c r="G161">
        <v>11155900</v>
      </c>
      <c r="H161" t="s">
        <v>53</v>
      </c>
      <c r="I161">
        <f t="shared" si="2"/>
        <v>0.62999999999999901</v>
      </c>
    </row>
    <row r="162" spans="5:9" x14ac:dyDescent="0.45">
      <c r="E162" s="7">
        <v>42390</v>
      </c>
      <c r="F162">
        <v>21.33</v>
      </c>
      <c r="G162">
        <v>9819600</v>
      </c>
      <c r="H162" t="s">
        <v>53</v>
      </c>
      <c r="I162">
        <f t="shared" si="2"/>
        <v>0.27000000000000313</v>
      </c>
    </row>
    <row r="163" spans="5:9" x14ac:dyDescent="0.45">
      <c r="E163" s="7">
        <v>42391</v>
      </c>
      <c r="F163">
        <v>20.78</v>
      </c>
      <c r="G163">
        <v>23182200</v>
      </c>
      <c r="H163" t="s">
        <v>53</v>
      </c>
      <c r="I163">
        <f t="shared" si="2"/>
        <v>0.54999999999999716</v>
      </c>
    </row>
    <row r="164" spans="5:9" x14ac:dyDescent="0.45">
      <c r="E164" s="7">
        <v>42394</v>
      </c>
      <c r="F164">
        <v>19.79</v>
      </c>
      <c r="G164">
        <v>12599300</v>
      </c>
      <c r="H164" t="s">
        <v>53</v>
      </c>
      <c r="I164">
        <f t="shared" si="2"/>
        <v>0.99000000000000199</v>
      </c>
    </row>
    <row r="165" spans="5:9" x14ac:dyDescent="0.45">
      <c r="E165" s="7">
        <v>42395</v>
      </c>
      <c r="F165">
        <v>20.29</v>
      </c>
      <c r="G165">
        <v>16250900</v>
      </c>
      <c r="H165" t="s">
        <v>53</v>
      </c>
      <c r="I165">
        <f t="shared" si="2"/>
        <v>-0.5</v>
      </c>
    </row>
    <row r="166" spans="5:9" x14ac:dyDescent="0.45">
      <c r="E166" s="7">
        <v>42396</v>
      </c>
      <c r="F166">
        <v>21.21</v>
      </c>
      <c r="G166">
        <v>33935400</v>
      </c>
      <c r="H166" t="s">
        <v>53</v>
      </c>
      <c r="I166">
        <f t="shared" si="2"/>
        <v>-0.92000000000000171</v>
      </c>
    </row>
    <row r="167" spans="5:9" x14ac:dyDescent="0.45">
      <c r="E167" s="7">
        <v>42397</v>
      </c>
      <c r="F167">
        <v>21.74</v>
      </c>
      <c r="G167">
        <v>21317800</v>
      </c>
      <c r="H167" t="s">
        <v>53</v>
      </c>
      <c r="I167">
        <f t="shared" si="2"/>
        <v>-0.52999999999999758</v>
      </c>
    </row>
    <row r="168" spans="5:9" x14ac:dyDescent="0.45">
      <c r="E168" s="7">
        <v>42398</v>
      </c>
      <c r="F168">
        <v>21.25</v>
      </c>
      <c r="G168">
        <v>94875300</v>
      </c>
      <c r="H168" t="s">
        <v>53</v>
      </c>
      <c r="I168">
        <f t="shared" si="2"/>
        <v>0.48999999999999844</v>
      </c>
    </row>
    <row r="169" spans="5:9" x14ac:dyDescent="0.45">
      <c r="E169" s="7">
        <v>42401</v>
      </c>
      <c r="F169">
        <v>20.78</v>
      </c>
      <c r="G169">
        <v>10617700</v>
      </c>
      <c r="H169" t="s">
        <v>53</v>
      </c>
      <c r="I169">
        <f t="shared" si="2"/>
        <v>0.46999999999999886</v>
      </c>
    </row>
    <row r="170" spans="5:9" x14ac:dyDescent="0.45">
      <c r="E170" s="7">
        <v>42402</v>
      </c>
      <c r="F170">
        <v>20.21</v>
      </c>
      <c r="G170">
        <v>12990500</v>
      </c>
      <c r="H170" t="s">
        <v>53</v>
      </c>
      <c r="I170">
        <f t="shared" si="2"/>
        <v>0.57000000000000028</v>
      </c>
    </row>
    <row r="171" spans="5:9" x14ac:dyDescent="0.45">
      <c r="E171" s="7">
        <v>42403</v>
      </c>
      <c r="F171">
        <v>20.05</v>
      </c>
      <c r="G171">
        <v>14336100</v>
      </c>
      <c r="H171" t="s">
        <v>53</v>
      </c>
      <c r="I171">
        <f t="shared" si="2"/>
        <v>0.16000000000000014</v>
      </c>
    </row>
    <row r="172" spans="5:9" x14ac:dyDescent="0.45">
      <c r="E172" s="7">
        <v>42404</v>
      </c>
      <c r="F172">
        <v>20.23</v>
      </c>
      <c r="G172">
        <v>9247700</v>
      </c>
      <c r="H172" t="s">
        <v>53</v>
      </c>
      <c r="I172">
        <f t="shared" si="2"/>
        <v>-0.17999999999999972</v>
      </c>
    </row>
    <row r="173" spans="5:9" x14ac:dyDescent="0.45">
      <c r="E173" s="7">
        <v>42405</v>
      </c>
      <c r="F173">
        <v>19.850000000000001</v>
      </c>
      <c r="G173">
        <v>8105900</v>
      </c>
      <c r="H173" t="s">
        <v>53</v>
      </c>
      <c r="I173">
        <f t="shared" si="2"/>
        <v>0.37999999999999901</v>
      </c>
    </row>
    <row r="174" spans="5:9" x14ac:dyDescent="0.45">
      <c r="E174" s="7">
        <v>42408</v>
      </c>
      <c r="F174">
        <v>19.2</v>
      </c>
      <c r="G174">
        <v>10227000</v>
      </c>
      <c r="H174" t="s">
        <v>53</v>
      </c>
      <c r="I174">
        <f t="shared" si="2"/>
        <v>0.65000000000000213</v>
      </c>
    </row>
    <row r="175" spans="5:9" x14ac:dyDescent="0.45">
      <c r="E175" s="7">
        <v>42409</v>
      </c>
      <c r="F175">
        <v>19.55</v>
      </c>
      <c r="G175">
        <v>10511900</v>
      </c>
      <c r="H175" t="s">
        <v>53</v>
      </c>
      <c r="I175">
        <f t="shared" si="2"/>
        <v>-0.35000000000000142</v>
      </c>
    </row>
    <row r="176" spans="5:9" x14ac:dyDescent="0.45">
      <c r="E176" s="7">
        <v>42410</v>
      </c>
      <c r="F176">
        <v>18.86</v>
      </c>
      <c r="G176">
        <v>10445600</v>
      </c>
      <c r="H176" t="s">
        <v>53</v>
      </c>
      <c r="I176">
        <f t="shared" si="2"/>
        <v>0.69000000000000128</v>
      </c>
    </row>
    <row r="177" spans="5:9" x14ac:dyDescent="0.45">
      <c r="E177" s="7">
        <v>42411</v>
      </c>
      <c r="F177">
        <v>18.14</v>
      </c>
      <c r="G177">
        <v>8392700</v>
      </c>
      <c r="H177" t="s">
        <v>53</v>
      </c>
      <c r="I177">
        <f t="shared" si="2"/>
        <v>0.71999999999999886</v>
      </c>
    </row>
    <row r="178" spans="5:9" x14ac:dyDescent="0.45">
      <c r="E178" s="7">
        <v>42412</v>
      </c>
      <c r="F178">
        <v>18.89</v>
      </c>
      <c r="G178">
        <v>9360800</v>
      </c>
      <c r="H178" t="s">
        <v>53</v>
      </c>
      <c r="I178">
        <f t="shared" si="2"/>
        <v>-0.75</v>
      </c>
    </row>
    <row r="179" spans="5:9" x14ac:dyDescent="0.45">
      <c r="E179" s="7">
        <v>42416</v>
      </c>
      <c r="F179">
        <v>19.36</v>
      </c>
      <c r="G179">
        <v>8897700</v>
      </c>
      <c r="H179" t="s">
        <v>53</v>
      </c>
      <c r="I179">
        <f t="shared" si="2"/>
        <v>-0.46999999999999886</v>
      </c>
    </row>
    <row r="180" spans="5:9" x14ac:dyDescent="0.45">
      <c r="E180" s="7">
        <v>42417</v>
      </c>
      <c r="F180">
        <v>19.649999999999999</v>
      </c>
      <c r="G180">
        <v>9440400</v>
      </c>
      <c r="H180" t="s">
        <v>53</v>
      </c>
      <c r="I180">
        <f t="shared" si="2"/>
        <v>-0.28999999999999915</v>
      </c>
    </row>
    <row r="181" spans="5:9" x14ac:dyDescent="0.45">
      <c r="E181" s="7">
        <v>42418</v>
      </c>
      <c r="F181">
        <v>19.11</v>
      </c>
      <c r="G181">
        <v>7980000</v>
      </c>
      <c r="H181" t="s">
        <v>53</v>
      </c>
      <c r="I181">
        <f t="shared" si="2"/>
        <v>0.53999999999999915</v>
      </c>
    </row>
    <row r="182" spans="5:9" x14ac:dyDescent="0.45">
      <c r="E182" s="7">
        <v>42419</v>
      </c>
      <c r="F182">
        <v>19.239999999999998</v>
      </c>
      <c r="G182">
        <v>4536100</v>
      </c>
      <c r="H182" t="s">
        <v>53</v>
      </c>
      <c r="I182">
        <f t="shared" si="2"/>
        <v>-0.12999999999999901</v>
      </c>
    </row>
    <row r="183" spans="5:9" x14ac:dyDescent="0.45">
      <c r="E183" s="7">
        <v>42422</v>
      </c>
      <c r="F183">
        <v>19.8</v>
      </c>
      <c r="G183">
        <v>4789700</v>
      </c>
      <c r="H183" t="s">
        <v>53</v>
      </c>
      <c r="I183">
        <f t="shared" si="2"/>
        <v>-0.56000000000000227</v>
      </c>
    </row>
    <row r="184" spans="5:9" x14ac:dyDescent="0.45">
      <c r="E184" s="7">
        <v>42423</v>
      </c>
      <c r="F184">
        <v>19.37</v>
      </c>
      <c r="G184">
        <v>6184400</v>
      </c>
      <c r="H184" t="s">
        <v>53</v>
      </c>
      <c r="I184">
        <f t="shared" si="2"/>
        <v>0.42999999999999972</v>
      </c>
    </row>
    <row r="185" spans="5:9" x14ac:dyDescent="0.45">
      <c r="E185" s="7">
        <v>42424</v>
      </c>
      <c r="F185">
        <v>19</v>
      </c>
      <c r="G185">
        <v>5749500</v>
      </c>
      <c r="H185" t="s">
        <v>53</v>
      </c>
      <c r="I185">
        <f t="shared" si="2"/>
        <v>0.37000000000000099</v>
      </c>
    </row>
    <row r="186" spans="5:9" x14ac:dyDescent="0.45">
      <c r="E186" s="7">
        <v>42425</v>
      </c>
      <c r="F186">
        <v>19.18</v>
      </c>
      <c r="G186">
        <v>6750600</v>
      </c>
      <c r="H186" t="s">
        <v>53</v>
      </c>
      <c r="I186">
        <f t="shared" si="2"/>
        <v>-0.17999999999999972</v>
      </c>
    </row>
    <row r="187" spans="5:9" x14ac:dyDescent="0.45">
      <c r="E187" s="7">
        <v>42426</v>
      </c>
      <c r="F187">
        <v>19.739999999999998</v>
      </c>
      <c r="G187">
        <v>11218600</v>
      </c>
      <c r="H187" t="s">
        <v>53</v>
      </c>
      <c r="I187">
        <f t="shared" si="2"/>
        <v>-0.55999999999999872</v>
      </c>
    </row>
    <row r="188" spans="5:9" x14ac:dyDescent="0.45">
      <c r="E188" s="7">
        <v>42429</v>
      </c>
      <c r="F188">
        <v>19.23</v>
      </c>
      <c r="G188">
        <v>4248100</v>
      </c>
      <c r="H188" t="s">
        <v>53</v>
      </c>
      <c r="I188">
        <f t="shared" si="2"/>
        <v>0.50999999999999801</v>
      </c>
    </row>
    <row r="189" spans="5:9" x14ac:dyDescent="0.45">
      <c r="E189" s="7">
        <v>42430</v>
      </c>
      <c r="F189">
        <v>20.27</v>
      </c>
      <c r="G189">
        <v>7856800</v>
      </c>
      <c r="H189" t="s">
        <v>53</v>
      </c>
      <c r="I189">
        <f t="shared" si="2"/>
        <v>-1.0399999999999991</v>
      </c>
    </row>
    <row r="190" spans="5:9" x14ac:dyDescent="0.45">
      <c r="E190" s="7">
        <v>42431</v>
      </c>
      <c r="F190">
        <v>20.96</v>
      </c>
      <c r="G190">
        <v>8907100</v>
      </c>
      <c r="H190" t="s">
        <v>53</v>
      </c>
      <c r="I190">
        <f t="shared" si="2"/>
        <v>-0.69000000000000128</v>
      </c>
    </row>
    <row r="191" spans="5:9" x14ac:dyDescent="0.45">
      <c r="E191" s="7">
        <v>42432</v>
      </c>
      <c r="F191">
        <v>21.44</v>
      </c>
      <c r="G191">
        <v>8729100</v>
      </c>
      <c r="H191" t="s">
        <v>53</v>
      </c>
      <c r="I191">
        <f t="shared" si="2"/>
        <v>-0.48000000000000043</v>
      </c>
    </row>
    <row r="192" spans="5:9" x14ac:dyDescent="0.45">
      <c r="E192" s="7">
        <v>42433</v>
      </c>
      <c r="F192">
        <v>21.93</v>
      </c>
      <c r="G192">
        <v>7150200</v>
      </c>
      <c r="H192" t="s">
        <v>53</v>
      </c>
      <c r="I192">
        <f t="shared" si="2"/>
        <v>-0.48999999999999844</v>
      </c>
    </row>
    <row r="193" spans="5:9" x14ac:dyDescent="0.45">
      <c r="E193" s="7">
        <v>42436</v>
      </c>
      <c r="F193">
        <v>21.53</v>
      </c>
      <c r="G193">
        <v>6164000</v>
      </c>
      <c r="H193" t="s">
        <v>53</v>
      </c>
      <c r="I193">
        <f t="shared" si="2"/>
        <v>0.39999999999999858</v>
      </c>
    </row>
    <row r="194" spans="5:9" x14ac:dyDescent="0.45">
      <c r="E194" s="7">
        <v>42437</v>
      </c>
      <c r="F194">
        <v>20.92</v>
      </c>
      <c r="G194">
        <v>9761900</v>
      </c>
      <c r="H194" t="s">
        <v>53</v>
      </c>
      <c r="I194">
        <f t="shared" si="2"/>
        <v>0.60999999999999943</v>
      </c>
    </row>
    <row r="195" spans="5:9" x14ac:dyDescent="0.45">
      <c r="E195" s="7">
        <v>42438</v>
      </c>
      <c r="F195">
        <v>20.7</v>
      </c>
      <c r="G195">
        <v>5653000</v>
      </c>
      <c r="H195" t="s">
        <v>53</v>
      </c>
      <c r="I195">
        <f t="shared" si="2"/>
        <v>0.22000000000000242</v>
      </c>
    </row>
    <row r="196" spans="5:9" x14ac:dyDescent="0.45">
      <c r="E196" s="7">
        <v>42439</v>
      </c>
      <c r="F196">
        <v>21.01</v>
      </c>
      <c r="G196">
        <v>5182200</v>
      </c>
      <c r="H196" t="s">
        <v>53</v>
      </c>
      <c r="I196">
        <f t="shared" si="2"/>
        <v>-0.31000000000000227</v>
      </c>
    </row>
    <row r="197" spans="5:9" x14ac:dyDescent="0.45">
      <c r="E197" s="7">
        <v>42440</v>
      </c>
      <c r="F197">
        <v>21.91</v>
      </c>
      <c r="G197">
        <v>5958900</v>
      </c>
      <c r="H197" t="s">
        <v>53</v>
      </c>
      <c r="I197">
        <f t="shared" si="2"/>
        <v>-0.89999999999999858</v>
      </c>
    </row>
    <row r="198" spans="5:9" x14ac:dyDescent="0.45">
      <c r="E198" s="7">
        <v>42443</v>
      </c>
      <c r="F198">
        <v>22.09</v>
      </c>
      <c r="G198">
        <v>4860800</v>
      </c>
      <c r="H198" t="s">
        <v>53</v>
      </c>
      <c r="I198">
        <f t="shared" ref="I198:I261" si="3">F197-F198</f>
        <v>-0.17999999999999972</v>
      </c>
    </row>
    <row r="199" spans="5:9" x14ac:dyDescent="0.45">
      <c r="E199" s="7">
        <v>42444</v>
      </c>
      <c r="F199">
        <v>22.19</v>
      </c>
      <c r="G199">
        <v>5750100</v>
      </c>
      <c r="H199" t="s">
        <v>53</v>
      </c>
      <c r="I199">
        <f t="shared" si="3"/>
        <v>-0.10000000000000142</v>
      </c>
    </row>
    <row r="200" spans="5:9" x14ac:dyDescent="0.45">
      <c r="E200" s="7">
        <v>42445</v>
      </c>
      <c r="F200">
        <v>21.61</v>
      </c>
      <c r="G200">
        <v>8255800</v>
      </c>
      <c r="H200" t="s">
        <v>53</v>
      </c>
      <c r="I200">
        <f t="shared" si="3"/>
        <v>0.58000000000000185</v>
      </c>
    </row>
    <row r="201" spans="5:9" x14ac:dyDescent="0.45">
      <c r="E201" s="7">
        <v>42446</v>
      </c>
      <c r="F201">
        <v>21.73</v>
      </c>
      <c r="G201">
        <v>7425100</v>
      </c>
      <c r="H201" t="s">
        <v>53</v>
      </c>
      <c r="I201">
        <f t="shared" si="3"/>
        <v>-0.12000000000000099</v>
      </c>
    </row>
    <row r="202" spans="5:9" x14ac:dyDescent="0.45">
      <c r="E202" s="7">
        <v>42447</v>
      </c>
      <c r="F202">
        <v>22.08</v>
      </c>
      <c r="G202">
        <v>10236600</v>
      </c>
      <c r="H202" t="s">
        <v>53</v>
      </c>
      <c r="I202">
        <f t="shared" si="3"/>
        <v>-0.34999999999999787</v>
      </c>
    </row>
    <row r="203" spans="5:9" x14ac:dyDescent="0.45">
      <c r="E203" s="7">
        <v>42450</v>
      </c>
      <c r="F203">
        <v>22</v>
      </c>
      <c r="G203">
        <v>3721900</v>
      </c>
      <c r="H203" t="s">
        <v>53</v>
      </c>
      <c r="I203">
        <f t="shared" si="3"/>
        <v>7.9999999999998295E-2</v>
      </c>
    </row>
    <row r="204" spans="5:9" x14ac:dyDescent="0.45">
      <c r="E204" s="7">
        <v>42451</v>
      </c>
      <c r="F204">
        <v>21.93</v>
      </c>
      <c r="G204">
        <v>3745800</v>
      </c>
      <c r="H204" t="s">
        <v>53</v>
      </c>
      <c r="I204">
        <f t="shared" si="3"/>
        <v>7.0000000000000284E-2</v>
      </c>
    </row>
    <row r="205" spans="5:9" x14ac:dyDescent="0.45">
      <c r="E205" s="7">
        <v>42452</v>
      </c>
      <c r="F205">
        <v>21.69</v>
      </c>
      <c r="G205">
        <v>3020100</v>
      </c>
      <c r="H205" t="s">
        <v>53</v>
      </c>
      <c r="I205">
        <f t="shared" si="3"/>
        <v>0.23999999999999844</v>
      </c>
    </row>
    <row r="206" spans="5:9" x14ac:dyDescent="0.45">
      <c r="E206" s="7">
        <v>42453</v>
      </c>
      <c r="F206">
        <v>21.59</v>
      </c>
      <c r="G206">
        <v>3906500</v>
      </c>
      <c r="H206" t="s">
        <v>53</v>
      </c>
      <c r="I206">
        <f t="shared" si="3"/>
        <v>0.10000000000000142</v>
      </c>
    </row>
    <row r="207" spans="5:9" x14ac:dyDescent="0.45">
      <c r="E207" s="7">
        <v>42457</v>
      </c>
      <c r="F207">
        <v>21.39</v>
      </c>
      <c r="G207">
        <v>3613000</v>
      </c>
      <c r="H207" t="s">
        <v>53</v>
      </c>
      <c r="I207">
        <f t="shared" si="3"/>
        <v>0.19999999999999929</v>
      </c>
    </row>
    <row r="208" spans="5:9" x14ac:dyDescent="0.45">
      <c r="E208" s="7">
        <v>42458</v>
      </c>
      <c r="F208">
        <v>21.2</v>
      </c>
      <c r="G208">
        <v>5997200</v>
      </c>
      <c r="H208" t="s">
        <v>53</v>
      </c>
      <c r="I208">
        <f t="shared" si="3"/>
        <v>0.19000000000000128</v>
      </c>
    </row>
    <row r="209" spans="5:9" x14ac:dyDescent="0.45">
      <c r="E209" s="7">
        <v>42459</v>
      </c>
      <c r="F209">
        <v>21.25</v>
      </c>
      <c r="G209">
        <v>6099700</v>
      </c>
      <c r="H209" t="s">
        <v>53</v>
      </c>
      <c r="I209">
        <f t="shared" si="3"/>
        <v>-5.0000000000000711E-2</v>
      </c>
    </row>
    <row r="210" spans="5:9" x14ac:dyDescent="0.45">
      <c r="E210" s="7">
        <v>42460</v>
      </c>
      <c r="F210">
        <v>20.95</v>
      </c>
      <c r="G210">
        <v>4954800</v>
      </c>
      <c r="H210" t="s">
        <v>53</v>
      </c>
      <c r="I210">
        <f t="shared" si="3"/>
        <v>0.30000000000000071</v>
      </c>
    </row>
    <row r="211" spans="5:9" x14ac:dyDescent="0.45">
      <c r="E211" s="7">
        <v>42461</v>
      </c>
      <c r="F211">
        <v>21.35</v>
      </c>
      <c r="G211">
        <v>4556800</v>
      </c>
      <c r="H211" t="s">
        <v>53</v>
      </c>
      <c r="I211">
        <f t="shared" si="3"/>
        <v>-0.40000000000000213</v>
      </c>
    </row>
    <row r="212" spans="5:9" x14ac:dyDescent="0.45">
      <c r="E212" s="7">
        <v>42464</v>
      </c>
      <c r="F212">
        <v>21.51</v>
      </c>
      <c r="G212">
        <v>4721700</v>
      </c>
      <c r="H212" t="s">
        <v>53</v>
      </c>
      <c r="I212">
        <f t="shared" si="3"/>
        <v>-0.16000000000000014</v>
      </c>
    </row>
    <row r="213" spans="5:9" x14ac:dyDescent="0.45">
      <c r="E213" s="7">
        <v>42465</v>
      </c>
      <c r="F213">
        <v>20.76</v>
      </c>
      <c r="G213">
        <v>6993200</v>
      </c>
      <c r="H213" t="s">
        <v>53</v>
      </c>
      <c r="I213">
        <f t="shared" si="3"/>
        <v>0.75</v>
      </c>
    </row>
    <row r="214" spans="5:9" x14ac:dyDescent="0.45">
      <c r="E214" s="7">
        <v>42466</v>
      </c>
      <c r="F214">
        <v>21.34</v>
      </c>
      <c r="G214">
        <v>6861700</v>
      </c>
      <c r="H214" t="s">
        <v>53</v>
      </c>
      <c r="I214">
        <f t="shared" si="3"/>
        <v>-0.57999999999999829</v>
      </c>
    </row>
    <row r="215" spans="5:9" x14ac:dyDescent="0.45">
      <c r="E215" s="7">
        <v>42467</v>
      </c>
      <c r="F215">
        <v>20.79</v>
      </c>
      <c r="G215">
        <v>6302300</v>
      </c>
      <c r="H215" t="s">
        <v>53</v>
      </c>
      <c r="I215">
        <f t="shared" si="3"/>
        <v>0.55000000000000071</v>
      </c>
    </row>
    <row r="216" spans="5:9" x14ac:dyDescent="0.45">
      <c r="E216" s="7">
        <v>42468</v>
      </c>
      <c r="F216">
        <v>20.87</v>
      </c>
      <c r="G216">
        <v>5449600</v>
      </c>
      <c r="H216" t="s">
        <v>53</v>
      </c>
      <c r="I216">
        <f t="shared" si="3"/>
        <v>-8.0000000000001847E-2</v>
      </c>
    </row>
    <row r="217" spans="5:9" x14ac:dyDescent="0.45">
      <c r="E217" s="7">
        <v>42471</v>
      </c>
      <c r="F217">
        <v>21.04</v>
      </c>
      <c r="G217">
        <v>2854300</v>
      </c>
      <c r="H217" t="s">
        <v>53</v>
      </c>
      <c r="I217">
        <f t="shared" si="3"/>
        <v>-0.16999999999999815</v>
      </c>
    </row>
    <row r="218" spans="5:9" x14ac:dyDescent="0.45">
      <c r="E218" s="7">
        <v>42472</v>
      </c>
      <c r="F218">
        <v>21.51</v>
      </c>
      <c r="G218">
        <v>4149300</v>
      </c>
      <c r="H218" t="s">
        <v>53</v>
      </c>
      <c r="I218">
        <f t="shared" si="3"/>
        <v>-0.47000000000000242</v>
      </c>
    </row>
    <row r="219" spans="5:9" x14ac:dyDescent="0.45">
      <c r="E219" s="7">
        <v>42473</v>
      </c>
      <c r="F219">
        <v>22.6</v>
      </c>
      <c r="G219">
        <v>6202600</v>
      </c>
      <c r="H219" t="s">
        <v>53</v>
      </c>
      <c r="I219">
        <f t="shared" si="3"/>
        <v>-1.0899999999999999</v>
      </c>
    </row>
    <row r="220" spans="5:9" x14ac:dyDescent="0.45">
      <c r="E220" s="7">
        <v>42474</v>
      </c>
      <c r="F220">
        <v>22.82</v>
      </c>
      <c r="G220">
        <v>5943800</v>
      </c>
      <c r="H220" t="s">
        <v>53</v>
      </c>
      <c r="I220">
        <f t="shared" si="3"/>
        <v>-0.21999999999999886</v>
      </c>
    </row>
    <row r="221" spans="5:9" x14ac:dyDescent="0.45">
      <c r="E221" s="7">
        <v>42475</v>
      </c>
      <c r="F221">
        <v>22.55</v>
      </c>
      <c r="G221">
        <v>5015500</v>
      </c>
      <c r="H221" t="s">
        <v>53</v>
      </c>
      <c r="I221">
        <f t="shared" si="3"/>
        <v>0.26999999999999957</v>
      </c>
    </row>
    <row r="222" spans="5:9" x14ac:dyDescent="0.45">
      <c r="E222" s="7">
        <v>42478</v>
      </c>
      <c r="F222">
        <v>22.72</v>
      </c>
      <c r="G222">
        <v>3604600</v>
      </c>
      <c r="H222" t="s">
        <v>53</v>
      </c>
      <c r="I222">
        <f t="shared" si="3"/>
        <v>-0.16999999999999815</v>
      </c>
    </row>
    <row r="223" spans="5:9" x14ac:dyDescent="0.45">
      <c r="E223" s="7">
        <v>42479</v>
      </c>
      <c r="F223">
        <v>23.1</v>
      </c>
      <c r="G223">
        <v>8795800</v>
      </c>
      <c r="H223" t="s">
        <v>53</v>
      </c>
      <c r="I223">
        <f t="shared" si="3"/>
        <v>-0.38000000000000256</v>
      </c>
    </row>
    <row r="224" spans="5:9" x14ac:dyDescent="0.45">
      <c r="E224" s="7">
        <v>42480</v>
      </c>
      <c r="F224">
        <v>23.36</v>
      </c>
      <c r="G224">
        <v>7534500</v>
      </c>
      <c r="H224" t="s">
        <v>53</v>
      </c>
      <c r="I224">
        <f t="shared" si="3"/>
        <v>-0.25999999999999801</v>
      </c>
    </row>
    <row r="225" spans="5:9" x14ac:dyDescent="0.45">
      <c r="E225" s="7">
        <v>42481</v>
      </c>
      <c r="F225">
        <v>23.53</v>
      </c>
      <c r="G225">
        <v>8222300</v>
      </c>
      <c r="H225" t="s">
        <v>53</v>
      </c>
      <c r="I225">
        <f t="shared" si="3"/>
        <v>-0.17000000000000171</v>
      </c>
    </row>
    <row r="226" spans="5:9" x14ac:dyDescent="0.45">
      <c r="E226" s="7">
        <v>42482</v>
      </c>
      <c r="F226">
        <v>23.62</v>
      </c>
      <c r="G226">
        <v>5180600</v>
      </c>
      <c r="H226" t="s">
        <v>53</v>
      </c>
      <c r="I226">
        <f t="shared" si="3"/>
        <v>-8.9999999999999858E-2</v>
      </c>
    </row>
    <row r="227" spans="5:9" x14ac:dyDescent="0.45">
      <c r="E227" s="7">
        <v>42485</v>
      </c>
      <c r="F227">
        <v>23.38</v>
      </c>
      <c r="G227">
        <v>3325900</v>
      </c>
      <c r="H227" t="s">
        <v>53</v>
      </c>
      <c r="I227">
        <f t="shared" si="3"/>
        <v>0.24000000000000199</v>
      </c>
    </row>
    <row r="228" spans="5:9" x14ac:dyDescent="0.45">
      <c r="E228" s="7">
        <v>42486</v>
      </c>
      <c r="F228">
        <v>23.55</v>
      </c>
      <c r="G228">
        <v>4065900</v>
      </c>
      <c r="H228" t="s">
        <v>53</v>
      </c>
      <c r="I228">
        <f t="shared" si="3"/>
        <v>-0.17000000000000171</v>
      </c>
    </row>
    <row r="229" spans="5:9" x14ac:dyDescent="0.45">
      <c r="E229" s="7">
        <v>42487</v>
      </c>
      <c r="F229">
        <v>23.62</v>
      </c>
      <c r="G229">
        <v>4806500</v>
      </c>
      <c r="H229" t="s">
        <v>53</v>
      </c>
      <c r="I229">
        <f t="shared" si="3"/>
        <v>-7.0000000000000284E-2</v>
      </c>
    </row>
    <row r="230" spans="5:9" x14ac:dyDescent="0.45">
      <c r="E230" s="7">
        <v>42488</v>
      </c>
      <c r="F230">
        <v>23.24</v>
      </c>
      <c r="G230">
        <v>3265900</v>
      </c>
      <c r="H230" t="s">
        <v>53</v>
      </c>
      <c r="I230">
        <f t="shared" si="3"/>
        <v>0.38000000000000256</v>
      </c>
    </row>
    <row r="231" spans="5:9" x14ac:dyDescent="0.45">
      <c r="E231" s="7">
        <v>42489</v>
      </c>
      <c r="F231">
        <v>22.85</v>
      </c>
      <c r="G231">
        <v>5315000</v>
      </c>
      <c r="H231" t="s">
        <v>53</v>
      </c>
      <c r="I231">
        <f t="shared" si="3"/>
        <v>0.38999999999999702</v>
      </c>
    </row>
    <row r="232" spans="5:9" x14ac:dyDescent="0.45">
      <c r="E232" s="7">
        <v>42492</v>
      </c>
      <c r="F232">
        <v>23.06</v>
      </c>
      <c r="G232">
        <v>3123000</v>
      </c>
      <c r="H232" t="s">
        <v>53</v>
      </c>
      <c r="I232">
        <f t="shared" si="3"/>
        <v>-0.2099999999999973</v>
      </c>
    </row>
    <row r="233" spans="5:9" x14ac:dyDescent="0.45">
      <c r="E233" s="7">
        <v>42493</v>
      </c>
      <c r="F233">
        <v>22.51</v>
      </c>
      <c r="G233">
        <v>3869200</v>
      </c>
      <c r="H233" t="s">
        <v>53</v>
      </c>
      <c r="I233">
        <f t="shared" si="3"/>
        <v>0.54999999999999716</v>
      </c>
    </row>
    <row r="234" spans="5:9" x14ac:dyDescent="0.45">
      <c r="E234" s="7">
        <v>42494</v>
      </c>
      <c r="F234">
        <v>21.99</v>
      </c>
      <c r="G234">
        <v>5202100</v>
      </c>
      <c r="H234" t="s">
        <v>53</v>
      </c>
      <c r="I234">
        <f t="shared" si="3"/>
        <v>0.52000000000000313</v>
      </c>
    </row>
    <row r="235" spans="5:9" x14ac:dyDescent="0.45">
      <c r="E235" s="7">
        <v>42495</v>
      </c>
      <c r="F235">
        <v>22.11</v>
      </c>
      <c r="G235">
        <v>4871200</v>
      </c>
      <c r="H235" t="s">
        <v>53</v>
      </c>
      <c r="I235">
        <f t="shared" si="3"/>
        <v>-0.12000000000000099</v>
      </c>
    </row>
    <row r="236" spans="5:9" x14ac:dyDescent="0.45">
      <c r="E236" s="7">
        <v>42496</v>
      </c>
      <c r="F236">
        <v>22.09</v>
      </c>
      <c r="G236">
        <v>3713900</v>
      </c>
      <c r="H236" t="s">
        <v>53</v>
      </c>
      <c r="I236">
        <f t="shared" si="3"/>
        <v>1.9999999999999574E-2</v>
      </c>
    </row>
    <row r="237" spans="5:9" x14ac:dyDescent="0.45">
      <c r="E237" s="7">
        <v>42499</v>
      </c>
      <c r="F237">
        <v>21.85</v>
      </c>
      <c r="G237">
        <v>2712400</v>
      </c>
      <c r="H237" t="s">
        <v>53</v>
      </c>
      <c r="I237">
        <f t="shared" si="3"/>
        <v>0.23999999999999844</v>
      </c>
    </row>
    <row r="238" spans="5:9" x14ac:dyDescent="0.45">
      <c r="E238" s="7">
        <v>42500</v>
      </c>
      <c r="F238">
        <v>22.36</v>
      </c>
      <c r="G238">
        <v>10159300</v>
      </c>
      <c r="H238" t="s">
        <v>53</v>
      </c>
      <c r="I238">
        <f t="shared" si="3"/>
        <v>-0.50999999999999801</v>
      </c>
    </row>
    <row r="239" spans="5:9" x14ac:dyDescent="0.45">
      <c r="E239" s="7">
        <v>42501</v>
      </c>
      <c r="F239">
        <v>22.2</v>
      </c>
      <c r="G239">
        <v>3672600</v>
      </c>
      <c r="H239" t="s">
        <v>53</v>
      </c>
      <c r="I239">
        <f t="shared" si="3"/>
        <v>0.16000000000000014</v>
      </c>
    </row>
    <row r="240" spans="5:9" x14ac:dyDescent="0.45">
      <c r="E240" s="7">
        <v>42502</v>
      </c>
      <c r="F240">
        <v>21.76</v>
      </c>
      <c r="G240">
        <v>5748800</v>
      </c>
      <c r="H240" t="s">
        <v>53</v>
      </c>
      <c r="I240">
        <f t="shared" si="3"/>
        <v>0.43999999999999773</v>
      </c>
    </row>
    <row r="241" spans="5:9" x14ac:dyDescent="0.45">
      <c r="E241" s="7">
        <v>42503</v>
      </c>
      <c r="F241">
        <v>21.4</v>
      </c>
      <c r="G241">
        <v>6519600</v>
      </c>
      <c r="H241" t="s">
        <v>53</v>
      </c>
      <c r="I241">
        <f t="shared" si="3"/>
        <v>0.36000000000000298</v>
      </c>
    </row>
    <row r="242" spans="5:9" x14ac:dyDescent="0.45">
      <c r="E242" s="7">
        <v>42506</v>
      </c>
      <c r="F242">
        <v>21.71</v>
      </c>
      <c r="G242">
        <v>4284700</v>
      </c>
      <c r="H242" t="s">
        <v>53</v>
      </c>
      <c r="I242">
        <f t="shared" si="3"/>
        <v>-0.31000000000000227</v>
      </c>
    </row>
    <row r="243" spans="5:9" x14ac:dyDescent="0.45">
      <c r="E243" s="7">
        <v>42507</v>
      </c>
      <c r="F243">
        <v>21.82</v>
      </c>
      <c r="G243">
        <v>4167700</v>
      </c>
      <c r="H243" t="s">
        <v>53</v>
      </c>
      <c r="I243">
        <f t="shared" si="3"/>
        <v>-0.10999999999999943</v>
      </c>
    </row>
    <row r="244" spans="5:9" x14ac:dyDescent="0.45">
      <c r="E244" s="7">
        <v>42508</v>
      </c>
      <c r="F244">
        <v>23.13</v>
      </c>
      <c r="G244">
        <v>9873100</v>
      </c>
      <c r="H244" t="s">
        <v>53</v>
      </c>
      <c r="I244">
        <f t="shared" si="3"/>
        <v>-1.3099999999999987</v>
      </c>
    </row>
    <row r="245" spans="5:9" x14ac:dyDescent="0.45">
      <c r="E245" s="7">
        <v>42509</v>
      </c>
      <c r="F245">
        <v>22.9</v>
      </c>
      <c r="G245">
        <v>4818800</v>
      </c>
      <c r="H245" t="s">
        <v>53</v>
      </c>
      <c r="I245">
        <f t="shared" si="3"/>
        <v>0.23000000000000043</v>
      </c>
    </row>
    <row r="246" spans="5:9" x14ac:dyDescent="0.45">
      <c r="E246" s="7">
        <v>42510</v>
      </c>
      <c r="F246">
        <v>22.98</v>
      </c>
      <c r="G246">
        <v>3933200</v>
      </c>
      <c r="H246" t="s">
        <v>53</v>
      </c>
      <c r="I246">
        <f t="shared" si="3"/>
        <v>-8.0000000000001847E-2</v>
      </c>
    </row>
    <row r="247" spans="5:9" x14ac:dyDescent="0.45">
      <c r="E247" s="7">
        <v>42513</v>
      </c>
      <c r="F247">
        <v>22.97</v>
      </c>
      <c r="G247">
        <v>2941400</v>
      </c>
      <c r="H247" t="s">
        <v>53</v>
      </c>
      <c r="I247">
        <f t="shared" si="3"/>
        <v>1.0000000000001563E-2</v>
      </c>
    </row>
    <row r="248" spans="5:9" x14ac:dyDescent="0.45">
      <c r="E248" s="7">
        <v>42514</v>
      </c>
      <c r="F248">
        <v>23.25</v>
      </c>
      <c r="G248">
        <v>3165600</v>
      </c>
      <c r="H248" t="s">
        <v>53</v>
      </c>
      <c r="I248">
        <f t="shared" si="3"/>
        <v>-0.28000000000000114</v>
      </c>
    </row>
    <row r="249" spans="5:9" x14ac:dyDescent="0.45">
      <c r="E249" s="7">
        <v>42515</v>
      </c>
      <c r="F249">
        <v>23.69</v>
      </c>
      <c r="G249">
        <v>6771500</v>
      </c>
      <c r="H249" t="s">
        <v>53</v>
      </c>
      <c r="I249">
        <f t="shared" si="3"/>
        <v>-0.44000000000000128</v>
      </c>
    </row>
    <row r="250" spans="5:9" x14ac:dyDescent="0.45">
      <c r="E250" s="7">
        <v>42516</v>
      </c>
      <c r="F250">
        <v>23.35</v>
      </c>
      <c r="G250">
        <v>4663400</v>
      </c>
      <c r="H250" t="s">
        <v>53</v>
      </c>
      <c r="I250">
        <f t="shared" si="3"/>
        <v>0.33999999999999986</v>
      </c>
    </row>
    <row r="251" spans="5:9" x14ac:dyDescent="0.45">
      <c r="E251" s="7">
        <v>42517</v>
      </c>
      <c r="F251">
        <v>23.59</v>
      </c>
      <c r="G251">
        <v>3513500</v>
      </c>
      <c r="H251" t="s">
        <v>53</v>
      </c>
      <c r="I251">
        <f t="shared" si="3"/>
        <v>-0.23999999999999844</v>
      </c>
    </row>
    <row r="252" spans="5:9" x14ac:dyDescent="0.45">
      <c r="E252" s="7">
        <v>42521</v>
      </c>
      <c r="F252">
        <v>23.55</v>
      </c>
      <c r="G252">
        <v>6726900</v>
      </c>
      <c r="H252" t="s">
        <v>53</v>
      </c>
      <c r="I252">
        <f t="shared" si="3"/>
        <v>3.9999999999999147E-2</v>
      </c>
    </row>
    <row r="253" spans="5:9" x14ac:dyDescent="0.45">
      <c r="E253" s="7">
        <v>42522</v>
      </c>
      <c r="F253">
        <v>23.6</v>
      </c>
      <c r="G253">
        <v>3952200</v>
      </c>
      <c r="H253" t="s">
        <v>53</v>
      </c>
      <c r="I253">
        <f t="shared" si="3"/>
        <v>-5.0000000000000711E-2</v>
      </c>
    </row>
    <row r="254" spans="5:9" x14ac:dyDescent="0.45">
      <c r="E254" s="7">
        <v>42523</v>
      </c>
      <c r="F254">
        <v>23.83</v>
      </c>
      <c r="G254">
        <v>3508100</v>
      </c>
      <c r="H254" t="s">
        <v>53</v>
      </c>
      <c r="I254">
        <f t="shared" si="3"/>
        <v>-0.22999999999999687</v>
      </c>
    </row>
    <row r="255" spans="5:9" x14ac:dyDescent="0.45">
      <c r="E255" s="7">
        <v>42524</v>
      </c>
      <c r="F255">
        <v>23.14</v>
      </c>
      <c r="G255">
        <v>7799800</v>
      </c>
      <c r="H255" t="s">
        <v>53</v>
      </c>
      <c r="I255">
        <f t="shared" si="3"/>
        <v>0.68999999999999773</v>
      </c>
    </row>
    <row r="256" spans="5:9" x14ac:dyDescent="0.45">
      <c r="E256" s="7">
        <v>42527</v>
      </c>
      <c r="F256">
        <v>23.47</v>
      </c>
      <c r="G256">
        <v>5449800</v>
      </c>
      <c r="H256" t="s">
        <v>53</v>
      </c>
      <c r="I256">
        <f t="shared" si="3"/>
        <v>-0.32999999999999829</v>
      </c>
    </row>
    <row r="257" spans="5:9" x14ac:dyDescent="0.45">
      <c r="E257" s="7">
        <v>42528</v>
      </c>
      <c r="F257">
        <v>23.48</v>
      </c>
      <c r="G257">
        <v>3722500</v>
      </c>
      <c r="H257" t="s">
        <v>53</v>
      </c>
      <c r="I257">
        <f t="shared" si="3"/>
        <v>-1.0000000000001563E-2</v>
      </c>
    </row>
    <row r="258" spans="5:9" x14ac:dyDescent="0.45">
      <c r="E258" s="7">
        <v>42529</v>
      </c>
      <c r="F258">
        <v>23.46</v>
      </c>
      <c r="G258">
        <v>3343100</v>
      </c>
      <c r="H258" t="s">
        <v>53</v>
      </c>
      <c r="I258">
        <f t="shared" si="3"/>
        <v>1.9999999999999574E-2</v>
      </c>
    </row>
    <row r="259" spans="5:9" x14ac:dyDescent="0.45">
      <c r="E259" s="7">
        <v>42530</v>
      </c>
      <c r="F259">
        <v>22.88</v>
      </c>
      <c r="G259">
        <v>4449100</v>
      </c>
      <c r="H259" t="s">
        <v>53</v>
      </c>
      <c r="I259">
        <f t="shared" si="3"/>
        <v>0.58000000000000185</v>
      </c>
    </row>
    <row r="260" spans="5:9" x14ac:dyDescent="0.45">
      <c r="E260" s="7">
        <v>42531</v>
      </c>
      <c r="F260">
        <v>22.46</v>
      </c>
      <c r="G260">
        <v>4677600</v>
      </c>
      <c r="H260" t="s">
        <v>53</v>
      </c>
      <c r="I260">
        <f t="shared" si="3"/>
        <v>0.41999999999999815</v>
      </c>
    </row>
    <row r="261" spans="5:9" x14ac:dyDescent="0.45">
      <c r="E261" s="7">
        <v>42534</v>
      </c>
      <c r="F261">
        <v>22.08</v>
      </c>
      <c r="G261">
        <v>5179700</v>
      </c>
      <c r="H261" t="s">
        <v>53</v>
      </c>
      <c r="I261">
        <f t="shared" si="3"/>
        <v>0.38000000000000256</v>
      </c>
    </row>
    <row r="262" spans="5:9" x14ac:dyDescent="0.45">
      <c r="E262" s="7">
        <v>42535</v>
      </c>
      <c r="F262">
        <v>21.31</v>
      </c>
      <c r="G262">
        <v>8924700</v>
      </c>
      <c r="H262" t="s">
        <v>53</v>
      </c>
      <c r="I262">
        <f t="shared" ref="I262:I325" si="4">F261-F262</f>
        <v>0.76999999999999957</v>
      </c>
    </row>
    <row r="263" spans="5:9" x14ac:dyDescent="0.45">
      <c r="E263" s="7">
        <v>42536</v>
      </c>
      <c r="F263">
        <v>21.36</v>
      </c>
      <c r="G263">
        <v>6084900</v>
      </c>
      <c r="H263" t="s">
        <v>53</v>
      </c>
      <c r="I263">
        <f t="shared" si="4"/>
        <v>-5.0000000000000711E-2</v>
      </c>
    </row>
    <row r="264" spans="5:9" x14ac:dyDescent="0.45">
      <c r="E264" s="7">
        <v>42537</v>
      </c>
      <c r="F264">
        <v>20.94</v>
      </c>
      <c r="G264">
        <v>4987500</v>
      </c>
      <c r="H264" t="s">
        <v>53</v>
      </c>
      <c r="I264">
        <f t="shared" si="4"/>
        <v>0.41999999999999815</v>
      </c>
    </row>
    <row r="265" spans="5:9" x14ac:dyDescent="0.45">
      <c r="E265" s="7">
        <v>42538</v>
      </c>
      <c r="F265">
        <v>21.1</v>
      </c>
      <c r="G265">
        <v>9968000</v>
      </c>
      <c r="H265" t="s">
        <v>53</v>
      </c>
      <c r="I265">
        <f t="shared" si="4"/>
        <v>-0.16000000000000014</v>
      </c>
    </row>
    <row r="266" spans="5:9" x14ac:dyDescent="0.45">
      <c r="E266" s="7">
        <v>42541</v>
      </c>
      <c r="F266">
        <v>21.31</v>
      </c>
      <c r="G266">
        <v>6019400</v>
      </c>
      <c r="H266" t="s">
        <v>53</v>
      </c>
      <c r="I266">
        <f t="shared" si="4"/>
        <v>-0.2099999999999973</v>
      </c>
    </row>
    <row r="267" spans="5:9" x14ac:dyDescent="0.45">
      <c r="E267" s="7">
        <v>42542</v>
      </c>
      <c r="F267">
        <v>21.55</v>
      </c>
      <c r="G267">
        <v>6220000</v>
      </c>
      <c r="H267" t="s">
        <v>53</v>
      </c>
      <c r="I267">
        <f t="shared" si="4"/>
        <v>-0.24000000000000199</v>
      </c>
    </row>
    <row r="268" spans="5:9" x14ac:dyDescent="0.45">
      <c r="E268" s="7">
        <v>42543</v>
      </c>
      <c r="F268">
        <v>21.37</v>
      </c>
      <c r="G268">
        <v>4140200</v>
      </c>
      <c r="H268" t="s">
        <v>53</v>
      </c>
      <c r="I268">
        <f t="shared" si="4"/>
        <v>0.17999999999999972</v>
      </c>
    </row>
    <row r="269" spans="5:9" x14ac:dyDescent="0.45">
      <c r="E269" s="7">
        <v>42544</v>
      </c>
      <c r="F269">
        <v>22.12</v>
      </c>
      <c r="G269">
        <v>5342800</v>
      </c>
      <c r="H269" t="s">
        <v>53</v>
      </c>
      <c r="I269">
        <f t="shared" si="4"/>
        <v>-0.75</v>
      </c>
    </row>
    <row r="270" spans="5:9" x14ac:dyDescent="0.45">
      <c r="E270" s="7">
        <v>42545</v>
      </c>
      <c r="F270">
        <v>19.95</v>
      </c>
      <c r="G270">
        <v>21596300</v>
      </c>
      <c r="H270" t="s">
        <v>53</v>
      </c>
      <c r="I270">
        <f t="shared" si="4"/>
        <v>2.1700000000000017</v>
      </c>
    </row>
    <row r="271" spans="5:9" x14ac:dyDescent="0.45">
      <c r="E271" s="7">
        <v>42548</v>
      </c>
      <c r="F271">
        <v>18.440000000000001</v>
      </c>
      <c r="G271">
        <v>13059000</v>
      </c>
      <c r="H271" t="s">
        <v>53</v>
      </c>
      <c r="I271">
        <f t="shared" si="4"/>
        <v>1.509999999999998</v>
      </c>
    </row>
    <row r="272" spans="5:9" x14ac:dyDescent="0.45">
      <c r="E272" s="7">
        <v>42549</v>
      </c>
      <c r="F272">
        <v>18.97</v>
      </c>
      <c r="G272">
        <v>23334900</v>
      </c>
      <c r="H272" t="s">
        <v>53</v>
      </c>
      <c r="I272">
        <f t="shared" si="4"/>
        <v>-0.52999999999999758</v>
      </c>
    </row>
    <row r="273" spans="5:9" x14ac:dyDescent="0.45">
      <c r="E273" s="7">
        <v>42550</v>
      </c>
      <c r="F273">
        <v>19.52</v>
      </c>
      <c r="G273">
        <v>8301000</v>
      </c>
      <c r="H273" t="s">
        <v>53</v>
      </c>
      <c r="I273">
        <f t="shared" si="4"/>
        <v>-0.55000000000000071</v>
      </c>
    </row>
    <row r="274" spans="5:9" x14ac:dyDescent="0.45">
      <c r="E274" s="7">
        <v>42551</v>
      </c>
      <c r="F274">
        <v>19.98</v>
      </c>
      <c r="G274">
        <v>10744100</v>
      </c>
      <c r="H274" t="s">
        <v>53</v>
      </c>
      <c r="I274">
        <f t="shared" si="4"/>
        <v>-0.46000000000000085</v>
      </c>
    </row>
    <row r="275" spans="5:9" x14ac:dyDescent="0.45">
      <c r="E275" s="7">
        <v>42552</v>
      </c>
      <c r="F275">
        <v>19.649999999999999</v>
      </c>
      <c r="G275">
        <v>5723900</v>
      </c>
      <c r="H275" t="s">
        <v>53</v>
      </c>
      <c r="I275">
        <f t="shared" si="4"/>
        <v>0.33000000000000185</v>
      </c>
    </row>
    <row r="276" spans="5:9" x14ac:dyDescent="0.45">
      <c r="E276" s="7">
        <v>42556</v>
      </c>
      <c r="F276">
        <v>18.899999999999999</v>
      </c>
      <c r="G276">
        <v>5693200</v>
      </c>
      <c r="H276" t="s">
        <v>53</v>
      </c>
      <c r="I276">
        <f t="shared" si="4"/>
        <v>0.75</v>
      </c>
    </row>
    <row r="277" spans="5:9" x14ac:dyDescent="0.45">
      <c r="E277" s="7">
        <v>42557</v>
      </c>
      <c r="F277">
        <v>18.989999999999998</v>
      </c>
      <c r="G277">
        <v>7896000</v>
      </c>
      <c r="H277" t="s">
        <v>53</v>
      </c>
      <c r="I277">
        <f t="shared" si="4"/>
        <v>-8.9999999999999858E-2</v>
      </c>
    </row>
    <row r="278" spans="5:9" x14ac:dyDescent="0.45">
      <c r="E278" s="7">
        <v>42558</v>
      </c>
      <c r="F278">
        <v>19.420000000000002</v>
      </c>
      <c r="G278">
        <v>8140400</v>
      </c>
      <c r="H278" t="s">
        <v>53</v>
      </c>
      <c r="I278">
        <f t="shared" si="4"/>
        <v>-0.43000000000000327</v>
      </c>
    </row>
    <row r="279" spans="5:9" x14ac:dyDescent="0.45">
      <c r="E279" s="7">
        <v>42559</v>
      </c>
      <c r="F279">
        <v>19.850000000000001</v>
      </c>
      <c r="G279">
        <v>8867100</v>
      </c>
      <c r="H279" t="s">
        <v>53</v>
      </c>
      <c r="I279">
        <f t="shared" si="4"/>
        <v>-0.42999999999999972</v>
      </c>
    </row>
    <row r="280" spans="5:9" x14ac:dyDescent="0.45">
      <c r="E280" s="7">
        <v>42562</v>
      </c>
      <c r="F280">
        <v>20.12</v>
      </c>
      <c r="G280">
        <v>4953400</v>
      </c>
      <c r="H280" t="s">
        <v>53</v>
      </c>
      <c r="I280">
        <f t="shared" si="4"/>
        <v>-0.26999999999999957</v>
      </c>
    </row>
    <row r="281" spans="5:9" x14ac:dyDescent="0.45">
      <c r="E281" s="7">
        <v>42563</v>
      </c>
      <c r="F281">
        <v>20.440000000000001</v>
      </c>
      <c r="G281">
        <v>6519500</v>
      </c>
      <c r="H281" t="s">
        <v>53</v>
      </c>
      <c r="I281">
        <f t="shared" si="4"/>
        <v>-0.32000000000000028</v>
      </c>
    </row>
    <row r="282" spans="5:9" x14ac:dyDescent="0.45">
      <c r="E282" s="7">
        <v>42564</v>
      </c>
      <c r="F282">
        <v>20.56</v>
      </c>
      <c r="G282">
        <v>3949200</v>
      </c>
      <c r="H282" t="s">
        <v>53</v>
      </c>
      <c r="I282">
        <f t="shared" si="4"/>
        <v>-0.11999999999999744</v>
      </c>
    </row>
    <row r="283" spans="5:9" x14ac:dyDescent="0.45">
      <c r="E283" s="7">
        <v>42565</v>
      </c>
      <c r="F283">
        <v>20.99</v>
      </c>
      <c r="G283">
        <v>4670500</v>
      </c>
      <c r="H283" t="s">
        <v>53</v>
      </c>
      <c r="I283">
        <f t="shared" si="4"/>
        <v>-0.42999999999999972</v>
      </c>
    </row>
    <row r="284" spans="5:9" x14ac:dyDescent="0.45">
      <c r="E284" s="7">
        <v>42566</v>
      </c>
      <c r="F284">
        <v>20.98</v>
      </c>
      <c r="G284">
        <v>5157300</v>
      </c>
      <c r="H284" t="s">
        <v>53</v>
      </c>
      <c r="I284">
        <f t="shared" si="4"/>
        <v>9.9999999999980105E-3</v>
      </c>
    </row>
    <row r="285" spans="5:9" x14ac:dyDescent="0.45">
      <c r="E285" s="7">
        <v>42569</v>
      </c>
      <c r="F285">
        <v>20.98</v>
      </c>
      <c r="G285">
        <v>8284900</v>
      </c>
      <c r="H285" t="s">
        <v>53</v>
      </c>
      <c r="I285">
        <f t="shared" si="4"/>
        <v>0</v>
      </c>
    </row>
    <row r="286" spans="5:9" x14ac:dyDescent="0.45">
      <c r="E286" s="7">
        <v>42570</v>
      </c>
      <c r="F286">
        <v>21.03</v>
      </c>
      <c r="G286">
        <v>5204800</v>
      </c>
      <c r="H286" t="s">
        <v>53</v>
      </c>
      <c r="I286">
        <f t="shared" si="4"/>
        <v>-5.0000000000000711E-2</v>
      </c>
    </row>
    <row r="287" spans="5:9" x14ac:dyDescent="0.45">
      <c r="E287" s="7">
        <v>42571</v>
      </c>
      <c r="F287">
        <v>21.32</v>
      </c>
      <c r="G287">
        <v>8471000</v>
      </c>
      <c r="H287" t="s">
        <v>53</v>
      </c>
      <c r="I287">
        <f t="shared" si="4"/>
        <v>-0.28999999999999915</v>
      </c>
    </row>
    <row r="288" spans="5:9" x14ac:dyDescent="0.45">
      <c r="E288" s="7">
        <v>42572</v>
      </c>
      <c r="F288">
        <v>21.68</v>
      </c>
      <c r="G288">
        <v>12955900</v>
      </c>
      <c r="H288" t="s">
        <v>53</v>
      </c>
      <c r="I288">
        <f t="shared" si="4"/>
        <v>-0.35999999999999943</v>
      </c>
    </row>
    <row r="289" spans="5:9" x14ac:dyDescent="0.45">
      <c r="E289" s="7">
        <v>42573</v>
      </c>
      <c r="F289">
        <v>21.8</v>
      </c>
      <c r="G289">
        <v>6390700</v>
      </c>
      <c r="H289" t="s">
        <v>53</v>
      </c>
      <c r="I289">
        <f t="shared" si="4"/>
        <v>-0.12000000000000099</v>
      </c>
    </row>
    <row r="290" spans="5:9" x14ac:dyDescent="0.45">
      <c r="E290" s="7">
        <v>42576</v>
      </c>
      <c r="F290">
        <v>22.03</v>
      </c>
      <c r="G290">
        <v>5910700</v>
      </c>
      <c r="H290" t="s">
        <v>53</v>
      </c>
      <c r="I290">
        <f t="shared" si="4"/>
        <v>-0.23000000000000043</v>
      </c>
    </row>
    <row r="291" spans="5:9" x14ac:dyDescent="0.45">
      <c r="E291" s="7">
        <v>42577</v>
      </c>
      <c r="F291">
        <v>22.49</v>
      </c>
      <c r="G291">
        <v>6197800</v>
      </c>
      <c r="H291" t="s">
        <v>53</v>
      </c>
      <c r="I291">
        <f t="shared" si="4"/>
        <v>-0.4599999999999973</v>
      </c>
    </row>
    <row r="292" spans="5:9" x14ac:dyDescent="0.45">
      <c r="E292" s="7">
        <v>42578</v>
      </c>
      <c r="F292">
        <v>22.58</v>
      </c>
      <c r="G292">
        <v>8846600</v>
      </c>
      <c r="H292" t="s">
        <v>53</v>
      </c>
      <c r="I292">
        <f t="shared" si="4"/>
        <v>-8.9999999999999858E-2</v>
      </c>
    </row>
    <row r="293" spans="5:9" x14ac:dyDescent="0.45">
      <c r="E293" s="7">
        <v>42579</v>
      </c>
      <c r="F293">
        <v>22.45</v>
      </c>
      <c r="G293">
        <v>6201300</v>
      </c>
      <c r="H293" t="s">
        <v>53</v>
      </c>
      <c r="I293">
        <f t="shared" si="4"/>
        <v>0.12999999999999901</v>
      </c>
    </row>
    <row r="294" spans="5:9" x14ac:dyDescent="0.45">
      <c r="E294" s="7">
        <v>42580</v>
      </c>
      <c r="F294">
        <v>22.33</v>
      </c>
      <c r="G294">
        <v>4011700</v>
      </c>
      <c r="H294" t="s">
        <v>53</v>
      </c>
      <c r="I294">
        <f t="shared" si="4"/>
        <v>0.12000000000000099</v>
      </c>
    </row>
    <row r="295" spans="5:9" x14ac:dyDescent="0.45">
      <c r="E295" s="7">
        <v>42583</v>
      </c>
      <c r="F295">
        <v>22.2</v>
      </c>
      <c r="G295">
        <v>4848100</v>
      </c>
      <c r="H295" t="s">
        <v>53</v>
      </c>
      <c r="I295">
        <f t="shared" si="4"/>
        <v>0.12999999999999901</v>
      </c>
    </row>
    <row r="296" spans="5:9" x14ac:dyDescent="0.45">
      <c r="E296" s="7">
        <v>42584</v>
      </c>
      <c r="F296">
        <v>22.05</v>
      </c>
      <c r="G296">
        <v>5918500</v>
      </c>
      <c r="H296" t="s">
        <v>53</v>
      </c>
      <c r="I296">
        <f t="shared" si="4"/>
        <v>0.14999999999999858</v>
      </c>
    </row>
    <row r="297" spans="5:9" x14ac:dyDescent="0.45">
      <c r="E297" s="7">
        <v>42585</v>
      </c>
      <c r="F297">
        <v>22.46</v>
      </c>
      <c r="G297">
        <v>4841300</v>
      </c>
      <c r="H297" t="s">
        <v>53</v>
      </c>
      <c r="I297">
        <f t="shared" si="4"/>
        <v>-0.41000000000000014</v>
      </c>
    </row>
    <row r="298" spans="5:9" x14ac:dyDescent="0.45">
      <c r="E298" s="7">
        <v>42586</v>
      </c>
      <c r="F298">
        <v>22.61</v>
      </c>
      <c r="G298">
        <v>5901700</v>
      </c>
      <c r="H298" t="s">
        <v>53</v>
      </c>
      <c r="I298">
        <f t="shared" si="4"/>
        <v>-0.14999999999999858</v>
      </c>
    </row>
    <row r="299" spans="5:9" x14ac:dyDescent="0.45">
      <c r="E299" s="7">
        <v>42587</v>
      </c>
      <c r="F299">
        <v>23.39</v>
      </c>
      <c r="G299">
        <v>7331000</v>
      </c>
      <c r="H299" t="s">
        <v>53</v>
      </c>
      <c r="I299">
        <f t="shared" si="4"/>
        <v>-0.78000000000000114</v>
      </c>
    </row>
    <row r="300" spans="5:9" x14ac:dyDescent="0.45">
      <c r="E300" s="7">
        <v>42590</v>
      </c>
      <c r="F300">
        <v>23.45</v>
      </c>
      <c r="G300">
        <v>5396500</v>
      </c>
      <c r="H300" t="s">
        <v>53</v>
      </c>
      <c r="I300">
        <f t="shared" si="4"/>
        <v>-5.9999999999998721E-2</v>
      </c>
    </row>
    <row r="301" spans="5:9" x14ac:dyDescent="0.45">
      <c r="E301" s="7">
        <v>42591</v>
      </c>
      <c r="F301">
        <v>23.49</v>
      </c>
      <c r="G301">
        <v>5153000</v>
      </c>
      <c r="H301" t="s">
        <v>53</v>
      </c>
      <c r="I301">
        <f t="shared" si="4"/>
        <v>-3.9999999999999147E-2</v>
      </c>
    </row>
    <row r="302" spans="5:9" x14ac:dyDescent="0.45">
      <c r="E302" s="7">
        <v>42592</v>
      </c>
      <c r="F302">
        <v>23.25</v>
      </c>
      <c r="G302">
        <v>3478400</v>
      </c>
      <c r="H302" t="s">
        <v>53</v>
      </c>
      <c r="I302">
        <f t="shared" si="4"/>
        <v>0.23999999999999844</v>
      </c>
    </row>
    <row r="303" spans="5:9" x14ac:dyDescent="0.45">
      <c r="E303" s="7">
        <v>42593</v>
      </c>
      <c r="F303">
        <v>23.4</v>
      </c>
      <c r="G303">
        <v>3691000</v>
      </c>
      <c r="H303" t="s">
        <v>53</v>
      </c>
      <c r="I303">
        <f t="shared" si="4"/>
        <v>-0.14999999999999858</v>
      </c>
    </row>
    <row r="304" spans="5:9" x14ac:dyDescent="0.45">
      <c r="E304" s="7">
        <v>42594</v>
      </c>
      <c r="F304">
        <v>23.27</v>
      </c>
      <c r="G304">
        <v>3080100</v>
      </c>
      <c r="H304" t="s">
        <v>53</v>
      </c>
      <c r="I304">
        <f t="shared" si="4"/>
        <v>0.12999999999999901</v>
      </c>
    </row>
    <row r="305" spans="5:9" x14ac:dyDescent="0.45">
      <c r="E305" s="7">
        <v>42597</v>
      </c>
      <c r="F305">
        <v>23.54</v>
      </c>
      <c r="G305">
        <v>4491000</v>
      </c>
      <c r="H305" t="s">
        <v>53</v>
      </c>
      <c r="I305">
        <f t="shared" si="4"/>
        <v>-0.26999999999999957</v>
      </c>
    </row>
    <row r="306" spans="5:9" x14ac:dyDescent="0.45">
      <c r="E306" s="7">
        <v>42598</v>
      </c>
      <c r="F306">
        <v>23.39</v>
      </c>
      <c r="G306">
        <v>4756500</v>
      </c>
      <c r="H306" t="s">
        <v>53</v>
      </c>
      <c r="I306">
        <f t="shared" si="4"/>
        <v>0.14999999999999858</v>
      </c>
    </row>
    <row r="307" spans="5:9" x14ac:dyDescent="0.45">
      <c r="E307" s="7">
        <v>42599</v>
      </c>
      <c r="F307">
        <v>23.44</v>
      </c>
      <c r="G307">
        <v>4241700</v>
      </c>
      <c r="H307" t="s">
        <v>53</v>
      </c>
      <c r="I307">
        <f t="shared" si="4"/>
        <v>-5.0000000000000711E-2</v>
      </c>
    </row>
    <row r="308" spans="5:9" x14ac:dyDescent="0.45">
      <c r="E308" s="7">
        <v>42600</v>
      </c>
      <c r="F308">
        <v>23.39</v>
      </c>
      <c r="G308">
        <v>3797000</v>
      </c>
      <c r="H308" t="s">
        <v>53</v>
      </c>
      <c r="I308">
        <f t="shared" si="4"/>
        <v>5.0000000000000711E-2</v>
      </c>
    </row>
    <row r="309" spans="5:9" x14ac:dyDescent="0.45">
      <c r="E309" s="7">
        <v>42601</v>
      </c>
      <c r="F309">
        <v>23.58</v>
      </c>
      <c r="G309">
        <v>2948800</v>
      </c>
      <c r="H309" t="s">
        <v>53</v>
      </c>
      <c r="I309">
        <f t="shared" si="4"/>
        <v>-0.18999999999999773</v>
      </c>
    </row>
    <row r="310" spans="5:9" x14ac:dyDescent="0.45">
      <c r="E310" s="7">
        <v>42604</v>
      </c>
      <c r="F310">
        <v>23.5</v>
      </c>
      <c r="G310">
        <v>3139100</v>
      </c>
      <c r="H310" t="s">
        <v>53</v>
      </c>
      <c r="I310">
        <f t="shared" si="4"/>
        <v>7.9999999999998295E-2</v>
      </c>
    </row>
    <row r="311" spans="5:9" x14ac:dyDescent="0.45">
      <c r="E311" s="7">
        <v>42605</v>
      </c>
      <c r="F311">
        <v>23.53</v>
      </c>
      <c r="G311">
        <v>4698200</v>
      </c>
      <c r="H311" t="s">
        <v>53</v>
      </c>
      <c r="I311">
        <f t="shared" si="4"/>
        <v>-3.0000000000001137E-2</v>
      </c>
    </row>
    <row r="312" spans="5:9" x14ac:dyDescent="0.45">
      <c r="E312" s="7">
        <v>42606</v>
      </c>
      <c r="F312">
        <v>23.49</v>
      </c>
      <c r="G312">
        <v>4032600</v>
      </c>
      <c r="H312" t="s">
        <v>53</v>
      </c>
      <c r="I312">
        <f t="shared" si="4"/>
        <v>4.00000000000027E-2</v>
      </c>
    </row>
    <row r="313" spans="5:9" x14ac:dyDescent="0.45">
      <c r="E313" s="7">
        <v>42607</v>
      </c>
      <c r="F313">
        <v>23.64</v>
      </c>
      <c r="G313">
        <v>2293600</v>
      </c>
      <c r="H313" t="s">
        <v>53</v>
      </c>
      <c r="I313">
        <f t="shared" si="4"/>
        <v>-0.15000000000000213</v>
      </c>
    </row>
    <row r="314" spans="5:9" x14ac:dyDescent="0.45">
      <c r="E314" s="7">
        <v>42608</v>
      </c>
      <c r="F314">
        <v>24.12</v>
      </c>
      <c r="G314">
        <v>6155000</v>
      </c>
      <c r="H314" t="s">
        <v>53</v>
      </c>
      <c r="I314">
        <f t="shared" si="4"/>
        <v>-0.48000000000000043</v>
      </c>
    </row>
    <row r="315" spans="5:9" x14ac:dyDescent="0.45">
      <c r="E315" s="7">
        <v>42611</v>
      </c>
      <c r="F315">
        <v>24.46</v>
      </c>
      <c r="G315">
        <v>6644600</v>
      </c>
      <c r="H315" t="s">
        <v>53</v>
      </c>
      <c r="I315">
        <f t="shared" si="4"/>
        <v>-0.33999999999999986</v>
      </c>
    </row>
    <row r="316" spans="5:9" x14ac:dyDescent="0.45">
      <c r="E316" s="7">
        <v>42612</v>
      </c>
      <c r="F316">
        <v>24.73</v>
      </c>
      <c r="G316">
        <v>4555300</v>
      </c>
      <c r="H316" t="s">
        <v>53</v>
      </c>
      <c r="I316">
        <f t="shared" si="4"/>
        <v>-0.26999999999999957</v>
      </c>
    </row>
    <row r="317" spans="5:9" x14ac:dyDescent="0.45">
      <c r="E317" s="7">
        <v>42613</v>
      </c>
      <c r="F317">
        <v>24.77</v>
      </c>
      <c r="G317">
        <v>6701900</v>
      </c>
      <c r="H317" t="s">
        <v>53</v>
      </c>
      <c r="I317">
        <f t="shared" si="4"/>
        <v>-3.9999999999999147E-2</v>
      </c>
    </row>
    <row r="318" spans="5:9" x14ac:dyDescent="0.45">
      <c r="E318" s="7">
        <v>42614</v>
      </c>
      <c r="F318">
        <v>24.52</v>
      </c>
      <c r="G318">
        <v>4631200</v>
      </c>
      <c r="H318" t="s">
        <v>53</v>
      </c>
      <c r="I318">
        <f t="shared" si="4"/>
        <v>0.25</v>
      </c>
    </row>
    <row r="319" spans="5:9" x14ac:dyDescent="0.45">
      <c r="E319" s="7">
        <v>42615</v>
      </c>
      <c r="F319">
        <v>24.68</v>
      </c>
      <c r="G319">
        <v>4892100</v>
      </c>
      <c r="H319" t="s">
        <v>53</v>
      </c>
      <c r="I319">
        <f t="shared" si="4"/>
        <v>-0.16000000000000014</v>
      </c>
    </row>
    <row r="320" spans="5:9" x14ac:dyDescent="0.45">
      <c r="E320" s="7">
        <v>42619</v>
      </c>
      <c r="F320">
        <v>24.3</v>
      </c>
      <c r="G320">
        <v>4998300</v>
      </c>
      <c r="H320" t="s">
        <v>53</v>
      </c>
      <c r="I320">
        <f t="shared" si="4"/>
        <v>0.37999999999999901</v>
      </c>
    </row>
    <row r="321" spans="5:9" x14ac:dyDescent="0.45">
      <c r="E321" s="7">
        <v>42620</v>
      </c>
      <c r="F321">
        <v>24.57</v>
      </c>
      <c r="G321">
        <v>3645400</v>
      </c>
      <c r="H321" t="s">
        <v>53</v>
      </c>
      <c r="I321">
        <f t="shared" si="4"/>
        <v>-0.26999999999999957</v>
      </c>
    </row>
    <row r="322" spans="5:9" x14ac:dyDescent="0.45">
      <c r="E322" s="7">
        <v>42621</v>
      </c>
      <c r="F322">
        <v>24.92</v>
      </c>
      <c r="G322">
        <v>4293800</v>
      </c>
      <c r="H322" t="s">
        <v>53</v>
      </c>
      <c r="I322">
        <f t="shared" si="4"/>
        <v>-0.35000000000000142</v>
      </c>
    </row>
    <row r="323" spans="5:9" x14ac:dyDescent="0.45">
      <c r="E323" s="7">
        <v>42622</v>
      </c>
      <c r="F323">
        <v>24.81</v>
      </c>
      <c r="G323">
        <v>7103200</v>
      </c>
      <c r="H323" t="s">
        <v>53</v>
      </c>
      <c r="I323">
        <f t="shared" si="4"/>
        <v>0.11000000000000298</v>
      </c>
    </row>
    <row r="324" spans="5:9" x14ac:dyDescent="0.45">
      <c r="E324" s="7">
        <v>42625</v>
      </c>
      <c r="F324">
        <v>25.07</v>
      </c>
      <c r="G324">
        <v>6584000</v>
      </c>
      <c r="H324" t="s">
        <v>53</v>
      </c>
      <c r="I324">
        <f t="shared" si="4"/>
        <v>-0.26000000000000156</v>
      </c>
    </row>
    <row r="325" spans="5:9" x14ac:dyDescent="0.45">
      <c r="E325" s="7">
        <v>42626</v>
      </c>
      <c r="F325">
        <v>24.62</v>
      </c>
      <c r="G325">
        <v>6656600</v>
      </c>
      <c r="H325" t="s">
        <v>53</v>
      </c>
      <c r="I325">
        <f t="shared" si="4"/>
        <v>0.44999999999999929</v>
      </c>
    </row>
    <row r="326" spans="5:9" x14ac:dyDescent="0.45">
      <c r="E326" s="7">
        <v>42627</v>
      </c>
      <c r="F326">
        <v>24.4</v>
      </c>
      <c r="G326">
        <v>4671200</v>
      </c>
      <c r="H326" t="s">
        <v>53</v>
      </c>
      <c r="I326">
        <f t="shared" ref="I326:I389" si="5">F325-F326</f>
        <v>0.22000000000000242</v>
      </c>
    </row>
    <row r="327" spans="5:9" x14ac:dyDescent="0.45">
      <c r="E327" s="7">
        <v>42628</v>
      </c>
      <c r="F327">
        <v>24.48</v>
      </c>
      <c r="G327">
        <v>5107800</v>
      </c>
      <c r="H327" t="s">
        <v>53</v>
      </c>
      <c r="I327">
        <f t="shared" si="5"/>
        <v>-8.0000000000001847E-2</v>
      </c>
    </row>
    <row r="328" spans="5:9" x14ac:dyDescent="0.45">
      <c r="E328" s="7">
        <v>42629</v>
      </c>
      <c r="F328">
        <v>24.1</v>
      </c>
      <c r="G328">
        <v>8753900</v>
      </c>
      <c r="H328" t="s">
        <v>53</v>
      </c>
      <c r="I328">
        <f t="shared" si="5"/>
        <v>0.37999999999999901</v>
      </c>
    </row>
    <row r="329" spans="5:9" x14ac:dyDescent="0.45">
      <c r="E329" s="7">
        <v>42632</v>
      </c>
      <c r="F329">
        <v>24.19</v>
      </c>
      <c r="G329">
        <v>4027900</v>
      </c>
      <c r="H329" t="s">
        <v>53</v>
      </c>
      <c r="I329">
        <f t="shared" si="5"/>
        <v>-8.9999999999999858E-2</v>
      </c>
    </row>
    <row r="330" spans="5:9" x14ac:dyDescent="0.45">
      <c r="E330" s="7">
        <v>42633</v>
      </c>
      <c r="F330">
        <v>24.17</v>
      </c>
      <c r="G330">
        <v>4080300</v>
      </c>
      <c r="H330" t="s">
        <v>53</v>
      </c>
      <c r="I330">
        <f t="shared" si="5"/>
        <v>1.9999999999999574E-2</v>
      </c>
    </row>
    <row r="331" spans="5:9" x14ac:dyDescent="0.45">
      <c r="E331" s="7">
        <v>42634</v>
      </c>
      <c r="F331">
        <v>24.31</v>
      </c>
      <c r="G331">
        <v>3832600</v>
      </c>
      <c r="H331" t="s">
        <v>53</v>
      </c>
      <c r="I331">
        <f t="shared" si="5"/>
        <v>-0.13999999999999702</v>
      </c>
    </row>
    <row r="332" spans="5:9" x14ac:dyDescent="0.45">
      <c r="E332" s="7">
        <v>42635</v>
      </c>
      <c r="F332">
        <v>24.24</v>
      </c>
      <c r="G332">
        <v>4438100</v>
      </c>
      <c r="H332" t="s">
        <v>53</v>
      </c>
      <c r="I332">
        <f t="shared" si="5"/>
        <v>7.0000000000000284E-2</v>
      </c>
    </row>
    <row r="333" spans="5:9" x14ac:dyDescent="0.45">
      <c r="E333" s="7">
        <v>42636</v>
      </c>
      <c r="F333">
        <v>24.41</v>
      </c>
      <c r="G333">
        <v>4935700</v>
      </c>
      <c r="H333" t="s">
        <v>53</v>
      </c>
      <c r="I333">
        <f t="shared" si="5"/>
        <v>-0.17000000000000171</v>
      </c>
    </row>
    <row r="334" spans="5:9" x14ac:dyDescent="0.45">
      <c r="E334" s="7">
        <v>42639</v>
      </c>
      <c r="F334">
        <v>23.96</v>
      </c>
      <c r="G334">
        <v>4708100</v>
      </c>
      <c r="H334" t="s">
        <v>53</v>
      </c>
      <c r="I334">
        <f t="shared" si="5"/>
        <v>0.44999999999999929</v>
      </c>
    </row>
    <row r="335" spans="5:9" x14ac:dyDescent="0.45">
      <c r="E335" s="7">
        <v>42640</v>
      </c>
      <c r="F335">
        <v>24.31</v>
      </c>
      <c r="G335">
        <v>3868500</v>
      </c>
      <c r="H335" t="s">
        <v>53</v>
      </c>
      <c r="I335">
        <f t="shared" si="5"/>
        <v>-0.34999999999999787</v>
      </c>
    </row>
    <row r="336" spans="5:9" x14ac:dyDescent="0.45">
      <c r="E336" s="7">
        <v>42641</v>
      </c>
      <c r="F336">
        <v>24.41</v>
      </c>
      <c r="G336">
        <v>8700300</v>
      </c>
      <c r="H336" t="s">
        <v>53</v>
      </c>
      <c r="I336">
        <f t="shared" si="5"/>
        <v>-0.10000000000000142</v>
      </c>
    </row>
    <row r="337" spans="5:9" x14ac:dyDescent="0.45">
      <c r="E337" s="7">
        <v>42642</v>
      </c>
      <c r="F337">
        <v>24.05</v>
      </c>
      <c r="G337">
        <v>5070200</v>
      </c>
      <c r="H337" t="s">
        <v>53</v>
      </c>
      <c r="I337">
        <f t="shared" si="5"/>
        <v>0.35999999999999943</v>
      </c>
    </row>
    <row r="338" spans="5:9" x14ac:dyDescent="0.45">
      <c r="E338" s="7">
        <v>42643</v>
      </c>
      <c r="F338">
        <v>24.71</v>
      </c>
      <c r="G338">
        <v>6661500</v>
      </c>
      <c r="H338" t="s">
        <v>53</v>
      </c>
      <c r="I338">
        <f t="shared" si="5"/>
        <v>-0.66000000000000014</v>
      </c>
    </row>
    <row r="339" spans="5:9" x14ac:dyDescent="0.45">
      <c r="E339" s="7">
        <v>42646</v>
      </c>
      <c r="F339">
        <v>24.6</v>
      </c>
      <c r="G339">
        <v>3174200</v>
      </c>
      <c r="H339" t="s">
        <v>53</v>
      </c>
      <c r="I339">
        <f t="shared" si="5"/>
        <v>0.10999999999999943</v>
      </c>
    </row>
    <row r="340" spans="5:9" x14ac:dyDescent="0.45">
      <c r="E340" s="7">
        <v>42647</v>
      </c>
      <c r="F340">
        <v>24.99</v>
      </c>
      <c r="G340">
        <v>5959300</v>
      </c>
      <c r="H340" t="s">
        <v>53</v>
      </c>
      <c r="I340">
        <f t="shared" si="5"/>
        <v>-0.38999999999999702</v>
      </c>
    </row>
    <row r="341" spans="5:9" x14ac:dyDescent="0.45">
      <c r="E341" s="7">
        <v>42648</v>
      </c>
      <c r="F341">
        <v>25.57</v>
      </c>
      <c r="G341">
        <v>5297800</v>
      </c>
      <c r="H341" t="s">
        <v>53</v>
      </c>
      <c r="I341">
        <f t="shared" si="5"/>
        <v>-0.58000000000000185</v>
      </c>
    </row>
    <row r="342" spans="5:9" x14ac:dyDescent="0.45">
      <c r="E342" s="7">
        <v>42649</v>
      </c>
      <c r="F342">
        <v>25.69</v>
      </c>
      <c r="G342">
        <v>3921100</v>
      </c>
      <c r="H342" t="s">
        <v>53</v>
      </c>
      <c r="I342">
        <f t="shared" si="5"/>
        <v>-0.12000000000000099</v>
      </c>
    </row>
    <row r="343" spans="5:9" x14ac:dyDescent="0.45">
      <c r="E343" s="7">
        <v>42650</v>
      </c>
      <c r="F343">
        <v>25.5</v>
      </c>
      <c r="G343">
        <v>4944000</v>
      </c>
      <c r="H343" t="s">
        <v>53</v>
      </c>
      <c r="I343">
        <f t="shared" si="5"/>
        <v>0.19000000000000128</v>
      </c>
    </row>
    <row r="344" spans="5:9" x14ac:dyDescent="0.45">
      <c r="E344" s="7">
        <v>42653</v>
      </c>
      <c r="F344">
        <v>25.54</v>
      </c>
      <c r="G344">
        <v>3131200</v>
      </c>
      <c r="H344" t="s">
        <v>53</v>
      </c>
      <c r="I344">
        <f t="shared" si="5"/>
        <v>-3.9999999999999147E-2</v>
      </c>
    </row>
    <row r="345" spans="5:9" x14ac:dyDescent="0.45">
      <c r="E345" s="7">
        <v>42654</v>
      </c>
      <c r="F345">
        <v>24.96</v>
      </c>
      <c r="G345">
        <v>7271500</v>
      </c>
      <c r="H345" t="s">
        <v>53</v>
      </c>
      <c r="I345">
        <f t="shared" si="5"/>
        <v>0.57999999999999829</v>
      </c>
    </row>
    <row r="346" spans="5:9" x14ac:dyDescent="0.45">
      <c r="E346" s="7">
        <v>42655</v>
      </c>
      <c r="F346">
        <v>25.25</v>
      </c>
      <c r="G346">
        <v>4079400</v>
      </c>
      <c r="H346" t="s">
        <v>53</v>
      </c>
      <c r="I346">
        <f t="shared" si="5"/>
        <v>-0.28999999999999915</v>
      </c>
    </row>
    <row r="347" spans="5:9" x14ac:dyDescent="0.45">
      <c r="E347" s="7">
        <v>42656</v>
      </c>
      <c r="F347">
        <v>24.52</v>
      </c>
      <c r="G347">
        <v>4791900</v>
      </c>
      <c r="H347" t="s">
        <v>53</v>
      </c>
      <c r="I347">
        <f t="shared" si="5"/>
        <v>0.73000000000000043</v>
      </c>
    </row>
    <row r="348" spans="5:9" x14ac:dyDescent="0.45">
      <c r="E348" s="7">
        <v>42657</v>
      </c>
      <c r="F348">
        <v>24.79</v>
      </c>
      <c r="G348">
        <v>3596500</v>
      </c>
      <c r="H348" t="s">
        <v>53</v>
      </c>
      <c r="I348">
        <f t="shared" si="5"/>
        <v>-0.26999999999999957</v>
      </c>
    </row>
    <row r="349" spans="5:9" x14ac:dyDescent="0.45">
      <c r="E349" s="7">
        <v>42660</v>
      </c>
      <c r="F349">
        <v>24.58</v>
      </c>
      <c r="G349">
        <v>3493800</v>
      </c>
      <c r="H349" t="s">
        <v>53</v>
      </c>
      <c r="I349">
        <f t="shared" si="5"/>
        <v>0.21000000000000085</v>
      </c>
    </row>
    <row r="350" spans="5:9" x14ac:dyDescent="0.45">
      <c r="E350" s="7">
        <v>42661</v>
      </c>
      <c r="F350">
        <v>24.85</v>
      </c>
      <c r="G350">
        <v>3373900</v>
      </c>
      <c r="H350" t="s">
        <v>53</v>
      </c>
      <c r="I350">
        <f t="shared" si="5"/>
        <v>-0.27000000000000313</v>
      </c>
    </row>
    <row r="351" spans="5:9" x14ac:dyDescent="0.45">
      <c r="E351" s="7">
        <v>42662</v>
      </c>
      <c r="F351">
        <v>25.3</v>
      </c>
      <c r="G351">
        <v>3578900</v>
      </c>
      <c r="H351" t="s">
        <v>53</v>
      </c>
      <c r="I351">
        <f t="shared" si="5"/>
        <v>-0.44999999999999929</v>
      </c>
    </row>
    <row r="352" spans="5:9" x14ac:dyDescent="0.45">
      <c r="E352" s="7">
        <v>42663</v>
      </c>
      <c r="F352">
        <v>25.55</v>
      </c>
      <c r="G352">
        <v>6624300</v>
      </c>
      <c r="H352" t="s">
        <v>53</v>
      </c>
      <c r="I352">
        <f t="shared" si="5"/>
        <v>-0.25</v>
      </c>
    </row>
    <row r="353" spans="5:9" x14ac:dyDescent="0.45">
      <c r="E353" s="7">
        <v>42664</v>
      </c>
      <c r="F353">
        <v>25.97</v>
      </c>
      <c r="G353">
        <v>4308400</v>
      </c>
      <c r="H353" t="s">
        <v>53</v>
      </c>
      <c r="I353">
        <f t="shared" si="5"/>
        <v>-0.41999999999999815</v>
      </c>
    </row>
    <row r="354" spans="5:9" x14ac:dyDescent="0.45">
      <c r="E354" s="7">
        <v>42667</v>
      </c>
      <c r="F354">
        <v>26.35</v>
      </c>
      <c r="G354">
        <v>5127100</v>
      </c>
      <c r="H354" t="s">
        <v>53</v>
      </c>
      <c r="I354">
        <f t="shared" si="5"/>
        <v>-0.38000000000000256</v>
      </c>
    </row>
    <row r="355" spans="5:9" x14ac:dyDescent="0.45">
      <c r="E355" s="7">
        <v>42668</v>
      </c>
      <c r="F355">
        <v>26.46</v>
      </c>
      <c r="G355">
        <v>4255900</v>
      </c>
      <c r="H355" t="s">
        <v>53</v>
      </c>
      <c r="I355">
        <f t="shared" si="5"/>
        <v>-0.10999999999999943</v>
      </c>
    </row>
    <row r="356" spans="5:9" x14ac:dyDescent="0.45">
      <c r="E356" s="7">
        <v>42669</v>
      </c>
      <c r="F356">
        <v>26.87</v>
      </c>
      <c r="G356">
        <v>4994900</v>
      </c>
      <c r="H356" t="s">
        <v>53</v>
      </c>
      <c r="I356">
        <f t="shared" si="5"/>
        <v>-0.41000000000000014</v>
      </c>
    </row>
    <row r="357" spans="5:9" x14ac:dyDescent="0.45">
      <c r="E357" s="7">
        <v>42670</v>
      </c>
      <c r="F357">
        <v>26.87</v>
      </c>
      <c r="G357">
        <v>5738000</v>
      </c>
      <c r="H357" t="s">
        <v>53</v>
      </c>
      <c r="I357">
        <f t="shared" si="5"/>
        <v>0</v>
      </c>
    </row>
    <row r="358" spans="5:9" x14ac:dyDescent="0.45">
      <c r="E358" s="7">
        <v>42671</v>
      </c>
      <c r="F358">
        <v>26.35</v>
      </c>
      <c r="G358">
        <v>7858900</v>
      </c>
      <c r="H358" t="s">
        <v>53</v>
      </c>
      <c r="I358">
        <f t="shared" si="5"/>
        <v>0.51999999999999957</v>
      </c>
    </row>
    <row r="359" spans="5:9" x14ac:dyDescent="0.45">
      <c r="E359" s="7">
        <v>42674</v>
      </c>
      <c r="F359">
        <v>26.34</v>
      </c>
      <c r="G359">
        <v>5903400</v>
      </c>
      <c r="H359" t="s">
        <v>53</v>
      </c>
      <c r="I359">
        <f t="shared" si="5"/>
        <v>1.0000000000001563E-2</v>
      </c>
    </row>
    <row r="360" spans="5:9" x14ac:dyDescent="0.45">
      <c r="E360" s="7">
        <v>42675</v>
      </c>
      <c r="F360">
        <v>26.84</v>
      </c>
      <c r="G360">
        <v>7868800</v>
      </c>
      <c r="H360" t="s">
        <v>53</v>
      </c>
      <c r="I360">
        <f t="shared" si="5"/>
        <v>-0.5</v>
      </c>
    </row>
    <row r="361" spans="5:9" x14ac:dyDescent="0.45">
      <c r="E361" s="7">
        <v>42676</v>
      </c>
      <c r="F361">
        <v>26.1</v>
      </c>
      <c r="G361">
        <v>7557200</v>
      </c>
      <c r="H361" t="s">
        <v>53</v>
      </c>
      <c r="I361">
        <f t="shared" si="5"/>
        <v>0.73999999999999844</v>
      </c>
    </row>
    <row r="362" spans="5:9" x14ac:dyDescent="0.45">
      <c r="E362" s="7">
        <v>42677</v>
      </c>
      <c r="F362">
        <v>26.27</v>
      </c>
      <c r="G362">
        <v>4931000</v>
      </c>
      <c r="H362" t="s">
        <v>53</v>
      </c>
      <c r="I362">
        <f t="shared" si="5"/>
        <v>-0.16999999999999815</v>
      </c>
    </row>
    <row r="363" spans="5:9" x14ac:dyDescent="0.45">
      <c r="E363" s="7">
        <v>42678</v>
      </c>
      <c r="F363">
        <v>26.41</v>
      </c>
      <c r="G363">
        <v>3643500</v>
      </c>
      <c r="H363" t="s">
        <v>53</v>
      </c>
      <c r="I363">
        <f t="shared" si="5"/>
        <v>-0.14000000000000057</v>
      </c>
    </row>
    <row r="364" spans="5:9" x14ac:dyDescent="0.45">
      <c r="E364" s="7">
        <v>42681</v>
      </c>
      <c r="F364">
        <v>27.35</v>
      </c>
      <c r="G364">
        <v>5132500</v>
      </c>
      <c r="H364" t="s">
        <v>53</v>
      </c>
      <c r="I364">
        <f t="shared" si="5"/>
        <v>-0.94000000000000128</v>
      </c>
    </row>
    <row r="365" spans="5:9" x14ac:dyDescent="0.45">
      <c r="E365" s="7">
        <v>42682</v>
      </c>
      <c r="F365">
        <v>26.95</v>
      </c>
      <c r="G365">
        <v>5125100</v>
      </c>
      <c r="H365" t="s">
        <v>53</v>
      </c>
      <c r="I365">
        <f t="shared" si="5"/>
        <v>0.40000000000000213</v>
      </c>
    </row>
    <row r="366" spans="5:9" x14ac:dyDescent="0.45">
      <c r="E366" s="7">
        <v>42683</v>
      </c>
      <c r="F366">
        <v>28.2</v>
      </c>
      <c r="G366">
        <v>12784900</v>
      </c>
      <c r="H366" t="s">
        <v>53</v>
      </c>
      <c r="I366">
        <f t="shared" si="5"/>
        <v>-1.25</v>
      </c>
    </row>
    <row r="367" spans="5:9" x14ac:dyDescent="0.45">
      <c r="E367" s="7">
        <v>42684</v>
      </c>
      <c r="F367">
        <v>29.6</v>
      </c>
      <c r="G367">
        <v>12026100</v>
      </c>
      <c r="H367" t="s">
        <v>53</v>
      </c>
      <c r="I367">
        <f t="shared" si="5"/>
        <v>-1.4000000000000021</v>
      </c>
    </row>
    <row r="368" spans="5:9" x14ac:dyDescent="0.45">
      <c r="E368" s="7">
        <v>42685</v>
      </c>
      <c r="F368">
        <v>29.85</v>
      </c>
      <c r="G368">
        <v>16252800</v>
      </c>
      <c r="H368" t="s">
        <v>53</v>
      </c>
      <c r="I368">
        <f t="shared" si="5"/>
        <v>-0.25</v>
      </c>
    </row>
    <row r="369" spans="5:9" x14ac:dyDescent="0.45">
      <c r="E369" s="7">
        <v>42688</v>
      </c>
      <c r="F369">
        <v>30.88</v>
      </c>
      <c r="G369">
        <v>14672000</v>
      </c>
      <c r="H369" t="s">
        <v>53</v>
      </c>
      <c r="I369">
        <f t="shared" si="5"/>
        <v>-1.0299999999999976</v>
      </c>
    </row>
    <row r="370" spans="5:9" x14ac:dyDescent="0.45">
      <c r="E370" s="7">
        <v>42689</v>
      </c>
      <c r="F370">
        <v>30.94</v>
      </c>
      <c r="G370">
        <v>10089900</v>
      </c>
      <c r="H370" t="s">
        <v>53</v>
      </c>
      <c r="I370">
        <f t="shared" si="5"/>
        <v>-6.0000000000002274E-2</v>
      </c>
    </row>
    <row r="371" spans="5:9" x14ac:dyDescent="0.45">
      <c r="E371" s="7">
        <v>42690</v>
      </c>
      <c r="F371">
        <v>30.73</v>
      </c>
      <c r="G371">
        <v>7471500</v>
      </c>
      <c r="H371" t="s">
        <v>53</v>
      </c>
      <c r="I371">
        <f t="shared" si="5"/>
        <v>0.21000000000000085</v>
      </c>
    </row>
    <row r="372" spans="5:9" x14ac:dyDescent="0.45">
      <c r="E372" s="7">
        <v>42691</v>
      </c>
      <c r="F372">
        <v>31.73</v>
      </c>
      <c r="G372">
        <v>9743700</v>
      </c>
      <c r="H372" t="s">
        <v>53</v>
      </c>
      <c r="I372">
        <f t="shared" si="5"/>
        <v>-1</v>
      </c>
    </row>
    <row r="373" spans="5:9" x14ac:dyDescent="0.45">
      <c r="E373" s="7">
        <v>42692</v>
      </c>
      <c r="F373">
        <v>31.97</v>
      </c>
      <c r="G373">
        <v>8228300</v>
      </c>
      <c r="H373" t="s">
        <v>53</v>
      </c>
      <c r="I373">
        <f t="shared" si="5"/>
        <v>-0.23999999999999844</v>
      </c>
    </row>
    <row r="374" spans="5:9" x14ac:dyDescent="0.45">
      <c r="E374" s="7">
        <v>42695</v>
      </c>
      <c r="F374">
        <v>31.93</v>
      </c>
      <c r="G374">
        <v>4587300</v>
      </c>
      <c r="H374" t="s">
        <v>53</v>
      </c>
      <c r="I374">
        <f t="shared" si="5"/>
        <v>3.9999999999999147E-2</v>
      </c>
    </row>
    <row r="375" spans="5:9" x14ac:dyDescent="0.45">
      <c r="E375" s="7">
        <v>42696</v>
      </c>
      <c r="F375">
        <v>31.92</v>
      </c>
      <c r="G375">
        <v>8293900</v>
      </c>
      <c r="H375" t="s">
        <v>53</v>
      </c>
      <c r="I375">
        <f t="shared" si="5"/>
        <v>9.9999999999980105E-3</v>
      </c>
    </row>
    <row r="376" spans="5:9" x14ac:dyDescent="0.45">
      <c r="E376" s="7">
        <v>42697</v>
      </c>
      <c r="F376">
        <v>32.4</v>
      </c>
      <c r="G376">
        <v>5667700</v>
      </c>
      <c r="H376" t="s">
        <v>53</v>
      </c>
      <c r="I376">
        <f t="shared" si="5"/>
        <v>-0.47999999999999687</v>
      </c>
    </row>
    <row r="377" spans="5:9" x14ac:dyDescent="0.45">
      <c r="E377" s="7">
        <v>42699</v>
      </c>
      <c r="F377">
        <v>32.46</v>
      </c>
      <c r="G377">
        <v>1507000</v>
      </c>
      <c r="H377" t="s">
        <v>53</v>
      </c>
      <c r="I377">
        <f t="shared" si="5"/>
        <v>-6.0000000000002274E-2</v>
      </c>
    </row>
    <row r="378" spans="5:9" x14ac:dyDescent="0.45">
      <c r="E378" s="7">
        <v>42702</v>
      </c>
      <c r="F378">
        <v>31.78</v>
      </c>
      <c r="G378">
        <v>5531000</v>
      </c>
      <c r="H378" t="s">
        <v>53</v>
      </c>
      <c r="I378">
        <f t="shared" si="5"/>
        <v>0.67999999999999972</v>
      </c>
    </row>
    <row r="379" spans="5:9" x14ac:dyDescent="0.45">
      <c r="E379" s="7">
        <v>42703</v>
      </c>
      <c r="F379">
        <v>32.39</v>
      </c>
      <c r="G379">
        <v>5712900</v>
      </c>
      <c r="H379" t="s">
        <v>53</v>
      </c>
      <c r="I379">
        <f t="shared" si="5"/>
        <v>-0.60999999999999943</v>
      </c>
    </row>
    <row r="380" spans="5:9" x14ac:dyDescent="0.45">
      <c r="E380" s="7">
        <v>42704</v>
      </c>
      <c r="F380">
        <v>33.51</v>
      </c>
      <c r="G380">
        <v>7345100</v>
      </c>
      <c r="H380" t="s">
        <v>53</v>
      </c>
      <c r="I380">
        <f t="shared" si="5"/>
        <v>-1.1199999999999974</v>
      </c>
    </row>
    <row r="381" spans="5:9" x14ac:dyDescent="0.45">
      <c r="E381" s="7">
        <v>42705</v>
      </c>
      <c r="F381">
        <v>34.380000000000003</v>
      </c>
      <c r="G381">
        <v>7613600</v>
      </c>
      <c r="H381" t="s">
        <v>53</v>
      </c>
      <c r="I381">
        <f t="shared" si="5"/>
        <v>-0.87000000000000455</v>
      </c>
    </row>
    <row r="382" spans="5:9" x14ac:dyDescent="0.45">
      <c r="E382" s="7">
        <v>42706</v>
      </c>
      <c r="F382">
        <v>34.15</v>
      </c>
      <c r="G382">
        <v>5881800</v>
      </c>
      <c r="H382" t="s">
        <v>53</v>
      </c>
      <c r="I382">
        <f t="shared" si="5"/>
        <v>0.23000000000000398</v>
      </c>
    </row>
    <row r="383" spans="5:9" x14ac:dyDescent="0.45">
      <c r="E383" s="7">
        <v>42709</v>
      </c>
      <c r="F383">
        <v>34.15</v>
      </c>
      <c r="G383">
        <v>6612000</v>
      </c>
      <c r="H383" t="s">
        <v>53</v>
      </c>
      <c r="I383">
        <f t="shared" si="5"/>
        <v>0</v>
      </c>
    </row>
    <row r="384" spans="5:9" x14ac:dyDescent="0.45">
      <c r="E384" s="7">
        <v>42710</v>
      </c>
      <c r="F384">
        <v>34.700000000000003</v>
      </c>
      <c r="G384">
        <v>4585300</v>
      </c>
      <c r="H384" t="s">
        <v>53</v>
      </c>
      <c r="I384">
        <f t="shared" si="5"/>
        <v>-0.55000000000000426</v>
      </c>
    </row>
    <row r="385" spans="5:9" x14ac:dyDescent="0.45">
      <c r="E385" s="7">
        <v>42711</v>
      </c>
      <c r="F385">
        <v>35.06</v>
      </c>
      <c r="G385">
        <v>6267200</v>
      </c>
      <c r="H385" t="s">
        <v>53</v>
      </c>
      <c r="I385">
        <f t="shared" si="5"/>
        <v>-0.35999999999999943</v>
      </c>
    </row>
    <row r="386" spans="5:9" x14ac:dyDescent="0.45">
      <c r="E386" s="7">
        <v>42712</v>
      </c>
      <c r="F386">
        <v>35.54</v>
      </c>
      <c r="G386">
        <v>6598600</v>
      </c>
      <c r="H386" t="s">
        <v>53</v>
      </c>
      <c r="I386">
        <f t="shared" si="5"/>
        <v>-0.47999999999999687</v>
      </c>
    </row>
    <row r="387" spans="5:9" x14ac:dyDescent="0.45">
      <c r="E387" s="7">
        <v>42713</v>
      </c>
      <c r="F387">
        <v>35.51</v>
      </c>
      <c r="G387">
        <v>4745900</v>
      </c>
      <c r="H387" t="s">
        <v>53</v>
      </c>
      <c r="I387">
        <f t="shared" si="5"/>
        <v>3.0000000000001137E-2</v>
      </c>
    </row>
    <row r="388" spans="5:9" x14ac:dyDescent="0.45">
      <c r="E388" s="7">
        <v>42716</v>
      </c>
      <c r="F388">
        <v>35.01</v>
      </c>
      <c r="G388">
        <v>4836100</v>
      </c>
      <c r="H388" t="s">
        <v>53</v>
      </c>
      <c r="I388">
        <f t="shared" si="5"/>
        <v>0.5</v>
      </c>
    </row>
    <row r="389" spans="5:9" x14ac:dyDescent="0.45">
      <c r="E389" s="7">
        <v>42717</v>
      </c>
      <c r="F389">
        <v>34.799999999999997</v>
      </c>
      <c r="G389">
        <v>6048200</v>
      </c>
      <c r="H389" t="s">
        <v>53</v>
      </c>
      <c r="I389">
        <f t="shared" si="5"/>
        <v>0.21000000000000085</v>
      </c>
    </row>
    <row r="390" spans="5:9" x14ac:dyDescent="0.45">
      <c r="E390" s="7">
        <v>42718</v>
      </c>
      <c r="F390">
        <v>34.630000000000003</v>
      </c>
      <c r="G390">
        <v>7098400</v>
      </c>
      <c r="H390" t="s">
        <v>53</v>
      </c>
      <c r="I390">
        <f t="shared" ref="I390:I453" si="6">F389-F390</f>
        <v>0.1699999999999946</v>
      </c>
    </row>
    <row r="391" spans="5:9" x14ac:dyDescent="0.45">
      <c r="E391" s="7">
        <v>42719</v>
      </c>
      <c r="F391">
        <v>35.4</v>
      </c>
      <c r="G391">
        <v>6350200</v>
      </c>
      <c r="H391" t="s">
        <v>53</v>
      </c>
      <c r="I391">
        <f t="shared" si="6"/>
        <v>-0.76999999999999602</v>
      </c>
    </row>
    <row r="392" spans="5:9" x14ac:dyDescent="0.45">
      <c r="E392" s="7">
        <v>42720</v>
      </c>
      <c r="F392">
        <v>35.32</v>
      </c>
      <c r="G392">
        <v>13133400</v>
      </c>
      <c r="H392" t="s">
        <v>53</v>
      </c>
      <c r="I392">
        <f t="shared" si="6"/>
        <v>7.9999999999998295E-2</v>
      </c>
    </row>
    <row r="393" spans="5:9" x14ac:dyDescent="0.45">
      <c r="E393" s="7">
        <v>42723</v>
      </c>
      <c r="F393">
        <v>35.369999999999997</v>
      </c>
      <c r="G393">
        <v>5258300</v>
      </c>
      <c r="H393" t="s">
        <v>53</v>
      </c>
      <c r="I393">
        <f t="shared" si="6"/>
        <v>-4.9999999999997158E-2</v>
      </c>
    </row>
    <row r="394" spans="5:9" x14ac:dyDescent="0.45">
      <c r="E394" s="7">
        <v>42724</v>
      </c>
      <c r="F394">
        <v>36.08</v>
      </c>
      <c r="G394">
        <v>3430700</v>
      </c>
      <c r="H394" t="s">
        <v>53</v>
      </c>
      <c r="I394">
        <f t="shared" si="6"/>
        <v>-0.71000000000000085</v>
      </c>
    </row>
    <row r="395" spans="5:9" x14ac:dyDescent="0.45">
      <c r="E395" s="7">
        <v>42725</v>
      </c>
      <c r="F395">
        <v>36.020000000000003</v>
      </c>
      <c r="G395">
        <v>2900300</v>
      </c>
      <c r="H395" t="s">
        <v>53</v>
      </c>
      <c r="I395">
        <f t="shared" si="6"/>
        <v>5.9999999999995168E-2</v>
      </c>
    </row>
    <row r="396" spans="5:9" x14ac:dyDescent="0.45">
      <c r="E396" s="7">
        <v>42726</v>
      </c>
      <c r="F396">
        <v>36</v>
      </c>
      <c r="G396">
        <v>3788100</v>
      </c>
      <c r="H396" t="s">
        <v>53</v>
      </c>
      <c r="I396">
        <f t="shared" si="6"/>
        <v>2.0000000000003126E-2</v>
      </c>
    </row>
    <row r="397" spans="5:9" x14ac:dyDescent="0.45">
      <c r="E397" s="7">
        <v>42727</v>
      </c>
      <c r="F397">
        <v>36.33</v>
      </c>
      <c r="G397">
        <v>1896100</v>
      </c>
      <c r="H397" t="s">
        <v>53</v>
      </c>
      <c r="I397">
        <f t="shared" si="6"/>
        <v>-0.32999999999999829</v>
      </c>
    </row>
    <row r="398" spans="5:9" x14ac:dyDescent="0.45">
      <c r="E398" s="7">
        <v>42731</v>
      </c>
      <c r="F398">
        <v>36.46</v>
      </c>
      <c r="G398">
        <v>1935800</v>
      </c>
      <c r="H398" t="s">
        <v>53</v>
      </c>
      <c r="I398">
        <f t="shared" si="6"/>
        <v>-0.13000000000000256</v>
      </c>
    </row>
    <row r="399" spans="5:9" x14ac:dyDescent="0.45">
      <c r="E399" s="7">
        <v>42732</v>
      </c>
      <c r="F399">
        <v>36</v>
      </c>
      <c r="G399">
        <v>2837800</v>
      </c>
      <c r="H399" t="s">
        <v>53</v>
      </c>
      <c r="I399">
        <f t="shared" si="6"/>
        <v>0.46000000000000085</v>
      </c>
    </row>
    <row r="400" spans="5:9" x14ac:dyDescent="0.45">
      <c r="E400" s="7">
        <v>42733</v>
      </c>
      <c r="F400">
        <v>35.28</v>
      </c>
      <c r="G400">
        <v>3783600</v>
      </c>
      <c r="H400" t="s">
        <v>53</v>
      </c>
      <c r="I400">
        <f t="shared" si="6"/>
        <v>0.71999999999999886</v>
      </c>
    </row>
    <row r="401" spans="5:9" x14ac:dyDescent="0.45">
      <c r="E401" s="7">
        <v>42734</v>
      </c>
      <c r="F401">
        <v>35.630000000000003</v>
      </c>
      <c r="G401">
        <v>3394300</v>
      </c>
      <c r="H401" t="s">
        <v>53</v>
      </c>
      <c r="I401">
        <f t="shared" si="6"/>
        <v>-0.35000000000000142</v>
      </c>
    </row>
    <row r="402" spans="5:9" x14ac:dyDescent="0.45">
      <c r="E402" s="7">
        <v>42738</v>
      </c>
      <c r="F402">
        <v>35.86</v>
      </c>
      <c r="G402">
        <v>5045900</v>
      </c>
      <c r="H402" t="s">
        <v>53</v>
      </c>
      <c r="I402">
        <f t="shared" si="6"/>
        <v>-0.22999999999999687</v>
      </c>
    </row>
    <row r="403" spans="5:9" x14ac:dyDescent="0.45">
      <c r="E403" s="7">
        <v>42739</v>
      </c>
      <c r="F403">
        <v>36.17</v>
      </c>
      <c r="G403">
        <v>4354900</v>
      </c>
      <c r="H403" t="s">
        <v>53</v>
      </c>
      <c r="I403">
        <f t="shared" si="6"/>
        <v>-0.31000000000000227</v>
      </c>
    </row>
    <row r="404" spans="5:9" x14ac:dyDescent="0.45">
      <c r="E404" s="7">
        <v>42740</v>
      </c>
      <c r="F404">
        <v>35.72</v>
      </c>
      <c r="G404">
        <v>3725200</v>
      </c>
      <c r="H404" t="s">
        <v>53</v>
      </c>
      <c r="I404">
        <f t="shared" si="6"/>
        <v>0.45000000000000284</v>
      </c>
    </row>
    <row r="405" spans="5:9" x14ac:dyDescent="0.45">
      <c r="E405" s="7">
        <v>42741</v>
      </c>
      <c r="F405">
        <v>35.909999999999997</v>
      </c>
      <c r="G405">
        <v>3623500</v>
      </c>
      <c r="H405" t="s">
        <v>53</v>
      </c>
      <c r="I405">
        <f t="shared" si="6"/>
        <v>-0.18999999999999773</v>
      </c>
    </row>
    <row r="406" spans="5:9" x14ac:dyDescent="0.45">
      <c r="E406" s="7">
        <v>42744</v>
      </c>
      <c r="F406">
        <v>35.68</v>
      </c>
      <c r="G406">
        <v>3035600</v>
      </c>
      <c r="H406" t="s">
        <v>53</v>
      </c>
      <c r="I406">
        <f t="shared" si="6"/>
        <v>0.22999999999999687</v>
      </c>
    </row>
    <row r="407" spans="5:9" x14ac:dyDescent="0.45">
      <c r="E407" s="7">
        <v>42745</v>
      </c>
      <c r="F407">
        <v>36.28</v>
      </c>
      <c r="G407">
        <v>3730400</v>
      </c>
      <c r="H407" t="s">
        <v>53</v>
      </c>
      <c r="I407">
        <f t="shared" si="6"/>
        <v>-0.60000000000000142</v>
      </c>
    </row>
    <row r="408" spans="5:9" x14ac:dyDescent="0.45">
      <c r="E408" s="7">
        <v>42746</v>
      </c>
      <c r="F408">
        <v>36.270000000000003</v>
      </c>
      <c r="G408">
        <v>4273300</v>
      </c>
      <c r="H408" t="s">
        <v>53</v>
      </c>
      <c r="I408">
        <f t="shared" si="6"/>
        <v>9.9999999999980105E-3</v>
      </c>
    </row>
    <row r="409" spans="5:9" x14ac:dyDescent="0.45">
      <c r="E409" s="7">
        <v>42747</v>
      </c>
      <c r="F409">
        <v>35.92</v>
      </c>
      <c r="G409">
        <v>3961600</v>
      </c>
      <c r="H409" t="s">
        <v>53</v>
      </c>
      <c r="I409">
        <f t="shared" si="6"/>
        <v>0.35000000000000142</v>
      </c>
    </row>
    <row r="410" spans="5:9" x14ac:dyDescent="0.45">
      <c r="E410" s="7">
        <v>42748</v>
      </c>
      <c r="F410">
        <v>36.29</v>
      </c>
      <c r="G410">
        <v>5200800</v>
      </c>
      <c r="H410" t="s">
        <v>53</v>
      </c>
      <c r="I410">
        <f t="shared" si="6"/>
        <v>-0.36999999999999744</v>
      </c>
    </row>
    <row r="411" spans="5:9" x14ac:dyDescent="0.45">
      <c r="E411" s="7">
        <v>42752</v>
      </c>
      <c r="F411">
        <v>34.119999999999997</v>
      </c>
      <c r="G411">
        <v>8472300</v>
      </c>
      <c r="H411" t="s">
        <v>53</v>
      </c>
      <c r="I411">
        <f t="shared" si="6"/>
        <v>2.1700000000000017</v>
      </c>
    </row>
    <row r="412" spans="5:9" x14ac:dyDescent="0.45">
      <c r="E412" s="7">
        <v>42753</v>
      </c>
      <c r="F412">
        <v>34.99</v>
      </c>
      <c r="G412">
        <v>6386100</v>
      </c>
      <c r="H412" t="s">
        <v>53</v>
      </c>
      <c r="I412">
        <f t="shared" si="6"/>
        <v>-0.87000000000000455</v>
      </c>
    </row>
    <row r="413" spans="5:9" x14ac:dyDescent="0.45">
      <c r="E413" s="7">
        <v>42754</v>
      </c>
      <c r="F413">
        <v>34.729999999999997</v>
      </c>
      <c r="G413">
        <v>5737300</v>
      </c>
      <c r="H413" t="s">
        <v>53</v>
      </c>
      <c r="I413">
        <f t="shared" si="6"/>
        <v>0.26000000000000512</v>
      </c>
    </row>
    <row r="414" spans="5:9" x14ac:dyDescent="0.45">
      <c r="E414" s="7">
        <v>42755</v>
      </c>
      <c r="F414">
        <v>35.82</v>
      </c>
      <c r="G414">
        <v>8164500</v>
      </c>
      <c r="H414" t="s">
        <v>53</v>
      </c>
      <c r="I414">
        <f t="shared" si="6"/>
        <v>-1.0900000000000034</v>
      </c>
    </row>
    <row r="415" spans="5:9" x14ac:dyDescent="0.45">
      <c r="E415" s="7">
        <v>42758</v>
      </c>
      <c r="F415">
        <v>35.89</v>
      </c>
      <c r="G415">
        <v>4893700</v>
      </c>
      <c r="H415" t="s">
        <v>53</v>
      </c>
      <c r="I415">
        <f t="shared" si="6"/>
        <v>-7.0000000000000284E-2</v>
      </c>
    </row>
    <row r="416" spans="5:9" x14ac:dyDescent="0.45">
      <c r="E416" s="7">
        <v>42759</v>
      </c>
      <c r="F416">
        <v>36.299999999999997</v>
      </c>
      <c r="G416">
        <v>6052500</v>
      </c>
      <c r="H416" t="s">
        <v>53</v>
      </c>
      <c r="I416">
        <f t="shared" si="6"/>
        <v>-0.40999999999999659</v>
      </c>
    </row>
    <row r="417" spans="5:9" x14ac:dyDescent="0.45">
      <c r="E417" s="7">
        <v>42760</v>
      </c>
      <c r="F417">
        <v>37.520000000000003</v>
      </c>
      <c r="G417">
        <v>5714200</v>
      </c>
      <c r="H417" t="s">
        <v>53</v>
      </c>
      <c r="I417">
        <f t="shared" si="6"/>
        <v>-1.220000000000006</v>
      </c>
    </row>
    <row r="418" spans="5:9" x14ac:dyDescent="0.45">
      <c r="E418" s="7">
        <v>42761</v>
      </c>
      <c r="F418">
        <v>37.54</v>
      </c>
      <c r="G418">
        <v>4795700</v>
      </c>
      <c r="H418" t="s">
        <v>53</v>
      </c>
      <c r="I418">
        <f t="shared" si="6"/>
        <v>-1.9999999999996021E-2</v>
      </c>
    </row>
    <row r="419" spans="5:9" x14ac:dyDescent="0.45">
      <c r="E419" s="7">
        <v>42762</v>
      </c>
      <c r="F419">
        <v>36.99</v>
      </c>
      <c r="G419">
        <v>4278600</v>
      </c>
      <c r="H419" t="s">
        <v>53</v>
      </c>
      <c r="I419">
        <f t="shared" si="6"/>
        <v>0.54999999999999716</v>
      </c>
    </row>
    <row r="420" spans="5:9" x14ac:dyDescent="0.45">
      <c r="E420" s="7">
        <v>42765</v>
      </c>
      <c r="F420">
        <v>36.53</v>
      </c>
      <c r="G420">
        <v>4981900</v>
      </c>
      <c r="H420" t="s">
        <v>53</v>
      </c>
      <c r="I420">
        <f t="shared" si="6"/>
        <v>0.46000000000000085</v>
      </c>
    </row>
    <row r="421" spans="5:9" x14ac:dyDescent="0.45">
      <c r="E421" s="7">
        <v>42766</v>
      </c>
      <c r="F421">
        <v>36.17</v>
      </c>
      <c r="G421">
        <v>4774900</v>
      </c>
      <c r="H421" t="s">
        <v>53</v>
      </c>
      <c r="I421">
        <f t="shared" si="6"/>
        <v>0.35999999999999943</v>
      </c>
    </row>
    <row r="422" spans="5:9" x14ac:dyDescent="0.45">
      <c r="E422" s="7">
        <v>42767</v>
      </c>
      <c r="F422">
        <v>36.49</v>
      </c>
      <c r="G422">
        <v>4795900</v>
      </c>
      <c r="H422" t="s">
        <v>53</v>
      </c>
      <c r="I422">
        <f t="shared" si="6"/>
        <v>-0.32000000000000028</v>
      </c>
    </row>
    <row r="423" spans="5:9" x14ac:dyDescent="0.45">
      <c r="E423" s="7">
        <v>42768</v>
      </c>
      <c r="F423">
        <v>36.04</v>
      </c>
      <c r="G423">
        <v>4355900</v>
      </c>
      <c r="H423" t="s">
        <v>53</v>
      </c>
      <c r="I423">
        <f t="shared" si="6"/>
        <v>0.45000000000000284</v>
      </c>
    </row>
    <row r="424" spans="5:9" x14ac:dyDescent="0.45">
      <c r="E424" s="7">
        <v>42769</v>
      </c>
      <c r="F424">
        <v>36.79</v>
      </c>
      <c r="G424">
        <v>3873300</v>
      </c>
      <c r="H424" t="s">
        <v>53</v>
      </c>
      <c r="I424">
        <f t="shared" si="6"/>
        <v>-0.75</v>
      </c>
    </row>
    <row r="425" spans="5:9" x14ac:dyDescent="0.45">
      <c r="E425" s="7">
        <v>42772</v>
      </c>
      <c r="F425">
        <v>36.47</v>
      </c>
      <c r="G425">
        <v>4633600</v>
      </c>
      <c r="H425" t="s">
        <v>53</v>
      </c>
      <c r="I425">
        <f t="shared" si="6"/>
        <v>0.32000000000000028</v>
      </c>
    </row>
    <row r="426" spans="5:9" x14ac:dyDescent="0.45">
      <c r="E426" s="7">
        <v>42773</v>
      </c>
      <c r="F426">
        <v>36.590000000000003</v>
      </c>
      <c r="G426">
        <v>3815800</v>
      </c>
      <c r="H426" t="s">
        <v>53</v>
      </c>
      <c r="I426">
        <f t="shared" si="6"/>
        <v>-0.12000000000000455</v>
      </c>
    </row>
    <row r="427" spans="5:9" x14ac:dyDescent="0.45">
      <c r="E427" s="7">
        <v>42774</v>
      </c>
      <c r="F427">
        <v>35.35</v>
      </c>
      <c r="G427">
        <v>8451800</v>
      </c>
      <c r="H427" t="s">
        <v>53</v>
      </c>
      <c r="I427">
        <f t="shared" si="6"/>
        <v>1.240000000000002</v>
      </c>
    </row>
    <row r="428" spans="5:9" x14ac:dyDescent="0.45">
      <c r="E428" s="7">
        <v>42775</v>
      </c>
      <c r="F428">
        <v>36.24</v>
      </c>
      <c r="G428">
        <v>5731000</v>
      </c>
      <c r="H428" t="s">
        <v>53</v>
      </c>
      <c r="I428">
        <f t="shared" si="6"/>
        <v>-0.89000000000000057</v>
      </c>
    </row>
    <row r="429" spans="5:9" x14ac:dyDescent="0.45">
      <c r="E429" s="7">
        <v>42776</v>
      </c>
      <c r="F429">
        <v>36.42</v>
      </c>
      <c r="G429">
        <v>3283800</v>
      </c>
      <c r="H429" t="s">
        <v>53</v>
      </c>
      <c r="I429">
        <f t="shared" si="6"/>
        <v>-0.17999999999999972</v>
      </c>
    </row>
    <row r="430" spans="5:9" x14ac:dyDescent="0.45">
      <c r="E430" s="7">
        <v>42779</v>
      </c>
      <c r="F430">
        <v>36.92</v>
      </c>
      <c r="G430">
        <v>3506200</v>
      </c>
      <c r="H430" t="s">
        <v>53</v>
      </c>
      <c r="I430">
        <f t="shared" si="6"/>
        <v>-0.5</v>
      </c>
    </row>
    <row r="431" spans="5:9" x14ac:dyDescent="0.45">
      <c r="E431" s="7">
        <v>42780</v>
      </c>
      <c r="F431">
        <v>37.979999999999997</v>
      </c>
      <c r="G431">
        <v>5148600</v>
      </c>
      <c r="H431" t="s">
        <v>53</v>
      </c>
      <c r="I431">
        <f t="shared" si="6"/>
        <v>-1.0599999999999952</v>
      </c>
    </row>
    <row r="432" spans="5:9" x14ac:dyDescent="0.45">
      <c r="E432" s="7">
        <v>42781</v>
      </c>
      <c r="F432">
        <v>38.369999999999997</v>
      </c>
      <c r="G432">
        <v>3840400</v>
      </c>
      <c r="H432" t="s">
        <v>53</v>
      </c>
      <c r="I432">
        <f t="shared" si="6"/>
        <v>-0.39000000000000057</v>
      </c>
    </row>
    <row r="433" spans="5:9" x14ac:dyDescent="0.45">
      <c r="E433" s="7">
        <v>42782</v>
      </c>
      <c r="F433">
        <v>38.25</v>
      </c>
      <c r="G433">
        <v>2756900</v>
      </c>
      <c r="H433" t="s">
        <v>53</v>
      </c>
      <c r="I433">
        <f t="shared" si="6"/>
        <v>0.11999999999999744</v>
      </c>
    </row>
    <row r="434" spans="5:9" x14ac:dyDescent="0.45">
      <c r="E434" s="7">
        <v>42783</v>
      </c>
      <c r="F434">
        <v>37.840000000000003</v>
      </c>
      <c r="G434">
        <v>5495900</v>
      </c>
      <c r="H434" t="s">
        <v>53</v>
      </c>
      <c r="I434">
        <f t="shared" si="6"/>
        <v>0.40999999999999659</v>
      </c>
    </row>
    <row r="435" spans="5:9" x14ac:dyDescent="0.45">
      <c r="E435" s="7">
        <v>42787</v>
      </c>
      <c r="F435">
        <v>38.049999999999997</v>
      </c>
      <c r="G435">
        <v>4622400</v>
      </c>
      <c r="H435" t="s">
        <v>53</v>
      </c>
      <c r="I435">
        <f t="shared" si="6"/>
        <v>-0.20999999999999375</v>
      </c>
    </row>
    <row r="436" spans="5:9" x14ac:dyDescent="0.45">
      <c r="E436" s="7">
        <v>42788</v>
      </c>
      <c r="F436">
        <v>37.67</v>
      </c>
      <c r="G436">
        <v>5247700</v>
      </c>
      <c r="H436" t="s">
        <v>53</v>
      </c>
      <c r="I436">
        <f t="shared" si="6"/>
        <v>0.37999999999999545</v>
      </c>
    </row>
    <row r="437" spans="5:9" x14ac:dyDescent="0.45">
      <c r="E437" s="7">
        <v>42789</v>
      </c>
      <c r="F437">
        <v>37.25</v>
      </c>
      <c r="G437">
        <v>5960200</v>
      </c>
      <c r="H437" t="s">
        <v>53</v>
      </c>
      <c r="I437">
        <f t="shared" si="6"/>
        <v>0.42000000000000171</v>
      </c>
    </row>
    <row r="438" spans="5:9" x14ac:dyDescent="0.45">
      <c r="E438" s="7">
        <v>42790</v>
      </c>
      <c r="F438">
        <v>36.65</v>
      </c>
      <c r="G438">
        <v>7559300</v>
      </c>
      <c r="H438" t="s">
        <v>53</v>
      </c>
      <c r="I438">
        <f t="shared" si="6"/>
        <v>0.60000000000000142</v>
      </c>
    </row>
    <row r="439" spans="5:9" x14ac:dyDescent="0.45">
      <c r="E439" s="7">
        <v>42793</v>
      </c>
      <c r="F439">
        <v>37.19</v>
      </c>
      <c r="G439">
        <v>4015400</v>
      </c>
      <c r="H439" t="s">
        <v>53</v>
      </c>
      <c r="I439">
        <f t="shared" si="6"/>
        <v>-0.53999999999999915</v>
      </c>
    </row>
    <row r="440" spans="5:9" x14ac:dyDescent="0.45">
      <c r="E440" s="7">
        <v>42794</v>
      </c>
      <c r="F440">
        <v>37.369999999999997</v>
      </c>
      <c r="G440">
        <v>4450200</v>
      </c>
      <c r="H440" t="s">
        <v>53</v>
      </c>
      <c r="I440">
        <f t="shared" si="6"/>
        <v>-0.17999999999999972</v>
      </c>
    </row>
    <row r="441" spans="5:9" x14ac:dyDescent="0.45">
      <c r="E441" s="7">
        <v>42795</v>
      </c>
      <c r="F441">
        <v>39.590000000000003</v>
      </c>
      <c r="G441">
        <v>7133700</v>
      </c>
      <c r="H441" t="s">
        <v>53</v>
      </c>
      <c r="I441">
        <f t="shared" si="6"/>
        <v>-2.220000000000006</v>
      </c>
    </row>
    <row r="442" spans="5:9" x14ac:dyDescent="0.45">
      <c r="E442" s="7">
        <v>42796</v>
      </c>
      <c r="F442">
        <v>38.049999999999997</v>
      </c>
      <c r="G442">
        <v>5930200</v>
      </c>
      <c r="H442" t="s">
        <v>53</v>
      </c>
      <c r="I442">
        <f t="shared" si="6"/>
        <v>1.5400000000000063</v>
      </c>
    </row>
    <row r="443" spans="5:9" x14ac:dyDescent="0.45">
      <c r="E443" s="7">
        <v>42797</v>
      </c>
      <c r="F443">
        <v>38.31</v>
      </c>
      <c r="G443">
        <v>4489400</v>
      </c>
      <c r="H443" t="s">
        <v>53</v>
      </c>
      <c r="I443">
        <f t="shared" si="6"/>
        <v>-0.26000000000000512</v>
      </c>
    </row>
    <row r="444" spans="5:9" x14ac:dyDescent="0.45">
      <c r="E444" s="7">
        <v>42800</v>
      </c>
      <c r="F444">
        <v>38.270000000000003</v>
      </c>
      <c r="G444">
        <v>2723000</v>
      </c>
      <c r="H444" t="s">
        <v>53</v>
      </c>
      <c r="I444">
        <f t="shared" si="6"/>
        <v>3.9999999999999147E-2</v>
      </c>
    </row>
    <row r="445" spans="5:9" x14ac:dyDescent="0.45">
      <c r="E445" s="7">
        <v>42801</v>
      </c>
      <c r="F445">
        <v>37.97</v>
      </c>
      <c r="G445">
        <v>2628300</v>
      </c>
      <c r="H445" t="s">
        <v>53</v>
      </c>
      <c r="I445">
        <f t="shared" si="6"/>
        <v>0.30000000000000426</v>
      </c>
    </row>
    <row r="446" spans="5:9" x14ac:dyDescent="0.45">
      <c r="E446" s="7">
        <v>42802</v>
      </c>
      <c r="F446">
        <v>37.85</v>
      </c>
      <c r="G446">
        <v>3445600</v>
      </c>
      <c r="H446" t="s">
        <v>53</v>
      </c>
      <c r="I446">
        <f t="shared" si="6"/>
        <v>0.11999999999999744</v>
      </c>
    </row>
    <row r="447" spans="5:9" x14ac:dyDescent="0.45">
      <c r="E447" s="7">
        <v>42803</v>
      </c>
      <c r="F447">
        <v>37.729999999999997</v>
      </c>
      <c r="G447">
        <v>2948900</v>
      </c>
      <c r="H447" t="s">
        <v>53</v>
      </c>
      <c r="I447">
        <f t="shared" si="6"/>
        <v>0.12000000000000455</v>
      </c>
    </row>
    <row r="448" spans="5:9" x14ac:dyDescent="0.45">
      <c r="E448" s="7">
        <v>42804</v>
      </c>
      <c r="F448">
        <v>37.64</v>
      </c>
      <c r="G448">
        <v>4473000</v>
      </c>
      <c r="H448" t="s">
        <v>53</v>
      </c>
      <c r="I448">
        <f t="shared" si="6"/>
        <v>8.9999999999996305E-2</v>
      </c>
    </row>
    <row r="449" spans="5:9" x14ac:dyDescent="0.45">
      <c r="E449" s="7">
        <v>42807</v>
      </c>
      <c r="F449">
        <v>37.369999999999997</v>
      </c>
      <c r="G449">
        <v>4176300</v>
      </c>
      <c r="H449" t="s">
        <v>53</v>
      </c>
      <c r="I449">
        <f t="shared" si="6"/>
        <v>0.27000000000000313</v>
      </c>
    </row>
    <row r="450" spans="5:9" x14ac:dyDescent="0.45">
      <c r="E450" s="7">
        <v>42808</v>
      </c>
      <c r="F450">
        <v>37.19</v>
      </c>
      <c r="G450">
        <v>3378100</v>
      </c>
      <c r="H450" t="s">
        <v>53</v>
      </c>
      <c r="I450">
        <f t="shared" si="6"/>
        <v>0.17999999999999972</v>
      </c>
    </row>
    <row r="451" spans="5:9" x14ac:dyDescent="0.45">
      <c r="E451" s="7">
        <v>42809</v>
      </c>
      <c r="F451">
        <v>36.78</v>
      </c>
      <c r="G451">
        <v>5340000</v>
      </c>
      <c r="H451" t="s">
        <v>53</v>
      </c>
      <c r="I451">
        <f t="shared" si="6"/>
        <v>0.40999999999999659</v>
      </c>
    </row>
    <row r="452" spans="5:9" x14ac:dyDescent="0.45">
      <c r="E452" s="7">
        <v>42810</v>
      </c>
      <c r="F452">
        <v>37.1</v>
      </c>
      <c r="G452">
        <v>3363700</v>
      </c>
      <c r="H452" t="s">
        <v>53</v>
      </c>
      <c r="I452">
        <f t="shared" si="6"/>
        <v>-0.32000000000000028</v>
      </c>
    </row>
    <row r="453" spans="5:9" x14ac:dyDescent="0.45">
      <c r="E453" s="7">
        <v>42811</v>
      </c>
      <c r="F453">
        <v>36.619999999999997</v>
      </c>
      <c r="G453">
        <v>13510100</v>
      </c>
      <c r="H453" t="s">
        <v>53</v>
      </c>
      <c r="I453">
        <f t="shared" si="6"/>
        <v>0.48000000000000398</v>
      </c>
    </row>
    <row r="454" spans="5:9" x14ac:dyDescent="0.45">
      <c r="E454" s="7">
        <v>42814</v>
      </c>
      <c r="F454">
        <v>36.229999999999997</v>
      </c>
      <c r="G454">
        <v>5881900</v>
      </c>
      <c r="H454" t="s">
        <v>53</v>
      </c>
      <c r="I454">
        <f t="shared" ref="I454:I517" si="7">F453-F454</f>
        <v>0.39000000000000057</v>
      </c>
    </row>
    <row r="455" spans="5:9" x14ac:dyDescent="0.45">
      <c r="E455" s="7">
        <v>42815</v>
      </c>
      <c r="F455">
        <v>34.36</v>
      </c>
      <c r="G455">
        <v>7594800</v>
      </c>
      <c r="H455" t="s">
        <v>53</v>
      </c>
      <c r="I455">
        <f t="shared" si="7"/>
        <v>1.8699999999999974</v>
      </c>
    </row>
    <row r="456" spans="5:9" x14ac:dyDescent="0.45">
      <c r="E456" s="7">
        <v>42816</v>
      </c>
      <c r="F456">
        <v>34.43</v>
      </c>
      <c r="G456">
        <v>7066700</v>
      </c>
      <c r="H456" t="s">
        <v>53</v>
      </c>
      <c r="I456">
        <f t="shared" si="7"/>
        <v>-7.0000000000000284E-2</v>
      </c>
    </row>
    <row r="457" spans="5:9" x14ac:dyDescent="0.45">
      <c r="E457" s="7">
        <v>42817</v>
      </c>
      <c r="F457">
        <v>34.57</v>
      </c>
      <c r="G457">
        <v>4736700</v>
      </c>
      <c r="H457" t="s">
        <v>53</v>
      </c>
      <c r="I457">
        <f t="shared" si="7"/>
        <v>-0.14000000000000057</v>
      </c>
    </row>
    <row r="458" spans="5:9" x14ac:dyDescent="0.45">
      <c r="E458" s="7">
        <v>42818</v>
      </c>
      <c r="F458">
        <v>34.51</v>
      </c>
      <c r="G458">
        <v>4923000</v>
      </c>
      <c r="H458" t="s">
        <v>53</v>
      </c>
      <c r="I458">
        <f t="shared" si="7"/>
        <v>6.0000000000002274E-2</v>
      </c>
    </row>
    <row r="459" spans="5:9" x14ac:dyDescent="0.45">
      <c r="E459" s="7">
        <v>42821</v>
      </c>
      <c r="F459">
        <v>34.24</v>
      </c>
      <c r="G459">
        <v>5075300</v>
      </c>
      <c r="H459" t="s">
        <v>53</v>
      </c>
      <c r="I459">
        <f t="shared" si="7"/>
        <v>0.26999999999999602</v>
      </c>
    </row>
    <row r="460" spans="5:9" x14ac:dyDescent="0.45">
      <c r="E460" s="7">
        <v>42822</v>
      </c>
      <c r="F460">
        <v>35.03</v>
      </c>
      <c r="G460">
        <v>4379400</v>
      </c>
      <c r="H460" t="s">
        <v>53</v>
      </c>
      <c r="I460">
        <f t="shared" si="7"/>
        <v>-0.78999999999999915</v>
      </c>
    </row>
    <row r="461" spans="5:9" x14ac:dyDescent="0.45">
      <c r="E461" s="7">
        <v>42823</v>
      </c>
      <c r="F461">
        <v>34.49</v>
      </c>
      <c r="G461">
        <v>11159000</v>
      </c>
      <c r="H461" t="s">
        <v>53</v>
      </c>
      <c r="I461">
        <f t="shared" si="7"/>
        <v>0.53999999999999915</v>
      </c>
    </row>
    <row r="462" spans="5:9" x14ac:dyDescent="0.45">
      <c r="E462" s="7">
        <v>42824</v>
      </c>
      <c r="F462">
        <v>34.880000000000003</v>
      </c>
      <c r="G462">
        <v>5519000</v>
      </c>
      <c r="H462" t="s">
        <v>53</v>
      </c>
      <c r="I462">
        <f t="shared" si="7"/>
        <v>-0.39000000000000057</v>
      </c>
    </row>
    <row r="463" spans="5:9" x14ac:dyDescent="0.45">
      <c r="E463" s="7">
        <v>42825</v>
      </c>
      <c r="F463">
        <v>34.549999999999997</v>
      </c>
      <c r="G463">
        <v>5060900</v>
      </c>
      <c r="H463" t="s">
        <v>53</v>
      </c>
      <c r="I463">
        <f t="shared" si="7"/>
        <v>0.3300000000000054</v>
      </c>
    </row>
    <row r="464" spans="5:9" x14ac:dyDescent="0.45">
      <c r="E464" s="7">
        <v>42828</v>
      </c>
      <c r="F464">
        <v>34.82</v>
      </c>
      <c r="G464">
        <v>5149400</v>
      </c>
      <c r="H464" t="s">
        <v>53</v>
      </c>
      <c r="I464">
        <f t="shared" si="7"/>
        <v>-0.27000000000000313</v>
      </c>
    </row>
    <row r="465" spans="5:9" x14ac:dyDescent="0.45">
      <c r="E465" s="7">
        <v>42829</v>
      </c>
      <c r="F465">
        <v>34.9</v>
      </c>
      <c r="G465">
        <v>4645400</v>
      </c>
      <c r="H465" t="s">
        <v>53</v>
      </c>
      <c r="I465">
        <f t="shared" si="7"/>
        <v>-7.9999999999998295E-2</v>
      </c>
    </row>
    <row r="466" spans="5:9" x14ac:dyDescent="0.45">
      <c r="E466" s="7">
        <v>42830</v>
      </c>
      <c r="F466">
        <v>34.380000000000003</v>
      </c>
      <c r="G466">
        <v>4949100</v>
      </c>
      <c r="H466" t="s">
        <v>53</v>
      </c>
      <c r="I466">
        <f t="shared" si="7"/>
        <v>0.51999999999999602</v>
      </c>
    </row>
    <row r="467" spans="5:9" x14ac:dyDescent="0.45">
      <c r="E467" s="7">
        <v>42831</v>
      </c>
      <c r="F467">
        <v>34.92</v>
      </c>
      <c r="G467">
        <v>3104300</v>
      </c>
      <c r="H467" t="s">
        <v>53</v>
      </c>
      <c r="I467">
        <f t="shared" si="7"/>
        <v>-0.53999999999999915</v>
      </c>
    </row>
    <row r="468" spans="5:9" x14ac:dyDescent="0.45">
      <c r="E468" s="7">
        <v>42832</v>
      </c>
      <c r="F468">
        <v>34.630000000000003</v>
      </c>
      <c r="G468">
        <v>3748100</v>
      </c>
      <c r="H468" t="s">
        <v>53</v>
      </c>
      <c r="I468">
        <f t="shared" si="7"/>
        <v>0.28999999999999915</v>
      </c>
    </row>
    <row r="469" spans="5:9" x14ac:dyDescent="0.45">
      <c r="E469" s="7">
        <v>42835</v>
      </c>
      <c r="F469">
        <v>34.380000000000003</v>
      </c>
      <c r="G469">
        <v>3944900</v>
      </c>
      <c r="H469" t="s">
        <v>53</v>
      </c>
      <c r="I469">
        <f t="shared" si="7"/>
        <v>0.25</v>
      </c>
    </row>
    <row r="470" spans="5:9" x14ac:dyDescent="0.45">
      <c r="E470" s="7">
        <v>42836</v>
      </c>
      <c r="F470">
        <v>34.380000000000003</v>
      </c>
      <c r="G470">
        <v>4157600</v>
      </c>
      <c r="H470" t="s">
        <v>53</v>
      </c>
      <c r="I470">
        <f t="shared" si="7"/>
        <v>0</v>
      </c>
    </row>
    <row r="471" spans="5:9" x14ac:dyDescent="0.45">
      <c r="E471" s="7">
        <v>42837</v>
      </c>
      <c r="F471">
        <v>33.729999999999997</v>
      </c>
      <c r="G471">
        <v>4051800</v>
      </c>
      <c r="H471" t="s">
        <v>53</v>
      </c>
      <c r="I471">
        <f t="shared" si="7"/>
        <v>0.65000000000000568</v>
      </c>
    </row>
    <row r="472" spans="5:9" x14ac:dyDescent="0.45">
      <c r="E472" s="7">
        <v>42838</v>
      </c>
      <c r="F472">
        <v>33.24</v>
      </c>
      <c r="G472">
        <v>3882500</v>
      </c>
      <c r="H472" t="s">
        <v>53</v>
      </c>
      <c r="I472">
        <f t="shared" si="7"/>
        <v>0.48999999999999488</v>
      </c>
    </row>
    <row r="473" spans="5:9" x14ac:dyDescent="0.45">
      <c r="E473" s="7">
        <v>42842</v>
      </c>
      <c r="F473">
        <v>33.92</v>
      </c>
      <c r="G473">
        <v>3349500</v>
      </c>
      <c r="H473" t="s">
        <v>53</v>
      </c>
      <c r="I473">
        <f t="shared" si="7"/>
        <v>-0.67999999999999972</v>
      </c>
    </row>
    <row r="474" spans="5:9" x14ac:dyDescent="0.45">
      <c r="E474" s="7">
        <v>42843</v>
      </c>
      <c r="F474">
        <v>33.700000000000003</v>
      </c>
      <c r="G474">
        <v>4819000</v>
      </c>
      <c r="H474" t="s">
        <v>53</v>
      </c>
      <c r="I474">
        <f t="shared" si="7"/>
        <v>0.21999999999999886</v>
      </c>
    </row>
    <row r="475" spans="5:9" x14ac:dyDescent="0.45">
      <c r="E475" s="7">
        <v>42844</v>
      </c>
      <c r="F475">
        <v>34.22</v>
      </c>
      <c r="G475">
        <v>7394200</v>
      </c>
      <c r="H475" t="s">
        <v>53</v>
      </c>
      <c r="I475">
        <f t="shared" si="7"/>
        <v>-0.51999999999999602</v>
      </c>
    </row>
    <row r="476" spans="5:9" x14ac:dyDescent="0.45">
      <c r="E476" s="7">
        <v>42845</v>
      </c>
      <c r="F476">
        <v>35.270000000000003</v>
      </c>
      <c r="G476">
        <v>5212300</v>
      </c>
      <c r="H476" t="s">
        <v>53</v>
      </c>
      <c r="I476">
        <f t="shared" si="7"/>
        <v>-1.0500000000000043</v>
      </c>
    </row>
    <row r="477" spans="5:9" x14ac:dyDescent="0.45">
      <c r="E477" s="7">
        <v>42846</v>
      </c>
      <c r="F477">
        <v>34.9</v>
      </c>
      <c r="G477">
        <v>7131100</v>
      </c>
      <c r="H477" t="s">
        <v>53</v>
      </c>
      <c r="I477">
        <f t="shared" si="7"/>
        <v>0.37000000000000455</v>
      </c>
    </row>
    <row r="478" spans="5:9" x14ac:dyDescent="0.45">
      <c r="E478" s="7">
        <v>42849</v>
      </c>
      <c r="F478">
        <v>35.85</v>
      </c>
      <c r="G478">
        <v>7965300</v>
      </c>
      <c r="H478" t="s">
        <v>53</v>
      </c>
      <c r="I478">
        <f t="shared" si="7"/>
        <v>-0.95000000000000284</v>
      </c>
    </row>
    <row r="479" spans="5:9" x14ac:dyDescent="0.45">
      <c r="E479" s="7">
        <v>42850</v>
      </c>
      <c r="F479">
        <v>36.450000000000003</v>
      </c>
      <c r="G479">
        <v>7075100</v>
      </c>
      <c r="H479" t="s">
        <v>53</v>
      </c>
      <c r="I479">
        <f t="shared" si="7"/>
        <v>-0.60000000000000142</v>
      </c>
    </row>
    <row r="480" spans="5:9" x14ac:dyDescent="0.45">
      <c r="E480" s="7">
        <v>42851</v>
      </c>
      <c r="F480">
        <v>36.799999999999997</v>
      </c>
      <c r="G480">
        <v>5828300</v>
      </c>
      <c r="H480" t="s">
        <v>53</v>
      </c>
      <c r="I480">
        <f t="shared" si="7"/>
        <v>-0.34999999999999432</v>
      </c>
    </row>
    <row r="481" spans="5:9" x14ac:dyDescent="0.45">
      <c r="E481" s="7">
        <v>42852</v>
      </c>
      <c r="F481">
        <v>36.770000000000003</v>
      </c>
      <c r="G481">
        <v>7426000</v>
      </c>
      <c r="H481" t="s">
        <v>53</v>
      </c>
      <c r="I481">
        <f t="shared" si="7"/>
        <v>2.9999999999994031E-2</v>
      </c>
    </row>
    <row r="482" spans="5:9" x14ac:dyDescent="0.45">
      <c r="E482" s="7">
        <v>42853</v>
      </c>
      <c r="F482">
        <v>36.71</v>
      </c>
      <c r="G482">
        <v>7819500</v>
      </c>
      <c r="H482" t="s">
        <v>53</v>
      </c>
      <c r="I482">
        <f t="shared" si="7"/>
        <v>6.0000000000002274E-2</v>
      </c>
    </row>
    <row r="483" spans="5:9" x14ac:dyDescent="0.45">
      <c r="E483" s="7">
        <v>42856</v>
      </c>
      <c r="F483">
        <v>37.130000000000003</v>
      </c>
      <c r="G483">
        <v>4659400</v>
      </c>
      <c r="H483" t="s">
        <v>53</v>
      </c>
      <c r="I483">
        <f t="shared" si="7"/>
        <v>-0.42000000000000171</v>
      </c>
    </row>
    <row r="484" spans="5:9" x14ac:dyDescent="0.45">
      <c r="E484" s="7">
        <v>42857</v>
      </c>
      <c r="F484">
        <v>36.840000000000003</v>
      </c>
      <c r="G484">
        <v>3858200</v>
      </c>
      <c r="H484" t="s">
        <v>53</v>
      </c>
      <c r="I484">
        <f t="shared" si="7"/>
        <v>0.28999999999999915</v>
      </c>
    </row>
    <row r="485" spans="5:9" x14ac:dyDescent="0.45">
      <c r="E485" s="7">
        <v>42858</v>
      </c>
      <c r="F485">
        <v>37.21</v>
      </c>
      <c r="G485">
        <v>3536900</v>
      </c>
      <c r="H485" t="s">
        <v>53</v>
      </c>
      <c r="I485">
        <f t="shared" si="7"/>
        <v>-0.36999999999999744</v>
      </c>
    </row>
    <row r="486" spans="5:9" x14ac:dyDescent="0.45">
      <c r="E486" s="7">
        <v>42859</v>
      </c>
      <c r="F486">
        <v>37.340000000000003</v>
      </c>
      <c r="G486">
        <v>3838600</v>
      </c>
      <c r="H486" t="s">
        <v>53</v>
      </c>
      <c r="I486">
        <f t="shared" si="7"/>
        <v>-0.13000000000000256</v>
      </c>
    </row>
    <row r="487" spans="5:9" x14ac:dyDescent="0.45">
      <c r="E487" s="7">
        <v>42860</v>
      </c>
      <c r="F487">
        <v>36.97</v>
      </c>
      <c r="G487">
        <v>3105300</v>
      </c>
      <c r="H487" t="s">
        <v>53</v>
      </c>
      <c r="I487">
        <f t="shared" si="7"/>
        <v>0.37000000000000455</v>
      </c>
    </row>
    <row r="488" spans="5:9" x14ac:dyDescent="0.45">
      <c r="E488" s="7">
        <v>42863</v>
      </c>
      <c r="F488">
        <v>37.36</v>
      </c>
      <c r="G488">
        <v>2760600</v>
      </c>
      <c r="H488" t="s">
        <v>53</v>
      </c>
      <c r="I488">
        <f t="shared" si="7"/>
        <v>-0.39000000000000057</v>
      </c>
    </row>
    <row r="489" spans="5:9" x14ac:dyDescent="0.45">
      <c r="E489" s="7">
        <v>42864</v>
      </c>
      <c r="F489">
        <v>37.18</v>
      </c>
      <c r="G489">
        <v>2615900</v>
      </c>
      <c r="H489" t="s">
        <v>53</v>
      </c>
      <c r="I489">
        <f t="shared" si="7"/>
        <v>0.17999999999999972</v>
      </c>
    </row>
    <row r="490" spans="5:9" x14ac:dyDescent="0.45">
      <c r="E490" s="7">
        <v>42865</v>
      </c>
      <c r="F490">
        <v>37.21</v>
      </c>
      <c r="G490">
        <v>2499400</v>
      </c>
      <c r="H490" t="s">
        <v>53</v>
      </c>
      <c r="I490">
        <f t="shared" si="7"/>
        <v>-3.0000000000001137E-2</v>
      </c>
    </row>
    <row r="491" spans="5:9" x14ac:dyDescent="0.45">
      <c r="E491" s="7">
        <v>42866</v>
      </c>
      <c r="F491">
        <v>37</v>
      </c>
      <c r="G491">
        <v>2632200</v>
      </c>
      <c r="H491" t="s">
        <v>53</v>
      </c>
      <c r="I491">
        <f t="shared" si="7"/>
        <v>0.21000000000000085</v>
      </c>
    </row>
    <row r="492" spans="5:9" x14ac:dyDescent="0.45">
      <c r="E492" s="7">
        <v>42867</v>
      </c>
      <c r="F492">
        <v>36.65</v>
      </c>
      <c r="G492">
        <v>3345100</v>
      </c>
      <c r="H492" t="s">
        <v>53</v>
      </c>
      <c r="I492">
        <f t="shared" si="7"/>
        <v>0.35000000000000142</v>
      </c>
    </row>
    <row r="493" spans="5:9" x14ac:dyDescent="0.45">
      <c r="E493" s="7">
        <v>42870</v>
      </c>
      <c r="F493">
        <v>37.020000000000003</v>
      </c>
      <c r="G493">
        <v>3529900</v>
      </c>
      <c r="H493" t="s">
        <v>53</v>
      </c>
      <c r="I493">
        <f t="shared" si="7"/>
        <v>-0.37000000000000455</v>
      </c>
    </row>
    <row r="494" spans="5:9" x14ac:dyDescent="0.45">
      <c r="E494" s="7">
        <v>42871</v>
      </c>
      <c r="F494">
        <v>37.08</v>
      </c>
      <c r="G494">
        <v>3486200</v>
      </c>
      <c r="H494" t="s">
        <v>53</v>
      </c>
      <c r="I494">
        <f t="shared" si="7"/>
        <v>-5.9999999999995168E-2</v>
      </c>
    </row>
    <row r="495" spans="5:9" x14ac:dyDescent="0.45">
      <c r="E495" s="7">
        <v>42872</v>
      </c>
      <c r="F495">
        <v>34.57</v>
      </c>
      <c r="G495">
        <v>9944800</v>
      </c>
      <c r="H495" t="s">
        <v>53</v>
      </c>
      <c r="I495">
        <f t="shared" si="7"/>
        <v>2.509999999999998</v>
      </c>
    </row>
    <row r="496" spans="5:9" x14ac:dyDescent="0.45">
      <c r="E496" s="7">
        <v>42873</v>
      </c>
      <c r="F496">
        <v>34.46</v>
      </c>
      <c r="G496">
        <v>6107700</v>
      </c>
      <c r="H496" t="s">
        <v>53</v>
      </c>
      <c r="I496">
        <f t="shared" si="7"/>
        <v>0.10999999999999943</v>
      </c>
    </row>
    <row r="497" spans="5:9" x14ac:dyDescent="0.45">
      <c r="E497" s="7">
        <v>42874</v>
      </c>
      <c r="F497">
        <v>34.57</v>
      </c>
      <c r="G497">
        <v>5270200</v>
      </c>
      <c r="H497" t="s">
        <v>53</v>
      </c>
      <c r="I497">
        <f t="shared" si="7"/>
        <v>-0.10999999999999943</v>
      </c>
    </row>
    <row r="498" spans="5:9" x14ac:dyDescent="0.45">
      <c r="E498" s="7">
        <v>42877</v>
      </c>
      <c r="F498">
        <v>34.57</v>
      </c>
      <c r="G498">
        <v>4214500</v>
      </c>
      <c r="H498" t="s">
        <v>53</v>
      </c>
      <c r="I498">
        <f t="shared" si="7"/>
        <v>0</v>
      </c>
    </row>
    <row r="499" spans="5:9" x14ac:dyDescent="0.45">
      <c r="E499" s="7">
        <v>42878</v>
      </c>
      <c r="F499">
        <v>35.090000000000003</v>
      </c>
      <c r="G499">
        <v>4377600</v>
      </c>
      <c r="H499" t="s">
        <v>53</v>
      </c>
      <c r="I499">
        <f t="shared" si="7"/>
        <v>-0.52000000000000313</v>
      </c>
    </row>
    <row r="500" spans="5:9" x14ac:dyDescent="0.45">
      <c r="E500" s="7">
        <v>42879</v>
      </c>
      <c r="F500">
        <v>34.630000000000003</v>
      </c>
      <c r="G500">
        <v>4131700</v>
      </c>
      <c r="H500" t="s">
        <v>53</v>
      </c>
      <c r="I500">
        <f t="shared" si="7"/>
        <v>0.46000000000000085</v>
      </c>
    </row>
    <row r="501" spans="5:9" x14ac:dyDescent="0.45">
      <c r="E501" s="7">
        <v>42880</v>
      </c>
      <c r="F501">
        <v>34.57</v>
      </c>
      <c r="G501">
        <v>3954000</v>
      </c>
      <c r="H501" t="s">
        <v>53</v>
      </c>
      <c r="I501">
        <f t="shared" si="7"/>
        <v>6.0000000000002274E-2</v>
      </c>
    </row>
    <row r="502" spans="5:9" x14ac:dyDescent="0.45">
      <c r="E502" s="7">
        <v>42881</v>
      </c>
      <c r="F502">
        <v>34.64</v>
      </c>
      <c r="G502">
        <v>4866800</v>
      </c>
      <c r="H502" t="s">
        <v>53</v>
      </c>
      <c r="I502">
        <f t="shared" si="7"/>
        <v>-7.0000000000000284E-2</v>
      </c>
    </row>
    <row r="503" spans="5:9" x14ac:dyDescent="0.45">
      <c r="E503" s="7">
        <v>42885</v>
      </c>
      <c r="F503">
        <v>34.25</v>
      </c>
      <c r="G503">
        <v>6637400</v>
      </c>
      <c r="H503" t="s">
        <v>53</v>
      </c>
      <c r="I503">
        <f t="shared" si="7"/>
        <v>0.39000000000000057</v>
      </c>
    </row>
    <row r="504" spans="5:9" x14ac:dyDescent="0.45">
      <c r="E504" s="7">
        <v>42886</v>
      </c>
      <c r="F504">
        <v>34.1</v>
      </c>
      <c r="G504">
        <v>5854200</v>
      </c>
      <c r="H504" t="s">
        <v>53</v>
      </c>
      <c r="I504">
        <f t="shared" si="7"/>
        <v>0.14999999999999858</v>
      </c>
    </row>
    <row r="505" spans="5:9" x14ac:dyDescent="0.45">
      <c r="E505" s="7">
        <v>42887</v>
      </c>
      <c r="F505">
        <v>34.5</v>
      </c>
      <c r="G505">
        <v>4073700</v>
      </c>
      <c r="H505" t="s">
        <v>53</v>
      </c>
      <c r="I505">
        <f t="shared" si="7"/>
        <v>-0.39999999999999858</v>
      </c>
    </row>
    <row r="506" spans="5:9" x14ac:dyDescent="0.45">
      <c r="E506" s="7">
        <v>42888</v>
      </c>
      <c r="F506">
        <v>34.130000000000003</v>
      </c>
      <c r="G506">
        <v>5804100</v>
      </c>
      <c r="H506" t="s">
        <v>53</v>
      </c>
      <c r="I506">
        <f t="shared" si="7"/>
        <v>0.36999999999999744</v>
      </c>
    </row>
    <row r="507" spans="5:9" x14ac:dyDescent="0.45">
      <c r="E507" s="7">
        <v>42891</v>
      </c>
      <c r="F507">
        <v>33.979999999999997</v>
      </c>
      <c r="G507">
        <v>4939900</v>
      </c>
      <c r="H507" t="s">
        <v>53</v>
      </c>
      <c r="I507">
        <f t="shared" si="7"/>
        <v>0.15000000000000568</v>
      </c>
    </row>
    <row r="508" spans="5:9" x14ac:dyDescent="0.45">
      <c r="E508" s="7">
        <v>42892</v>
      </c>
      <c r="F508">
        <v>33.86</v>
      </c>
      <c r="G508">
        <v>3277100</v>
      </c>
      <c r="H508" t="s">
        <v>53</v>
      </c>
      <c r="I508">
        <f t="shared" si="7"/>
        <v>0.11999999999999744</v>
      </c>
    </row>
    <row r="509" spans="5:9" x14ac:dyDescent="0.45">
      <c r="E509" s="7">
        <v>42893</v>
      </c>
      <c r="F509">
        <v>34.520000000000003</v>
      </c>
      <c r="G509">
        <v>3642000</v>
      </c>
      <c r="H509" t="s">
        <v>53</v>
      </c>
      <c r="I509">
        <f t="shared" si="7"/>
        <v>-0.66000000000000369</v>
      </c>
    </row>
    <row r="510" spans="5:9" x14ac:dyDescent="0.45">
      <c r="E510" s="7">
        <v>42894</v>
      </c>
      <c r="F510">
        <v>35.619999999999997</v>
      </c>
      <c r="G510">
        <v>5832400</v>
      </c>
      <c r="H510" t="s">
        <v>53</v>
      </c>
      <c r="I510">
        <f t="shared" si="7"/>
        <v>-1.0999999999999943</v>
      </c>
    </row>
    <row r="511" spans="5:9" x14ac:dyDescent="0.45">
      <c r="E511" s="7">
        <v>42895</v>
      </c>
      <c r="F511">
        <v>36.340000000000003</v>
      </c>
      <c r="G511">
        <v>4730700</v>
      </c>
      <c r="H511" t="s">
        <v>53</v>
      </c>
      <c r="I511">
        <f t="shared" si="7"/>
        <v>-0.72000000000000597</v>
      </c>
    </row>
    <row r="512" spans="5:9" x14ac:dyDescent="0.45">
      <c r="E512" s="7">
        <v>42898</v>
      </c>
      <c r="F512">
        <v>36.61</v>
      </c>
      <c r="G512">
        <v>6392400</v>
      </c>
      <c r="H512" t="s">
        <v>53</v>
      </c>
      <c r="I512">
        <f t="shared" si="7"/>
        <v>-0.26999999999999602</v>
      </c>
    </row>
    <row r="513" spans="5:9" x14ac:dyDescent="0.45">
      <c r="E513" s="7">
        <v>42899</v>
      </c>
      <c r="F513">
        <v>36.880000000000003</v>
      </c>
      <c r="G513">
        <v>3774500</v>
      </c>
      <c r="H513" t="s">
        <v>53</v>
      </c>
      <c r="I513">
        <f t="shared" si="7"/>
        <v>-0.27000000000000313</v>
      </c>
    </row>
    <row r="514" spans="5:9" x14ac:dyDescent="0.45">
      <c r="E514" s="7">
        <v>42900</v>
      </c>
      <c r="F514">
        <v>36.58</v>
      </c>
      <c r="G514">
        <v>5384300</v>
      </c>
      <c r="H514" t="s">
        <v>53</v>
      </c>
      <c r="I514">
        <f t="shared" si="7"/>
        <v>0.30000000000000426</v>
      </c>
    </row>
    <row r="515" spans="5:9" x14ac:dyDescent="0.45">
      <c r="E515" s="7">
        <v>42901</v>
      </c>
      <c r="F515">
        <v>36.71</v>
      </c>
      <c r="G515">
        <v>3167800</v>
      </c>
      <c r="H515" t="s">
        <v>53</v>
      </c>
      <c r="I515">
        <f t="shared" si="7"/>
        <v>-0.13000000000000256</v>
      </c>
    </row>
    <row r="516" spans="5:9" x14ac:dyDescent="0.45">
      <c r="E516" s="7">
        <v>42902</v>
      </c>
      <c r="F516">
        <v>36.369999999999997</v>
      </c>
      <c r="G516">
        <v>5086300</v>
      </c>
      <c r="H516" t="s">
        <v>53</v>
      </c>
      <c r="I516">
        <f t="shared" si="7"/>
        <v>0.34000000000000341</v>
      </c>
    </row>
    <row r="517" spans="5:9" x14ac:dyDescent="0.45">
      <c r="E517" s="7">
        <v>42905</v>
      </c>
      <c r="F517">
        <v>36.549999999999997</v>
      </c>
      <c r="G517">
        <v>3136800</v>
      </c>
      <c r="H517" t="s">
        <v>53</v>
      </c>
      <c r="I517">
        <f t="shared" si="7"/>
        <v>-0.17999999999999972</v>
      </c>
    </row>
    <row r="518" spans="5:9" x14ac:dyDescent="0.45">
      <c r="E518" s="7">
        <v>42906</v>
      </c>
      <c r="F518">
        <v>35.94</v>
      </c>
      <c r="G518">
        <v>3048600</v>
      </c>
      <c r="H518" t="s">
        <v>53</v>
      </c>
      <c r="I518">
        <f t="shared" ref="I518:I581" si="8">F517-F518</f>
        <v>0.60999999999999943</v>
      </c>
    </row>
    <row r="519" spans="5:9" x14ac:dyDescent="0.45">
      <c r="E519" s="7">
        <v>42907</v>
      </c>
      <c r="F519">
        <v>35.200000000000003</v>
      </c>
      <c r="G519">
        <v>3832900</v>
      </c>
      <c r="H519" t="s">
        <v>53</v>
      </c>
      <c r="I519">
        <f t="shared" si="8"/>
        <v>0.73999999999999488</v>
      </c>
    </row>
    <row r="520" spans="5:9" x14ac:dyDescent="0.45">
      <c r="E520" s="7">
        <v>42908</v>
      </c>
      <c r="F520">
        <v>34.979999999999997</v>
      </c>
      <c r="G520">
        <v>4440900</v>
      </c>
      <c r="H520" t="s">
        <v>53</v>
      </c>
      <c r="I520">
        <f t="shared" si="8"/>
        <v>0.22000000000000597</v>
      </c>
    </row>
    <row r="521" spans="5:9" x14ac:dyDescent="0.45">
      <c r="E521" s="7">
        <v>42909</v>
      </c>
      <c r="F521">
        <v>34.49</v>
      </c>
      <c r="G521">
        <v>11276100</v>
      </c>
      <c r="H521" t="s">
        <v>53</v>
      </c>
      <c r="I521">
        <f t="shared" si="8"/>
        <v>0.48999999999999488</v>
      </c>
    </row>
    <row r="522" spans="5:9" x14ac:dyDescent="0.45">
      <c r="E522" s="7">
        <v>42912</v>
      </c>
      <c r="F522">
        <v>34.659999999999997</v>
      </c>
      <c r="G522">
        <v>6672300</v>
      </c>
      <c r="H522" t="s">
        <v>53</v>
      </c>
      <c r="I522">
        <f t="shared" si="8"/>
        <v>-0.1699999999999946</v>
      </c>
    </row>
    <row r="523" spans="5:9" x14ac:dyDescent="0.45">
      <c r="E523" s="7">
        <v>42913</v>
      </c>
      <c r="F523">
        <v>34.840000000000003</v>
      </c>
      <c r="G523">
        <v>3570900</v>
      </c>
      <c r="H523" t="s">
        <v>53</v>
      </c>
      <c r="I523">
        <f t="shared" si="8"/>
        <v>-0.18000000000000682</v>
      </c>
    </row>
    <row r="524" spans="5:9" x14ac:dyDescent="0.45">
      <c r="E524" s="7">
        <v>42914</v>
      </c>
      <c r="F524">
        <v>35.340000000000003</v>
      </c>
      <c r="G524">
        <v>5225300</v>
      </c>
      <c r="H524" t="s">
        <v>53</v>
      </c>
      <c r="I524">
        <f t="shared" si="8"/>
        <v>-0.5</v>
      </c>
    </row>
    <row r="525" spans="5:9" x14ac:dyDescent="0.45">
      <c r="E525" s="7">
        <v>42915</v>
      </c>
      <c r="F525">
        <v>35.65</v>
      </c>
      <c r="G525">
        <v>5573700</v>
      </c>
      <c r="H525" t="s">
        <v>53</v>
      </c>
      <c r="I525">
        <f t="shared" si="8"/>
        <v>-0.30999999999999517</v>
      </c>
    </row>
    <row r="526" spans="5:9" x14ac:dyDescent="0.45">
      <c r="E526" s="7">
        <v>42916</v>
      </c>
      <c r="F526">
        <v>35.68</v>
      </c>
      <c r="G526">
        <v>3281200</v>
      </c>
      <c r="H526" t="s">
        <v>53</v>
      </c>
      <c r="I526">
        <f t="shared" si="8"/>
        <v>-3.0000000000001137E-2</v>
      </c>
    </row>
    <row r="527" spans="5:9" x14ac:dyDescent="0.45">
      <c r="E527" s="7">
        <v>42919</v>
      </c>
      <c r="F527">
        <v>36.54</v>
      </c>
      <c r="G527">
        <v>2328700</v>
      </c>
      <c r="H527" t="s">
        <v>53</v>
      </c>
      <c r="I527">
        <f t="shared" si="8"/>
        <v>-0.85999999999999943</v>
      </c>
    </row>
    <row r="528" spans="5:9" x14ac:dyDescent="0.45">
      <c r="E528" s="7">
        <v>42921</v>
      </c>
      <c r="F528">
        <v>36.880000000000003</v>
      </c>
      <c r="G528">
        <v>5212900</v>
      </c>
      <c r="H528" t="s">
        <v>53</v>
      </c>
      <c r="I528">
        <f t="shared" si="8"/>
        <v>-0.34000000000000341</v>
      </c>
    </row>
    <row r="529" spans="5:9" x14ac:dyDescent="0.45">
      <c r="E529" s="7">
        <v>42922</v>
      </c>
      <c r="F529">
        <v>36.6</v>
      </c>
      <c r="G529">
        <v>4151200</v>
      </c>
      <c r="H529" t="s">
        <v>53</v>
      </c>
      <c r="I529">
        <f t="shared" si="8"/>
        <v>0.28000000000000114</v>
      </c>
    </row>
    <row r="530" spans="5:9" x14ac:dyDescent="0.45">
      <c r="E530" s="7">
        <v>42923</v>
      </c>
      <c r="F530">
        <v>37.07</v>
      </c>
      <c r="G530">
        <v>4086600</v>
      </c>
      <c r="H530" t="s">
        <v>53</v>
      </c>
      <c r="I530">
        <f t="shared" si="8"/>
        <v>-0.46999999999999886</v>
      </c>
    </row>
    <row r="531" spans="5:9" x14ac:dyDescent="0.45">
      <c r="E531" s="7">
        <v>42926</v>
      </c>
      <c r="F531">
        <v>37.049999999999997</v>
      </c>
      <c r="G531">
        <v>4071800</v>
      </c>
      <c r="H531" t="s">
        <v>53</v>
      </c>
      <c r="I531">
        <f t="shared" si="8"/>
        <v>2.0000000000003126E-2</v>
      </c>
    </row>
    <row r="532" spans="5:9" x14ac:dyDescent="0.45">
      <c r="E532" s="7">
        <v>42927</v>
      </c>
      <c r="F532">
        <v>36.729999999999997</v>
      </c>
      <c r="G532">
        <v>3533100</v>
      </c>
      <c r="H532" t="s">
        <v>53</v>
      </c>
      <c r="I532">
        <f t="shared" si="8"/>
        <v>0.32000000000000028</v>
      </c>
    </row>
    <row r="533" spans="5:9" x14ac:dyDescent="0.45">
      <c r="E533" s="7">
        <v>42928</v>
      </c>
      <c r="F533">
        <v>36.520000000000003</v>
      </c>
      <c r="G533">
        <v>3105300</v>
      </c>
      <c r="H533" t="s">
        <v>53</v>
      </c>
      <c r="I533">
        <f t="shared" si="8"/>
        <v>0.20999999999999375</v>
      </c>
    </row>
    <row r="534" spans="5:9" x14ac:dyDescent="0.45">
      <c r="E534" s="7">
        <v>42929</v>
      </c>
      <c r="F534">
        <v>36.85</v>
      </c>
      <c r="G534">
        <v>2895600</v>
      </c>
      <c r="H534" t="s">
        <v>53</v>
      </c>
      <c r="I534">
        <f t="shared" si="8"/>
        <v>-0.32999999999999829</v>
      </c>
    </row>
    <row r="535" spans="5:9" x14ac:dyDescent="0.45">
      <c r="E535" s="7">
        <v>42930</v>
      </c>
      <c r="F535">
        <v>36.24</v>
      </c>
      <c r="G535">
        <v>3606500</v>
      </c>
      <c r="H535" t="s">
        <v>53</v>
      </c>
      <c r="I535">
        <f t="shared" si="8"/>
        <v>0.60999999999999943</v>
      </c>
    </row>
    <row r="536" spans="5:9" x14ac:dyDescent="0.45">
      <c r="E536" s="7">
        <v>42933</v>
      </c>
      <c r="F536">
        <v>36.090000000000003</v>
      </c>
      <c r="G536">
        <v>2914000</v>
      </c>
      <c r="H536" t="s">
        <v>53</v>
      </c>
      <c r="I536">
        <f t="shared" si="8"/>
        <v>0.14999999999999858</v>
      </c>
    </row>
    <row r="537" spans="5:9" x14ac:dyDescent="0.45">
      <c r="E537" s="7">
        <v>42934</v>
      </c>
      <c r="F537">
        <v>35.590000000000003</v>
      </c>
      <c r="G537">
        <v>3338400</v>
      </c>
      <c r="H537" t="s">
        <v>53</v>
      </c>
      <c r="I537">
        <f t="shared" si="8"/>
        <v>0.5</v>
      </c>
    </row>
    <row r="538" spans="5:9" x14ac:dyDescent="0.45">
      <c r="E538" s="7">
        <v>42935</v>
      </c>
      <c r="F538">
        <v>35.270000000000003</v>
      </c>
      <c r="G538">
        <v>3632200</v>
      </c>
      <c r="H538" t="s">
        <v>53</v>
      </c>
      <c r="I538">
        <f t="shared" si="8"/>
        <v>0.32000000000000028</v>
      </c>
    </row>
    <row r="539" spans="5:9" x14ac:dyDescent="0.45">
      <c r="E539" s="7">
        <v>42936</v>
      </c>
      <c r="F539">
        <v>35.25</v>
      </c>
      <c r="G539">
        <v>4893500</v>
      </c>
      <c r="H539" t="s">
        <v>53</v>
      </c>
      <c r="I539">
        <f t="shared" si="8"/>
        <v>2.0000000000003126E-2</v>
      </c>
    </row>
    <row r="540" spans="5:9" x14ac:dyDescent="0.45">
      <c r="E540" s="7">
        <v>42937</v>
      </c>
      <c r="F540">
        <v>34.479999999999997</v>
      </c>
      <c r="G540">
        <v>6953200</v>
      </c>
      <c r="H540" t="s">
        <v>53</v>
      </c>
      <c r="I540">
        <f t="shared" si="8"/>
        <v>0.77000000000000313</v>
      </c>
    </row>
    <row r="541" spans="5:9" x14ac:dyDescent="0.45">
      <c r="E541" s="7">
        <v>42940</v>
      </c>
      <c r="F541">
        <v>35.450000000000003</v>
      </c>
      <c r="G541">
        <v>4736300</v>
      </c>
      <c r="H541" t="s">
        <v>53</v>
      </c>
      <c r="I541">
        <f t="shared" si="8"/>
        <v>-0.97000000000000597</v>
      </c>
    </row>
    <row r="542" spans="5:9" x14ac:dyDescent="0.45">
      <c r="E542" s="7">
        <v>42941</v>
      </c>
      <c r="F542">
        <v>35.85</v>
      </c>
      <c r="G542">
        <v>5392500</v>
      </c>
      <c r="H542" t="s">
        <v>53</v>
      </c>
      <c r="I542">
        <f t="shared" si="8"/>
        <v>-0.39999999999999858</v>
      </c>
    </row>
    <row r="543" spans="5:9" x14ac:dyDescent="0.45">
      <c r="E543" s="7">
        <v>42942</v>
      </c>
      <c r="F543">
        <v>35.17</v>
      </c>
      <c r="G543">
        <v>4156400</v>
      </c>
      <c r="H543" t="s">
        <v>53</v>
      </c>
      <c r="I543">
        <f t="shared" si="8"/>
        <v>0.67999999999999972</v>
      </c>
    </row>
    <row r="544" spans="5:9" x14ac:dyDescent="0.45">
      <c r="E544" s="7">
        <v>42943</v>
      </c>
      <c r="F544">
        <v>35.04</v>
      </c>
      <c r="G544">
        <v>5039600</v>
      </c>
      <c r="H544" t="s">
        <v>53</v>
      </c>
      <c r="I544">
        <f t="shared" si="8"/>
        <v>0.13000000000000256</v>
      </c>
    </row>
    <row r="545" spans="5:9" x14ac:dyDescent="0.45">
      <c r="E545" s="7">
        <v>42944</v>
      </c>
      <c r="F545">
        <v>34.94</v>
      </c>
      <c r="G545">
        <v>2786000</v>
      </c>
      <c r="H545" t="s">
        <v>53</v>
      </c>
      <c r="I545">
        <f t="shared" si="8"/>
        <v>0.10000000000000142</v>
      </c>
    </row>
    <row r="546" spans="5:9" x14ac:dyDescent="0.45">
      <c r="E546" s="7">
        <v>42947</v>
      </c>
      <c r="F546">
        <v>35.08</v>
      </c>
      <c r="G546">
        <v>3430400</v>
      </c>
      <c r="H546" t="s">
        <v>53</v>
      </c>
      <c r="I546">
        <f t="shared" si="8"/>
        <v>-0.14000000000000057</v>
      </c>
    </row>
    <row r="547" spans="5:9" x14ac:dyDescent="0.45">
      <c r="E547" s="7">
        <v>42948</v>
      </c>
      <c r="F547">
        <v>35.22</v>
      </c>
      <c r="G547">
        <v>3066300</v>
      </c>
      <c r="H547" t="s">
        <v>53</v>
      </c>
      <c r="I547">
        <f t="shared" si="8"/>
        <v>-0.14000000000000057</v>
      </c>
    </row>
    <row r="548" spans="5:9" x14ac:dyDescent="0.45">
      <c r="E548" s="7">
        <v>42949</v>
      </c>
      <c r="F548">
        <v>35.619999999999997</v>
      </c>
      <c r="G548">
        <v>3555500</v>
      </c>
      <c r="H548" t="s">
        <v>53</v>
      </c>
      <c r="I548">
        <f t="shared" si="8"/>
        <v>-0.39999999999999858</v>
      </c>
    </row>
    <row r="549" spans="5:9" x14ac:dyDescent="0.45">
      <c r="E549" s="7">
        <v>42950</v>
      </c>
      <c r="F549">
        <v>35.22</v>
      </c>
      <c r="G549">
        <v>4182500</v>
      </c>
      <c r="H549" t="s">
        <v>53</v>
      </c>
      <c r="I549">
        <f t="shared" si="8"/>
        <v>0.39999999999999858</v>
      </c>
    </row>
    <row r="550" spans="5:9" x14ac:dyDescent="0.45">
      <c r="E550" s="7">
        <v>42951</v>
      </c>
      <c r="F550">
        <v>35.619999999999997</v>
      </c>
      <c r="G550">
        <v>3751300</v>
      </c>
      <c r="H550" t="s">
        <v>53</v>
      </c>
      <c r="I550">
        <f t="shared" si="8"/>
        <v>-0.39999999999999858</v>
      </c>
    </row>
    <row r="551" spans="5:9" x14ac:dyDescent="0.45">
      <c r="E551" s="7">
        <v>42954</v>
      </c>
      <c r="F551">
        <v>35.35</v>
      </c>
      <c r="G551">
        <v>4100800</v>
      </c>
      <c r="H551" t="s">
        <v>53</v>
      </c>
      <c r="I551">
        <f t="shared" si="8"/>
        <v>0.26999999999999602</v>
      </c>
    </row>
    <row r="552" spans="5:9" x14ac:dyDescent="0.45">
      <c r="E552" s="7">
        <v>42955</v>
      </c>
      <c r="F552">
        <v>35.340000000000003</v>
      </c>
      <c r="G552">
        <v>3549400</v>
      </c>
      <c r="H552" t="s">
        <v>53</v>
      </c>
      <c r="I552">
        <f t="shared" si="8"/>
        <v>9.9999999999980105E-3</v>
      </c>
    </row>
    <row r="553" spans="5:9" x14ac:dyDescent="0.45">
      <c r="E553" s="7">
        <v>42956</v>
      </c>
      <c r="F553">
        <v>35.03</v>
      </c>
      <c r="G553">
        <v>2555100</v>
      </c>
      <c r="H553" t="s">
        <v>53</v>
      </c>
      <c r="I553">
        <f t="shared" si="8"/>
        <v>0.31000000000000227</v>
      </c>
    </row>
    <row r="554" spans="5:9" x14ac:dyDescent="0.45">
      <c r="E554" s="7">
        <v>42957</v>
      </c>
      <c r="F554">
        <v>33.71</v>
      </c>
      <c r="G554">
        <v>4239900</v>
      </c>
      <c r="H554" t="s">
        <v>53</v>
      </c>
      <c r="I554">
        <f t="shared" si="8"/>
        <v>1.3200000000000003</v>
      </c>
    </row>
    <row r="555" spans="5:9" x14ac:dyDescent="0.45">
      <c r="E555" s="7">
        <v>42958</v>
      </c>
      <c r="F555">
        <v>33.39</v>
      </c>
      <c r="G555">
        <v>4223700</v>
      </c>
      <c r="H555" t="s">
        <v>53</v>
      </c>
      <c r="I555">
        <f t="shared" si="8"/>
        <v>0.32000000000000028</v>
      </c>
    </row>
    <row r="556" spans="5:9" x14ac:dyDescent="0.45">
      <c r="E556" s="7">
        <v>42961</v>
      </c>
      <c r="F556">
        <v>34.22</v>
      </c>
      <c r="G556">
        <v>3061800</v>
      </c>
      <c r="H556" t="s">
        <v>53</v>
      </c>
      <c r="I556">
        <f t="shared" si="8"/>
        <v>-0.82999999999999829</v>
      </c>
    </row>
    <row r="557" spans="5:9" x14ac:dyDescent="0.45">
      <c r="E557" s="7">
        <v>42962</v>
      </c>
      <c r="F557">
        <v>33.99</v>
      </c>
      <c r="G557">
        <v>3188800</v>
      </c>
      <c r="H557" t="s">
        <v>53</v>
      </c>
      <c r="I557">
        <f t="shared" si="8"/>
        <v>0.22999999999999687</v>
      </c>
    </row>
    <row r="558" spans="5:9" x14ac:dyDescent="0.45">
      <c r="E558" s="7">
        <v>42963</v>
      </c>
      <c r="F558">
        <v>33.950000000000003</v>
      </c>
      <c r="G558">
        <v>2988900</v>
      </c>
      <c r="H558" t="s">
        <v>53</v>
      </c>
      <c r="I558">
        <f t="shared" si="8"/>
        <v>3.9999999999999147E-2</v>
      </c>
    </row>
    <row r="559" spans="5:9" x14ac:dyDescent="0.45">
      <c r="E559" s="7">
        <v>42964</v>
      </c>
      <c r="F559">
        <v>32.81</v>
      </c>
      <c r="G559">
        <v>4202300</v>
      </c>
      <c r="H559" t="s">
        <v>53</v>
      </c>
      <c r="I559">
        <f t="shared" si="8"/>
        <v>1.1400000000000006</v>
      </c>
    </row>
    <row r="560" spans="5:9" x14ac:dyDescent="0.45">
      <c r="E560" s="7">
        <v>42965</v>
      </c>
      <c r="F560">
        <v>33.06</v>
      </c>
      <c r="G560">
        <v>3972300</v>
      </c>
      <c r="H560" t="s">
        <v>53</v>
      </c>
      <c r="I560">
        <f t="shared" si="8"/>
        <v>-0.25</v>
      </c>
    </row>
    <row r="561" spans="5:9" x14ac:dyDescent="0.45">
      <c r="E561" s="7">
        <v>42968</v>
      </c>
      <c r="F561">
        <v>32.700000000000003</v>
      </c>
      <c r="G561">
        <v>6705200</v>
      </c>
      <c r="H561" t="s">
        <v>53</v>
      </c>
      <c r="I561">
        <f t="shared" si="8"/>
        <v>0.35999999999999943</v>
      </c>
    </row>
    <row r="562" spans="5:9" x14ac:dyDescent="0.45">
      <c r="E562" s="7">
        <v>42969</v>
      </c>
      <c r="F562">
        <v>33.42</v>
      </c>
      <c r="G562">
        <v>4825300</v>
      </c>
      <c r="H562" t="s">
        <v>53</v>
      </c>
      <c r="I562">
        <f t="shared" si="8"/>
        <v>-0.71999999999999886</v>
      </c>
    </row>
    <row r="563" spans="5:9" x14ac:dyDescent="0.45">
      <c r="E563" s="7">
        <v>42970</v>
      </c>
      <c r="F563">
        <v>33.5</v>
      </c>
      <c r="G563">
        <v>3893900</v>
      </c>
      <c r="H563" t="s">
        <v>53</v>
      </c>
      <c r="I563">
        <f t="shared" si="8"/>
        <v>-7.9999999999998295E-2</v>
      </c>
    </row>
    <row r="564" spans="5:9" x14ac:dyDescent="0.45">
      <c r="E564" s="7">
        <v>42971</v>
      </c>
      <c r="F564">
        <v>34</v>
      </c>
      <c r="G564">
        <v>5454400</v>
      </c>
      <c r="H564" t="s">
        <v>53</v>
      </c>
      <c r="I564">
        <f t="shared" si="8"/>
        <v>-0.5</v>
      </c>
    </row>
    <row r="565" spans="5:9" x14ac:dyDescent="0.45">
      <c r="E565" s="7">
        <v>42972</v>
      </c>
      <c r="F565">
        <v>33.85</v>
      </c>
      <c r="G565">
        <v>2763500</v>
      </c>
      <c r="H565" t="s">
        <v>53</v>
      </c>
      <c r="I565">
        <f t="shared" si="8"/>
        <v>0.14999999999999858</v>
      </c>
    </row>
    <row r="566" spans="5:9" x14ac:dyDescent="0.45">
      <c r="E566" s="7">
        <v>42975</v>
      </c>
      <c r="F566">
        <v>33.47</v>
      </c>
      <c r="G566">
        <v>5160400</v>
      </c>
      <c r="H566" t="s">
        <v>53</v>
      </c>
      <c r="I566">
        <f t="shared" si="8"/>
        <v>0.38000000000000256</v>
      </c>
    </row>
    <row r="567" spans="5:9" x14ac:dyDescent="0.45">
      <c r="E567" s="7">
        <v>42976</v>
      </c>
      <c r="F567">
        <v>33.31</v>
      </c>
      <c r="G567">
        <v>4448500</v>
      </c>
      <c r="H567" t="s">
        <v>53</v>
      </c>
      <c r="I567">
        <f t="shared" si="8"/>
        <v>0.15999999999999659</v>
      </c>
    </row>
    <row r="568" spans="5:9" x14ac:dyDescent="0.45">
      <c r="E568" s="7">
        <v>42977</v>
      </c>
      <c r="F568">
        <v>33.39</v>
      </c>
      <c r="G568">
        <v>3180800</v>
      </c>
      <c r="H568" t="s">
        <v>53</v>
      </c>
      <c r="I568">
        <f t="shared" si="8"/>
        <v>-7.9999999999998295E-2</v>
      </c>
    </row>
    <row r="569" spans="5:9" x14ac:dyDescent="0.45">
      <c r="E569" s="7">
        <v>42978</v>
      </c>
      <c r="F569">
        <v>33.130000000000003</v>
      </c>
      <c r="G569">
        <v>3633600</v>
      </c>
      <c r="H569" t="s">
        <v>53</v>
      </c>
      <c r="I569">
        <f t="shared" si="8"/>
        <v>0.25999999999999801</v>
      </c>
    </row>
    <row r="570" spans="5:9" x14ac:dyDescent="0.45">
      <c r="E570" s="7">
        <v>42979</v>
      </c>
      <c r="F570">
        <v>33.61</v>
      </c>
      <c r="G570">
        <v>2883500</v>
      </c>
      <c r="H570" t="s">
        <v>53</v>
      </c>
      <c r="I570">
        <f t="shared" si="8"/>
        <v>-0.47999999999999687</v>
      </c>
    </row>
    <row r="571" spans="5:9" x14ac:dyDescent="0.45">
      <c r="E571" s="7">
        <v>42983</v>
      </c>
      <c r="F571">
        <v>32.65</v>
      </c>
      <c r="G571">
        <v>3952300</v>
      </c>
      <c r="H571" t="s">
        <v>53</v>
      </c>
      <c r="I571">
        <f t="shared" si="8"/>
        <v>0.96000000000000085</v>
      </c>
    </row>
    <row r="572" spans="5:9" x14ac:dyDescent="0.45">
      <c r="E572" s="7">
        <v>42984</v>
      </c>
      <c r="F572">
        <v>32.770000000000003</v>
      </c>
      <c r="G572">
        <v>3997100</v>
      </c>
      <c r="H572" t="s">
        <v>53</v>
      </c>
      <c r="I572">
        <f t="shared" si="8"/>
        <v>-0.12000000000000455</v>
      </c>
    </row>
    <row r="573" spans="5:9" x14ac:dyDescent="0.45">
      <c r="E573" s="7">
        <v>42985</v>
      </c>
      <c r="F573">
        <v>32.08</v>
      </c>
      <c r="G573">
        <v>5217000</v>
      </c>
      <c r="H573" t="s">
        <v>53</v>
      </c>
      <c r="I573">
        <f t="shared" si="8"/>
        <v>0.69000000000000483</v>
      </c>
    </row>
    <row r="574" spans="5:9" x14ac:dyDescent="0.45">
      <c r="E574" s="7">
        <v>42986</v>
      </c>
      <c r="F574">
        <v>32.81</v>
      </c>
      <c r="G574">
        <v>5447300</v>
      </c>
      <c r="H574" t="s">
        <v>53</v>
      </c>
      <c r="I574">
        <f t="shared" si="8"/>
        <v>-0.73000000000000398</v>
      </c>
    </row>
    <row r="575" spans="5:9" x14ac:dyDescent="0.45">
      <c r="E575" s="7">
        <v>42989</v>
      </c>
      <c r="F575">
        <v>33.46</v>
      </c>
      <c r="G575">
        <v>4412800</v>
      </c>
      <c r="H575" t="s">
        <v>53</v>
      </c>
      <c r="I575">
        <f t="shared" si="8"/>
        <v>-0.64999999999999858</v>
      </c>
    </row>
    <row r="576" spans="5:9" x14ac:dyDescent="0.45">
      <c r="E576" s="7">
        <v>42990</v>
      </c>
      <c r="F576">
        <v>34.479999999999997</v>
      </c>
      <c r="G576">
        <v>5623500</v>
      </c>
      <c r="H576" t="s">
        <v>53</v>
      </c>
      <c r="I576">
        <f t="shared" si="8"/>
        <v>-1.019999999999996</v>
      </c>
    </row>
    <row r="577" spans="5:9" x14ac:dyDescent="0.45">
      <c r="E577" s="7">
        <v>42991</v>
      </c>
      <c r="F577">
        <v>34.69</v>
      </c>
      <c r="G577">
        <v>4051100</v>
      </c>
      <c r="H577" t="s">
        <v>53</v>
      </c>
      <c r="I577">
        <f t="shared" si="8"/>
        <v>-0.21000000000000085</v>
      </c>
    </row>
    <row r="578" spans="5:9" x14ac:dyDescent="0.45">
      <c r="E578" s="7">
        <v>42992</v>
      </c>
      <c r="F578">
        <v>34.78</v>
      </c>
      <c r="G578">
        <v>5508000</v>
      </c>
      <c r="H578" t="s">
        <v>53</v>
      </c>
      <c r="I578">
        <f t="shared" si="8"/>
        <v>-9.0000000000003411E-2</v>
      </c>
    </row>
    <row r="579" spans="5:9" x14ac:dyDescent="0.45">
      <c r="E579" s="7">
        <v>42993</v>
      </c>
      <c r="F579">
        <v>35.159999999999997</v>
      </c>
      <c r="G579">
        <v>6791100</v>
      </c>
      <c r="H579" t="s">
        <v>53</v>
      </c>
      <c r="I579">
        <f t="shared" si="8"/>
        <v>-0.37999999999999545</v>
      </c>
    </row>
    <row r="580" spans="5:9" x14ac:dyDescent="0.45">
      <c r="E580" s="7">
        <v>42996</v>
      </c>
      <c r="F580">
        <v>35.590000000000003</v>
      </c>
      <c r="G580">
        <v>3552400</v>
      </c>
      <c r="H580" t="s">
        <v>53</v>
      </c>
      <c r="I580">
        <f t="shared" si="8"/>
        <v>-0.43000000000000682</v>
      </c>
    </row>
    <row r="581" spans="5:9" x14ac:dyDescent="0.45">
      <c r="E581" s="7">
        <v>42997</v>
      </c>
      <c r="F581">
        <v>35.82</v>
      </c>
      <c r="G581">
        <v>4242300</v>
      </c>
      <c r="H581" t="s">
        <v>53</v>
      </c>
      <c r="I581">
        <f t="shared" si="8"/>
        <v>-0.22999999999999687</v>
      </c>
    </row>
    <row r="582" spans="5:9" x14ac:dyDescent="0.45">
      <c r="E582" s="7">
        <v>42998</v>
      </c>
      <c r="F582">
        <v>35.79</v>
      </c>
      <c r="G582">
        <v>8886700</v>
      </c>
      <c r="H582" t="s">
        <v>53</v>
      </c>
      <c r="I582">
        <f t="shared" ref="I582:I645" si="9">F581-F582</f>
        <v>3.0000000000001137E-2</v>
      </c>
    </row>
    <row r="583" spans="5:9" x14ac:dyDescent="0.45">
      <c r="E583" s="7">
        <v>42999</v>
      </c>
      <c r="F583">
        <v>36.270000000000003</v>
      </c>
      <c r="G583">
        <v>4440000</v>
      </c>
      <c r="H583" t="s">
        <v>53</v>
      </c>
      <c r="I583">
        <f t="shared" si="9"/>
        <v>-0.48000000000000398</v>
      </c>
    </row>
    <row r="584" spans="5:9" x14ac:dyDescent="0.45">
      <c r="E584" s="7">
        <v>43000</v>
      </c>
      <c r="F584">
        <v>36.35</v>
      </c>
      <c r="G584">
        <v>2597000</v>
      </c>
      <c r="H584" t="s">
        <v>53</v>
      </c>
      <c r="I584">
        <f t="shared" si="9"/>
        <v>-7.9999999999998295E-2</v>
      </c>
    </row>
    <row r="585" spans="5:9" x14ac:dyDescent="0.45">
      <c r="E585" s="7">
        <v>43003</v>
      </c>
      <c r="F585">
        <v>36.46</v>
      </c>
      <c r="G585">
        <v>3923700</v>
      </c>
      <c r="H585" t="s">
        <v>53</v>
      </c>
      <c r="I585">
        <f t="shared" si="9"/>
        <v>-0.10999999999999943</v>
      </c>
    </row>
    <row r="586" spans="5:9" x14ac:dyDescent="0.45">
      <c r="E586" s="7">
        <v>43004</v>
      </c>
      <c r="F586">
        <v>36.82</v>
      </c>
      <c r="G586">
        <v>4179900</v>
      </c>
      <c r="H586" t="s">
        <v>53</v>
      </c>
      <c r="I586">
        <f t="shared" si="9"/>
        <v>-0.35999999999999943</v>
      </c>
    </row>
    <row r="587" spans="5:9" x14ac:dyDescent="0.45">
      <c r="E587" s="7">
        <v>43005</v>
      </c>
      <c r="F587">
        <v>37.22</v>
      </c>
      <c r="G587">
        <v>4290400</v>
      </c>
      <c r="H587" t="s">
        <v>53</v>
      </c>
      <c r="I587">
        <f t="shared" si="9"/>
        <v>-0.39999999999999858</v>
      </c>
    </row>
    <row r="588" spans="5:9" x14ac:dyDescent="0.45">
      <c r="E588" s="7">
        <v>43006</v>
      </c>
      <c r="F588">
        <v>37.07</v>
      </c>
      <c r="G588">
        <v>3760500</v>
      </c>
      <c r="H588" t="s">
        <v>53</v>
      </c>
      <c r="I588">
        <f t="shared" si="9"/>
        <v>0.14999999999999858</v>
      </c>
    </row>
    <row r="589" spans="5:9" x14ac:dyDescent="0.45">
      <c r="E589" s="7">
        <v>43007</v>
      </c>
      <c r="F589">
        <v>37.869999999999997</v>
      </c>
      <c r="G589">
        <v>5707400</v>
      </c>
      <c r="H589" t="s">
        <v>53</v>
      </c>
      <c r="I589">
        <f t="shared" si="9"/>
        <v>-0.79999999999999716</v>
      </c>
    </row>
    <row r="590" spans="5:9" x14ac:dyDescent="0.45">
      <c r="E590" s="7">
        <v>43010</v>
      </c>
      <c r="F590">
        <v>37.22</v>
      </c>
      <c r="G590">
        <v>9024100</v>
      </c>
      <c r="H590" t="s">
        <v>53</v>
      </c>
      <c r="I590">
        <f t="shared" si="9"/>
        <v>0.64999999999999858</v>
      </c>
    </row>
    <row r="591" spans="5:9" x14ac:dyDescent="0.45">
      <c r="E591" s="7">
        <v>43011</v>
      </c>
      <c r="F591">
        <v>36.840000000000003</v>
      </c>
      <c r="G591">
        <v>6926000</v>
      </c>
      <c r="H591" t="s">
        <v>53</v>
      </c>
      <c r="I591">
        <f t="shared" si="9"/>
        <v>0.37999999999999545</v>
      </c>
    </row>
    <row r="592" spans="5:9" x14ac:dyDescent="0.45">
      <c r="E592" s="7">
        <v>43012</v>
      </c>
      <c r="F592">
        <v>36.57</v>
      </c>
      <c r="G592">
        <v>11398200</v>
      </c>
      <c r="H592" t="s">
        <v>53</v>
      </c>
      <c r="I592">
        <f t="shared" si="9"/>
        <v>0.27000000000000313</v>
      </c>
    </row>
    <row r="593" spans="5:9" x14ac:dyDescent="0.45">
      <c r="E593" s="7">
        <v>43013</v>
      </c>
      <c r="F593">
        <v>37.130000000000003</v>
      </c>
      <c r="G593">
        <v>4741800</v>
      </c>
      <c r="H593" t="s">
        <v>53</v>
      </c>
      <c r="I593">
        <f t="shared" si="9"/>
        <v>-0.56000000000000227</v>
      </c>
    </row>
    <row r="594" spans="5:9" x14ac:dyDescent="0.45">
      <c r="E594" s="7">
        <v>43014</v>
      </c>
      <c r="F594">
        <v>37.49</v>
      </c>
      <c r="G594">
        <v>5049600</v>
      </c>
      <c r="H594" t="s">
        <v>53</v>
      </c>
      <c r="I594">
        <f t="shared" si="9"/>
        <v>-0.35999999999999943</v>
      </c>
    </row>
    <row r="595" spans="5:9" x14ac:dyDescent="0.45">
      <c r="E595" s="7">
        <v>43017</v>
      </c>
      <c r="F595">
        <v>37.31</v>
      </c>
      <c r="G595">
        <v>3696900</v>
      </c>
      <c r="H595" t="s">
        <v>53</v>
      </c>
      <c r="I595">
        <f t="shared" si="9"/>
        <v>0.17999999999999972</v>
      </c>
    </row>
    <row r="596" spans="5:9" x14ac:dyDescent="0.45">
      <c r="E596" s="7">
        <v>43018</v>
      </c>
      <c r="F596">
        <v>37.81</v>
      </c>
      <c r="G596">
        <v>3643500</v>
      </c>
      <c r="H596" t="s">
        <v>53</v>
      </c>
      <c r="I596">
        <f t="shared" si="9"/>
        <v>-0.5</v>
      </c>
    </row>
    <row r="597" spans="5:9" x14ac:dyDescent="0.45">
      <c r="E597" s="7">
        <v>43019</v>
      </c>
      <c r="F597">
        <v>37.450000000000003</v>
      </c>
      <c r="G597">
        <v>4005400</v>
      </c>
      <c r="H597" t="s">
        <v>53</v>
      </c>
      <c r="I597">
        <f t="shared" si="9"/>
        <v>0.35999999999999943</v>
      </c>
    </row>
    <row r="598" spans="5:9" x14ac:dyDescent="0.45">
      <c r="E598" s="7">
        <v>43020</v>
      </c>
      <c r="F598">
        <v>37.159999999999997</v>
      </c>
      <c r="G598">
        <v>2885500</v>
      </c>
      <c r="H598" t="s">
        <v>53</v>
      </c>
      <c r="I598">
        <f t="shared" si="9"/>
        <v>0.29000000000000625</v>
      </c>
    </row>
    <row r="599" spans="5:9" x14ac:dyDescent="0.45">
      <c r="E599" s="7">
        <v>43021</v>
      </c>
      <c r="F599">
        <v>36.979999999999997</v>
      </c>
      <c r="G599">
        <v>3742600</v>
      </c>
      <c r="H599" t="s">
        <v>53</v>
      </c>
      <c r="I599">
        <f t="shared" si="9"/>
        <v>0.17999999999999972</v>
      </c>
    </row>
    <row r="600" spans="5:9" x14ac:dyDescent="0.45">
      <c r="E600" s="7">
        <v>43024</v>
      </c>
      <c r="F600">
        <v>37.049999999999997</v>
      </c>
      <c r="G600">
        <v>3366100</v>
      </c>
      <c r="H600" t="s">
        <v>53</v>
      </c>
      <c r="I600">
        <f t="shared" si="9"/>
        <v>-7.0000000000000284E-2</v>
      </c>
    </row>
    <row r="601" spans="5:9" x14ac:dyDescent="0.45">
      <c r="E601" s="7">
        <v>43025</v>
      </c>
      <c r="F601">
        <v>36.68</v>
      </c>
      <c r="G601">
        <v>3307700</v>
      </c>
      <c r="H601" t="s">
        <v>53</v>
      </c>
      <c r="I601">
        <f t="shared" si="9"/>
        <v>0.36999999999999744</v>
      </c>
    </row>
    <row r="602" spans="5:9" x14ac:dyDescent="0.45">
      <c r="E602" s="7">
        <v>43026</v>
      </c>
      <c r="F602">
        <v>37.18</v>
      </c>
      <c r="G602">
        <v>5668700</v>
      </c>
      <c r="H602" t="s">
        <v>53</v>
      </c>
      <c r="I602">
        <f t="shared" si="9"/>
        <v>-0.5</v>
      </c>
    </row>
    <row r="603" spans="5:9" x14ac:dyDescent="0.45">
      <c r="E603" s="7">
        <v>43027</v>
      </c>
      <c r="F603">
        <v>37.43</v>
      </c>
      <c r="G603">
        <v>4632100</v>
      </c>
      <c r="H603" t="s">
        <v>53</v>
      </c>
      <c r="I603">
        <f t="shared" si="9"/>
        <v>-0.25</v>
      </c>
    </row>
    <row r="604" spans="5:9" x14ac:dyDescent="0.45">
      <c r="E604" s="7">
        <v>43028</v>
      </c>
      <c r="F604">
        <v>38.33</v>
      </c>
      <c r="G604">
        <v>6990200</v>
      </c>
      <c r="H604" t="s">
        <v>53</v>
      </c>
      <c r="I604">
        <f t="shared" si="9"/>
        <v>-0.89999999999999858</v>
      </c>
    </row>
    <row r="605" spans="5:9" x14ac:dyDescent="0.45">
      <c r="E605" s="7">
        <v>43031</v>
      </c>
      <c r="F605">
        <v>38.5</v>
      </c>
      <c r="G605">
        <v>8428400</v>
      </c>
      <c r="H605" t="s">
        <v>53</v>
      </c>
      <c r="I605">
        <f t="shared" si="9"/>
        <v>-0.17000000000000171</v>
      </c>
    </row>
    <row r="606" spans="5:9" x14ac:dyDescent="0.45">
      <c r="E606" s="7">
        <v>43032</v>
      </c>
      <c r="F606">
        <v>38.369999999999997</v>
      </c>
      <c r="G606">
        <v>6312000</v>
      </c>
      <c r="H606" t="s">
        <v>53</v>
      </c>
      <c r="I606">
        <f t="shared" si="9"/>
        <v>0.13000000000000256</v>
      </c>
    </row>
    <row r="607" spans="5:9" x14ac:dyDescent="0.45">
      <c r="E607" s="7">
        <v>43033</v>
      </c>
      <c r="F607">
        <v>38.03</v>
      </c>
      <c r="G607">
        <v>5422700</v>
      </c>
      <c r="H607" t="s">
        <v>53</v>
      </c>
      <c r="I607">
        <f t="shared" si="9"/>
        <v>0.33999999999999631</v>
      </c>
    </row>
    <row r="608" spans="5:9" x14ac:dyDescent="0.45">
      <c r="E608" s="7">
        <v>43034</v>
      </c>
      <c r="F608">
        <v>38.51</v>
      </c>
      <c r="G608">
        <v>4599900</v>
      </c>
      <c r="H608" t="s">
        <v>53</v>
      </c>
      <c r="I608">
        <f t="shared" si="9"/>
        <v>-0.47999999999999687</v>
      </c>
    </row>
    <row r="609" spans="5:9" x14ac:dyDescent="0.45">
      <c r="E609" s="7">
        <v>43035</v>
      </c>
      <c r="F609">
        <v>38.450000000000003</v>
      </c>
      <c r="G609">
        <v>2464200</v>
      </c>
      <c r="H609" t="s">
        <v>53</v>
      </c>
      <c r="I609">
        <f t="shared" si="9"/>
        <v>5.9999999999995168E-2</v>
      </c>
    </row>
    <row r="610" spans="5:9" x14ac:dyDescent="0.45">
      <c r="E610" s="7">
        <v>43038</v>
      </c>
      <c r="F610">
        <v>38.08</v>
      </c>
      <c r="G610">
        <v>3720600</v>
      </c>
      <c r="H610" t="s">
        <v>53</v>
      </c>
      <c r="I610">
        <f t="shared" si="9"/>
        <v>0.37000000000000455</v>
      </c>
    </row>
    <row r="611" spans="5:9" x14ac:dyDescent="0.45">
      <c r="E611" s="7">
        <v>43039</v>
      </c>
      <c r="F611">
        <v>38.01</v>
      </c>
      <c r="G611">
        <v>3200500</v>
      </c>
      <c r="H611" t="s">
        <v>53</v>
      </c>
      <c r="I611">
        <f t="shared" si="9"/>
        <v>7.0000000000000284E-2</v>
      </c>
    </row>
    <row r="612" spans="5:9" x14ac:dyDescent="0.45">
      <c r="E612" s="7">
        <v>43040</v>
      </c>
      <c r="F612">
        <v>38.369999999999997</v>
      </c>
      <c r="G612">
        <v>5282100</v>
      </c>
      <c r="H612" t="s">
        <v>53</v>
      </c>
      <c r="I612">
        <f t="shared" si="9"/>
        <v>-0.35999999999999943</v>
      </c>
    </row>
    <row r="613" spans="5:9" x14ac:dyDescent="0.45">
      <c r="E613" s="7">
        <v>43041</v>
      </c>
      <c r="F613">
        <v>38.74</v>
      </c>
      <c r="G613">
        <v>3353100</v>
      </c>
      <c r="H613" t="s">
        <v>53</v>
      </c>
      <c r="I613">
        <f t="shared" si="9"/>
        <v>-0.37000000000000455</v>
      </c>
    </row>
    <row r="614" spans="5:9" x14ac:dyDescent="0.45">
      <c r="E614" s="7">
        <v>43042</v>
      </c>
      <c r="F614">
        <v>38.82</v>
      </c>
      <c r="G614">
        <v>2949500</v>
      </c>
      <c r="H614" t="s">
        <v>53</v>
      </c>
      <c r="I614">
        <f t="shared" si="9"/>
        <v>-7.9999999999998295E-2</v>
      </c>
    </row>
    <row r="615" spans="5:9" x14ac:dyDescent="0.45">
      <c r="E615" s="7">
        <v>43045</v>
      </c>
      <c r="F615">
        <v>38.72</v>
      </c>
      <c r="G615">
        <v>2233700</v>
      </c>
      <c r="H615" t="s">
        <v>53</v>
      </c>
      <c r="I615">
        <f t="shared" si="9"/>
        <v>0.10000000000000142</v>
      </c>
    </row>
    <row r="616" spans="5:9" x14ac:dyDescent="0.45">
      <c r="E616" s="7">
        <v>43046</v>
      </c>
      <c r="F616">
        <v>37.67</v>
      </c>
      <c r="G616">
        <v>4868900</v>
      </c>
      <c r="H616" t="s">
        <v>53</v>
      </c>
      <c r="I616">
        <f t="shared" si="9"/>
        <v>1.0499999999999972</v>
      </c>
    </row>
    <row r="617" spans="5:9" x14ac:dyDescent="0.45">
      <c r="E617" s="7">
        <v>43047</v>
      </c>
      <c r="F617">
        <v>37.31</v>
      </c>
      <c r="G617">
        <v>5045800</v>
      </c>
      <c r="H617" t="s">
        <v>53</v>
      </c>
      <c r="I617">
        <f t="shared" si="9"/>
        <v>0.35999999999999943</v>
      </c>
    </row>
    <row r="618" spans="5:9" x14ac:dyDescent="0.45">
      <c r="E618" s="7">
        <v>43048</v>
      </c>
      <c r="F618">
        <v>36.81</v>
      </c>
      <c r="G618">
        <v>4777100</v>
      </c>
      <c r="H618" t="s">
        <v>53</v>
      </c>
      <c r="I618">
        <f t="shared" si="9"/>
        <v>0.5</v>
      </c>
    </row>
    <row r="619" spans="5:9" x14ac:dyDescent="0.45">
      <c r="E619" s="7">
        <v>43049</v>
      </c>
      <c r="F619">
        <v>36.68</v>
      </c>
      <c r="G619">
        <v>3615000</v>
      </c>
      <c r="H619" t="s">
        <v>53</v>
      </c>
      <c r="I619">
        <f t="shared" si="9"/>
        <v>0.13000000000000256</v>
      </c>
    </row>
    <row r="620" spans="5:9" x14ac:dyDescent="0.45">
      <c r="E620" s="7">
        <v>43052</v>
      </c>
      <c r="F620">
        <v>37.200000000000003</v>
      </c>
      <c r="G620">
        <v>4689000</v>
      </c>
      <c r="H620" t="s">
        <v>53</v>
      </c>
      <c r="I620">
        <f t="shared" si="9"/>
        <v>-0.52000000000000313</v>
      </c>
    </row>
    <row r="621" spans="5:9" x14ac:dyDescent="0.45">
      <c r="E621" s="7">
        <v>43053</v>
      </c>
      <c r="F621">
        <v>38.07</v>
      </c>
      <c r="G621">
        <v>4903500</v>
      </c>
      <c r="H621" t="s">
        <v>53</v>
      </c>
      <c r="I621">
        <f t="shared" si="9"/>
        <v>-0.86999999999999744</v>
      </c>
    </row>
    <row r="622" spans="5:9" x14ac:dyDescent="0.45">
      <c r="E622" s="7">
        <v>43054</v>
      </c>
      <c r="F622">
        <v>38.14</v>
      </c>
      <c r="G622">
        <v>4191000</v>
      </c>
      <c r="H622" t="s">
        <v>53</v>
      </c>
      <c r="I622">
        <f t="shared" si="9"/>
        <v>-7.0000000000000284E-2</v>
      </c>
    </row>
    <row r="623" spans="5:9" x14ac:dyDescent="0.45">
      <c r="E623" s="7">
        <v>43055</v>
      </c>
      <c r="F623">
        <v>37.92</v>
      </c>
      <c r="G623">
        <v>3584300</v>
      </c>
      <c r="H623" t="s">
        <v>53</v>
      </c>
      <c r="I623">
        <f t="shared" si="9"/>
        <v>0.21999999999999886</v>
      </c>
    </row>
    <row r="624" spans="5:9" x14ac:dyDescent="0.45">
      <c r="E624" s="7">
        <v>43056</v>
      </c>
      <c r="F624">
        <v>38.17</v>
      </c>
      <c r="G624">
        <v>2096800</v>
      </c>
      <c r="H624" t="s">
        <v>53</v>
      </c>
      <c r="I624">
        <f t="shared" si="9"/>
        <v>-0.25</v>
      </c>
    </row>
    <row r="625" spans="5:9" x14ac:dyDescent="0.45">
      <c r="E625" s="7">
        <v>43059</v>
      </c>
      <c r="F625">
        <v>38.25</v>
      </c>
      <c r="G625">
        <v>4023700</v>
      </c>
      <c r="H625" t="s">
        <v>53</v>
      </c>
      <c r="I625">
        <f t="shared" si="9"/>
        <v>-7.9999999999998295E-2</v>
      </c>
    </row>
    <row r="626" spans="5:9" x14ac:dyDescent="0.45">
      <c r="E626" s="7">
        <v>43060</v>
      </c>
      <c r="F626">
        <v>37.9</v>
      </c>
      <c r="G626">
        <v>4695300</v>
      </c>
      <c r="H626" t="s">
        <v>53</v>
      </c>
      <c r="I626">
        <f t="shared" si="9"/>
        <v>0.35000000000000142</v>
      </c>
    </row>
    <row r="627" spans="5:9" x14ac:dyDescent="0.45">
      <c r="E627" s="7">
        <v>43061</v>
      </c>
      <c r="F627">
        <v>37.83</v>
      </c>
      <c r="G627">
        <v>2848200</v>
      </c>
      <c r="H627" t="s">
        <v>53</v>
      </c>
      <c r="I627">
        <f t="shared" si="9"/>
        <v>7.0000000000000284E-2</v>
      </c>
    </row>
    <row r="628" spans="5:9" x14ac:dyDescent="0.45">
      <c r="E628" s="7">
        <v>43063</v>
      </c>
      <c r="F628">
        <v>37.75</v>
      </c>
      <c r="G628">
        <v>807200</v>
      </c>
      <c r="H628" t="s">
        <v>53</v>
      </c>
      <c r="I628">
        <f t="shared" si="9"/>
        <v>7.9999999999998295E-2</v>
      </c>
    </row>
    <row r="629" spans="5:9" x14ac:dyDescent="0.45">
      <c r="E629" s="7">
        <v>43066</v>
      </c>
      <c r="F629">
        <v>37.630000000000003</v>
      </c>
      <c r="G629">
        <v>2299800</v>
      </c>
      <c r="H629" t="s">
        <v>53</v>
      </c>
      <c r="I629">
        <f t="shared" si="9"/>
        <v>0.11999999999999744</v>
      </c>
    </row>
    <row r="630" spans="5:9" x14ac:dyDescent="0.45">
      <c r="E630" s="7">
        <v>43067</v>
      </c>
      <c r="F630">
        <v>38.78</v>
      </c>
      <c r="G630">
        <v>5322100</v>
      </c>
      <c r="H630" t="s">
        <v>53</v>
      </c>
      <c r="I630">
        <f t="shared" si="9"/>
        <v>-1.1499999999999986</v>
      </c>
    </row>
    <row r="631" spans="5:9" x14ac:dyDescent="0.45">
      <c r="E631" s="7">
        <v>43068</v>
      </c>
      <c r="F631">
        <v>40.67</v>
      </c>
      <c r="G631">
        <v>8737000</v>
      </c>
      <c r="H631" t="s">
        <v>53</v>
      </c>
      <c r="I631">
        <f t="shared" si="9"/>
        <v>-1.8900000000000006</v>
      </c>
    </row>
    <row r="632" spans="5:9" x14ac:dyDescent="0.45">
      <c r="E632" s="7">
        <v>43069</v>
      </c>
      <c r="F632">
        <v>40.700000000000003</v>
      </c>
      <c r="G632">
        <v>13191000</v>
      </c>
      <c r="H632" t="s">
        <v>53</v>
      </c>
      <c r="I632">
        <f t="shared" si="9"/>
        <v>-3.0000000000001137E-2</v>
      </c>
    </row>
    <row r="633" spans="5:9" x14ac:dyDescent="0.45">
      <c r="E633" s="7">
        <v>43070</v>
      </c>
      <c r="F633">
        <v>40.69</v>
      </c>
      <c r="G633">
        <v>6694600</v>
      </c>
      <c r="H633" t="s">
        <v>53</v>
      </c>
      <c r="I633">
        <f t="shared" si="9"/>
        <v>1.0000000000005116E-2</v>
      </c>
    </row>
    <row r="634" spans="5:9" x14ac:dyDescent="0.45">
      <c r="E634" s="7">
        <v>43073</v>
      </c>
      <c r="F634">
        <v>41.85</v>
      </c>
      <c r="G634">
        <v>6494500</v>
      </c>
      <c r="H634" t="s">
        <v>53</v>
      </c>
      <c r="I634">
        <f t="shared" si="9"/>
        <v>-1.1600000000000037</v>
      </c>
    </row>
    <row r="635" spans="5:9" x14ac:dyDescent="0.45">
      <c r="E635" s="7">
        <v>43074</v>
      </c>
      <c r="F635">
        <v>40.89</v>
      </c>
      <c r="G635">
        <v>6205600</v>
      </c>
      <c r="H635" t="s">
        <v>53</v>
      </c>
      <c r="I635">
        <f t="shared" si="9"/>
        <v>0.96000000000000085</v>
      </c>
    </row>
    <row r="636" spans="5:9" x14ac:dyDescent="0.45">
      <c r="E636" s="7">
        <v>43075</v>
      </c>
      <c r="F636">
        <v>40.630000000000003</v>
      </c>
      <c r="G636">
        <v>4265200</v>
      </c>
      <c r="H636" t="s">
        <v>53</v>
      </c>
      <c r="I636">
        <f t="shared" si="9"/>
        <v>0.25999999999999801</v>
      </c>
    </row>
    <row r="637" spans="5:9" x14ac:dyDescent="0.45">
      <c r="E637" s="7">
        <v>43076</v>
      </c>
      <c r="F637">
        <v>41.43</v>
      </c>
      <c r="G637">
        <v>4692200</v>
      </c>
      <c r="H637" t="s">
        <v>53</v>
      </c>
      <c r="I637">
        <f t="shared" si="9"/>
        <v>-0.79999999999999716</v>
      </c>
    </row>
    <row r="638" spans="5:9" x14ac:dyDescent="0.45">
      <c r="E638" s="7">
        <v>43077</v>
      </c>
      <c r="F638">
        <v>41.74</v>
      </c>
      <c r="G638">
        <v>3200200</v>
      </c>
      <c r="H638" t="s">
        <v>53</v>
      </c>
      <c r="I638">
        <f t="shared" si="9"/>
        <v>-0.31000000000000227</v>
      </c>
    </row>
    <row r="639" spans="5:9" x14ac:dyDescent="0.45">
      <c r="E639" s="7">
        <v>43080</v>
      </c>
      <c r="F639">
        <v>41.42</v>
      </c>
      <c r="G639">
        <v>3258300</v>
      </c>
      <c r="H639" t="s">
        <v>53</v>
      </c>
      <c r="I639">
        <f t="shared" si="9"/>
        <v>0.32000000000000028</v>
      </c>
    </row>
    <row r="640" spans="5:9" x14ac:dyDescent="0.45">
      <c r="E640" s="7">
        <v>43081</v>
      </c>
      <c r="F640">
        <v>41.92</v>
      </c>
      <c r="G640">
        <v>4219300</v>
      </c>
      <c r="H640" t="s">
        <v>53</v>
      </c>
      <c r="I640">
        <f t="shared" si="9"/>
        <v>-0.5</v>
      </c>
    </row>
    <row r="641" spans="5:9" x14ac:dyDescent="0.45">
      <c r="E641" s="7">
        <v>43082</v>
      </c>
      <c r="F641">
        <v>41.34</v>
      </c>
      <c r="G641">
        <v>3995200</v>
      </c>
      <c r="H641" t="s">
        <v>53</v>
      </c>
      <c r="I641">
        <f t="shared" si="9"/>
        <v>0.57999999999999829</v>
      </c>
    </row>
    <row r="642" spans="5:9" x14ac:dyDescent="0.45">
      <c r="E642" s="7">
        <v>43083</v>
      </c>
      <c r="F642">
        <v>40.869999999999997</v>
      </c>
      <c r="G642">
        <v>3637700</v>
      </c>
      <c r="H642" t="s">
        <v>53</v>
      </c>
      <c r="I642">
        <f t="shared" si="9"/>
        <v>0.47000000000000597</v>
      </c>
    </row>
    <row r="643" spans="5:9" x14ac:dyDescent="0.45">
      <c r="E643" s="7">
        <v>43084</v>
      </c>
      <c r="F643">
        <v>41.7</v>
      </c>
      <c r="G643">
        <v>9186200</v>
      </c>
      <c r="H643" t="s">
        <v>53</v>
      </c>
      <c r="I643">
        <f t="shared" si="9"/>
        <v>-0.8300000000000054</v>
      </c>
    </row>
    <row r="644" spans="5:9" x14ac:dyDescent="0.45">
      <c r="E644" s="7">
        <v>43087</v>
      </c>
      <c r="F644">
        <v>42.03</v>
      </c>
      <c r="G644">
        <v>4445900</v>
      </c>
      <c r="H644" t="s">
        <v>53</v>
      </c>
      <c r="I644">
        <f t="shared" si="9"/>
        <v>-0.32999999999999829</v>
      </c>
    </row>
    <row r="645" spans="5:9" x14ac:dyDescent="0.45">
      <c r="E645" s="7">
        <v>43088</v>
      </c>
      <c r="F645">
        <v>42.08</v>
      </c>
      <c r="G645">
        <v>5364800</v>
      </c>
      <c r="H645" t="s">
        <v>53</v>
      </c>
      <c r="I645">
        <f t="shared" si="9"/>
        <v>-4.9999999999997158E-2</v>
      </c>
    </row>
    <row r="646" spans="5:9" x14ac:dyDescent="0.45">
      <c r="E646" s="7">
        <v>43089</v>
      </c>
      <c r="F646">
        <v>41.93</v>
      </c>
      <c r="G646">
        <v>2521100</v>
      </c>
      <c r="H646" t="s">
        <v>53</v>
      </c>
      <c r="I646">
        <f t="shared" ref="I646:I709" si="10">F645-F646</f>
        <v>0.14999999999999858</v>
      </c>
    </row>
    <row r="647" spans="5:9" x14ac:dyDescent="0.45">
      <c r="E647" s="7">
        <v>43090</v>
      </c>
      <c r="F647">
        <v>42.6</v>
      </c>
      <c r="G647">
        <v>4102100</v>
      </c>
      <c r="H647" t="s">
        <v>53</v>
      </c>
      <c r="I647">
        <f t="shared" si="10"/>
        <v>-0.67000000000000171</v>
      </c>
    </row>
    <row r="648" spans="5:9" x14ac:dyDescent="0.45">
      <c r="E648" s="7">
        <v>43091</v>
      </c>
      <c r="F648">
        <v>42.63</v>
      </c>
      <c r="G648">
        <v>3620200</v>
      </c>
      <c r="H648" t="s">
        <v>53</v>
      </c>
      <c r="I648">
        <f t="shared" si="10"/>
        <v>-3.0000000000001137E-2</v>
      </c>
    </row>
    <row r="649" spans="5:9" x14ac:dyDescent="0.45">
      <c r="E649" s="7">
        <v>43095</v>
      </c>
      <c r="F649">
        <v>42.52</v>
      </c>
      <c r="G649">
        <v>2408400</v>
      </c>
      <c r="H649" t="s">
        <v>53</v>
      </c>
      <c r="I649">
        <f t="shared" si="10"/>
        <v>0.10999999999999943</v>
      </c>
    </row>
    <row r="650" spans="5:9" x14ac:dyDescent="0.45">
      <c r="E650" s="7">
        <v>43096</v>
      </c>
      <c r="F650">
        <v>42.36</v>
      </c>
      <c r="G650">
        <v>2345900</v>
      </c>
      <c r="H650" t="s">
        <v>53</v>
      </c>
      <c r="I650">
        <f t="shared" si="10"/>
        <v>0.16000000000000369</v>
      </c>
    </row>
    <row r="651" spans="5:9" x14ac:dyDescent="0.45">
      <c r="E651" s="7">
        <v>43097</v>
      </c>
      <c r="F651">
        <v>42.44</v>
      </c>
      <c r="G651">
        <v>1459900</v>
      </c>
      <c r="H651" t="s">
        <v>53</v>
      </c>
      <c r="I651">
        <f t="shared" si="10"/>
        <v>-7.9999999999998295E-2</v>
      </c>
    </row>
    <row r="652" spans="5:9" x14ac:dyDescent="0.45">
      <c r="E652" s="7">
        <v>43098</v>
      </c>
      <c r="F652">
        <v>41.98</v>
      </c>
      <c r="G652">
        <v>2644600</v>
      </c>
      <c r="H652" t="s">
        <v>53</v>
      </c>
      <c r="I652">
        <f t="shared" si="10"/>
        <v>0.46000000000000085</v>
      </c>
    </row>
    <row r="653" spans="5:9" x14ac:dyDescent="0.45">
      <c r="E653" s="7">
        <v>43102</v>
      </c>
      <c r="F653">
        <v>42.68</v>
      </c>
      <c r="G653">
        <v>5073100</v>
      </c>
      <c r="H653" t="s">
        <v>53</v>
      </c>
      <c r="I653">
        <f t="shared" si="10"/>
        <v>-0.70000000000000284</v>
      </c>
    </row>
    <row r="654" spans="5:9" x14ac:dyDescent="0.45">
      <c r="E654" s="7">
        <v>43103</v>
      </c>
      <c r="F654">
        <v>43.17</v>
      </c>
      <c r="G654">
        <v>6281200</v>
      </c>
      <c r="H654" t="s">
        <v>53</v>
      </c>
      <c r="I654">
        <f t="shared" si="10"/>
        <v>-0.49000000000000199</v>
      </c>
    </row>
    <row r="655" spans="5:9" x14ac:dyDescent="0.45">
      <c r="E655" s="7">
        <v>43104</v>
      </c>
      <c r="F655">
        <v>43.68</v>
      </c>
      <c r="G655">
        <v>6740100</v>
      </c>
      <c r="H655" t="s">
        <v>53</v>
      </c>
      <c r="I655">
        <f t="shared" si="10"/>
        <v>-0.50999999999999801</v>
      </c>
    </row>
    <row r="656" spans="5:9" x14ac:dyDescent="0.45">
      <c r="E656" s="7">
        <v>43105</v>
      </c>
      <c r="F656">
        <v>43.88</v>
      </c>
      <c r="G656">
        <v>7315600</v>
      </c>
      <c r="H656" t="s">
        <v>53</v>
      </c>
      <c r="I656">
        <f t="shared" si="10"/>
        <v>-0.20000000000000284</v>
      </c>
    </row>
    <row r="657" spans="5:9" x14ac:dyDescent="0.45">
      <c r="E657" s="7">
        <v>43108</v>
      </c>
      <c r="F657">
        <v>44.06</v>
      </c>
      <c r="G657">
        <v>4725700</v>
      </c>
      <c r="H657" t="s">
        <v>53</v>
      </c>
      <c r="I657">
        <f t="shared" si="10"/>
        <v>-0.17999999999999972</v>
      </c>
    </row>
    <row r="658" spans="5:9" x14ac:dyDescent="0.45">
      <c r="E658" s="7">
        <v>43109</v>
      </c>
      <c r="F658">
        <v>44.19</v>
      </c>
      <c r="G658">
        <v>5434900</v>
      </c>
      <c r="H658" t="s">
        <v>53</v>
      </c>
      <c r="I658">
        <f t="shared" si="10"/>
        <v>-0.12999999999999545</v>
      </c>
    </row>
    <row r="659" spans="5:9" x14ac:dyDescent="0.45">
      <c r="E659" s="7">
        <v>43110</v>
      </c>
      <c r="F659">
        <v>44.9</v>
      </c>
      <c r="G659">
        <v>2914700</v>
      </c>
      <c r="H659" t="s">
        <v>53</v>
      </c>
      <c r="I659">
        <f t="shared" si="10"/>
        <v>-0.71000000000000085</v>
      </c>
    </row>
    <row r="660" spans="5:9" x14ac:dyDescent="0.45">
      <c r="E660" s="7">
        <v>43111</v>
      </c>
      <c r="F660">
        <v>45.3</v>
      </c>
      <c r="G660">
        <v>3292500</v>
      </c>
      <c r="H660" t="s">
        <v>53</v>
      </c>
      <c r="I660">
        <f t="shared" si="10"/>
        <v>-0.39999999999999858</v>
      </c>
    </row>
    <row r="661" spans="5:9" x14ac:dyDescent="0.45">
      <c r="E661" s="7">
        <v>43112</v>
      </c>
      <c r="F661">
        <v>45.52</v>
      </c>
      <c r="G661">
        <v>2267300</v>
      </c>
      <c r="H661" t="s">
        <v>53</v>
      </c>
      <c r="I661">
        <f t="shared" si="10"/>
        <v>-0.22000000000000597</v>
      </c>
    </row>
    <row r="662" spans="5:9" x14ac:dyDescent="0.45">
      <c r="E662" s="7">
        <v>43116</v>
      </c>
      <c r="F662">
        <v>45.25</v>
      </c>
      <c r="G662">
        <v>2981700</v>
      </c>
      <c r="H662" t="s">
        <v>53</v>
      </c>
      <c r="I662">
        <f t="shared" si="10"/>
        <v>0.27000000000000313</v>
      </c>
    </row>
    <row r="663" spans="5:9" x14ac:dyDescent="0.45">
      <c r="E663" s="7">
        <v>43117</v>
      </c>
      <c r="F663">
        <v>45.84</v>
      </c>
      <c r="G663">
        <v>3730300</v>
      </c>
      <c r="H663" t="s">
        <v>53</v>
      </c>
      <c r="I663">
        <f t="shared" si="10"/>
        <v>-0.59000000000000341</v>
      </c>
    </row>
    <row r="664" spans="5:9" x14ac:dyDescent="0.45">
      <c r="E664" s="7">
        <v>43118</v>
      </c>
      <c r="F664">
        <v>45.76</v>
      </c>
      <c r="G664">
        <v>6065000</v>
      </c>
      <c r="H664" t="s">
        <v>53</v>
      </c>
      <c r="I664">
        <f t="shared" si="10"/>
        <v>8.00000000000054E-2</v>
      </c>
    </row>
    <row r="665" spans="5:9" x14ac:dyDescent="0.45">
      <c r="E665" s="7">
        <v>43119</v>
      </c>
      <c r="F665">
        <v>46.82</v>
      </c>
      <c r="G665">
        <v>7826200</v>
      </c>
      <c r="H665" t="s">
        <v>53</v>
      </c>
      <c r="I665">
        <f t="shared" si="10"/>
        <v>-1.0600000000000023</v>
      </c>
    </row>
    <row r="666" spans="5:9" x14ac:dyDescent="0.45">
      <c r="E666" s="7">
        <v>43122</v>
      </c>
      <c r="F666">
        <v>47.81</v>
      </c>
      <c r="G666">
        <v>4196100</v>
      </c>
      <c r="H666" t="s">
        <v>53</v>
      </c>
      <c r="I666">
        <f t="shared" si="10"/>
        <v>-0.99000000000000199</v>
      </c>
    </row>
    <row r="667" spans="5:9" x14ac:dyDescent="0.45">
      <c r="E667" s="7">
        <v>43123</v>
      </c>
      <c r="F667">
        <v>47.87</v>
      </c>
      <c r="G667">
        <v>3885900</v>
      </c>
      <c r="H667" t="s">
        <v>53</v>
      </c>
      <c r="I667">
        <f t="shared" si="10"/>
        <v>-5.9999999999995168E-2</v>
      </c>
    </row>
    <row r="668" spans="5:9" x14ac:dyDescent="0.45">
      <c r="E668" s="7">
        <v>43124</v>
      </c>
      <c r="F668">
        <v>47.38</v>
      </c>
      <c r="G668">
        <v>7287100</v>
      </c>
      <c r="H668" t="s">
        <v>53</v>
      </c>
      <c r="I668">
        <f t="shared" si="10"/>
        <v>0.48999999999999488</v>
      </c>
    </row>
    <row r="669" spans="5:9" x14ac:dyDescent="0.45">
      <c r="E669" s="7">
        <v>43125</v>
      </c>
      <c r="F669">
        <v>46.67</v>
      </c>
      <c r="G669">
        <v>5613200</v>
      </c>
      <c r="H669" t="s">
        <v>53</v>
      </c>
      <c r="I669">
        <f t="shared" si="10"/>
        <v>0.71000000000000085</v>
      </c>
    </row>
    <row r="670" spans="5:9" x14ac:dyDescent="0.45">
      <c r="E670" s="7">
        <v>43126</v>
      </c>
      <c r="F670">
        <v>46.95</v>
      </c>
      <c r="G670">
        <v>3979400</v>
      </c>
      <c r="H670" t="s">
        <v>53</v>
      </c>
      <c r="I670">
        <f t="shared" si="10"/>
        <v>-0.28000000000000114</v>
      </c>
    </row>
    <row r="671" spans="5:9" x14ac:dyDescent="0.45">
      <c r="E671" s="7">
        <v>43129</v>
      </c>
      <c r="F671">
        <v>46.75</v>
      </c>
      <c r="G671">
        <v>4266900</v>
      </c>
      <c r="H671" t="s">
        <v>53</v>
      </c>
      <c r="I671">
        <f t="shared" si="10"/>
        <v>0.20000000000000284</v>
      </c>
    </row>
    <row r="672" spans="5:9" x14ac:dyDescent="0.45">
      <c r="E672" s="7">
        <v>43130</v>
      </c>
      <c r="F672">
        <v>46.17</v>
      </c>
      <c r="G672">
        <v>3727500</v>
      </c>
      <c r="H672" t="s">
        <v>53</v>
      </c>
      <c r="I672">
        <f t="shared" si="10"/>
        <v>0.57999999999999829</v>
      </c>
    </row>
    <row r="673" spans="5:9" x14ac:dyDescent="0.45">
      <c r="E673" s="7">
        <v>43131</v>
      </c>
      <c r="F673">
        <v>45.9</v>
      </c>
      <c r="G673">
        <v>4150500</v>
      </c>
      <c r="H673" t="s">
        <v>53</v>
      </c>
      <c r="I673">
        <f t="shared" si="10"/>
        <v>0.27000000000000313</v>
      </c>
    </row>
    <row r="674" spans="5:9" x14ac:dyDescent="0.45">
      <c r="E674" s="7">
        <v>43132</v>
      </c>
      <c r="F674">
        <v>46.81</v>
      </c>
      <c r="G674">
        <v>6742900</v>
      </c>
      <c r="H674" t="s">
        <v>53</v>
      </c>
      <c r="I674">
        <f t="shared" si="10"/>
        <v>-0.91000000000000369</v>
      </c>
    </row>
    <row r="675" spans="5:9" x14ac:dyDescent="0.45">
      <c r="E675" s="7">
        <v>43133</v>
      </c>
      <c r="F675">
        <v>46.02</v>
      </c>
      <c r="G675">
        <v>6066600</v>
      </c>
      <c r="H675" t="s">
        <v>53</v>
      </c>
      <c r="I675">
        <f t="shared" si="10"/>
        <v>0.78999999999999915</v>
      </c>
    </row>
    <row r="676" spans="5:9" x14ac:dyDescent="0.45">
      <c r="E676" s="7">
        <v>43136</v>
      </c>
      <c r="F676">
        <v>43.68</v>
      </c>
      <c r="G676">
        <v>5846100</v>
      </c>
      <c r="H676" t="s">
        <v>53</v>
      </c>
      <c r="I676">
        <f t="shared" si="10"/>
        <v>2.3400000000000034</v>
      </c>
    </row>
    <row r="677" spans="5:9" x14ac:dyDescent="0.45">
      <c r="E677" s="7">
        <v>43137</v>
      </c>
      <c r="F677">
        <v>44.6</v>
      </c>
      <c r="G677">
        <v>8299800</v>
      </c>
      <c r="H677" t="s">
        <v>53</v>
      </c>
      <c r="I677">
        <f t="shared" si="10"/>
        <v>-0.92000000000000171</v>
      </c>
    </row>
    <row r="678" spans="5:9" x14ac:dyDescent="0.45">
      <c r="E678" s="7">
        <v>43138</v>
      </c>
      <c r="F678">
        <v>44.84</v>
      </c>
      <c r="G678">
        <v>6545800</v>
      </c>
      <c r="H678" t="s">
        <v>53</v>
      </c>
      <c r="I678">
        <f t="shared" si="10"/>
        <v>-0.24000000000000199</v>
      </c>
    </row>
    <row r="679" spans="5:9" x14ac:dyDescent="0.45">
      <c r="E679" s="7">
        <v>43139</v>
      </c>
      <c r="F679">
        <v>42.19</v>
      </c>
      <c r="G679">
        <v>4709300</v>
      </c>
      <c r="H679" t="s">
        <v>53</v>
      </c>
      <c r="I679">
        <f t="shared" si="10"/>
        <v>2.6500000000000057</v>
      </c>
    </row>
    <row r="680" spans="5:9" x14ac:dyDescent="0.45">
      <c r="E680" s="7">
        <v>43140</v>
      </c>
      <c r="F680">
        <v>43.05</v>
      </c>
      <c r="G680">
        <v>6874600</v>
      </c>
      <c r="H680" t="s">
        <v>53</v>
      </c>
      <c r="I680">
        <f t="shared" si="10"/>
        <v>-0.85999999999999943</v>
      </c>
    </row>
    <row r="681" spans="5:9" x14ac:dyDescent="0.45">
      <c r="E681" s="7">
        <v>43143</v>
      </c>
      <c r="F681">
        <v>43.96</v>
      </c>
      <c r="G681">
        <v>4381000</v>
      </c>
      <c r="H681" t="s">
        <v>53</v>
      </c>
      <c r="I681">
        <f t="shared" si="10"/>
        <v>-0.91000000000000369</v>
      </c>
    </row>
    <row r="682" spans="5:9" x14ac:dyDescent="0.45">
      <c r="E682" s="7">
        <v>43144</v>
      </c>
      <c r="F682">
        <v>44.39</v>
      </c>
      <c r="G682">
        <v>3437700</v>
      </c>
      <c r="H682" t="s">
        <v>53</v>
      </c>
      <c r="I682">
        <f t="shared" si="10"/>
        <v>-0.42999999999999972</v>
      </c>
    </row>
    <row r="683" spans="5:9" x14ac:dyDescent="0.45">
      <c r="E683" s="7">
        <v>43145</v>
      </c>
      <c r="F683">
        <v>45.85</v>
      </c>
      <c r="G683">
        <v>6307600</v>
      </c>
      <c r="H683" t="s">
        <v>53</v>
      </c>
      <c r="I683">
        <f t="shared" si="10"/>
        <v>-1.4600000000000009</v>
      </c>
    </row>
    <row r="684" spans="5:9" x14ac:dyDescent="0.45">
      <c r="E684" s="7">
        <v>43146</v>
      </c>
      <c r="F684">
        <v>46.02</v>
      </c>
      <c r="G684">
        <v>3042700</v>
      </c>
      <c r="H684" t="s">
        <v>53</v>
      </c>
      <c r="I684">
        <f t="shared" si="10"/>
        <v>-0.17000000000000171</v>
      </c>
    </row>
    <row r="685" spans="5:9" x14ac:dyDescent="0.45">
      <c r="E685" s="7">
        <v>43147</v>
      </c>
      <c r="F685">
        <v>45.93</v>
      </c>
      <c r="G685">
        <v>2791500</v>
      </c>
      <c r="H685" t="s">
        <v>53</v>
      </c>
      <c r="I685">
        <f t="shared" si="10"/>
        <v>9.0000000000003411E-2</v>
      </c>
    </row>
    <row r="686" spans="5:9" x14ac:dyDescent="0.45">
      <c r="E686" s="7">
        <v>43151</v>
      </c>
      <c r="F686">
        <v>46.09</v>
      </c>
      <c r="G686">
        <v>4780700</v>
      </c>
      <c r="H686" t="s">
        <v>53</v>
      </c>
      <c r="I686">
        <f t="shared" si="10"/>
        <v>-0.16000000000000369</v>
      </c>
    </row>
    <row r="687" spans="5:9" x14ac:dyDescent="0.45">
      <c r="E687" s="7">
        <v>43152</v>
      </c>
      <c r="F687">
        <v>46.3</v>
      </c>
      <c r="G687">
        <v>4491000</v>
      </c>
      <c r="H687" t="s">
        <v>53</v>
      </c>
      <c r="I687">
        <f t="shared" si="10"/>
        <v>-0.20999999999999375</v>
      </c>
    </row>
    <row r="688" spans="5:9" x14ac:dyDescent="0.45">
      <c r="E688" s="7">
        <v>43153</v>
      </c>
      <c r="F688">
        <v>45.45</v>
      </c>
      <c r="G688">
        <v>2471100</v>
      </c>
      <c r="H688" t="s">
        <v>53</v>
      </c>
      <c r="I688">
        <f t="shared" si="10"/>
        <v>0.84999999999999432</v>
      </c>
    </row>
    <row r="689" spans="5:9" x14ac:dyDescent="0.45">
      <c r="E689" s="7">
        <v>43154</v>
      </c>
      <c r="F689">
        <v>46.43</v>
      </c>
      <c r="G689">
        <v>2388600</v>
      </c>
      <c r="H689" t="s">
        <v>53</v>
      </c>
      <c r="I689">
        <f t="shared" si="10"/>
        <v>-0.97999999999999687</v>
      </c>
    </row>
    <row r="690" spans="5:9" x14ac:dyDescent="0.45">
      <c r="E690" s="7">
        <v>43157</v>
      </c>
      <c r="F690">
        <v>44.54</v>
      </c>
      <c r="G690">
        <v>14458500</v>
      </c>
      <c r="H690" t="s">
        <v>53</v>
      </c>
      <c r="I690">
        <f t="shared" si="10"/>
        <v>1.8900000000000006</v>
      </c>
    </row>
    <row r="691" spans="5:9" x14ac:dyDescent="0.45">
      <c r="E691" s="7">
        <v>43158</v>
      </c>
      <c r="F691">
        <v>43.75</v>
      </c>
      <c r="G691">
        <v>13968100</v>
      </c>
      <c r="H691" t="s">
        <v>53</v>
      </c>
      <c r="I691">
        <f t="shared" si="10"/>
        <v>0.78999999999999915</v>
      </c>
    </row>
    <row r="692" spans="5:9" x14ac:dyDescent="0.45">
      <c r="E692" s="7">
        <v>43159</v>
      </c>
      <c r="F692">
        <v>43.49</v>
      </c>
      <c r="G692">
        <v>8098700</v>
      </c>
      <c r="H692" t="s">
        <v>53</v>
      </c>
      <c r="I692">
        <f t="shared" si="10"/>
        <v>0.25999999999999801</v>
      </c>
    </row>
    <row r="693" spans="5:9" x14ac:dyDescent="0.45">
      <c r="E693" s="7">
        <v>43160</v>
      </c>
      <c r="F693">
        <v>43.53</v>
      </c>
      <c r="G693">
        <v>7400900</v>
      </c>
      <c r="H693" t="s">
        <v>53</v>
      </c>
      <c r="I693">
        <f t="shared" si="10"/>
        <v>-3.9999999999999147E-2</v>
      </c>
    </row>
    <row r="694" spans="5:9" x14ac:dyDescent="0.45">
      <c r="E694" s="7">
        <v>43161</v>
      </c>
      <c r="F694">
        <v>44.18</v>
      </c>
      <c r="G694">
        <v>5850800</v>
      </c>
      <c r="H694" t="s">
        <v>53</v>
      </c>
      <c r="I694">
        <f t="shared" si="10"/>
        <v>-0.64999999999999858</v>
      </c>
    </row>
    <row r="695" spans="5:9" x14ac:dyDescent="0.45">
      <c r="E695" s="7">
        <v>43164</v>
      </c>
      <c r="F695">
        <v>44.86</v>
      </c>
      <c r="G695">
        <v>5293300</v>
      </c>
      <c r="H695" t="s">
        <v>53</v>
      </c>
      <c r="I695">
        <f t="shared" si="10"/>
        <v>-0.67999999999999972</v>
      </c>
    </row>
    <row r="696" spans="5:9" x14ac:dyDescent="0.45">
      <c r="E696" s="7">
        <v>43165</v>
      </c>
      <c r="F696">
        <v>45.32</v>
      </c>
      <c r="G696">
        <v>3843500</v>
      </c>
      <c r="H696" t="s">
        <v>53</v>
      </c>
      <c r="I696">
        <f t="shared" si="10"/>
        <v>-0.46000000000000085</v>
      </c>
    </row>
    <row r="697" spans="5:9" x14ac:dyDescent="0.45">
      <c r="E697" s="7">
        <v>43166</v>
      </c>
      <c r="F697">
        <v>45.44</v>
      </c>
      <c r="G697">
        <v>3468200</v>
      </c>
      <c r="H697" t="s">
        <v>53</v>
      </c>
      <c r="I697">
        <f t="shared" si="10"/>
        <v>-0.11999999999999744</v>
      </c>
    </row>
    <row r="698" spans="5:9" x14ac:dyDescent="0.45">
      <c r="E698" s="7">
        <v>43167</v>
      </c>
      <c r="F698">
        <v>45.22</v>
      </c>
      <c r="G698">
        <v>3957400</v>
      </c>
      <c r="H698" t="s">
        <v>53</v>
      </c>
      <c r="I698">
        <f t="shared" si="10"/>
        <v>0.21999999999999886</v>
      </c>
    </row>
    <row r="699" spans="5:9" x14ac:dyDescent="0.45">
      <c r="E699" s="7">
        <v>43168</v>
      </c>
      <c r="F699">
        <v>46.26</v>
      </c>
      <c r="G699">
        <v>4264300</v>
      </c>
      <c r="H699" t="s">
        <v>53</v>
      </c>
      <c r="I699">
        <f t="shared" si="10"/>
        <v>-1.0399999999999991</v>
      </c>
    </row>
    <row r="700" spans="5:9" x14ac:dyDescent="0.45">
      <c r="E700" s="7">
        <v>43171</v>
      </c>
      <c r="F700">
        <v>46.15</v>
      </c>
      <c r="G700">
        <v>3581800</v>
      </c>
      <c r="H700" t="s">
        <v>53</v>
      </c>
      <c r="I700">
        <f t="shared" si="10"/>
        <v>0.10999999999999943</v>
      </c>
    </row>
    <row r="701" spans="5:9" x14ac:dyDescent="0.45">
      <c r="E701" s="7">
        <v>43172</v>
      </c>
      <c r="F701">
        <v>45.73</v>
      </c>
      <c r="G701">
        <v>3044800</v>
      </c>
      <c r="H701" t="s">
        <v>53</v>
      </c>
      <c r="I701">
        <f t="shared" si="10"/>
        <v>0.42000000000000171</v>
      </c>
    </row>
    <row r="702" spans="5:9" x14ac:dyDescent="0.45">
      <c r="E702" s="7">
        <v>43173</v>
      </c>
      <c r="F702">
        <v>45.13</v>
      </c>
      <c r="G702">
        <v>5014600</v>
      </c>
      <c r="H702" t="s">
        <v>53</v>
      </c>
      <c r="I702">
        <f t="shared" si="10"/>
        <v>0.59999999999999432</v>
      </c>
    </row>
    <row r="703" spans="5:9" x14ac:dyDescent="0.45">
      <c r="E703" s="7">
        <v>43174</v>
      </c>
      <c r="F703">
        <v>44.96</v>
      </c>
      <c r="G703">
        <v>3121300</v>
      </c>
      <c r="H703" t="s">
        <v>53</v>
      </c>
      <c r="I703">
        <f t="shared" si="10"/>
        <v>0.17000000000000171</v>
      </c>
    </row>
    <row r="704" spans="5:9" x14ac:dyDescent="0.45">
      <c r="E704" s="7">
        <v>43175</v>
      </c>
      <c r="F704">
        <v>44.87</v>
      </c>
      <c r="G704">
        <v>6372100</v>
      </c>
      <c r="H704" t="s">
        <v>53</v>
      </c>
      <c r="I704">
        <f t="shared" si="10"/>
        <v>9.0000000000003411E-2</v>
      </c>
    </row>
    <row r="705" spans="5:9" x14ac:dyDescent="0.45">
      <c r="E705" s="7">
        <v>43178</v>
      </c>
      <c r="F705">
        <v>44.91</v>
      </c>
      <c r="G705">
        <v>3169200</v>
      </c>
      <c r="H705" t="s">
        <v>53</v>
      </c>
      <c r="I705">
        <f t="shared" si="10"/>
        <v>-3.9999999999999147E-2</v>
      </c>
    </row>
    <row r="706" spans="5:9" x14ac:dyDescent="0.45">
      <c r="E706" s="7">
        <v>43179</v>
      </c>
      <c r="F706">
        <v>44.77</v>
      </c>
      <c r="G706">
        <v>2063900</v>
      </c>
      <c r="H706" t="s">
        <v>53</v>
      </c>
      <c r="I706">
        <f t="shared" si="10"/>
        <v>0.13999999999999346</v>
      </c>
    </row>
    <row r="707" spans="5:9" x14ac:dyDescent="0.45">
      <c r="E707" s="7">
        <v>43180</v>
      </c>
      <c r="F707">
        <v>44.92</v>
      </c>
      <c r="G707">
        <v>3601000</v>
      </c>
      <c r="H707" t="s">
        <v>53</v>
      </c>
      <c r="I707">
        <f t="shared" si="10"/>
        <v>-0.14999999999999858</v>
      </c>
    </row>
    <row r="708" spans="5:9" x14ac:dyDescent="0.45">
      <c r="E708" s="7">
        <v>43181</v>
      </c>
      <c r="F708">
        <v>42.95</v>
      </c>
      <c r="G708">
        <v>5413800</v>
      </c>
      <c r="H708" t="s">
        <v>53</v>
      </c>
      <c r="I708">
        <f t="shared" si="10"/>
        <v>1.9699999999999989</v>
      </c>
    </row>
    <row r="709" spans="5:9" x14ac:dyDescent="0.45">
      <c r="E709" s="7">
        <v>43182</v>
      </c>
      <c r="F709">
        <v>41.27</v>
      </c>
      <c r="G709">
        <v>5167300</v>
      </c>
      <c r="H709" t="s">
        <v>53</v>
      </c>
      <c r="I709">
        <f t="shared" si="10"/>
        <v>1.6799999999999997</v>
      </c>
    </row>
    <row r="710" spans="5:9" x14ac:dyDescent="0.45">
      <c r="E710" s="7">
        <v>43185</v>
      </c>
      <c r="F710">
        <v>43.12</v>
      </c>
      <c r="G710">
        <v>6224800</v>
      </c>
      <c r="H710" t="s">
        <v>53</v>
      </c>
      <c r="I710">
        <f t="shared" ref="I710:I773" si="11">F709-F710</f>
        <v>-1.8499999999999943</v>
      </c>
    </row>
    <row r="711" spans="5:9" x14ac:dyDescent="0.45">
      <c r="E711" s="7">
        <v>43186</v>
      </c>
      <c r="F711">
        <v>41.59</v>
      </c>
      <c r="G711">
        <v>5434300</v>
      </c>
      <c r="H711" t="s">
        <v>53</v>
      </c>
      <c r="I711">
        <f t="shared" si="11"/>
        <v>1.529999999999994</v>
      </c>
    </row>
    <row r="712" spans="5:9" x14ac:dyDescent="0.45">
      <c r="E712" s="7">
        <v>43187</v>
      </c>
      <c r="F712">
        <v>41.55</v>
      </c>
      <c r="G712">
        <v>5276000</v>
      </c>
      <c r="H712" t="s">
        <v>53</v>
      </c>
      <c r="I712">
        <f t="shared" si="11"/>
        <v>4.0000000000006253E-2</v>
      </c>
    </row>
    <row r="713" spans="5:9" x14ac:dyDescent="0.45">
      <c r="E713" s="7">
        <v>43188</v>
      </c>
      <c r="F713">
        <v>41.98</v>
      </c>
      <c r="G713">
        <v>6672900</v>
      </c>
      <c r="H713" t="s">
        <v>53</v>
      </c>
      <c r="I713">
        <f t="shared" si="11"/>
        <v>-0.42999999999999972</v>
      </c>
    </row>
    <row r="714" spans="5:9" x14ac:dyDescent="0.45">
      <c r="E714" s="7">
        <v>43192</v>
      </c>
      <c r="F714">
        <v>41.1</v>
      </c>
      <c r="G714">
        <v>4659700</v>
      </c>
      <c r="H714" t="s">
        <v>53</v>
      </c>
      <c r="I714">
        <f t="shared" si="11"/>
        <v>0.87999999999999545</v>
      </c>
    </row>
    <row r="715" spans="5:9" x14ac:dyDescent="0.45">
      <c r="E715" s="7">
        <v>43193</v>
      </c>
      <c r="F715">
        <v>41.81</v>
      </c>
      <c r="G715">
        <v>3581100</v>
      </c>
      <c r="H715" t="s">
        <v>53</v>
      </c>
      <c r="I715">
        <f t="shared" si="11"/>
        <v>-0.71000000000000085</v>
      </c>
    </row>
    <row r="716" spans="5:9" x14ac:dyDescent="0.45">
      <c r="E716" s="7">
        <v>43194</v>
      </c>
      <c r="F716">
        <v>42.77</v>
      </c>
      <c r="G716">
        <v>4959200</v>
      </c>
      <c r="H716" t="s">
        <v>53</v>
      </c>
      <c r="I716">
        <f t="shared" si="11"/>
        <v>-0.96000000000000085</v>
      </c>
    </row>
    <row r="717" spans="5:9" x14ac:dyDescent="0.45">
      <c r="E717" s="7">
        <v>43195</v>
      </c>
      <c r="F717">
        <v>43.02</v>
      </c>
      <c r="G717">
        <v>5229400</v>
      </c>
      <c r="H717" t="s">
        <v>53</v>
      </c>
      <c r="I717">
        <f t="shared" si="11"/>
        <v>-0.25</v>
      </c>
    </row>
    <row r="718" spans="5:9" x14ac:dyDescent="0.45">
      <c r="E718" s="7">
        <v>43196</v>
      </c>
      <c r="F718">
        <v>41.48</v>
      </c>
      <c r="G718">
        <v>5383200</v>
      </c>
      <c r="H718" t="s">
        <v>53</v>
      </c>
      <c r="I718">
        <f t="shared" si="11"/>
        <v>1.5400000000000063</v>
      </c>
    </row>
    <row r="719" spans="5:9" x14ac:dyDescent="0.45">
      <c r="E719" s="7">
        <v>43199</v>
      </c>
      <c r="F719">
        <v>41.74</v>
      </c>
      <c r="G719">
        <v>4324100</v>
      </c>
      <c r="H719" t="s">
        <v>53</v>
      </c>
      <c r="I719">
        <f t="shared" si="11"/>
        <v>-0.26000000000000512</v>
      </c>
    </row>
    <row r="720" spans="5:9" x14ac:dyDescent="0.45">
      <c r="E720" s="7">
        <v>43200</v>
      </c>
      <c r="F720">
        <v>42.7</v>
      </c>
      <c r="G720">
        <v>3645700</v>
      </c>
      <c r="H720" t="s">
        <v>53</v>
      </c>
      <c r="I720">
        <f t="shared" si="11"/>
        <v>-0.96000000000000085</v>
      </c>
    </row>
    <row r="721" spans="5:9" x14ac:dyDescent="0.45">
      <c r="E721" s="7">
        <v>43201</v>
      </c>
      <c r="F721">
        <v>42.18</v>
      </c>
      <c r="G721">
        <v>3161900</v>
      </c>
      <c r="H721" t="s">
        <v>53</v>
      </c>
      <c r="I721">
        <f t="shared" si="11"/>
        <v>0.52000000000000313</v>
      </c>
    </row>
    <row r="722" spans="5:9" x14ac:dyDescent="0.45">
      <c r="E722" s="7">
        <v>43202</v>
      </c>
      <c r="F722">
        <v>43.24</v>
      </c>
      <c r="G722">
        <v>3777700</v>
      </c>
      <c r="H722" t="s">
        <v>53</v>
      </c>
      <c r="I722">
        <f t="shared" si="11"/>
        <v>-1.0600000000000023</v>
      </c>
    </row>
    <row r="723" spans="5:9" x14ac:dyDescent="0.45">
      <c r="E723" s="7">
        <v>43203</v>
      </c>
      <c r="F723">
        <v>42.28</v>
      </c>
      <c r="G723">
        <v>3787200</v>
      </c>
      <c r="H723" t="s">
        <v>53</v>
      </c>
      <c r="I723">
        <f t="shared" si="11"/>
        <v>0.96000000000000085</v>
      </c>
    </row>
    <row r="724" spans="5:9" x14ac:dyDescent="0.45">
      <c r="E724" s="7">
        <v>43206</v>
      </c>
      <c r="F724">
        <v>42.37</v>
      </c>
      <c r="G724">
        <v>2919100</v>
      </c>
      <c r="H724" t="s">
        <v>53</v>
      </c>
      <c r="I724">
        <f t="shared" si="11"/>
        <v>-8.9999999999996305E-2</v>
      </c>
    </row>
    <row r="725" spans="5:9" x14ac:dyDescent="0.45">
      <c r="E725" s="7">
        <v>43207</v>
      </c>
      <c r="F725">
        <v>41.29</v>
      </c>
      <c r="G725">
        <v>7108300</v>
      </c>
      <c r="H725" t="s">
        <v>53</v>
      </c>
      <c r="I725">
        <f t="shared" si="11"/>
        <v>1.0799999999999983</v>
      </c>
    </row>
    <row r="726" spans="5:9" x14ac:dyDescent="0.45">
      <c r="E726" s="7">
        <v>43208</v>
      </c>
      <c r="F726">
        <v>41.03</v>
      </c>
      <c r="G726">
        <v>6786900</v>
      </c>
      <c r="H726" t="s">
        <v>53</v>
      </c>
      <c r="I726">
        <f t="shared" si="11"/>
        <v>0.25999999999999801</v>
      </c>
    </row>
    <row r="727" spans="5:9" x14ac:dyDescent="0.45">
      <c r="E727" s="7">
        <v>43209</v>
      </c>
      <c r="F727">
        <v>41.86</v>
      </c>
      <c r="G727">
        <v>5860700</v>
      </c>
      <c r="H727" t="s">
        <v>53</v>
      </c>
      <c r="I727">
        <f t="shared" si="11"/>
        <v>-0.82999999999999829</v>
      </c>
    </row>
    <row r="728" spans="5:9" x14ac:dyDescent="0.45">
      <c r="E728" s="7">
        <v>43210</v>
      </c>
      <c r="F728">
        <v>41.98</v>
      </c>
      <c r="G728">
        <v>5391500</v>
      </c>
      <c r="H728" t="s">
        <v>53</v>
      </c>
      <c r="I728">
        <f t="shared" si="11"/>
        <v>-0.11999999999999744</v>
      </c>
    </row>
    <row r="729" spans="5:9" x14ac:dyDescent="0.45">
      <c r="E729" s="7">
        <v>43213</v>
      </c>
      <c r="F729">
        <v>42.51</v>
      </c>
      <c r="G729">
        <v>5521100</v>
      </c>
      <c r="H729" t="s">
        <v>53</v>
      </c>
      <c r="I729">
        <f t="shared" si="11"/>
        <v>-0.53000000000000114</v>
      </c>
    </row>
    <row r="730" spans="5:9" x14ac:dyDescent="0.45">
      <c r="E730" s="7">
        <v>43214</v>
      </c>
      <c r="F730">
        <v>42.27</v>
      </c>
      <c r="G730">
        <v>5980600</v>
      </c>
      <c r="H730" t="s">
        <v>53</v>
      </c>
      <c r="I730">
        <f t="shared" si="11"/>
        <v>0.23999999999999488</v>
      </c>
    </row>
    <row r="731" spans="5:9" x14ac:dyDescent="0.45">
      <c r="E731" s="7">
        <v>43215</v>
      </c>
      <c r="F731">
        <v>42.52</v>
      </c>
      <c r="G731">
        <v>3772900</v>
      </c>
      <c r="H731" t="s">
        <v>53</v>
      </c>
      <c r="I731">
        <f t="shared" si="11"/>
        <v>-0.25</v>
      </c>
    </row>
    <row r="732" spans="5:9" x14ac:dyDescent="0.45">
      <c r="E732" s="7">
        <v>43216</v>
      </c>
      <c r="F732">
        <v>41.98</v>
      </c>
      <c r="G732">
        <v>3832100</v>
      </c>
      <c r="H732" t="s">
        <v>53</v>
      </c>
      <c r="I732">
        <f t="shared" si="11"/>
        <v>0.54000000000000625</v>
      </c>
    </row>
    <row r="733" spans="5:9" x14ac:dyDescent="0.45">
      <c r="E733" s="7">
        <v>43217</v>
      </c>
      <c r="F733">
        <v>42.47</v>
      </c>
      <c r="G733">
        <v>3442000</v>
      </c>
      <c r="H733" t="s">
        <v>53</v>
      </c>
      <c r="I733">
        <f t="shared" si="11"/>
        <v>-0.49000000000000199</v>
      </c>
    </row>
    <row r="734" spans="5:9" x14ac:dyDescent="0.45">
      <c r="E734" s="7">
        <v>43220</v>
      </c>
      <c r="F734">
        <v>41.49</v>
      </c>
      <c r="G734">
        <v>2836100</v>
      </c>
      <c r="H734" t="s">
        <v>53</v>
      </c>
      <c r="I734">
        <f t="shared" si="11"/>
        <v>0.97999999999999687</v>
      </c>
    </row>
    <row r="735" spans="5:9" x14ac:dyDescent="0.45">
      <c r="E735" s="7">
        <v>43221</v>
      </c>
      <c r="F735">
        <v>40.950000000000003</v>
      </c>
      <c r="G735">
        <v>7339300</v>
      </c>
      <c r="H735" t="s">
        <v>53</v>
      </c>
      <c r="I735">
        <f t="shared" si="11"/>
        <v>0.53999999999999915</v>
      </c>
    </row>
    <row r="736" spans="5:9" x14ac:dyDescent="0.45">
      <c r="E736" s="7">
        <v>43222</v>
      </c>
      <c r="F736">
        <v>41.01</v>
      </c>
      <c r="G736">
        <v>5698600</v>
      </c>
      <c r="H736" t="s">
        <v>53</v>
      </c>
      <c r="I736">
        <f t="shared" si="11"/>
        <v>-5.9999999999995168E-2</v>
      </c>
    </row>
    <row r="737" spans="5:9" x14ac:dyDescent="0.45">
      <c r="E737" s="7">
        <v>43223</v>
      </c>
      <c r="F737">
        <v>40.409999999999997</v>
      </c>
      <c r="G737">
        <v>4179900</v>
      </c>
      <c r="H737" t="s">
        <v>53</v>
      </c>
      <c r="I737">
        <f t="shared" si="11"/>
        <v>0.60000000000000142</v>
      </c>
    </row>
    <row r="738" spans="5:9" x14ac:dyDescent="0.45">
      <c r="E738" s="7">
        <v>43224</v>
      </c>
      <c r="F738">
        <v>41.03</v>
      </c>
      <c r="G738">
        <v>2738900</v>
      </c>
      <c r="H738" t="s">
        <v>53</v>
      </c>
      <c r="I738">
        <f t="shared" si="11"/>
        <v>-0.62000000000000455</v>
      </c>
    </row>
    <row r="739" spans="5:9" x14ac:dyDescent="0.45">
      <c r="E739" s="7">
        <v>43227</v>
      </c>
      <c r="F739">
        <v>41.07</v>
      </c>
      <c r="G739">
        <v>2592900</v>
      </c>
      <c r="H739" t="s">
        <v>53</v>
      </c>
      <c r="I739">
        <f t="shared" si="11"/>
        <v>-3.9999999999999147E-2</v>
      </c>
    </row>
    <row r="740" spans="5:9" x14ac:dyDescent="0.45">
      <c r="E740" s="7">
        <v>43228</v>
      </c>
      <c r="F740">
        <v>41.32</v>
      </c>
      <c r="G740">
        <v>3656400</v>
      </c>
      <c r="H740" t="s">
        <v>53</v>
      </c>
      <c r="I740">
        <f t="shared" si="11"/>
        <v>-0.25</v>
      </c>
    </row>
    <row r="741" spans="5:9" x14ac:dyDescent="0.45">
      <c r="E741" s="7">
        <v>43229</v>
      </c>
      <c r="F741">
        <v>42.17</v>
      </c>
      <c r="G741">
        <v>3177000</v>
      </c>
      <c r="H741" t="s">
        <v>53</v>
      </c>
      <c r="I741">
        <f t="shared" si="11"/>
        <v>-0.85000000000000142</v>
      </c>
    </row>
    <row r="742" spans="5:9" x14ac:dyDescent="0.45">
      <c r="E742" s="7">
        <v>43230</v>
      </c>
      <c r="F742">
        <v>42.36</v>
      </c>
      <c r="G742">
        <v>2610300</v>
      </c>
      <c r="H742" t="s">
        <v>53</v>
      </c>
      <c r="I742">
        <f t="shared" si="11"/>
        <v>-0.18999999999999773</v>
      </c>
    </row>
    <row r="743" spans="5:9" x14ac:dyDescent="0.45">
      <c r="E743" s="7">
        <v>43231</v>
      </c>
      <c r="F743">
        <v>42.4</v>
      </c>
      <c r="G743">
        <v>2430200</v>
      </c>
      <c r="H743" t="s">
        <v>53</v>
      </c>
      <c r="I743">
        <f t="shared" si="11"/>
        <v>-3.9999999999999147E-2</v>
      </c>
    </row>
    <row r="744" spans="5:9" x14ac:dyDescent="0.45">
      <c r="E744" s="7">
        <v>43234</v>
      </c>
      <c r="F744">
        <v>42.34</v>
      </c>
      <c r="G744">
        <v>2365800</v>
      </c>
      <c r="H744" t="s">
        <v>53</v>
      </c>
      <c r="I744">
        <f t="shared" si="11"/>
        <v>5.9999999999995168E-2</v>
      </c>
    </row>
    <row r="745" spans="5:9" x14ac:dyDescent="0.45">
      <c r="E745" s="7">
        <v>43235</v>
      </c>
      <c r="F745">
        <v>42.72</v>
      </c>
      <c r="G745">
        <v>3501100</v>
      </c>
      <c r="H745" t="s">
        <v>53</v>
      </c>
      <c r="I745">
        <f t="shared" si="11"/>
        <v>-0.37999999999999545</v>
      </c>
    </row>
    <row r="746" spans="5:9" x14ac:dyDescent="0.45">
      <c r="E746" s="7">
        <v>43236</v>
      </c>
      <c r="F746">
        <v>42.54</v>
      </c>
      <c r="G746">
        <v>2906000</v>
      </c>
      <c r="H746" t="s">
        <v>53</v>
      </c>
      <c r="I746">
        <f t="shared" si="11"/>
        <v>0.17999999999999972</v>
      </c>
    </row>
    <row r="747" spans="5:9" x14ac:dyDescent="0.45">
      <c r="E747" s="7">
        <v>43237</v>
      </c>
      <c r="F747">
        <v>42.5</v>
      </c>
      <c r="G747">
        <v>3580400</v>
      </c>
      <c r="H747" t="s">
        <v>53</v>
      </c>
      <c r="I747">
        <f t="shared" si="11"/>
        <v>3.9999999999999147E-2</v>
      </c>
    </row>
    <row r="748" spans="5:9" x14ac:dyDescent="0.45">
      <c r="E748" s="7">
        <v>43238</v>
      </c>
      <c r="F748">
        <v>41.56</v>
      </c>
      <c r="G748">
        <v>3456700</v>
      </c>
      <c r="H748" t="s">
        <v>53</v>
      </c>
      <c r="I748">
        <f t="shared" si="11"/>
        <v>0.93999999999999773</v>
      </c>
    </row>
    <row r="749" spans="5:9" x14ac:dyDescent="0.45">
      <c r="E749" s="7">
        <v>43241</v>
      </c>
      <c r="F749">
        <v>41.89</v>
      </c>
      <c r="G749">
        <v>3850000</v>
      </c>
      <c r="H749" t="s">
        <v>53</v>
      </c>
      <c r="I749">
        <f t="shared" si="11"/>
        <v>-0.32999999999999829</v>
      </c>
    </row>
    <row r="750" spans="5:9" x14ac:dyDescent="0.45">
      <c r="E750" s="7">
        <v>43242</v>
      </c>
      <c r="F750">
        <v>42.19</v>
      </c>
      <c r="G750">
        <v>3424500</v>
      </c>
      <c r="H750" t="s">
        <v>53</v>
      </c>
      <c r="I750">
        <f t="shared" si="11"/>
        <v>-0.29999999999999716</v>
      </c>
    </row>
    <row r="751" spans="5:9" x14ac:dyDescent="0.45">
      <c r="E751" s="7">
        <v>43243</v>
      </c>
      <c r="F751">
        <v>41.79</v>
      </c>
      <c r="G751">
        <v>6262900</v>
      </c>
      <c r="H751" t="s">
        <v>53</v>
      </c>
      <c r="I751">
        <f t="shared" si="11"/>
        <v>0.39999999999999858</v>
      </c>
    </row>
    <row r="752" spans="5:9" x14ac:dyDescent="0.45">
      <c r="E752" s="7">
        <v>43244</v>
      </c>
      <c r="F752">
        <v>41.54</v>
      </c>
      <c r="G752">
        <v>4452900</v>
      </c>
      <c r="H752" t="s">
        <v>53</v>
      </c>
      <c r="I752">
        <f t="shared" si="11"/>
        <v>0.25</v>
      </c>
    </row>
    <row r="753" spans="5:9" x14ac:dyDescent="0.45">
      <c r="E753" s="7">
        <v>43245</v>
      </c>
      <c r="F753">
        <v>41.51</v>
      </c>
      <c r="G753">
        <v>3597000</v>
      </c>
      <c r="H753" t="s">
        <v>53</v>
      </c>
      <c r="I753">
        <f t="shared" si="11"/>
        <v>3.0000000000001137E-2</v>
      </c>
    </row>
    <row r="754" spans="5:9" x14ac:dyDescent="0.45">
      <c r="E754" s="7">
        <v>43249</v>
      </c>
      <c r="F754">
        <v>39.409999999999997</v>
      </c>
      <c r="G754">
        <v>6899700</v>
      </c>
      <c r="H754" t="s">
        <v>53</v>
      </c>
      <c r="I754">
        <f t="shared" si="11"/>
        <v>2.1000000000000014</v>
      </c>
    </row>
    <row r="755" spans="5:9" x14ac:dyDescent="0.45">
      <c r="E755" s="7">
        <v>43250</v>
      </c>
      <c r="F755">
        <v>40.44</v>
      </c>
      <c r="G755">
        <v>4363100</v>
      </c>
      <c r="H755" t="s">
        <v>53</v>
      </c>
      <c r="I755">
        <f t="shared" si="11"/>
        <v>-1.0300000000000011</v>
      </c>
    </row>
    <row r="756" spans="5:9" x14ac:dyDescent="0.45">
      <c r="E756" s="7">
        <v>43251</v>
      </c>
      <c r="F756">
        <v>40.85</v>
      </c>
      <c r="G756">
        <v>9028500</v>
      </c>
      <c r="H756" t="s">
        <v>53</v>
      </c>
      <c r="I756">
        <f t="shared" si="11"/>
        <v>-0.41000000000000369</v>
      </c>
    </row>
    <row r="757" spans="5:9" x14ac:dyDescent="0.45">
      <c r="E757" s="7">
        <v>43252</v>
      </c>
      <c r="F757">
        <v>41.63</v>
      </c>
      <c r="G757">
        <v>4173900</v>
      </c>
      <c r="H757" t="s">
        <v>53</v>
      </c>
      <c r="I757">
        <f t="shared" si="11"/>
        <v>-0.78000000000000114</v>
      </c>
    </row>
    <row r="758" spans="5:9" x14ac:dyDescent="0.45">
      <c r="E758" s="7">
        <v>43255</v>
      </c>
      <c r="F758">
        <v>41.91</v>
      </c>
      <c r="G758">
        <v>4778300</v>
      </c>
      <c r="H758" t="s">
        <v>53</v>
      </c>
      <c r="I758">
        <f t="shared" si="11"/>
        <v>-0.27999999999999403</v>
      </c>
    </row>
    <row r="759" spans="5:9" x14ac:dyDescent="0.45">
      <c r="E759" s="7">
        <v>43256</v>
      </c>
      <c r="F759">
        <v>41.49</v>
      </c>
      <c r="G759">
        <v>4022300</v>
      </c>
      <c r="H759" t="s">
        <v>53</v>
      </c>
      <c r="I759">
        <f t="shared" si="11"/>
        <v>0.4199999999999946</v>
      </c>
    </row>
    <row r="760" spans="5:9" x14ac:dyDescent="0.45">
      <c r="E760" s="7">
        <v>43257</v>
      </c>
      <c r="F760">
        <v>42.38</v>
      </c>
      <c r="G760">
        <v>3702100</v>
      </c>
      <c r="H760" t="s">
        <v>53</v>
      </c>
      <c r="I760">
        <f t="shared" si="11"/>
        <v>-0.89000000000000057</v>
      </c>
    </row>
    <row r="761" spans="5:9" x14ac:dyDescent="0.45">
      <c r="E761" s="7">
        <v>43258</v>
      </c>
      <c r="F761">
        <v>41.91</v>
      </c>
      <c r="G761">
        <v>4811000</v>
      </c>
      <c r="H761" t="s">
        <v>53</v>
      </c>
      <c r="I761">
        <f t="shared" si="11"/>
        <v>0.47000000000000597</v>
      </c>
    </row>
    <row r="762" spans="5:9" x14ac:dyDescent="0.45">
      <c r="E762" s="7">
        <v>43259</v>
      </c>
      <c r="F762">
        <v>41.98</v>
      </c>
      <c r="G762">
        <v>4135600</v>
      </c>
      <c r="H762" t="s">
        <v>53</v>
      </c>
      <c r="I762">
        <f t="shared" si="11"/>
        <v>-7.0000000000000284E-2</v>
      </c>
    </row>
    <row r="763" spans="5:9" x14ac:dyDescent="0.45">
      <c r="E763" s="7">
        <v>43262</v>
      </c>
      <c r="F763">
        <v>41.85</v>
      </c>
      <c r="G763">
        <v>4652600</v>
      </c>
      <c r="H763" t="s">
        <v>53</v>
      </c>
      <c r="I763">
        <f t="shared" si="11"/>
        <v>0.12999999999999545</v>
      </c>
    </row>
    <row r="764" spans="5:9" x14ac:dyDescent="0.45">
      <c r="E764" s="7">
        <v>43263</v>
      </c>
      <c r="F764">
        <v>42.21</v>
      </c>
      <c r="G764">
        <v>5631800</v>
      </c>
      <c r="H764" t="s">
        <v>53</v>
      </c>
      <c r="I764">
        <f t="shared" si="11"/>
        <v>-0.35999999999999943</v>
      </c>
    </row>
    <row r="765" spans="5:9" x14ac:dyDescent="0.45">
      <c r="E765" s="7">
        <v>43264</v>
      </c>
      <c r="F765">
        <v>41.84</v>
      </c>
      <c r="G765">
        <v>5709200</v>
      </c>
      <c r="H765" t="s">
        <v>53</v>
      </c>
      <c r="I765">
        <f t="shared" si="11"/>
        <v>0.36999999999999744</v>
      </c>
    </row>
    <row r="766" spans="5:9" x14ac:dyDescent="0.45">
      <c r="E766" s="7">
        <v>43265</v>
      </c>
      <c r="F766">
        <v>41.4</v>
      </c>
      <c r="G766">
        <v>5402900</v>
      </c>
      <c r="H766" t="s">
        <v>53</v>
      </c>
      <c r="I766">
        <f t="shared" si="11"/>
        <v>0.44000000000000483</v>
      </c>
    </row>
    <row r="767" spans="5:9" x14ac:dyDescent="0.45">
      <c r="E767" s="7">
        <v>43266</v>
      </c>
      <c r="F767">
        <v>41.7</v>
      </c>
      <c r="G767">
        <v>8035200</v>
      </c>
      <c r="H767" t="s">
        <v>53</v>
      </c>
      <c r="I767">
        <f t="shared" si="11"/>
        <v>-0.30000000000000426</v>
      </c>
    </row>
    <row r="768" spans="5:9" x14ac:dyDescent="0.45">
      <c r="E768" s="7">
        <v>43269</v>
      </c>
      <c r="F768">
        <v>41.85</v>
      </c>
      <c r="G768">
        <v>4824900</v>
      </c>
      <c r="H768" t="s">
        <v>53</v>
      </c>
      <c r="I768">
        <f t="shared" si="11"/>
        <v>-0.14999999999999858</v>
      </c>
    </row>
    <row r="769" spans="5:9" x14ac:dyDescent="0.45">
      <c r="E769" s="7">
        <v>43270</v>
      </c>
      <c r="F769">
        <v>41.75</v>
      </c>
      <c r="G769">
        <v>4108500</v>
      </c>
      <c r="H769" t="s">
        <v>53</v>
      </c>
      <c r="I769">
        <f t="shared" si="11"/>
        <v>0.10000000000000142</v>
      </c>
    </row>
    <row r="770" spans="5:9" x14ac:dyDescent="0.45">
      <c r="E770" s="7">
        <v>43271</v>
      </c>
      <c r="F770">
        <v>41.89</v>
      </c>
      <c r="G770">
        <v>4323300</v>
      </c>
      <c r="H770" t="s">
        <v>53</v>
      </c>
      <c r="I770">
        <f t="shared" si="11"/>
        <v>-0.14000000000000057</v>
      </c>
    </row>
    <row r="771" spans="5:9" x14ac:dyDescent="0.45">
      <c r="E771" s="7">
        <v>43272</v>
      </c>
      <c r="F771">
        <v>41.93</v>
      </c>
      <c r="G771">
        <v>2774700</v>
      </c>
      <c r="H771" t="s">
        <v>53</v>
      </c>
      <c r="I771">
        <f t="shared" si="11"/>
        <v>-3.9999999999999147E-2</v>
      </c>
    </row>
    <row r="772" spans="5:9" x14ac:dyDescent="0.45">
      <c r="E772" s="7">
        <v>43273</v>
      </c>
      <c r="F772">
        <v>41.18</v>
      </c>
      <c r="G772">
        <v>5378200</v>
      </c>
      <c r="H772" t="s">
        <v>53</v>
      </c>
      <c r="I772">
        <f t="shared" si="11"/>
        <v>0.75</v>
      </c>
    </row>
    <row r="773" spans="5:9" x14ac:dyDescent="0.45">
      <c r="E773" s="7">
        <v>43276</v>
      </c>
      <c r="F773">
        <v>40.85</v>
      </c>
      <c r="G773">
        <v>7724400</v>
      </c>
      <c r="H773" t="s">
        <v>53</v>
      </c>
      <c r="I773">
        <f t="shared" si="11"/>
        <v>0.32999999999999829</v>
      </c>
    </row>
    <row r="774" spans="5:9" x14ac:dyDescent="0.45">
      <c r="E774" s="7">
        <v>43277</v>
      </c>
      <c r="F774">
        <v>40.14</v>
      </c>
      <c r="G774">
        <v>6471400</v>
      </c>
      <c r="H774" t="s">
        <v>53</v>
      </c>
      <c r="I774">
        <f t="shared" ref="I774:I837" si="12">F773-F774</f>
        <v>0.71000000000000085</v>
      </c>
    </row>
    <row r="775" spans="5:9" x14ac:dyDescent="0.45">
      <c r="E775" s="7">
        <v>43278</v>
      </c>
      <c r="F775">
        <v>39.56</v>
      </c>
      <c r="G775">
        <v>4854500</v>
      </c>
      <c r="H775" t="s">
        <v>53</v>
      </c>
      <c r="I775">
        <f t="shared" si="12"/>
        <v>0.57999999999999829</v>
      </c>
    </row>
    <row r="776" spans="5:9" x14ac:dyDescent="0.45">
      <c r="E776" s="7">
        <v>43279</v>
      </c>
      <c r="F776">
        <v>39.51</v>
      </c>
      <c r="G776">
        <v>3799000</v>
      </c>
      <c r="H776" t="s">
        <v>53</v>
      </c>
      <c r="I776">
        <f t="shared" si="12"/>
        <v>5.0000000000004263E-2</v>
      </c>
    </row>
    <row r="777" spans="5:9" x14ac:dyDescent="0.45">
      <c r="E777" s="7">
        <v>43280</v>
      </c>
      <c r="F777">
        <v>38.9</v>
      </c>
      <c r="G777">
        <v>6868700</v>
      </c>
      <c r="H777" t="s">
        <v>53</v>
      </c>
      <c r="I777">
        <f t="shared" si="12"/>
        <v>0.60999999999999943</v>
      </c>
    </row>
    <row r="778" spans="5:9" x14ac:dyDescent="0.45">
      <c r="E778" s="7">
        <v>43283</v>
      </c>
      <c r="F778">
        <v>39.380000000000003</v>
      </c>
      <c r="G778">
        <v>4336700</v>
      </c>
      <c r="H778" t="s">
        <v>53</v>
      </c>
      <c r="I778">
        <f t="shared" si="12"/>
        <v>-0.48000000000000398</v>
      </c>
    </row>
    <row r="779" spans="5:9" x14ac:dyDescent="0.45">
      <c r="E779" s="7">
        <v>43284</v>
      </c>
      <c r="F779">
        <v>38.96</v>
      </c>
      <c r="G779">
        <v>1695600</v>
      </c>
      <c r="H779" t="s">
        <v>53</v>
      </c>
      <c r="I779">
        <f t="shared" si="12"/>
        <v>0.42000000000000171</v>
      </c>
    </row>
    <row r="780" spans="5:9" x14ac:dyDescent="0.45">
      <c r="E780" s="7">
        <v>43286</v>
      </c>
      <c r="F780">
        <v>39.18</v>
      </c>
      <c r="G780">
        <v>4981500</v>
      </c>
      <c r="H780" t="s">
        <v>53</v>
      </c>
      <c r="I780">
        <f t="shared" si="12"/>
        <v>-0.21999999999999886</v>
      </c>
    </row>
    <row r="781" spans="5:9" x14ac:dyDescent="0.45">
      <c r="E781" s="7">
        <v>43287</v>
      </c>
      <c r="F781">
        <v>39.35</v>
      </c>
      <c r="G781">
        <v>3668900</v>
      </c>
      <c r="H781" t="s">
        <v>53</v>
      </c>
      <c r="I781">
        <f t="shared" si="12"/>
        <v>-0.17000000000000171</v>
      </c>
    </row>
    <row r="782" spans="5:9" x14ac:dyDescent="0.45">
      <c r="E782" s="7">
        <v>43290</v>
      </c>
      <c r="F782">
        <v>40.5</v>
      </c>
      <c r="G782">
        <v>4627600</v>
      </c>
      <c r="H782" t="s">
        <v>53</v>
      </c>
      <c r="I782">
        <f t="shared" si="12"/>
        <v>-1.1499999999999986</v>
      </c>
    </row>
    <row r="783" spans="5:9" x14ac:dyDescent="0.45">
      <c r="E783" s="7">
        <v>43291</v>
      </c>
      <c r="F783">
        <v>40.04</v>
      </c>
      <c r="G783">
        <v>2984200</v>
      </c>
      <c r="H783" t="s">
        <v>53</v>
      </c>
      <c r="I783">
        <f t="shared" si="12"/>
        <v>0.46000000000000085</v>
      </c>
    </row>
    <row r="784" spans="5:9" x14ac:dyDescent="0.45">
      <c r="E784" s="7">
        <v>43292</v>
      </c>
      <c r="F784">
        <v>39.79</v>
      </c>
      <c r="G784">
        <v>3094700</v>
      </c>
      <c r="H784" t="s">
        <v>53</v>
      </c>
      <c r="I784">
        <f t="shared" si="12"/>
        <v>0.25</v>
      </c>
    </row>
    <row r="785" spans="5:9" x14ac:dyDescent="0.45">
      <c r="E785" s="7">
        <v>43293</v>
      </c>
      <c r="F785">
        <v>39.57</v>
      </c>
      <c r="G785">
        <v>5139000</v>
      </c>
      <c r="H785" t="s">
        <v>53</v>
      </c>
      <c r="I785">
        <f t="shared" si="12"/>
        <v>0.21999999999999886</v>
      </c>
    </row>
    <row r="786" spans="5:9" x14ac:dyDescent="0.45">
      <c r="E786" s="7">
        <v>43294</v>
      </c>
      <c r="F786">
        <v>39.36</v>
      </c>
      <c r="G786">
        <v>4342600</v>
      </c>
      <c r="H786" t="s">
        <v>53</v>
      </c>
      <c r="I786">
        <f t="shared" si="12"/>
        <v>0.21000000000000085</v>
      </c>
    </row>
    <row r="787" spans="5:9" x14ac:dyDescent="0.45">
      <c r="E787" s="7">
        <v>43297</v>
      </c>
      <c r="F787">
        <v>39.979999999999997</v>
      </c>
      <c r="G787">
        <v>4278700</v>
      </c>
      <c r="H787" t="s">
        <v>53</v>
      </c>
      <c r="I787">
        <f t="shared" si="12"/>
        <v>-0.61999999999999744</v>
      </c>
    </row>
    <row r="788" spans="5:9" x14ac:dyDescent="0.45">
      <c r="E788" s="7">
        <v>43298</v>
      </c>
      <c r="F788">
        <v>40.04</v>
      </c>
      <c r="G788">
        <v>3965700</v>
      </c>
      <c r="H788" t="s">
        <v>53</v>
      </c>
      <c r="I788">
        <f t="shared" si="12"/>
        <v>-6.0000000000002274E-2</v>
      </c>
    </row>
    <row r="789" spans="5:9" x14ac:dyDescent="0.45">
      <c r="E789" s="7">
        <v>43299</v>
      </c>
      <c r="F789">
        <v>41.04</v>
      </c>
      <c r="G789">
        <v>4275100</v>
      </c>
      <c r="H789" t="s">
        <v>53</v>
      </c>
      <c r="I789">
        <f t="shared" si="12"/>
        <v>-1</v>
      </c>
    </row>
    <row r="790" spans="5:9" x14ac:dyDescent="0.45">
      <c r="E790" s="7">
        <v>43300</v>
      </c>
      <c r="F790">
        <v>40.659999999999997</v>
      </c>
      <c r="G790">
        <v>5817900</v>
      </c>
      <c r="H790" t="s">
        <v>53</v>
      </c>
      <c r="I790">
        <f t="shared" si="12"/>
        <v>0.38000000000000256</v>
      </c>
    </row>
    <row r="791" spans="5:9" x14ac:dyDescent="0.45">
      <c r="E791" s="7">
        <v>43301</v>
      </c>
      <c r="F791">
        <v>40.200000000000003</v>
      </c>
      <c r="G791">
        <v>5895200</v>
      </c>
      <c r="H791" t="s">
        <v>53</v>
      </c>
      <c r="I791">
        <f t="shared" si="12"/>
        <v>0.45999999999999375</v>
      </c>
    </row>
    <row r="792" spans="5:9" x14ac:dyDescent="0.45">
      <c r="E792" s="7">
        <v>43304</v>
      </c>
      <c r="F792">
        <v>40.53</v>
      </c>
      <c r="G792">
        <v>5402100</v>
      </c>
      <c r="H792" t="s">
        <v>53</v>
      </c>
      <c r="I792">
        <f t="shared" si="12"/>
        <v>-0.32999999999999829</v>
      </c>
    </row>
    <row r="793" spans="5:9" x14ac:dyDescent="0.45">
      <c r="E793" s="7">
        <v>43305</v>
      </c>
      <c r="F793">
        <v>40.04</v>
      </c>
      <c r="G793">
        <v>7864700</v>
      </c>
      <c r="H793" t="s">
        <v>53</v>
      </c>
      <c r="I793">
        <f t="shared" si="12"/>
        <v>0.49000000000000199</v>
      </c>
    </row>
    <row r="794" spans="5:9" x14ac:dyDescent="0.45">
      <c r="E794" s="7">
        <v>43306</v>
      </c>
      <c r="F794">
        <v>39.92</v>
      </c>
      <c r="G794">
        <v>4645600</v>
      </c>
      <c r="H794" t="s">
        <v>53</v>
      </c>
      <c r="I794">
        <f t="shared" si="12"/>
        <v>0.11999999999999744</v>
      </c>
    </row>
    <row r="795" spans="5:9" x14ac:dyDescent="0.45">
      <c r="E795" s="7">
        <v>43307</v>
      </c>
      <c r="F795">
        <v>39.96</v>
      </c>
      <c r="G795">
        <v>4712600</v>
      </c>
      <c r="H795" t="s">
        <v>53</v>
      </c>
      <c r="I795">
        <f t="shared" si="12"/>
        <v>-3.9999999999999147E-2</v>
      </c>
    </row>
    <row r="796" spans="5:9" x14ac:dyDescent="0.45">
      <c r="E796" s="7">
        <v>43308</v>
      </c>
      <c r="F796">
        <v>40.1</v>
      </c>
      <c r="G796">
        <v>4102700</v>
      </c>
      <c r="H796" t="s">
        <v>53</v>
      </c>
      <c r="I796">
        <f t="shared" si="12"/>
        <v>-0.14000000000000057</v>
      </c>
    </row>
    <row r="797" spans="5:9" x14ac:dyDescent="0.45">
      <c r="E797" s="7">
        <v>43311</v>
      </c>
      <c r="F797">
        <v>40.07</v>
      </c>
      <c r="G797">
        <v>4518000</v>
      </c>
      <c r="H797" t="s">
        <v>53</v>
      </c>
      <c r="I797">
        <f t="shared" si="12"/>
        <v>3.0000000000001137E-2</v>
      </c>
    </row>
    <row r="798" spans="5:9" x14ac:dyDescent="0.45">
      <c r="E798" s="7">
        <v>43312</v>
      </c>
      <c r="F798">
        <v>39.78</v>
      </c>
      <c r="G798">
        <v>3591900</v>
      </c>
      <c r="H798" t="s">
        <v>53</v>
      </c>
      <c r="I798">
        <f t="shared" si="12"/>
        <v>0.28999999999999915</v>
      </c>
    </row>
    <row r="799" spans="5:9" x14ac:dyDescent="0.45">
      <c r="E799" s="7">
        <v>43313</v>
      </c>
      <c r="F799">
        <v>39.92</v>
      </c>
      <c r="G799">
        <v>4074200</v>
      </c>
      <c r="H799" t="s">
        <v>53</v>
      </c>
      <c r="I799">
        <f t="shared" si="12"/>
        <v>-0.14000000000000057</v>
      </c>
    </row>
    <row r="800" spans="5:9" x14ac:dyDescent="0.45">
      <c r="E800" s="7">
        <v>43314</v>
      </c>
      <c r="F800">
        <v>40.29</v>
      </c>
      <c r="G800">
        <v>3448000</v>
      </c>
      <c r="H800" t="s">
        <v>53</v>
      </c>
      <c r="I800">
        <f t="shared" si="12"/>
        <v>-0.36999999999999744</v>
      </c>
    </row>
    <row r="801" spans="5:9" x14ac:dyDescent="0.45">
      <c r="E801" s="7">
        <v>43315</v>
      </c>
      <c r="F801">
        <v>40.42</v>
      </c>
      <c r="G801">
        <v>4112000</v>
      </c>
      <c r="H801" t="s">
        <v>53</v>
      </c>
      <c r="I801">
        <f t="shared" si="12"/>
        <v>-0.13000000000000256</v>
      </c>
    </row>
    <row r="802" spans="5:9" x14ac:dyDescent="0.45">
      <c r="E802" s="7">
        <v>43318</v>
      </c>
      <c r="F802">
        <v>40.130000000000003</v>
      </c>
      <c r="G802">
        <v>3613400</v>
      </c>
      <c r="H802" t="s">
        <v>53</v>
      </c>
      <c r="I802">
        <f t="shared" si="12"/>
        <v>0.28999999999999915</v>
      </c>
    </row>
    <row r="803" spans="5:9" x14ac:dyDescent="0.45">
      <c r="E803" s="7">
        <v>43319</v>
      </c>
      <c r="F803">
        <v>40.409999999999997</v>
      </c>
      <c r="G803">
        <v>3367100</v>
      </c>
      <c r="H803" t="s">
        <v>53</v>
      </c>
      <c r="I803">
        <f t="shared" si="12"/>
        <v>-0.27999999999999403</v>
      </c>
    </row>
    <row r="804" spans="5:9" x14ac:dyDescent="0.45">
      <c r="E804" s="7">
        <v>43320</v>
      </c>
      <c r="F804">
        <v>41.01</v>
      </c>
      <c r="G804">
        <v>2952000</v>
      </c>
      <c r="H804" t="s">
        <v>53</v>
      </c>
      <c r="I804">
        <f t="shared" si="12"/>
        <v>-0.60000000000000142</v>
      </c>
    </row>
    <row r="805" spans="5:9" x14ac:dyDescent="0.45">
      <c r="E805" s="7">
        <v>43321</v>
      </c>
      <c r="F805">
        <v>40.590000000000003</v>
      </c>
      <c r="G805">
        <v>2686500</v>
      </c>
      <c r="H805" t="s">
        <v>53</v>
      </c>
      <c r="I805">
        <f t="shared" si="12"/>
        <v>0.4199999999999946</v>
      </c>
    </row>
    <row r="806" spans="5:9" x14ac:dyDescent="0.45">
      <c r="E806" s="7">
        <v>43322</v>
      </c>
      <c r="F806">
        <v>40.270000000000003</v>
      </c>
      <c r="G806">
        <v>2143300</v>
      </c>
      <c r="H806" t="s">
        <v>53</v>
      </c>
      <c r="I806">
        <f t="shared" si="12"/>
        <v>0.32000000000000028</v>
      </c>
    </row>
    <row r="807" spans="5:9" x14ac:dyDescent="0.45">
      <c r="E807" s="7">
        <v>43325</v>
      </c>
      <c r="F807">
        <v>39.840000000000003</v>
      </c>
      <c r="G807">
        <v>2496400</v>
      </c>
      <c r="H807" t="s">
        <v>53</v>
      </c>
      <c r="I807">
        <f t="shared" si="12"/>
        <v>0.42999999999999972</v>
      </c>
    </row>
    <row r="808" spans="5:9" x14ac:dyDescent="0.45">
      <c r="E808" s="7">
        <v>43326</v>
      </c>
      <c r="F808">
        <v>40.4</v>
      </c>
      <c r="G808">
        <v>3017300</v>
      </c>
      <c r="H808" t="s">
        <v>53</v>
      </c>
      <c r="I808">
        <f t="shared" si="12"/>
        <v>-0.55999999999999517</v>
      </c>
    </row>
    <row r="809" spans="5:9" x14ac:dyDescent="0.45">
      <c r="E809" s="7">
        <v>43327</v>
      </c>
      <c r="F809">
        <v>39.75</v>
      </c>
      <c r="G809">
        <v>4199100</v>
      </c>
      <c r="H809" t="s">
        <v>53</v>
      </c>
      <c r="I809">
        <f t="shared" si="12"/>
        <v>0.64999999999999858</v>
      </c>
    </row>
    <row r="810" spans="5:9" x14ac:dyDescent="0.45">
      <c r="E810" s="7">
        <v>43328</v>
      </c>
      <c r="F810">
        <v>40.46</v>
      </c>
      <c r="G810">
        <v>3501800</v>
      </c>
      <c r="H810" t="s">
        <v>53</v>
      </c>
      <c r="I810">
        <f t="shared" si="12"/>
        <v>-0.71000000000000085</v>
      </c>
    </row>
    <row r="811" spans="5:9" x14ac:dyDescent="0.45">
      <c r="E811" s="7">
        <v>43329</v>
      </c>
      <c r="F811">
        <v>40.69</v>
      </c>
      <c r="G811">
        <v>2269400</v>
      </c>
      <c r="H811" t="s">
        <v>53</v>
      </c>
      <c r="I811">
        <f t="shared" si="12"/>
        <v>-0.22999999999999687</v>
      </c>
    </row>
    <row r="812" spans="5:9" x14ac:dyDescent="0.45">
      <c r="E812" s="7">
        <v>43332</v>
      </c>
      <c r="F812">
        <v>40.85</v>
      </c>
      <c r="G812">
        <v>2091200</v>
      </c>
      <c r="H812" t="s">
        <v>53</v>
      </c>
      <c r="I812">
        <f t="shared" si="12"/>
        <v>-0.16000000000000369</v>
      </c>
    </row>
    <row r="813" spans="5:9" x14ac:dyDescent="0.45">
      <c r="E813" s="7">
        <v>43333</v>
      </c>
      <c r="F813">
        <v>41.27</v>
      </c>
      <c r="G813">
        <v>3270300</v>
      </c>
      <c r="H813" t="s">
        <v>53</v>
      </c>
      <c r="I813">
        <f t="shared" si="12"/>
        <v>-0.42000000000000171</v>
      </c>
    </row>
    <row r="814" spans="5:9" x14ac:dyDescent="0.45">
      <c r="E814" s="7">
        <v>43334</v>
      </c>
      <c r="F814">
        <v>41.25</v>
      </c>
      <c r="G814">
        <v>2521100</v>
      </c>
      <c r="H814" t="s">
        <v>53</v>
      </c>
      <c r="I814">
        <f t="shared" si="12"/>
        <v>2.0000000000003126E-2</v>
      </c>
    </row>
    <row r="815" spans="5:9" x14ac:dyDescent="0.45">
      <c r="E815" s="7">
        <v>43335</v>
      </c>
      <c r="F815">
        <v>41.04</v>
      </c>
      <c r="G815">
        <v>2713200</v>
      </c>
      <c r="H815" t="s">
        <v>53</v>
      </c>
      <c r="I815">
        <f t="shared" si="12"/>
        <v>0.21000000000000085</v>
      </c>
    </row>
    <row r="816" spans="5:9" x14ac:dyDescent="0.45">
      <c r="E816" s="7">
        <v>43336</v>
      </c>
      <c r="F816">
        <v>40.950000000000003</v>
      </c>
      <c r="G816">
        <v>3289800</v>
      </c>
      <c r="H816" t="s">
        <v>53</v>
      </c>
      <c r="I816">
        <f t="shared" si="12"/>
        <v>8.9999999999996305E-2</v>
      </c>
    </row>
    <row r="817" spans="5:9" x14ac:dyDescent="0.45">
      <c r="E817" s="7">
        <v>43339</v>
      </c>
      <c r="F817">
        <v>41.43</v>
      </c>
      <c r="G817">
        <v>2517400</v>
      </c>
      <c r="H817" t="s">
        <v>53</v>
      </c>
      <c r="I817">
        <f t="shared" si="12"/>
        <v>-0.47999999999999687</v>
      </c>
    </row>
    <row r="818" spans="5:9" x14ac:dyDescent="0.45">
      <c r="E818" s="7">
        <v>43340</v>
      </c>
      <c r="F818">
        <v>41.5</v>
      </c>
      <c r="G818">
        <v>3138600</v>
      </c>
      <c r="H818" t="s">
        <v>53</v>
      </c>
      <c r="I818">
        <f t="shared" si="12"/>
        <v>-7.0000000000000284E-2</v>
      </c>
    </row>
    <row r="819" spans="5:9" x14ac:dyDescent="0.45">
      <c r="E819" s="7">
        <v>43341</v>
      </c>
      <c r="F819">
        <v>41.13</v>
      </c>
      <c r="G819">
        <v>3487300</v>
      </c>
      <c r="H819" t="s">
        <v>53</v>
      </c>
      <c r="I819">
        <f t="shared" si="12"/>
        <v>0.36999999999999744</v>
      </c>
    </row>
    <row r="820" spans="5:9" x14ac:dyDescent="0.45">
      <c r="E820" s="7">
        <v>43342</v>
      </c>
      <c r="F820">
        <v>40.92</v>
      </c>
      <c r="G820">
        <v>3080600</v>
      </c>
      <c r="H820" t="s">
        <v>53</v>
      </c>
      <c r="I820">
        <f t="shared" si="12"/>
        <v>0.21000000000000085</v>
      </c>
    </row>
    <row r="821" spans="5:9" x14ac:dyDescent="0.45">
      <c r="E821" s="7">
        <v>43343</v>
      </c>
      <c r="F821">
        <v>41.16</v>
      </c>
      <c r="G821">
        <v>2660300</v>
      </c>
      <c r="H821" t="s">
        <v>53</v>
      </c>
      <c r="I821">
        <f t="shared" si="12"/>
        <v>-0.23999999999999488</v>
      </c>
    </row>
    <row r="822" spans="5:9" x14ac:dyDescent="0.45">
      <c r="E822" s="7">
        <v>43347</v>
      </c>
      <c r="F822">
        <v>41.23</v>
      </c>
      <c r="G822">
        <v>2875400</v>
      </c>
      <c r="H822" t="s">
        <v>53</v>
      </c>
      <c r="I822">
        <f t="shared" si="12"/>
        <v>-7.0000000000000284E-2</v>
      </c>
    </row>
    <row r="823" spans="5:9" x14ac:dyDescent="0.45">
      <c r="E823" s="7">
        <v>43348</v>
      </c>
      <c r="F823">
        <v>41.48</v>
      </c>
      <c r="G823">
        <v>3801800</v>
      </c>
      <c r="H823" t="s">
        <v>53</v>
      </c>
      <c r="I823">
        <f t="shared" si="12"/>
        <v>-0.25</v>
      </c>
    </row>
    <row r="824" spans="5:9" x14ac:dyDescent="0.45">
      <c r="E824" s="7">
        <v>43349</v>
      </c>
      <c r="F824">
        <v>41.19</v>
      </c>
      <c r="G824">
        <v>2612200</v>
      </c>
      <c r="H824" t="s">
        <v>53</v>
      </c>
      <c r="I824">
        <f t="shared" si="12"/>
        <v>0.28999999999999915</v>
      </c>
    </row>
    <row r="825" spans="5:9" x14ac:dyDescent="0.45">
      <c r="E825" s="7">
        <v>43350</v>
      </c>
      <c r="F825">
        <v>41.01</v>
      </c>
      <c r="G825">
        <v>3539000</v>
      </c>
      <c r="H825" t="s">
        <v>53</v>
      </c>
      <c r="I825">
        <f t="shared" si="12"/>
        <v>0.17999999999999972</v>
      </c>
    </row>
    <row r="826" spans="5:9" x14ac:dyDescent="0.45">
      <c r="E826" s="7">
        <v>43353</v>
      </c>
      <c r="F826">
        <v>40.76</v>
      </c>
      <c r="G826">
        <v>1942700</v>
      </c>
      <c r="H826" t="s">
        <v>53</v>
      </c>
      <c r="I826">
        <f t="shared" si="12"/>
        <v>0.25</v>
      </c>
    </row>
    <row r="827" spans="5:9" x14ac:dyDescent="0.45">
      <c r="E827" s="7">
        <v>43354</v>
      </c>
      <c r="F827">
        <v>41.03</v>
      </c>
      <c r="G827">
        <v>4948000</v>
      </c>
      <c r="H827" t="s">
        <v>53</v>
      </c>
      <c r="I827">
        <f t="shared" si="12"/>
        <v>-0.27000000000000313</v>
      </c>
    </row>
    <row r="828" spans="5:9" x14ac:dyDescent="0.45">
      <c r="E828" s="7">
        <v>43355</v>
      </c>
      <c r="F828">
        <v>40.36</v>
      </c>
      <c r="G828">
        <v>4408000</v>
      </c>
      <c r="H828" t="s">
        <v>53</v>
      </c>
      <c r="I828">
        <f t="shared" si="12"/>
        <v>0.67000000000000171</v>
      </c>
    </row>
    <row r="829" spans="5:9" x14ac:dyDescent="0.45">
      <c r="E829" s="7">
        <v>43356</v>
      </c>
      <c r="F829">
        <v>39.770000000000003</v>
      </c>
      <c r="G829">
        <v>5480300</v>
      </c>
      <c r="H829" t="s">
        <v>53</v>
      </c>
      <c r="I829">
        <f t="shared" si="12"/>
        <v>0.58999999999999631</v>
      </c>
    </row>
    <row r="830" spans="5:9" x14ac:dyDescent="0.45">
      <c r="E830" s="7">
        <v>43357</v>
      </c>
      <c r="F830">
        <v>40.14</v>
      </c>
      <c r="G830">
        <v>3618400</v>
      </c>
      <c r="H830" t="s">
        <v>53</v>
      </c>
      <c r="I830">
        <f t="shared" si="12"/>
        <v>-0.36999999999999744</v>
      </c>
    </row>
    <row r="831" spans="5:9" x14ac:dyDescent="0.45">
      <c r="E831" s="7">
        <v>43360</v>
      </c>
      <c r="F831">
        <v>39.89</v>
      </c>
      <c r="G831">
        <v>2464000</v>
      </c>
      <c r="H831" t="s">
        <v>53</v>
      </c>
      <c r="I831">
        <f t="shared" si="12"/>
        <v>0.25</v>
      </c>
    </row>
    <row r="832" spans="5:9" x14ac:dyDescent="0.45">
      <c r="E832" s="7">
        <v>43361</v>
      </c>
      <c r="F832">
        <v>39.81</v>
      </c>
      <c r="G832">
        <v>3395000</v>
      </c>
      <c r="H832" t="s">
        <v>53</v>
      </c>
      <c r="I832">
        <f t="shared" si="12"/>
        <v>7.9999999999998295E-2</v>
      </c>
    </row>
    <row r="833" spans="5:9" x14ac:dyDescent="0.45">
      <c r="E833" s="7">
        <v>43362</v>
      </c>
      <c r="F833">
        <v>40.42</v>
      </c>
      <c r="G833">
        <v>3341700</v>
      </c>
      <c r="H833" t="s">
        <v>53</v>
      </c>
      <c r="I833">
        <f t="shared" si="12"/>
        <v>-0.60999999999999943</v>
      </c>
    </row>
    <row r="834" spans="5:9" x14ac:dyDescent="0.45">
      <c r="E834" s="7">
        <v>43363</v>
      </c>
      <c r="F834">
        <v>41.03</v>
      </c>
      <c r="G834">
        <v>3011900</v>
      </c>
      <c r="H834" t="s">
        <v>53</v>
      </c>
      <c r="I834">
        <f t="shared" si="12"/>
        <v>-0.60999999999999943</v>
      </c>
    </row>
    <row r="835" spans="5:9" x14ac:dyDescent="0.45">
      <c r="E835" s="7">
        <v>43364</v>
      </c>
      <c r="F835">
        <v>40.98</v>
      </c>
      <c r="G835">
        <v>5111500</v>
      </c>
      <c r="H835" t="s">
        <v>53</v>
      </c>
      <c r="I835">
        <f t="shared" si="12"/>
        <v>5.0000000000004263E-2</v>
      </c>
    </row>
    <row r="836" spans="5:9" x14ac:dyDescent="0.45">
      <c r="E836" s="7">
        <v>43367</v>
      </c>
      <c r="F836">
        <v>40.409999999999997</v>
      </c>
      <c r="G836">
        <v>3091100</v>
      </c>
      <c r="H836" t="s">
        <v>53</v>
      </c>
      <c r="I836">
        <f t="shared" si="12"/>
        <v>0.57000000000000028</v>
      </c>
    </row>
    <row r="837" spans="5:9" x14ac:dyDescent="0.45">
      <c r="E837" s="7">
        <v>43368</v>
      </c>
      <c r="F837">
        <v>40.14</v>
      </c>
      <c r="G837">
        <v>2652000</v>
      </c>
      <c r="H837" t="s">
        <v>53</v>
      </c>
      <c r="I837">
        <f t="shared" si="12"/>
        <v>0.26999999999999602</v>
      </c>
    </row>
    <row r="838" spans="5:9" x14ac:dyDescent="0.45">
      <c r="E838" s="7">
        <v>43369</v>
      </c>
      <c r="F838">
        <v>39.409999999999997</v>
      </c>
      <c r="G838">
        <v>3972100</v>
      </c>
      <c r="H838" t="s">
        <v>53</v>
      </c>
      <c r="I838">
        <f t="shared" ref="I838:I901" si="13">F837-F838</f>
        <v>0.73000000000000398</v>
      </c>
    </row>
    <row r="839" spans="5:9" x14ac:dyDescent="0.45">
      <c r="E839" s="7">
        <v>43370</v>
      </c>
      <c r="F839">
        <v>38.93</v>
      </c>
      <c r="G839">
        <v>3575800</v>
      </c>
      <c r="H839" t="s">
        <v>53</v>
      </c>
      <c r="I839">
        <f t="shared" si="13"/>
        <v>0.47999999999999687</v>
      </c>
    </row>
    <row r="840" spans="5:9" x14ac:dyDescent="0.45">
      <c r="E840" s="7">
        <v>43371</v>
      </c>
      <c r="F840">
        <v>38.57</v>
      </c>
      <c r="G840">
        <v>4718800</v>
      </c>
      <c r="H840" t="s">
        <v>53</v>
      </c>
      <c r="I840">
        <f t="shared" si="13"/>
        <v>0.35999999999999943</v>
      </c>
    </row>
    <row r="841" spans="5:9" x14ac:dyDescent="0.45">
      <c r="E841" s="7">
        <v>43374</v>
      </c>
      <c r="F841">
        <v>38.36</v>
      </c>
      <c r="G841">
        <v>3385900</v>
      </c>
      <c r="H841" t="s">
        <v>53</v>
      </c>
      <c r="I841">
        <f t="shared" si="13"/>
        <v>0.21000000000000085</v>
      </c>
    </row>
    <row r="842" spans="5:9" x14ac:dyDescent="0.45">
      <c r="E842" s="7">
        <v>43375</v>
      </c>
      <c r="F842">
        <v>38.07</v>
      </c>
      <c r="G842">
        <v>4212200</v>
      </c>
      <c r="H842" t="s">
        <v>53</v>
      </c>
      <c r="I842">
        <f t="shared" si="13"/>
        <v>0.28999999999999915</v>
      </c>
    </row>
    <row r="843" spans="5:9" x14ac:dyDescent="0.45">
      <c r="E843" s="7">
        <v>43376</v>
      </c>
      <c r="F843">
        <v>38.83</v>
      </c>
      <c r="G843">
        <v>4659200</v>
      </c>
      <c r="H843" t="s">
        <v>53</v>
      </c>
      <c r="I843">
        <f t="shared" si="13"/>
        <v>-0.75999999999999801</v>
      </c>
    </row>
    <row r="844" spans="5:9" x14ac:dyDescent="0.45">
      <c r="E844" s="7">
        <v>43377</v>
      </c>
      <c r="F844">
        <v>39.1</v>
      </c>
      <c r="G844">
        <v>4085100</v>
      </c>
      <c r="H844" t="s">
        <v>53</v>
      </c>
      <c r="I844">
        <f t="shared" si="13"/>
        <v>-0.27000000000000313</v>
      </c>
    </row>
    <row r="845" spans="5:9" x14ac:dyDescent="0.45">
      <c r="E845" s="7">
        <v>43378</v>
      </c>
      <c r="F845">
        <v>38.78</v>
      </c>
      <c r="G845">
        <v>2960900</v>
      </c>
      <c r="H845" t="s">
        <v>53</v>
      </c>
      <c r="I845">
        <f t="shared" si="13"/>
        <v>0.32000000000000028</v>
      </c>
    </row>
    <row r="846" spans="5:9" x14ac:dyDescent="0.45">
      <c r="E846" s="7">
        <v>43381</v>
      </c>
      <c r="F846">
        <v>39.229999999999997</v>
      </c>
      <c r="G846">
        <v>2324800</v>
      </c>
      <c r="H846" t="s">
        <v>53</v>
      </c>
      <c r="I846">
        <f t="shared" si="13"/>
        <v>-0.44999999999999574</v>
      </c>
    </row>
    <row r="847" spans="5:9" x14ac:dyDescent="0.45">
      <c r="E847" s="7">
        <v>43382</v>
      </c>
      <c r="F847">
        <v>38.97</v>
      </c>
      <c r="G847">
        <v>3448200</v>
      </c>
      <c r="H847" t="s">
        <v>53</v>
      </c>
      <c r="I847">
        <f t="shared" si="13"/>
        <v>0.25999999999999801</v>
      </c>
    </row>
    <row r="848" spans="5:9" x14ac:dyDescent="0.45">
      <c r="E848" s="7">
        <v>43383</v>
      </c>
      <c r="F848">
        <v>38.159999999999997</v>
      </c>
      <c r="G848">
        <v>5224400</v>
      </c>
      <c r="H848" t="s">
        <v>53</v>
      </c>
      <c r="I848">
        <f t="shared" si="13"/>
        <v>0.81000000000000227</v>
      </c>
    </row>
    <row r="849" spans="5:9" x14ac:dyDescent="0.45">
      <c r="E849" s="7">
        <v>43384</v>
      </c>
      <c r="F849">
        <v>36.99</v>
      </c>
      <c r="G849">
        <v>7640100</v>
      </c>
      <c r="H849" t="s">
        <v>53</v>
      </c>
      <c r="I849">
        <f t="shared" si="13"/>
        <v>1.1699999999999946</v>
      </c>
    </row>
    <row r="850" spans="5:9" x14ac:dyDescent="0.45">
      <c r="E850" s="7">
        <v>43385</v>
      </c>
      <c r="F850">
        <v>36.11</v>
      </c>
      <c r="G850">
        <v>7469600</v>
      </c>
      <c r="H850" t="s">
        <v>53</v>
      </c>
      <c r="I850">
        <f t="shared" si="13"/>
        <v>0.88000000000000256</v>
      </c>
    </row>
    <row r="851" spans="5:9" x14ac:dyDescent="0.45">
      <c r="E851" s="7">
        <v>43388</v>
      </c>
      <c r="F851">
        <v>35.85</v>
      </c>
      <c r="G851">
        <v>5712800</v>
      </c>
      <c r="H851" t="s">
        <v>53</v>
      </c>
      <c r="I851">
        <f t="shared" si="13"/>
        <v>0.25999999999999801</v>
      </c>
    </row>
    <row r="852" spans="5:9" x14ac:dyDescent="0.45">
      <c r="E852" s="7">
        <v>43389</v>
      </c>
      <c r="F852">
        <v>35.71</v>
      </c>
      <c r="G852">
        <v>7528100</v>
      </c>
      <c r="H852" t="s">
        <v>53</v>
      </c>
      <c r="I852">
        <f t="shared" si="13"/>
        <v>0.14000000000000057</v>
      </c>
    </row>
    <row r="853" spans="5:9" x14ac:dyDescent="0.45">
      <c r="E853" s="7">
        <v>43390</v>
      </c>
      <c r="F853">
        <v>35.89</v>
      </c>
      <c r="G853">
        <v>6389600</v>
      </c>
      <c r="H853" t="s">
        <v>53</v>
      </c>
      <c r="I853">
        <f t="shared" si="13"/>
        <v>-0.17999999999999972</v>
      </c>
    </row>
    <row r="854" spans="5:9" x14ac:dyDescent="0.45">
      <c r="E854" s="7">
        <v>43391</v>
      </c>
      <c r="F854">
        <v>34.92</v>
      </c>
      <c r="G854">
        <v>7503600</v>
      </c>
      <c r="H854" t="s">
        <v>53</v>
      </c>
      <c r="I854">
        <f t="shared" si="13"/>
        <v>0.96999999999999886</v>
      </c>
    </row>
    <row r="855" spans="5:9" x14ac:dyDescent="0.45">
      <c r="E855" s="7">
        <v>43392</v>
      </c>
      <c r="F855">
        <v>36.369999999999997</v>
      </c>
      <c r="G855">
        <v>6619800</v>
      </c>
      <c r="H855" t="s">
        <v>53</v>
      </c>
      <c r="I855">
        <f t="shared" si="13"/>
        <v>-1.4499999999999957</v>
      </c>
    </row>
    <row r="856" spans="5:9" x14ac:dyDescent="0.45">
      <c r="E856" s="7">
        <v>43395</v>
      </c>
      <c r="F856">
        <v>35.770000000000003</v>
      </c>
      <c r="G856">
        <v>9609200</v>
      </c>
      <c r="H856" t="s">
        <v>53</v>
      </c>
      <c r="I856">
        <f t="shared" si="13"/>
        <v>0.59999999999999432</v>
      </c>
    </row>
    <row r="857" spans="5:9" x14ac:dyDescent="0.45">
      <c r="E857" s="7">
        <v>43396</v>
      </c>
      <c r="F857">
        <v>36.24</v>
      </c>
      <c r="G857">
        <v>8937100</v>
      </c>
      <c r="H857" t="s">
        <v>53</v>
      </c>
      <c r="I857">
        <f t="shared" si="13"/>
        <v>-0.46999999999999886</v>
      </c>
    </row>
    <row r="858" spans="5:9" x14ac:dyDescent="0.45">
      <c r="E858" s="7">
        <v>43397</v>
      </c>
      <c r="F858">
        <v>35.03</v>
      </c>
      <c r="G858">
        <v>7255900</v>
      </c>
      <c r="H858" t="s">
        <v>53</v>
      </c>
      <c r="I858">
        <f t="shared" si="13"/>
        <v>1.2100000000000009</v>
      </c>
    </row>
    <row r="859" spans="5:9" x14ac:dyDescent="0.45">
      <c r="E859" s="7">
        <v>43398</v>
      </c>
      <c r="F859">
        <v>35.89</v>
      </c>
      <c r="G859">
        <v>5659600</v>
      </c>
      <c r="H859" t="s">
        <v>53</v>
      </c>
      <c r="I859">
        <f t="shared" si="13"/>
        <v>-0.85999999999999943</v>
      </c>
    </row>
    <row r="860" spans="5:9" x14ac:dyDescent="0.45">
      <c r="E860" s="7">
        <v>43399</v>
      </c>
      <c r="F860">
        <v>35.86</v>
      </c>
      <c r="G860">
        <v>5802100</v>
      </c>
      <c r="H860" t="s">
        <v>53</v>
      </c>
      <c r="I860">
        <f t="shared" si="13"/>
        <v>3.0000000000001137E-2</v>
      </c>
    </row>
    <row r="861" spans="5:9" x14ac:dyDescent="0.45">
      <c r="E861" s="7">
        <v>43402</v>
      </c>
      <c r="F861">
        <v>36.159999999999997</v>
      </c>
      <c r="G861">
        <v>5345000</v>
      </c>
      <c r="H861" t="s">
        <v>53</v>
      </c>
      <c r="I861">
        <f t="shared" si="13"/>
        <v>-0.29999999999999716</v>
      </c>
    </row>
    <row r="862" spans="5:9" x14ac:dyDescent="0.45">
      <c r="E862" s="7">
        <v>43403</v>
      </c>
      <c r="F862">
        <v>36.33</v>
      </c>
      <c r="G862">
        <v>5997700</v>
      </c>
      <c r="H862" t="s">
        <v>53</v>
      </c>
      <c r="I862">
        <f t="shared" si="13"/>
        <v>-0.17000000000000171</v>
      </c>
    </row>
    <row r="863" spans="5:9" x14ac:dyDescent="0.45">
      <c r="E863" s="7">
        <v>43404</v>
      </c>
      <c r="F863">
        <v>37.35</v>
      </c>
      <c r="G863">
        <v>6488600</v>
      </c>
      <c r="H863" t="s">
        <v>53</v>
      </c>
      <c r="I863">
        <f t="shared" si="13"/>
        <v>-1.0200000000000031</v>
      </c>
    </row>
    <row r="864" spans="5:9" x14ac:dyDescent="0.45">
      <c r="E864" s="7">
        <v>43405</v>
      </c>
      <c r="F864">
        <v>37.409999999999997</v>
      </c>
      <c r="G864">
        <v>5536900</v>
      </c>
      <c r="H864" t="s">
        <v>53</v>
      </c>
      <c r="I864">
        <f t="shared" si="13"/>
        <v>-5.9999999999995168E-2</v>
      </c>
    </row>
    <row r="865" spans="5:9" x14ac:dyDescent="0.45">
      <c r="E865" s="7">
        <v>43406</v>
      </c>
      <c r="F865">
        <v>37.520000000000003</v>
      </c>
      <c r="G865">
        <v>4679700</v>
      </c>
      <c r="H865" t="s">
        <v>53</v>
      </c>
      <c r="I865">
        <f t="shared" si="13"/>
        <v>-0.11000000000000654</v>
      </c>
    </row>
    <row r="866" spans="5:9" x14ac:dyDescent="0.45">
      <c r="E866" s="7">
        <v>43409</v>
      </c>
      <c r="F866">
        <v>37.729999999999997</v>
      </c>
      <c r="G866">
        <v>2738500</v>
      </c>
      <c r="H866" t="s">
        <v>53</v>
      </c>
      <c r="I866">
        <f t="shared" si="13"/>
        <v>-0.20999999999999375</v>
      </c>
    </row>
    <row r="867" spans="5:9" x14ac:dyDescent="0.45">
      <c r="E867" s="7">
        <v>43410</v>
      </c>
      <c r="F867">
        <v>37.729999999999997</v>
      </c>
      <c r="G867">
        <v>6468300</v>
      </c>
      <c r="H867" t="s">
        <v>53</v>
      </c>
      <c r="I867">
        <f t="shared" si="13"/>
        <v>0</v>
      </c>
    </row>
    <row r="868" spans="5:9" x14ac:dyDescent="0.45">
      <c r="E868" s="7">
        <v>43411</v>
      </c>
      <c r="F868">
        <v>38.14</v>
      </c>
      <c r="G868">
        <v>2674300</v>
      </c>
      <c r="H868" t="s">
        <v>53</v>
      </c>
      <c r="I868">
        <f t="shared" si="13"/>
        <v>-0.41000000000000369</v>
      </c>
    </row>
    <row r="869" spans="5:9" x14ac:dyDescent="0.45">
      <c r="E869" s="7">
        <v>43412</v>
      </c>
      <c r="F869">
        <v>38.299999999999997</v>
      </c>
      <c r="G869">
        <v>3891100</v>
      </c>
      <c r="H869" t="s">
        <v>53</v>
      </c>
      <c r="I869">
        <f t="shared" si="13"/>
        <v>-0.15999999999999659</v>
      </c>
    </row>
    <row r="870" spans="5:9" x14ac:dyDescent="0.45">
      <c r="E870" s="7">
        <v>43413</v>
      </c>
      <c r="F870">
        <v>38.06</v>
      </c>
      <c r="G870">
        <v>3382200</v>
      </c>
      <c r="H870" t="s">
        <v>53</v>
      </c>
      <c r="I870">
        <f t="shared" si="13"/>
        <v>0.23999999999999488</v>
      </c>
    </row>
    <row r="871" spans="5:9" x14ac:dyDescent="0.45">
      <c r="E871" s="7">
        <v>43416</v>
      </c>
      <c r="F871">
        <v>37.619999999999997</v>
      </c>
      <c r="G871">
        <v>4984600</v>
      </c>
      <c r="H871" t="s">
        <v>53</v>
      </c>
      <c r="I871">
        <f t="shared" si="13"/>
        <v>0.44000000000000483</v>
      </c>
    </row>
    <row r="872" spans="5:9" x14ac:dyDescent="0.45">
      <c r="E872" s="7">
        <v>43417</v>
      </c>
      <c r="F872">
        <v>37.69</v>
      </c>
      <c r="G872">
        <v>3582000</v>
      </c>
      <c r="H872" t="s">
        <v>53</v>
      </c>
      <c r="I872">
        <f t="shared" si="13"/>
        <v>-7.0000000000000284E-2</v>
      </c>
    </row>
    <row r="873" spans="5:9" x14ac:dyDescent="0.45">
      <c r="E873" s="7">
        <v>43418</v>
      </c>
      <c r="F873">
        <v>36.21</v>
      </c>
      <c r="G873">
        <v>8901600</v>
      </c>
      <c r="H873" t="s">
        <v>53</v>
      </c>
      <c r="I873">
        <f t="shared" si="13"/>
        <v>1.4799999999999969</v>
      </c>
    </row>
    <row r="874" spans="5:9" x14ac:dyDescent="0.45">
      <c r="E874" s="7">
        <v>43419</v>
      </c>
      <c r="F874">
        <v>36.58</v>
      </c>
      <c r="G874">
        <v>6490600</v>
      </c>
      <c r="H874" t="s">
        <v>53</v>
      </c>
      <c r="I874">
        <f t="shared" si="13"/>
        <v>-0.36999999999999744</v>
      </c>
    </row>
    <row r="875" spans="5:9" x14ac:dyDescent="0.45">
      <c r="E875" s="7">
        <v>43420</v>
      </c>
      <c r="F875">
        <v>36.26</v>
      </c>
      <c r="G875">
        <v>5821400</v>
      </c>
      <c r="H875" t="s">
        <v>53</v>
      </c>
      <c r="I875">
        <f t="shared" si="13"/>
        <v>0.32000000000000028</v>
      </c>
    </row>
    <row r="876" spans="5:9" x14ac:dyDescent="0.45">
      <c r="E876" s="7">
        <v>43423</v>
      </c>
      <c r="F876">
        <v>35.950000000000003</v>
      </c>
      <c r="G876">
        <v>5897200</v>
      </c>
      <c r="H876" t="s">
        <v>53</v>
      </c>
      <c r="I876">
        <f t="shared" si="13"/>
        <v>0.30999999999999517</v>
      </c>
    </row>
    <row r="877" spans="5:9" x14ac:dyDescent="0.45">
      <c r="E877" s="7">
        <v>43424</v>
      </c>
      <c r="F877">
        <v>35.229999999999997</v>
      </c>
      <c r="G877">
        <v>5510600</v>
      </c>
      <c r="H877" t="s">
        <v>53</v>
      </c>
      <c r="I877">
        <f t="shared" si="13"/>
        <v>0.72000000000000597</v>
      </c>
    </row>
    <row r="878" spans="5:9" x14ac:dyDescent="0.45">
      <c r="E878" s="7">
        <v>43425</v>
      </c>
      <c r="F878">
        <v>35.5</v>
      </c>
      <c r="G878">
        <v>3497100</v>
      </c>
      <c r="H878" t="s">
        <v>53</v>
      </c>
      <c r="I878">
        <f t="shared" si="13"/>
        <v>-0.27000000000000313</v>
      </c>
    </row>
    <row r="879" spans="5:9" x14ac:dyDescent="0.45">
      <c r="E879" s="7">
        <v>43427</v>
      </c>
      <c r="F879">
        <v>35.19</v>
      </c>
      <c r="G879">
        <v>1597600</v>
      </c>
      <c r="H879" t="s">
        <v>53</v>
      </c>
      <c r="I879">
        <f t="shared" si="13"/>
        <v>0.31000000000000227</v>
      </c>
    </row>
    <row r="880" spans="5:9" x14ac:dyDescent="0.45">
      <c r="E880" s="7">
        <v>43430</v>
      </c>
      <c r="F880">
        <v>36.06</v>
      </c>
      <c r="G880">
        <v>7782700</v>
      </c>
      <c r="H880" t="s">
        <v>53</v>
      </c>
      <c r="I880">
        <f t="shared" si="13"/>
        <v>-0.87000000000000455</v>
      </c>
    </row>
    <row r="881" spans="5:9" x14ac:dyDescent="0.45">
      <c r="E881" s="7">
        <v>43431</v>
      </c>
      <c r="F881">
        <v>36.049999999999997</v>
      </c>
      <c r="G881">
        <v>4302000</v>
      </c>
      <c r="H881" t="s">
        <v>53</v>
      </c>
      <c r="I881">
        <f t="shared" si="13"/>
        <v>1.0000000000005116E-2</v>
      </c>
    </row>
    <row r="882" spans="5:9" x14ac:dyDescent="0.45">
      <c r="E882" s="7">
        <v>43432</v>
      </c>
      <c r="F882">
        <v>36.43</v>
      </c>
      <c r="G882">
        <v>4260600</v>
      </c>
      <c r="H882" t="s">
        <v>53</v>
      </c>
      <c r="I882">
        <f t="shared" si="13"/>
        <v>-0.38000000000000256</v>
      </c>
    </row>
    <row r="883" spans="5:9" x14ac:dyDescent="0.45">
      <c r="E883" s="7">
        <v>43433</v>
      </c>
      <c r="F883">
        <v>36.03</v>
      </c>
      <c r="G883">
        <v>4320000</v>
      </c>
      <c r="H883" t="s">
        <v>53</v>
      </c>
      <c r="I883">
        <f t="shared" si="13"/>
        <v>0.39999999999999858</v>
      </c>
    </row>
    <row r="884" spans="5:9" x14ac:dyDescent="0.45">
      <c r="E884" s="7">
        <v>43434</v>
      </c>
      <c r="F884">
        <v>36.36</v>
      </c>
      <c r="G884">
        <v>5518300</v>
      </c>
      <c r="H884" t="s">
        <v>53</v>
      </c>
      <c r="I884">
        <f t="shared" si="13"/>
        <v>-0.32999999999999829</v>
      </c>
    </row>
    <row r="885" spans="5:9" x14ac:dyDescent="0.45">
      <c r="E885" s="7">
        <v>43437</v>
      </c>
      <c r="F885">
        <v>36.549999999999997</v>
      </c>
      <c r="G885">
        <v>5414900</v>
      </c>
      <c r="H885" t="s">
        <v>53</v>
      </c>
      <c r="I885">
        <f t="shared" si="13"/>
        <v>-0.18999999999999773</v>
      </c>
    </row>
    <row r="886" spans="5:9" x14ac:dyDescent="0.45">
      <c r="E886" s="7">
        <v>43438</v>
      </c>
      <c r="F886">
        <v>34.44</v>
      </c>
      <c r="G886">
        <v>7394400</v>
      </c>
      <c r="H886" t="s">
        <v>53</v>
      </c>
      <c r="I886">
        <f t="shared" si="13"/>
        <v>2.1099999999999994</v>
      </c>
    </row>
    <row r="887" spans="5:9" x14ac:dyDescent="0.45">
      <c r="E887" s="7">
        <v>43440</v>
      </c>
      <c r="F887">
        <v>33.78</v>
      </c>
      <c r="G887">
        <v>7859600</v>
      </c>
      <c r="H887" t="s">
        <v>53</v>
      </c>
      <c r="I887">
        <f t="shared" si="13"/>
        <v>0.65999999999999659</v>
      </c>
    </row>
    <row r="888" spans="5:9" x14ac:dyDescent="0.45">
      <c r="E888" s="7">
        <v>43441</v>
      </c>
      <c r="F888">
        <v>33.01</v>
      </c>
      <c r="G888">
        <v>5178500</v>
      </c>
      <c r="H888" t="s">
        <v>53</v>
      </c>
      <c r="I888">
        <f t="shared" si="13"/>
        <v>0.77000000000000313</v>
      </c>
    </row>
    <row r="889" spans="5:9" x14ac:dyDescent="0.45">
      <c r="E889" s="7">
        <v>43444</v>
      </c>
      <c r="F889">
        <v>32.049999999999997</v>
      </c>
      <c r="G889">
        <v>7212700</v>
      </c>
      <c r="H889" t="s">
        <v>53</v>
      </c>
      <c r="I889">
        <f t="shared" si="13"/>
        <v>0.96000000000000085</v>
      </c>
    </row>
    <row r="890" spans="5:9" x14ac:dyDescent="0.45">
      <c r="E890" s="7">
        <v>43445</v>
      </c>
      <c r="F890">
        <v>31.68</v>
      </c>
      <c r="G890">
        <v>6133100</v>
      </c>
      <c r="H890" t="s">
        <v>53</v>
      </c>
      <c r="I890">
        <f t="shared" si="13"/>
        <v>0.36999999999999744</v>
      </c>
    </row>
    <row r="891" spans="5:9" x14ac:dyDescent="0.45">
      <c r="E891" s="7">
        <v>43446</v>
      </c>
      <c r="F891">
        <v>31.63</v>
      </c>
      <c r="G891">
        <v>5630600</v>
      </c>
      <c r="H891" t="s">
        <v>53</v>
      </c>
      <c r="I891">
        <f t="shared" si="13"/>
        <v>5.0000000000000711E-2</v>
      </c>
    </row>
    <row r="892" spans="5:9" x14ac:dyDescent="0.45">
      <c r="E892" s="7">
        <v>43447</v>
      </c>
      <c r="F892">
        <v>30.88</v>
      </c>
      <c r="G892">
        <v>6163400</v>
      </c>
      <c r="H892" t="s">
        <v>53</v>
      </c>
      <c r="I892">
        <f t="shared" si="13"/>
        <v>0.75</v>
      </c>
    </row>
    <row r="893" spans="5:9" x14ac:dyDescent="0.45">
      <c r="E893" s="7">
        <v>43448</v>
      </c>
      <c r="F893">
        <v>30.26</v>
      </c>
      <c r="G893">
        <v>5923700</v>
      </c>
      <c r="H893" t="s">
        <v>53</v>
      </c>
      <c r="I893">
        <f t="shared" si="13"/>
        <v>0.61999999999999744</v>
      </c>
    </row>
    <row r="894" spans="5:9" x14ac:dyDescent="0.45">
      <c r="E894" s="7">
        <v>43451</v>
      </c>
      <c r="F894">
        <v>30.08</v>
      </c>
      <c r="G894">
        <v>6460200</v>
      </c>
      <c r="H894" t="s">
        <v>53</v>
      </c>
      <c r="I894">
        <f t="shared" si="13"/>
        <v>0.18000000000000327</v>
      </c>
    </row>
    <row r="895" spans="5:9" x14ac:dyDescent="0.45">
      <c r="E895" s="7">
        <v>43452</v>
      </c>
      <c r="F895">
        <v>29.81</v>
      </c>
      <c r="G895">
        <v>7932100</v>
      </c>
      <c r="H895" t="s">
        <v>53</v>
      </c>
      <c r="I895">
        <f t="shared" si="13"/>
        <v>0.26999999999999957</v>
      </c>
    </row>
    <row r="896" spans="5:9" x14ac:dyDescent="0.45">
      <c r="E896" s="7">
        <v>43453</v>
      </c>
      <c r="F896">
        <v>29</v>
      </c>
      <c r="G896">
        <v>6759000</v>
      </c>
      <c r="H896" t="s">
        <v>53</v>
      </c>
      <c r="I896">
        <f t="shared" si="13"/>
        <v>0.80999999999999872</v>
      </c>
    </row>
    <row r="897" spans="5:9" x14ac:dyDescent="0.45">
      <c r="E897" s="7">
        <v>43454</v>
      </c>
      <c r="F897">
        <v>28.85</v>
      </c>
      <c r="G897">
        <v>6704600</v>
      </c>
      <c r="H897" t="s">
        <v>53</v>
      </c>
      <c r="I897">
        <f t="shared" si="13"/>
        <v>0.14999999999999858</v>
      </c>
    </row>
    <row r="898" spans="5:9" x14ac:dyDescent="0.45">
      <c r="E898" s="7">
        <v>43455</v>
      </c>
      <c r="F898">
        <v>28.52</v>
      </c>
      <c r="G898">
        <v>10894100</v>
      </c>
      <c r="H898" t="s">
        <v>53</v>
      </c>
      <c r="I898">
        <f t="shared" si="13"/>
        <v>0.33000000000000185</v>
      </c>
    </row>
    <row r="899" spans="5:9" x14ac:dyDescent="0.45">
      <c r="E899" s="7">
        <v>43458</v>
      </c>
      <c r="F899">
        <v>27.94</v>
      </c>
      <c r="G899">
        <v>4308800</v>
      </c>
      <c r="H899" t="s">
        <v>53</v>
      </c>
      <c r="I899">
        <f t="shared" si="13"/>
        <v>0.57999999999999829</v>
      </c>
    </row>
    <row r="900" spans="5:9" x14ac:dyDescent="0.45">
      <c r="E900" s="7">
        <v>43460</v>
      </c>
      <c r="F900">
        <v>29.49</v>
      </c>
      <c r="G900">
        <v>6940500</v>
      </c>
      <c r="H900" t="s">
        <v>53</v>
      </c>
      <c r="I900">
        <f t="shared" si="13"/>
        <v>-1.5499999999999972</v>
      </c>
    </row>
    <row r="901" spans="5:9" x14ac:dyDescent="0.45">
      <c r="E901" s="7">
        <v>43461</v>
      </c>
      <c r="F901">
        <v>29.58</v>
      </c>
      <c r="G901">
        <v>6005900</v>
      </c>
      <c r="H901" t="s">
        <v>53</v>
      </c>
      <c r="I901">
        <f t="shared" si="13"/>
        <v>-8.9999999999999858E-2</v>
      </c>
    </row>
    <row r="902" spans="5:9" x14ac:dyDescent="0.45">
      <c r="E902" s="7">
        <v>43462</v>
      </c>
      <c r="F902">
        <v>29.57</v>
      </c>
      <c r="G902">
        <v>5821500</v>
      </c>
      <c r="H902" t="s">
        <v>53</v>
      </c>
      <c r="I902">
        <f t="shared" ref="I902:I965" si="14">F901-F902</f>
        <v>9.9999999999980105E-3</v>
      </c>
    </row>
    <row r="903" spans="5:9" x14ac:dyDescent="0.45">
      <c r="E903" s="7">
        <v>43465</v>
      </c>
      <c r="F903">
        <v>29.73</v>
      </c>
      <c r="G903">
        <v>5720200</v>
      </c>
      <c r="H903" t="s">
        <v>53</v>
      </c>
      <c r="I903">
        <f t="shared" si="14"/>
        <v>-0.16000000000000014</v>
      </c>
    </row>
    <row r="904" spans="5:9" x14ac:dyDescent="0.45">
      <c r="E904" s="7">
        <v>43467</v>
      </c>
      <c r="F904">
        <v>30.51</v>
      </c>
      <c r="G904">
        <v>4878800</v>
      </c>
      <c r="H904" t="s">
        <v>53</v>
      </c>
      <c r="I904">
        <f t="shared" si="14"/>
        <v>-0.78000000000000114</v>
      </c>
    </row>
    <row r="905" spans="5:9" x14ac:dyDescent="0.45">
      <c r="E905" s="7">
        <v>43468</v>
      </c>
      <c r="F905">
        <v>30.37</v>
      </c>
      <c r="G905">
        <v>4573600</v>
      </c>
      <c r="H905" t="s">
        <v>53</v>
      </c>
      <c r="I905">
        <f t="shared" si="14"/>
        <v>0.14000000000000057</v>
      </c>
    </row>
    <row r="906" spans="5:9" x14ac:dyDescent="0.45">
      <c r="E906" s="7">
        <v>43469</v>
      </c>
      <c r="F906">
        <v>31.62</v>
      </c>
      <c r="G906">
        <v>4521400</v>
      </c>
      <c r="H906" t="s">
        <v>53</v>
      </c>
      <c r="I906">
        <f t="shared" si="14"/>
        <v>-1.25</v>
      </c>
    </row>
    <row r="907" spans="5:9" x14ac:dyDescent="0.45">
      <c r="E907" s="7">
        <v>43472</v>
      </c>
      <c r="F907">
        <v>32.01</v>
      </c>
      <c r="G907">
        <v>7387000</v>
      </c>
      <c r="H907" t="s">
        <v>53</v>
      </c>
      <c r="I907">
        <f t="shared" si="14"/>
        <v>-0.38999999999999702</v>
      </c>
    </row>
    <row r="908" spans="5:9" x14ac:dyDescent="0.45">
      <c r="E908" s="7">
        <v>43473</v>
      </c>
      <c r="F908">
        <v>32.01</v>
      </c>
      <c r="G908">
        <v>4106100</v>
      </c>
      <c r="H908" t="s">
        <v>53</v>
      </c>
      <c r="I908">
        <f t="shared" si="14"/>
        <v>0</v>
      </c>
    </row>
    <row r="909" spans="5:9" x14ac:dyDescent="0.45">
      <c r="E909" s="7">
        <v>43474</v>
      </c>
      <c r="F909">
        <v>32.43</v>
      </c>
      <c r="G909">
        <v>4651200</v>
      </c>
      <c r="H909" t="s">
        <v>53</v>
      </c>
      <c r="I909">
        <f t="shared" si="14"/>
        <v>-0.42000000000000171</v>
      </c>
    </row>
    <row r="910" spans="5:9" x14ac:dyDescent="0.45">
      <c r="E910" s="7">
        <v>43475</v>
      </c>
      <c r="F910">
        <v>32.24</v>
      </c>
      <c r="G910">
        <v>6308800</v>
      </c>
      <c r="H910" t="s">
        <v>53</v>
      </c>
      <c r="I910">
        <f t="shared" si="14"/>
        <v>0.18999999999999773</v>
      </c>
    </row>
    <row r="911" spans="5:9" x14ac:dyDescent="0.45">
      <c r="E911" s="7">
        <v>43476</v>
      </c>
      <c r="F911">
        <v>32.630000000000003</v>
      </c>
      <c r="G911">
        <v>6311800</v>
      </c>
      <c r="H911" t="s">
        <v>53</v>
      </c>
      <c r="I911">
        <f t="shared" si="14"/>
        <v>-0.39000000000000057</v>
      </c>
    </row>
    <row r="912" spans="5:9" x14ac:dyDescent="0.45">
      <c r="E912" s="7">
        <v>43479</v>
      </c>
      <c r="F912">
        <v>33.06</v>
      </c>
      <c r="G912">
        <v>6985400</v>
      </c>
      <c r="H912" t="s">
        <v>53</v>
      </c>
      <c r="I912">
        <f t="shared" si="14"/>
        <v>-0.42999999999999972</v>
      </c>
    </row>
    <row r="913" spans="5:9" x14ac:dyDescent="0.45">
      <c r="E913" s="7">
        <v>43480</v>
      </c>
      <c r="F913">
        <v>33.1</v>
      </c>
      <c r="G913">
        <v>4303300</v>
      </c>
      <c r="H913" t="s">
        <v>53</v>
      </c>
      <c r="I913">
        <f t="shared" si="14"/>
        <v>-3.9999999999999147E-2</v>
      </c>
    </row>
    <row r="914" spans="5:9" x14ac:dyDescent="0.45">
      <c r="E914" s="7">
        <v>43481</v>
      </c>
      <c r="F914">
        <v>33.950000000000003</v>
      </c>
      <c r="G914">
        <v>4819100</v>
      </c>
      <c r="H914" t="s">
        <v>53</v>
      </c>
      <c r="I914">
        <f t="shared" si="14"/>
        <v>-0.85000000000000142</v>
      </c>
    </row>
    <row r="915" spans="5:9" x14ac:dyDescent="0.45">
      <c r="E915" s="7">
        <v>43482</v>
      </c>
      <c r="F915">
        <v>33.9</v>
      </c>
      <c r="G915">
        <v>7548800</v>
      </c>
      <c r="H915" t="s">
        <v>53</v>
      </c>
      <c r="I915">
        <f t="shared" si="14"/>
        <v>5.0000000000004263E-2</v>
      </c>
    </row>
    <row r="916" spans="5:9" x14ac:dyDescent="0.45">
      <c r="E916" s="7">
        <v>43483</v>
      </c>
      <c r="F916">
        <v>35.43</v>
      </c>
      <c r="G916">
        <v>9676300</v>
      </c>
      <c r="H916" t="s">
        <v>53</v>
      </c>
      <c r="I916">
        <f t="shared" si="14"/>
        <v>-1.5300000000000011</v>
      </c>
    </row>
    <row r="917" spans="5:9" x14ac:dyDescent="0.45">
      <c r="E917" s="7">
        <v>43487</v>
      </c>
      <c r="F917">
        <v>35.18</v>
      </c>
      <c r="G917">
        <v>6488900</v>
      </c>
      <c r="H917" t="s">
        <v>53</v>
      </c>
      <c r="I917">
        <f t="shared" si="14"/>
        <v>0.25</v>
      </c>
    </row>
    <row r="918" spans="5:9" x14ac:dyDescent="0.45">
      <c r="E918" s="7">
        <v>43488</v>
      </c>
      <c r="F918">
        <v>34.950000000000003</v>
      </c>
      <c r="G918">
        <v>5164000</v>
      </c>
      <c r="H918" t="s">
        <v>53</v>
      </c>
      <c r="I918">
        <f t="shared" si="14"/>
        <v>0.22999999999999687</v>
      </c>
    </row>
    <row r="919" spans="5:9" x14ac:dyDescent="0.45">
      <c r="E919" s="7">
        <v>43489</v>
      </c>
      <c r="F919">
        <v>35.15</v>
      </c>
      <c r="G919">
        <v>3912900</v>
      </c>
      <c r="H919" t="s">
        <v>53</v>
      </c>
      <c r="I919">
        <f t="shared" si="14"/>
        <v>-0.19999999999999574</v>
      </c>
    </row>
    <row r="920" spans="5:9" x14ac:dyDescent="0.45">
      <c r="E920" s="7">
        <v>43490</v>
      </c>
      <c r="F920">
        <v>35.44</v>
      </c>
      <c r="G920">
        <v>3418900</v>
      </c>
      <c r="H920" t="s">
        <v>53</v>
      </c>
      <c r="I920">
        <f t="shared" si="14"/>
        <v>-0.28999999999999915</v>
      </c>
    </row>
    <row r="921" spans="5:9" x14ac:dyDescent="0.45">
      <c r="E921" s="7">
        <v>43493</v>
      </c>
      <c r="F921">
        <v>35.340000000000003</v>
      </c>
      <c r="G921">
        <v>3565600</v>
      </c>
      <c r="H921" t="s">
        <v>53</v>
      </c>
      <c r="I921">
        <f t="shared" si="14"/>
        <v>9.9999999999994316E-2</v>
      </c>
    </row>
    <row r="922" spans="5:9" x14ac:dyDescent="0.45">
      <c r="E922" s="7">
        <v>43494</v>
      </c>
      <c r="F922">
        <v>35.049999999999997</v>
      </c>
      <c r="G922">
        <v>3907300</v>
      </c>
      <c r="H922" t="s">
        <v>53</v>
      </c>
      <c r="I922">
        <f t="shared" si="14"/>
        <v>0.29000000000000625</v>
      </c>
    </row>
    <row r="923" spans="5:9" x14ac:dyDescent="0.45">
      <c r="E923" s="7">
        <v>43495</v>
      </c>
      <c r="F923">
        <v>34.57</v>
      </c>
      <c r="G923">
        <v>3849200</v>
      </c>
      <c r="H923" t="s">
        <v>53</v>
      </c>
      <c r="I923">
        <f t="shared" si="14"/>
        <v>0.47999999999999687</v>
      </c>
    </row>
    <row r="924" spans="5:9" x14ac:dyDescent="0.45">
      <c r="E924" s="7">
        <v>43496</v>
      </c>
      <c r="F924">
        <v>33.92</v>
      </c>
      <c r="G924">
        <v>6826200</v>
      </c>
      <c r="H924" t="s">
        <v>53</v>
      </c>
      <c r="I924">
        <f t="shared" si="14"/>
        <v>0.64999999999999858</v>
      </c>
    </row>
    <row r="925" spans="5:9" x14ac:dyDescent="0.45">
      <c r="E925" s="7">
        <v>43497</v>
      </c>
      <c r="F925">
        <v>34.19</v>
      </c>
      <c r="G925">
        <v>7465200</v>
      </c>
      <c r="H925" t="s">
        <v>53</v>
      </c>
      <c r="I925">
        <f t="shared" si="14"/>
        <v>-0.26999999999999602</v>
      </c>
    </row>
    <row r="926" spans="5:9" x14ac:dyDescent="0.45">
      <c r="E926" s="7">
        <v>43500</v>
      </c>
      <c r="F926">
        <v>34.450000000000003</v>
      </c>
      <c r="G926">
        <v>3595800</v>
      </c>
      <c r="H926" t="s">
        <v>53</v>
      </c>
      <c r="I926">
        <f t="shared" si="14"/>
        <v>-0.26000000000000512</v>
      </c>
    </row>
    <row r="927" spans="5:9" x14ac:dyDescent="0.45">
      <c r="E927" s="7">
        <v>43501</v>
      </c>
      <c r="F927">
        <v>34.380000000000003</v>
      </c>
      <c r="G927">
        <v>3200300</v>
      </c>
      <c r="H927" t="s">
        <v>53</v>
      </c>
      <c r="I927">
        <f t="shared" si="14"/>
        <v>7.0000000000000284E-2</v>
      </c>
    </row>
    <row r="928" spans="5:9" x14ac:dyDescent="0.45">
      <c r="E928" s="7">
        <v>43502</v>
      </c>
      <c r="F928">
        <v>34.520000000000003</v>
      </c>
      <c r="G928">
        <v>3488200</v>
      </c>
      <c r="H928" t="s">
        <v>53</v>
      </c>
      <c r="I928">
        <f t="shared" si="14"/>
        <v>-0.14000000000000057</v>
      </c>
    </row>
    <row r="929" spans="5:9" x14ac:dyDescent="0.45">
      <c r="E929" s="7">
        <v>43503</v>
      </c>
      <c r="F929">
        <v>35.58</v>
      </c>
      <c r="G929">
        <v>9760600</v>
      </c>
      <c r="H929" t="s">
        <v>53</v>
      </c>
      <c r="I929">
        <f t="shared" si="14"/>
        <v>-1.0599999999999952</v>
      </c>
    </row>
    <row r="930" spans="5:9" x14ac:dyDescent="0.45">
      <c r="E930" s="7">
        <v>43504</v>
      </c>
      <c r="F930">
        <v>35.32</v>
      </c>
      <c r="G930">
        <v>4829200</v>
      </c>
      <c r="H930" t="s">
        <v>53</v>
      </c>
      <c r="I930">
        <f t="shared" si="14"/>
        <v>0.25999999999999801</v>
      </c>
    </row>
    <row r="931" spans="5:9" x14ac:dyDescent="0.45">
      <c r="E931" s="7">
        <v>43507</v>
      </c>
      <c r="F931">
        <v>35.450000000000003</v>
      </c>
      <c r="G931">
        <v>3125800</v>
      </c>
      <c r="H931" t="s">
        <v>53</v>
      </c>
      <c r="I931">
        <f t="shared" si="14"/>
        <v>-0.13000000000000256</v>
      </c>
    </row>
    <row r="932" spans="5:9" x14ac:dyDescent="0.45">
      <c r="E932" s="7">
        <v>43508</v>
      </c>
      <c r="F932">
        <v>36.020000000000003</v>
      </c>
      <c r="G932">
        <v>4723200</v>
      </c>
      <c r="H932" t="s">
        <v>53</v>
      </c>
      <c r="I932">
        <f t="shared" si="14"/>
        <v>-0.57000000000000028</v>
      </c>
    </row>
    <row r="933" spans="5:9" x14ac:dyDescent="0.45">
      <c r="E933" s="7">
        <v>43509</v>
      </c>
      <c r="F933">
        <v>36.31</v>
      </c>
      <c r="G933">
        <v>5670300</v>
      </c>
      <c r="H933" t="s">
        <v>53</v>
      </c>
      <c r="I933">
        <f t="shared" si="14"/>
        <v>-0.28999999999999915</v>
      </c>
    </row>
    <row r="934" spans="5:9" x14ac:dyDescent="0.45">
      <c r="E934" s="7">
        <v>43510</v>
      </c>
      <c r="F934">
        <v>35.9</v>
      </c>
      <c r="G934">
        <v>6129900</v>
      </c>
      <c r="H934" t="s">
        <v>53</v>
      </c>
      <c r="I934">
        <f t="shared" si="14"/>
        <v>0.41000000000000369</v>
      </c>
    </row>
    <row r="935" spans="5:9" x14ac:dyDescent="0.45">
      <c r="E935" s="7">
        <v>43511</v>
      </c>
      <c r="F935">
        <v>36.700000000000003</v>
      </c>
      <c r="G935">
        <v>3192800</v>
      </c>
      <c r="H935" t="s">
        <v>53</v>
      </c>
      <c r="I935">
        <f t="shared" si="14"/>
        <v>-0.80000000000000426</v>
      </c>
    </row>
    <row r="936" spans="5:9" x14ac:dyDescent="0.45">
      <c r="E936" s="7">
        <v>43515</v>
      </c>
      <c r="F936">
        <v>37.08</v>
      </c>
      <c r="G936">
        <v>4750600</v>
      </c>
      <c r="H936" t="s">
        <v>53</v>
      </c>
      <c r="I936">
        <f t="shared" si="14"/>
        <v>-0.37999999999999545</v>
      </c>
    </row>
    <row r="937" spans="5:9" x14ac:dyDescent="0.45">
      <c r="E937" s="7">
        <v>43516</v>
      </c>
      <c r="F937">
        <v>37.659999999999997</v>
      </c>
      <c r="G937">
        <v>4372700</v>
      </c>
      <c r="H937" t="s">
        <v>53</v>
      </c>
      <c r="I937">
        <f t="shared" si="14"/>
        <v>-0.57999999999999829</v>
      </c>
    </row>
    <row r="938" spans="5:9" x14ac:dyDescent="0.45">
      <c r="E938" s="7">
        <v>43517</v>
      </c>
      <c r="F938">
        <v>37.229999999999997</v>
      </c>
      <c r="G938">
        <v>4322600</v>
      </c>
      <c r="H938" t="s">
        <v>53</v>
      </c>
      <c r="I938">
        <f t="shared" si="14"/>
        <v>0.42999999999999972</v>
      </c>
    </row>
    <row r="939" spans="5:9" x14ac:dyDescent="0.45">
      <c r="E939" s="7">
        <v>43518</v>
      </c>
      <c r="F939">
        <v>37.229999999999997</v>
      </c>
      <c r="G939">
        <v>4017500</v>
      </c>
      <c r="H939" t="s">
        <v>53</v>
      </c>
      <c r="I939">
        <f t="shared" si="14"/>
        <v>0</v>
      </c>
    </row>
    <row r="940" spans="5:9" x14ac:dyDescent="0.45">
      <c r="E940" s="7">
        <v>43521</v>
      </c>
      <c r="F940">
        <v>37.04</v>
      </c>
      <c r="G940">
        <v>3694900</v>
      </c>
      <c r="H940" t="s">
        <v>53</v>
      </c>
      <c r="I940">
        <f t="shared" si="14"/>
        <v>0.18999999999999773</v>
      </c>
    </row>
    <row r="941" spans="5:9" x14ac:dyDescent="0.45">
      <c r="E941" s="7">
        <v>43522</v>
      </c>
      <c r="F941">
        <v>36.69</v>
      </c>
      <c r="G941">
        <v>3734400</v>
      </c>
      <c r="H941" t="s">
        <v>53</v>
      </c>
      <c r="I941">
        <f t="shared" si="14"/>
        <v>0.35000000000000142</v>
      </c>
    </row>
    <row r="942" spans="5:9" x14ac:dyDescent="0.45">
      <c r="E942" s="7">
        <v>43523</v>
      </c>
      <c r="F942">
        <v>37.03</v>
      </c>
      <c r="G942">
        <v>2860700</v>
      </c>
      <c r="H942" t="s">
        <v>53</v>
      </c>
      <c r="I942">
        <f t="shared" si="14"/>
        <v>-0.34000000000000341</v>
      </c>
    </row>
    <row r="943" spans="5:9" x14ac:dyDescent="0.45">
      <c r="E943" s="7">
        <v>43524</v>
      </c>
      <c r="F943">
        <v>36.94</v>
      </c>
      <c r="G943">
        <v>3530300</v>
      </c>
      <c r="H943" t="s">
        <v>53</v>
      </c>
      <c r="I943">
        <f t="shared" si="14"/>
        <v>9.0000000000003411E-2</v>
      </c>
    </row>
    <row r="944" spans="5:9" x14ac:dyDescent="0.45">
      <c r="E944" s="7">
        <v>43525</v>
      </c>
      <c r="F944">
        <v>37</v>
      </c>
      <c r="G944">
        <v>3403000</v>
      </c>
      <c r="H944" t="s">
        <v>53</v>
      </c>
      <c r="I944">
        <f t="shared" si="14"/>
        <v>-6.0000000000002274E-2</v>
      </c>
    </row>
    <row r="945" spans="5:9" x14ac:dyDescent="0.45">
      <c r="E945" s="7">
        <v>43528</v>
      </c>
      <c r="F945">
        <v>36.85</v>
      </c>
      <c r="G945">
        <v>3610000</v>
      </c>
      <c r="H945" t="s">
        <v>53</v>
      </c>
      <c r="I945">
        <f t="shared" si="14"/>
        <v>0.14999999999999858</v>
      </c>
    </row>
    <row r="946" spans="5:9" x14ac:dyDescent="0.45">
      <c r="E946" s="7">
        <v>43529</v>
      </c>
      <c r="F946">
        <v>36.54</v>
      </c>
      <c r="G946">
        <v>3525600</v>
      </c>
      <c r="H946" t="s">
        <v>53</v>
      </c>
      <c r="I946">
        <f t="shared" si="14"/>
        <v>0.31000000000000227</v>
      </c>
    </row>
    <row r="947" spans="5:9" x14ac:dyDescent="0.45">
      <c r="E947" s="7">
        <v>43530</v>
      </c>
      <c r="F947">
        <v>35.729999999999997</v>
      </c>
      <c r="G947">
        <v>3178900</v>
      </c>
      <c r="H947" t="s">
        <v>53</v>
      </c>
      <c r="I947">
        <f t="shared" si="14"/>
        <v>0.81000000000000227</v>
      </c>
    </row>
    <row r="948" spans="5:9" x14ac:dyDescent="0.45">
      <c r="E948" s="7">
        <v>43531</v>
      </c>
      <c r="F948">
        <v>34.92</v>
      </c>
      <c r="G948">
        <v>4455500</v>
      </c>
      <c r="H948" t="s">
        <v>53</v>
      </c>
      <c r="I948">
        <f t="shared" si="14"/>
        <v>0.80999999999999517</v>
      </c>
    </row>
    <row r="949" spans="5:9" x14ac:dyDescent="0.45">
      <c r="E949" s="7">
        <v>43532</v>
      </c>
      <c r="F949">
        <v>34.76</v>
      </c>
      <c r="G949">
        <v>4147200</v>
      </c>
      <c r="H949" t="s">
        <v>53</v>
      </c>
      <c r="I949">
        <f t="shared" si="14"/>
        <v>0.16000000000000369</v>
      </c>
    </row>
    <row r="950" spans="5:9" x14ac:dyDescent="0.45">
      <c r="E950" s="7">
        <v>43535</v>
      </c>
      <c r="F950">
        <v>35.1</v>
      </c>
      <c r="G950">
        <v>2968700</v>
      </c>
      <c r="H950" t="s">
        <v>53</v>
      </c>
      <c r="I950">
        <f t="shared" si="14"/>
        <v>-0.34000000000000341</v>
      </c>
    </row>
    <row r="951" spans="5:9" x14ac:dyDescent="0.45">
      <c r="E951" s="7">
        <v>43536</v>
      </c>
      <c r="F951">
        <v>35.06</v>
      </c>
      <c r="G951">
        <v>3449300</v>
      </c>
      <c r="H951" t="s">
        <v>53</v>
      </c>
      <c r="I951">
        <f t="shared" si="14"/>
        <v>3.9999999999999147E-2</v>
      </c>
    </row>
    <row r="952" spans="5:9" x14ac:dyDescent="0.45">
      <c r="E952" s="7">
        <v>43537</v>
      </c>
      <c r="F952">
        <v>35.5</v>
      </c>
      <c r="G952">
        <v>3441600</v>
      </c>
      <c r="H952" t="s">
        <v>53</v>
      </c>
      <c r="I952">
        <f t="shared" si="14"/>
        <v>-0.43999999999999773</v>
      </c>
    </row>
    <row r="953" spans="5:9" x14ac:dyDescent="0.45">
      <c r="E953" s="7">
        <v>43538</v>
      </c>
      <c r="F953">
        <v>35.74</v>
      </c>
      <c r="G953">
        <v>3821000</v>
      </c>
      <c r="H953" t="s">
        <v>53</v>
      </c>
      <c r="I953">
        <f t="shared" si="14"/>
        <v>-0.24000000000000199</v>
      </c>
    </row>
    <row r="954" spans="5:9" x14ac:dyDescent="0.45">
      <c r="E954" s="7">
        <v>43539</v>
      </c>
      <c r="F954">
        <v>35.869999999999997</v>
      </c>
      <c r="G954">
        <v>4576400</v>
      </c>
      <c r="H954" t="s">
        <v>53</v>
      </c>
      <c r="I954">
        <f t="shared" si="14"/>
        <v>-0.12999999999999545</v>
      </c>
    </row>
    <row r="955" spans="5:9" x14ac:dyDescent="0.45">
      <c r="E955" s="7">
        <v>43542</v>
      </c>
      <c r="F955">
        <v>36.4</v>
      </c>
      <c r="G955">
        <v>3817700</v>
      </c>
      <c r="H955" t="s">
        <v>53</v>
      </c>
      <c r="I955">
        <f t="shared" si="14"/>
        <v>-0.53000000000000114</v>
      </c>
    </row>
    <row r="956" spans="5:9" x14ac:dyDescent="0.45">
      <c r="E956" s="7">
        <v>43543</v>
      </c>
      <c r="F956">
        <v>35.74</v>
      </c>
      <c r="G956">
        <v>3404900</v>
      </c>
      <c r="H956" t="s">
        <v>53</v>
      </c>
      <c r="I956">
        <f t="shared" si="14"/>
        <v>0.65999999999999659</v>
      </c>
    </row>
    <row r="957" spans="5:9" x14ac:dyDescent="0.45">
      <c r="E957" s="7">
        <v>43544</v>
      </c>
      <c r="F957">
        <v>34.26</v>
      </c>
      <c r="G957">
        <v>6006200</v>
      </c>
      <c r="H957" t="s">
        <v>53</v>
      </c>
      <c r="I957">
        <f t="shared" si="14"/>
        <v>1.480000000000004</v>
      </c>
    </row>
    <row r="958" spans="5:9" x14ac:dyDescent="0.45">
      <c r="E958" s="7">
        <v>43545</v>
      </c>
      <c r="F958">
        <v>33.28</v>
      </c>
      <c r="G958">
        <v>6460800</v>
      </c>
      <c r="H958" t="s">
        <v>53</v>
      </c>
      <c r="I958">
        <f t="shared" si="14"/>
        <v>0.97999999999999687</v>
      </c>
    </row>
    <row r="959" spans="5:9" x14ac:dyDescent="0.45">
      <c r="E959" s="7">
        <v>43546</v>
      </c>
      <c r="F959">
        <v>31.77</v>
      </c>
      <c r="G959">
        <v>7395300</v>
      </c>
      <c r="H959" t="s">
        <v>53</v>
      </c>
      <c r="I959">
        <f t="shared" si="14"/>
        <v>1.5100000000000016</v>
      </c>
    </row>
    <row r="960" spans="5:9" x14ac:dyDescent="0.45">
      <c r="E960" s="7">
        <v>43549</v>
      </c>
      <c r="F960">
        <v>31.61</v>
      </c>
      <c r="G960">
        <v>6415800</v>
      </c>
      <c r="H960" t="s">
        <v>53</v>
      </c>
      <c r="I960">
        <f t="shared" si="14"/>
        <v>0.16000000000000014</v>
      </c>
    </row>
    <row r="961" spans="5:9" x14ac:dyDescent="0.45">
      <c r="E961" s="7">
        <v>43550</v>
      </c>
      <c r="F961">
        <v>32.22</v>
      </c>
      <c r="G961">
        <v>8749300</v>
      </c>
      <c r="H961" t="s">
        <v>53</v>
      </c>
      <c r="I961">
        <f t="shared" si="14"/>
        <v>-0.60999999999999943</v>
      </c>
    </row>
    <row r="962" spans="5:9" x14ac:dyDescent="0.45">
      <c r="E962" s="7">
        <v>43551</v>
      </c>
      <c r="F962">
        <v>31.99</v>
      </c>
      <c r="G962">
        <v>5497000</v>
      </c>
      <c r="H962" t="s">
        <v>53</v>
      </c>
      <c r="I962">
        <f t="shared" si="14"/>
        <v>0.23000000000000043</v>
      </c>
    </row>
    <row r="963" spans="5:9" x14ac:dyDescent="0.45">
      <c r="E963" s="7">
        <v>43552</v>
      </c>
      <c r="F963">
        <v>32.43</v>
      </c>
      <c r="G963">
        <v>4046300</v>
      </c>
      <c r="H963" t="s">
        <v>53</v>
      </c>
      <c r="I963">
        <f t="shared" si="14"/>
        <v>-0.44000000000000128</v>
      </c>
    </row>
    <row r="964" spans="5:9" x14ac:dyDescent="0.45">
      <c r="E964" s="7">
        <v>43553</v>
      </c>
      <c r="F964">
        <v>32.5</v>
      </c>
      <c r="G964">
        <v>3938000</v>
      </c>
      <c r="H964" t="s">
        <v>53</v>
      </c>
      <c r="I964">
        <f t="shared" si="14"/>
        <v>-7.0000000000000284E-2</v>
      </c>
    </row>
    <row r="965" spans="5:9" x14ac:dyDescent="0.45">
      <c r="E965" s="7">
        <v>43556</v>
      </c>
      <c r="F965">
        <v>33.75</v>
      </c>
      <c r="G965">
        <v>4949000</v>
      </c>
      <c r="H965" t="s">
        <v>53</v>
      </c>
      <c r="I965">
        <f t="shared" si="14"/>
        <v>-1.25</v>
      </c>
    </row>
    <row r="966" spans="5:9" x14ac:dyDescent="0.45">
      <c r="E966" s="7">
        <v>43557</v>
      </c>
      <c r="F966">
        <v>34.01</v>
      </c>
      <c r="G966">
        <v>4505300</v>
      </c>
      <c r="H966" t="s">
        <v>53</v>
      </c>
      <c r="I966">
        <f t="shared" ref="I966:I1029" si="15">F965-F966</f>
        <v>-0.25999999999999801</v>
      </c>
    </row>
    <row r="967" spans="5:9" x14ac:dyDescent="0.45">
      <c r="E967" s="7">
        <v>43558</v>
      </c>
      <c r="F967">
        <v>34.15</v>
      </c>
      <c r="G967">
        <v>4797100</v>
      </c>
      <c r="H967" t="s">
        <v>53</v>
      </c>
      <c r="I967">
        <f t="shared" si="15"/>
        <v>-0.14000000000000057</v>
      </c>
    </row>
    <row r="968" spans="5:9" x14ac:dyDescent="0.45">
      <c r="E968" s="7">
        <v>43559</v>
      </c>
      <c r="F968">
        <v>34.700000000000003</v>
      </c>
      <c r="G968">
        <v>4362700</v>
      </c>
      <c r="H968" t="s">
        <v>53</v>
      </c>
      <c r="I968">
        <f t="shared" si="15"/>
        <v>-0.55000000000000426</v>
      </c>
    </row>
    <row r="969" spans="5:9" x14ac:dyDescent="0.45">
      <c r="E969" s="7">
        <v>43560</v>
      </c>
      <c r="F969">
        <v>34.58</v>
      </c>
      <c r="G969">
        <v>3839700</v>
      </c>
      <c r="H969" t="s">
        <v>53</v>
      </c>
      <c r="I969">
        <f t="shared" si="15"/>
        <v>0.12000000000000455</v>
      </c>
    </row>
    <row r="970" spans="5:9" x14ac:dyDescent="0.45">
      <c r="E970" s="7">
        <v>43563</v>
      </c>
      <c r="F970">
        <v>34.67</v>
      </c>
      <c r="G970">
        <v>2533000</v>
      </c>
      <c r="H970" t="s">
        <v>53</v>
      </c>
      <c r="I970">
        <f t="shared" si="15"/>
        <v>-9.0000000000003411E-2</v>
      </c>
    </row>
    <row r="971" spans="5:9" x14ac:dyDescent="0.45">
      <c r="E971" s="7">
        <v>43564</v>
      </c>
      <c r="F971">
        <v>33.96</v>
      </c>
      <c r="G971">
        <v>4010900</v>
      </c>
      <c r="H971" t="s">
        <v>53</v>
      </c>
      <c r="I971">
        <f t="shared" si="15"/>
        <v>0.71000000000000085</v>
      </c>
    </row>
    <row r="972" spans="5:9" x14ac:dyDescent="0.45">
      <c r="E972" s="7">
        <v>43565</v>
      </c>
      <c r="F972">
        <v>34.11</v>
      </c>
      <c r="G972">
        <v>5313400</v>
      </c>
      <c r="H972" t="s">
        <v>53</v>
      </c>
      <c r="I972">
        <f t="shared" si="15"/>
        <v>-0.14999999999999858</v>
      </c>
    </row>
    <row r="973" spans="5:9" x14ac:dyDescent="0.45">
      <c r="E973" s="7">
        <v>43566</v>
      </c>
      <c r="F973">
        <v>34.36</v>
      </c>
      <c r="G973">
        <v>5809500</v>
      </c>
      <c r="H973" t="s">
        <v>53</v>
      </c>
      <c r="I973">
        <f t="shared" si="15"/>
        <v>-0.25</v>
      </c>
    </row>
    <row r="974" spans="5:9" x14ac:dyDescent="0.45">
      <c r="E974" s="7">
        <v>43567</v>
      </c>
      <c r="F974">
        <v>35.06</v>
      </c>
      <c r="G974">
        <v>4808900</v>
      </c>
      <c r="H974" t="s">
        <v>53</v>
      </c>
      <c r="I974">
        <f t="shared" si="15"/>
        <v>-0.70000000000000284</v>
      </c>
    </row>
    <row r="975" spans="5:9" x14ac:dyDescent="0.45">
      <c r="E975" s="7">
        <v>43570</v>
      </c>
      <c r="F975">
        <v>34.450000000000003</v>
      </c>
      <c r="G975">
        <v>3685600</v>
      </c>
      <c r="H975" t="s">
        <v>53</v>
      </c>
      <c r="I975">
        <f t="shared" si="15"/>
        <v>0.60999999999999943</v>
      </c>
    </row>
    <row r="976" spans="5:9" x14ac:dyDescent="0.45">
      <c r="E976" s="7">
        <v>43571</v>
      </c>
      <c r="F976">
        <v>34.9</v>
      </c>
      <c r="G976">
        <v>5238700</v>
      </c>
      <c r="H976" t="s">
        <v>53</v>
      </c>
      <c r="I976">
        <f t="shared" si="15"/>
        <v>-0.44999999999999574</v>
      </c>
    </row>
    <row r="977" spans="5:9" x14ac:dyDescent="0.45">
      <c r="E977" s="7">
        <v>43572</v>
      </c>
      <c r="F977">
        <v>35</v>
      </c>
      <c r="G977">
        <v>6190200</v>
      </c>
      <c r="H977" t="s">
        <v>53</v>
      </c>
      <c r="I977">
        <f t="shared" si="15"/>
        <v>-0.10000000000000142</v>
      </c>
    </row>
    <row r="978" spans="5:9" x14ac:dyDescent="0.45">
      <c r="E978" s="7">
        <v>43573</v>
      </c>
      <c r="F978">
        <v>35.36</v>
      </c>
      <c r="G978">
        <v>7898300</v>
      </c>
      <c r="H978" t="s">
        <v>53</v>
      </c>
      <c r="I978">
        <f t="shared" si="15"/>
        <v>-0.35999999999999943</v>
      </c>
    </row>
    <row r="979" spans="5:9" x14ac:dyDescent="0.45">
      <c r="E979" s="7">
        <v>43577</v>
      </c>
      <c r="F979">
        <v>35.700000000000003</v>
      </c>
      <c r="G979">
        <v>7448900</v>
      </c>
      <c r="H979" t="s">
        <v>53</v>
      </c>
      <c r="I979">
        <f t="shared" si="15"/>
        <v>-0.34000000000000341</v>
      </c>
    </row>
    <row r="980" spans="5:9" x14ac:dyDescent="0.45">
      <c r="E980" s="7">
        <v>43578</v>
      </c>
      <c r="F980">
        <v>36.1</v>
      </c>
      <c r="G980">
        <v>5423900</v>
      </c>
      <c r="H980" t="s">
        <v>53</v>
      </c>
      <c r="I980">
        <f t="shared" si="15"/>
        <v>-0.39999999999999858</v>
      </c>
    </row>
    <row r="981" spans="5:9" x14ac:dyDescent="0.45">
      <c r="E981" s="7">
        <v>43579</v>
      </c>
      <c r="F981">
        <v>35.81</v>
      </c>
      <c r="G981">
        <v>3669400</v>
      </c>
      <c r="H981" t="s">
        <v>53</v>
      </c>
      <c r="I981">
        <f t="shared" si="15"/>
        <v>0.28999999999999915</v>
      </c>
    </row>
    <row r="982" spans="5:9" x14ac:dyDescent="0.45">
      <c r="E982" s="7">
        <v>43580</v>
      </c>
      <c r="F982">
        <v>35.72</v>
      </c>
      <c r="G982">
        <v>2680600</v>
      </c>
      <c r="H982" t="s">
        <v>53</v>
      </c>
      <c r="I982">
        <f t="shared" si="15"/>
        <v>9.0000000000003411E-2</v>
      </c>
    </row>
    <row r="983" spans="5:9" x14ac:dyDescent="0.45">
      <c r="E983" s="7">
        <v>43581</v>
      </c>
      <c r="F983">
        <v>35.97</v>
      </c>
      <c r="G983">
        <v>3017600</v>
      </c>
      <c r="H983" t="s">
        <v>53</v>
      </c>
      <c r="I983">
        <f t="shared" si="15"/>
        <v>-0.25</v>
      </c>
    </row>
    <row r="984" spans="5:9" x14ac:dyDescent="0.45">
      <c r="E984" s="7">
        <v>43584</v>
      </c>
      <c r="F984">
        <v>36.39</v>
      </c>
      <c r="G984">
        <v>3033300</v>
      </c>
      <c r="H984" t="s">
        <v>53</v>
      </c>
      <c r="I984">
        <f t="shared" si="15"/>
        <v>-0.42000000000000171</v>
      </c>
    </row>
    <row r="985" spans="5:9" x14ac:dyDescent="0.45">
      <c r="E985" s="7">
        <v>43585</v>
      </c>
      <c r="F985">
        <v>36.200000000000003</v>
      </c>
      <c r="G985">
        <v>5657700</v>
      </c>
      <c r="H985" t="s">
        <v>53</v>
      </c>
      <c r="I985">
        <f t="shared" si="15"/>
        <v>0.18999999999999773</v>
      </c>
    </row>
    <row r="986" spans="5:9" x14ac:dyDescent="0.45">
      <c r="E986" s="7">
        <v>43586</v>
      </c>
      <c r="F986">
        <v>35.89</v>
      </c>
      <c r="G986">
        <v>5017500</v>
      </c>
      <c r="H986" t="s">
        <v>53</v>
      </c>
      <c r="I986">
        <f t="shared" si="15"/>
        <v>0.31000000000000227</v>
      </c>
    </row>
    <row r="987" spans="5:9" x14ac:dyDescent="0.45">
      <c r="E987" s="7">
        <v>43587</v>
      </c>
      <c r="F987">
        <v>36.25</v>
      </c>
      <c r="G987">
        <v>4030700</v>
      </c>
      <c r="H987" t="s">
        <v>53</v>
      </c>
      <c r="I987">
        <f t="shared" si="15"/>
        <v>-0.35999999999999943</v>
      </c>
    </row>
    <row r="988" spans="5:9" x14ac:dyDescent="0.45">
      <c r="E988" s="7">
        <v>43588</v>
      </c>
      <c r="F988">
        <v>36.799999999999997</v>
      </c>
      <c r="G988">
        <v>4094700</v>
      </c>
      <c r="H988" t="s">
        <v>53</v>
      </c>
      <c r="I988">
        <f t="shared" si="15"/>
        <v>-0.54999999999999716</v>
      </c>
    </row>
    <row r="989" spans="5:9" x14ac:dyDescent="0.45">
      <c r="E989" s="7">
        <v>43591</v>
      </c>
      <c r="F989">
        <v>36.590000000000003</v>
      </c>
      <c r="G989">
        <v>3381600</v>
      </c>
      <c r="H989" t="s">
        <v>53</v>
      </c>
      <c r="I989">
        <f t="shared" si="15"/>
        <v>0.20999999999999375</v>
      </c>
    </row>
    <row r="990" spans="5:9" x14ac:dyDescent="0.45">
      <c r="E990" s="7">
        <v>43592</v>
      </c>
      <c r="F990">
        <v>35.9</v>
      </c>
      <c r="G990">
        <v>3006500</v>
      </c>
      <c r="H990" t="s">
        <v>53</v>
      </c>
      <c r="I990">
        <f t="shared" si="15"/>
        <v>0.69000000000000483</v>
      </c>
    </row>
    <row r="991" spans="5:9" x14ac:dyDescent="0.45">
      <c r="E991" s="7">
        <v>43593</v>
      </c>
      <c r="F991">
        <v>35.67</v>
      </c>
      <c r="G991">
        <v>4487700</v>
      </c>
      <c r="H991" t="s">
        <v>53</v>
      </c>
      <c r="I991">
        <f t="shared" si="15"/>
        <v>0.22999999999999687</v>
      </c>
    </row>
    <row r="992" spans="5:9" x14ac:dyDescent="0.45">
      <c r="E992" s="7">
        <v>43594</v>
      </c>
      <c r="F992">
        <v>35.82</v>
      </c>
      <c r="G992">
        <v>4440300</v>
      </c>
      <c r="H992" t="s">
        <v>53</v>
      </c>
      <c r="I992">
        <f t="shared" si="15"/>
        <v>-0.14999999999999858</v>
      </c>
    </row>
    <row r="993" spans="5:9" x14ac:dyDescent="0.45">
      <c r="E993" s="7">
        <v>43595</v>
      </c>
      <c r="F993">
        <v>36.049999999999997</v>
      </c>
      <c r="G993">
        <v>4005000</v>
      </c>
      <c r="H993" t="s">
        <v>53</v>
      </c>
      <c r="I993">
        <f t="shared" si="15"/>
        <v>-0.22999999999999687</v>
      </c>
    </row>
    <row r="994" spans="5:9" x14ac:dyDescent="0.45">
      <c r="E994" s="7">
        <v>43598</v>
      </c>
      <c r="F994">
        <v>34.520000000000003</v>
      </c>
      <c r="G994">
        <v>4058100</v>
      </c>
      <c r="H994" t="s">
        <v>53</v>
      </c>
      <c r="I994">
        <f t="shared" si="15"/>
        <v>1.529999999999994</v>
      </c>
    </row>
    <row r="995" spans="5:9" x14ac:dyDescent="0.45">
      <c r="E995" s="7">
        <v>43599</v>
      </c>
      <c r="F995">
        <v>34.909999999999997</v>
      </c>
      <c r="G995">
        <v>3412900</v>
      </c>
      <c r="H995" t="s">
        <v>53</v>
      </c>
      <c r="I995">
        <f t="shared" si="15"/>
        <v>-0.38999999999999346</v>
      </c>
    </row>
    <row r="996" spans="5:9" x14ac:dyDescent="0.45">
      <c r="E996" s="7">
        <v>43600</v>
      </c>
      <c r="F996">
        <v>34.21</v>
      </c>
      <c r="G996">
        <v>3971800</v>
      </c>
      <c r="H996" t="s">
        <v>53</v>
      </c>
      <c r="I996">
        <f t="shared" si="15"/>
        <v>0.69999999999999574</v>
      </c>
    </row>
    <row r="997" spans="5:9" x14ac:dyDescent="0.45">
      <c r="E997" s="7">
        <v>43601</v>
      </c>
      <c r="F997">
        <v>34.76</v>
      </c>
      <c r="G997">
        <v>3301300</v>
      </c>
      <c r="H997" t="s">
        <v>53</v>
      </c>
      <c r="I997">
        <f t="shared" si="15"/>
        <v>-0.54999999999999716</v>
      </c>
    </row>
    <row r="998" spans="5:9" x14ac:dyDescent="0.45">
      <c r="E998" s="7">
        <v>43602</v>
      </c>
      <c r="F998">
        <v>34.76</v>
      </c>
      <c r="G998">
        <v>3463300</v>
      </c>
      <c r="H998" t="s">
        <v>53</v>
      </c>
      <c r="I998">
        <f t="shared" si="15"/>
        <v>0</v>
      </c>
    </row>
    <row r="999" spans="5:9" x14ac:dyDescent="0.45">
      <c r="E999" s="7">
        <v>43605</v>
      </c>
      <c r="F999">
        <v>34.85</v>
      </c>
      <c r="G999">
        <v>2657800</v>
      </c>
      <c r="H999" t="s">
        <v>53</v>
      </c>
      <c r="I999">
        <f t="shared" si="15"/>
        <v>-9.0000000000003411E-2</v>
      </c>
    </row>
    <row r="1000" spans="5:9" x14ac:dyDescent="0.45">
      <c r="E1000" s="7">
        <v>43606</v>
      </c>
      <c r="F1000">
        <v>35.270000000000003</v>
      </c>
      <c r="G1000">
        <v>3425400</v>
      </c>
      <c r="H1000" t="s">
        <v>53</v>
      </c>
      <c r="I1000">
        <f t="shared" si="15"/>
        <v>-0.42000000000000171</v>
      </c>
    </row>
    <row r="1001" spans="5:9" x14ac:dyDescent="0.45">
      <c r="E1001" s="7">
        <v>43607</v>
      </c>
      <c r="F1001">
        <v>34.880000000000003</v>
      </c>
      <c r="G1001">
        <v>2069500</v>
      </c>
      <c r="H1001" t="s">
        <v>53</v>
      </c>
      <c r="I1001">
        <f t="shared" si="15"/>
        <v>0.39000000000000057</v>
      </c>
    </row>
    <row r="1002" spans="5:9" x14ac:dyDescent="0.45">
      <c r="E1002" s="7">
        <v>43608</v>
      </c>
      <c r="F1002">
        <v>34.020000000000003</v>
      </c>
      <c r="G1002">
        <v>4072100</v>
      </c>
      <c r="H1002" t="s">
        <v>53</v>
      </c>
      <c r="I1002">
        <f t="shared" si="15"/>
        <v>0.85999999999999943</v>
      </c>
    </row>
    <row r="1003" spans="5:9" x14ac:dyDescent="0.45">
      <c r="E1003" s="7">
        <v>43609</v>
      </c>
      <c r="F1003">
        <v>34.44</v>
      </c>
      <c r="G1003">
        <v>3329900</v>
      </c>
      <c r="H1003" t="s">
        <v>53</v>
      </c>
      <c r="I1003">
        <f t="shared" si="15"/>
        <v>-0.4199999999999946</v>
      </c>
    </row>
    <row r="1004" spans="5:9" x14ac:dyDescent="0.45">
      <c r="E1004" s="7">
        <v>43613</v>
      </c>
      <c r="F1004">
        <v>33.76</v>
      </c>
      <c r="G1004">
        <v>3341400</v>
      </c>
      <c r="H1004" t="s">
        <v>53</v>
      </c>
      <c r="I1004">
        <f t="shared" si="15"/>
        <v>0.67999999999999972</v>
      </c>
    </row>
    <row r="1005" spans="5:9" x14ac:dyDescent="0.45">
      <c r="E1005" s="7">
        <v>43614</v>
      </c>
      <c r="F1005">
        <v>33.950000000000003</v>
      </c>
      <c r="G1005">
        <v>2929400</v>
      </c>
      <c r="H1005" t="s">
        <v>53</v>
      </c>
      <c r="I1005">
        <f t="shared" si="15"/>
        <v>-0.19000000000000483</v>
      </c>
    </row>
    <row r="1006" spans="5:9" x14ac:dyDescent="0.45">
      <c r="E1006" s="7">
        <v>43615</v>
      </c>
      <c r="F1006">
        <v>33.520000000000003</v>
      </c>
      <c r="G1006">
        <v>2777100</v>
      </c>
      <c r="H1006" t="s">
        <v>53</v>
      </c>
      <c r="I1006">
        <f t="shared" si="15"/>
        <v>0.42999999999999972</v>
      </c>
    </row>
    <row r="1007" spans="5:9" x14ac:dyDescent="0.45">
      <c r="E1007" s="7">
        <v>43616</v>
      </c>
      <c r="F1007">
        <v>32.58</v>
      </c>
      <c r="G1007">
        <v>3362200</v>
      </c>
      <c r="H1007" t="s">
        <v>53</v>
      </c>
      <c r="I1007">
        <f t="shared" si="15"/>
        <v>0.94000000000000483</v>
      </c>
    </row>
    <row r="1008" spans="5:9" x14ac:dyDescent="0.45">
      <c r="E1008" s="7">
        <v>43619</v>
      </c>
      <c r="F1008">
        <v>33.1</v>
      </c>
      <c r="G1008">
        <v>4301500</v>
      </c>
      <c r="H1008" t="s">
        <v>53</v>
      </c>
      <c r="I1008">
        <f t="shared" si="15"/>
        <v>-0.52000000000000313</v>
      </c>
    </row>
    <row r="1009" spans="5:9" x14ac:dyDescent="0.45">
      <c r="E1009" s="7">
        <v>43620</v>
      </c>
      <c r="F1009">
        <v>34.54</v>
      </c>
      <c r="G1009">
        <v>3276700</v>
      </c>
      <c r="H1009" t="s">
        <v>53</v>
      </c>
      <c r="I1009">
        <f t="shared" si="15"/>
        <v>-1.4399999999999977</v>
      </c>
    </row>
    <row r="1010" spans="5:9" x14ac:dyDescent="0.45">
      <c r="E1010" s="7">
        <v>43621</v>
      </c>
      <c r="F1010">
        <v>34.31</v>
      </c>
      <c r="G1010">
        <v>3846900</v>
      </c>
      <c r="H1010" t="s">
        <v>53</v>
      </c>
      <c r="I1010">
        <f t="shared" si="15"/>
        <v>0.22999999999999687</v>
      </c>
    </row>
    <row r="1011" spans="5:9" x14ac:dyDescent="0.45">
      <c r="E1011" s="7">
        <v>43622</v>
      </c>
      <c r="F1011">
        <v>34.409999999999997</v>
      </c>
      <c r="G1011">
        <v>3257200</v>
      </c>
      <c r="H1011" t="s">
        <v>53</v>
      </c>
      <c r="I1011">
        <f t="shared" si="15"/>
        <v>-9.9999999999994316E-2</v>
      </c>
    </row>
    <row r="1012" spans="5:9" x14ac:dyDescent="0.45">
      <c r="E1012" s="7">
        <v>43623</v>
      </c>
      <c r="F1012">
        <v>33.86</v>
      </c>
      <c r="G1012">
        <v>2455500</v>
      </c>
      <c r="H1012" t="s">
        <v>53</v>
      </c>
      <c r="I1012">
        <f t="shared" si="15"/>
        <v>0.54999999999999716</v>
      </c>
    </row>
    <row r="1013" spans="5:9" x14ac:dyDescent="0.45">
      <c r="E1013" s="7">
        <v>43626</v>
      </c>
      <c r="F1013">
        <v>34.46</v>
      </c>
      <c r="G1013">
        <v>7128100</v>
      </c>
      <c r="H1013" t="s">
        <v>53</v>
      </c>
      <c r="I1013">
        <f t="shared" si="15"/>
        <v>-0.60000000000000142</v>
      </c>
    </row>
    <row r="1014" spans="5:9" x14ac:dyDescent="0.45">
      <c r="E1014" s="7">
        <v>43627</v>
      </c>
      <c r="F1014">
        <v>34.840000000000003</v>
      </c>
      <c r="G1014">
        <v>2841200</v>
      </c>
      <c r="H1014" t="s">
        <v>53</v>
      </c>
      <c r="I1014">
        <f t="shared" si="15"/>
        <v>-0.38000000000000256</v>
      </c>
    </row>
    <row r="1015" spans="5:9" x14ac:dyDescent="0.45">
      <c r="E1015" s="7">
        <v>43628</v>
      </c>
      <c r="F1015">
        <v>34.75</v>
      </c>
      <c r="G1015">
        <v>4132800</v>
      </c>
      <c r="H1015" t="s">
        <v>53</v>
      </c>
      <c r="I1015">
        <f t="shared" si="15"/>
        <v>9.0000000000003411E-2</v>
      </c>
    </row>
    <row r="1016" spans="5:9" x14ac:dyDescent="0.45">
      <c r="E1016" s="7">
        <v>43629</v>
      </c>
      <c r="F1016">
        <v>34.880000000000003</v>
      </c>
      <c r="G1016">
        <v>3314600</v>
      </c>
      <c r="H1016" t="s">
        <v>53</v>
      </c>
      <c r="I1016">
        <f t="shared" si="15"/>
        <v>-0.13000000000000256</v>
      </c>
    </row>
    <row r="1017" spans="5:9" x14ac:dyDescent="0.45">
      <c r="E1017" s="7">
        <v>43630</v>
      </c>
      <c r="F1017">
        <v>34.97</v>
      </c>
      <c r="G1017">
        <v>2701200</v>
      </c>
      <c r="H1017" t="s">
        <v>53</v>
      </c>
      <c r="I1017">
        <f t="shared" si="15"/>
        <v>-8.9999999999996305E-2</v>
      </c>
    </row>
    <row r="1018" spans="5:9" x14ac:dyDescent="0.45">
      <c r="E1018" s="7">
        <v>43633</v>
      </c>
      <c r="F1018">
        <v>34.380000000000003</v>
      </c>
      <c r="G1018">
        <v>1625600</v>
      </c>
      <c r="H1018" t="s">
        <v>53</v>
      </c>
      <c r="I1018">
        <f t="shared" si="15"/>
        <v>0.58999999999999631</v>
      </c>
    </row>
    <row r="1019" spans="5:9" x14ac:dyDescent="0.45">
      <c r="E1019" s="7">
        <v>43634</v>
      </c>
      <c r="F1019">
        <v>35.29</v>
      </c>
      <c r="G1019">
        <v>3578300</v>
      </c>
      <c r="H1019" t="s">
        <v>53</v>
      </c>
      <c r="I1019">
        <f t="shared" si="15"/>
        <v>-0.90999999999999659</v>
      </c>
    </row>
    <row r="1020" spans="5:9" x14ac:dyDescent="0.45">
      <c r="E1020" s="7">
        <v>43635</v>
      </c>
      <c r="F1020">
        <v>34.67</v>
      </c>
      <c r="G1020">
        <v>3834200</v>
      </c>
      <c r="H1020" t="s">
        <v>53</v>
      </c>
      <c r="I1020">
        <f t="shared" si="15"/>
        <v>0.61999999999999744</v>
      </c>
    </row>
    <row r="1021" spans="5:9" x14ac:dyDescent="0.45">
      <c r="E1021" s="7">
        <v>43636</v>
      </c>
      <c r="F1021">
        <v>34.96</v>
      </c>
      <c r="G1021">
        <v>3969600</v>
      </c>
      <c r="H1021" t="s">
        <v>53</v>
      </c>
      <c r="I1021">
        <f t="shared" si="15"/>
        <v>-0.28999999999999915</v>
      </c>
    </row>
    <row r="1022" spans="5:9" x14ac:dyDescent="0.45">
      <c r="E1022" s="7">
        <v>43637</v>
      </c>
      <c r="F1022">
        <v>34.79</v>
      </c>
      <c r="G1022">
        <v>5422900</v>
      </c>
      <c r="H1022" t="s">
        <v>53</v>
      </c>
      <c r="I1022">
        <f t="shared" si="15"/>
        <v>0.17000000000000171</v>
      </c>
    </row>
    <row r="1023" spans="5:9" x14ac:dyDescent="0.45">
      <c r="E1023" s="7">
        <v>43640</v>
      </c>
      <c r="F1023">
        <v>34.46</v>
      </c>
      <c r="G1023">
        <v>3906000</v>
      </c>
      <c r="H1023" t="s">
        <v>53</v>
      </c>
      <c r="I1023">
        <f t="shared" si="15"/>
        <v>0.32999999999999829</v>
      </c>
    </row>
    <row r="1024" spans="5:9" x14ac:dyDescent="0.45">
      <c r="E1024" s="7">
        <v>43641</v>
      </c>
      <c r="F1024">
        <v>34.340000000000003</v>
      </c>
      <c r="G1024">
        <v>3060600</v>
      </c>
      <c r="H1024" t="s">
        <v>53</v>
      </c>
      <c r="I1024">
        <f t="shared" si="15"/>
        <v>0.11999999999999744</v>
      </c>
    </row>
    <row r="1025" spans="5:9" x14ac:dyDescent="0.45">
      <c r="E1025" s="7">
        <v>43642</v>
      </c>
      <c r="F1025">
        <v>34.39</v>
      </c>
      <c r="G1025">
        <v>3707100</v>
      </c>
      <c r="H1025" t="s">
        <v>53</v>
      </c>
      <c r="I1025">
        <f t="shared" si="15"/>
        <v>-4.9999999999997158E-2</v>
      </c>
    </row>
    <row r="1026" spans="5:9" x14ac:dyDescent="0.45">
      <c r="E1026" s="7">
        <v>43643</v>
      </c>
      <c r="F1026">
        <v>34.770000000000003</v>
      </c>
      <c r="G1026">
        <v>3405700</v>
      </c>
      <c r="H1026" t="s">
        <v>53</v>
      </c>
      <c r="I1026">
        <f t="shared" si="15"/>
        <v>-0.38000000000000256</v>
      </c>
    </row>
    <row r="1027" spans="5:9" x14ac:dyDescent="0.45">
      <c r="E1027" s="7">
        <v>43644</v>
      </c>
      <c r="F1027">
        <v>35.36</v>
      </c>
      <c r="G1027">
        <v>5347600</v>
      </c>
      <c r="H1027" t="s">
        <v>53</v>
      </c>
      <c r="I1027">
        <f t="shared" si="15"/>
        <v>-0.58999999999999631</v>
      </c>
    </row>
    <row r="1028" spans="5:9" x14ac:dyDescent="0.45">
      <c r="E1028" s="7">
        <v>43647</v>
      </c>
      <c r="F1028">
        <v>35.6</v>
      </c>
      <c r="G1028">
        <v>4665200</v>
      </c>
      <c r="H1028" t="s">
        <v>53</v>
      </c>
      <c r="I1028">
        <f t="shared" si="15"/>
        <v>-0.24000000000000199</v>
      </c>
    </row>
    <row r="1029" spans="5:9" x14ac:dyDescent="0.45">
      <c r="E1029" s="7">
        <v>43648</v>
      </c>
      <c r="F1029">
        <v>35.020000000000003</v>
      </c>
      <c r="G1029">
        <v>4293400</v>
      </c>
      <c r="H1029" t="s">
        <v>53</v>
      </c>
      <c r="I1029">
        <f t="shared" si="15"/>
        <v>0.57999999999999829</v>
      </c>
    </row>
    <row r="1030" spans="5:9" x14ac:dyDescent="0.45">
      <c r="E1030" s="7">
        <v>43649</v>
      </c>
      <c r="F1030">
        <v>35.51</v>
      </c>
      <c r="G1030">
        <v>1999000</v>
      </c>
      <c r="H1030" t="s">
        <v>53</v>
      </c>
      <c r="I1030">
        <f t="shared" ref="I1030:I1093" si="16">F1029-F1030</f>
        <v>-0.48999999999999488</v>
      </c>
    </row>
    <row r="1031" spans="5:9" x14ac:dyDescent="0.45">
      <c r="E1031" s="7">
        <v>43651</v>
      </c>
      <c r="F1031">
        <v>35.89</v>
      </c>
      <c r="G1031">
        <v>2759000</v>
      </c>
      <c r="H1031" t="s">
        <v>53</v>
      </c>
      <c r="I1031">
        <f t="shared" si="16"/>
        <v>-0.38000000000000256</v>
      </c>
    </row>
    <row r="1032" spans="5:9" x14ac:dyDescent="0.45">
      <c r="E1032" s="7">
        <v>43654</v>
      </c>
      <c r="F1032">
        <v>35.6</v>
      </c>
      <c r="G1032">
        <v>3583600</v>
      </c>
      <c r="H1032" t="s">
        <v>53</v>
      </c>
      <c r="I1032">
        <f t="shared" si="16"/>
        <v>0.28999999999999915</v>
      </c>
    </row>
    <row r="1033" spans="5:9" x14ac:dyDescent="0.45">
      <c r="E1033" s="7">
        <v>43655</v>
      </c>
      <c r="F1033">
        <v>35.99</v>
      </c>
      <c r="G1033">
        <v>4464500</v>
      </c>
      <c r="H1033" t="s">
        <v>53</v>
      </c>
      <c r="I1033">
        <f t="shared" si="16"/>
        <v>-0.39000000000000057</v>
      </c>
    </row>
    <row r="1034" spans="5:9" x14ac:dyDescent="0.45">
      <c r="E1034" s="7">
        <v>43656</v>
      </c>
      <c r="F1034">
        <v>34.99</v>
      </c>
      <c r="G1034">
        <v>5848800</v>
      </c>
      <c r="H1034" t="s">
        <v>53</v>
      </c>
      <c r="I1034">
        <f t="shared" si="16"/>
        <v>1</v>
      </c>
    </row>
    <row r="1035" spans="5:9" x14ac:dyDescent="0.45">
      <c r="E1035" s="7">
        <v>43657</v>
      </c>
      <c r="F1035">
        <v>35.56</v>
      </c>
      <c r="G1035">
        <v>4703100</v>
      </c>
      <c r="H1035" t="s">
        <v>53</v>
      </c>
      <c r="I1035">
        <f t="shared" si="16"/>
        <v>-0.57000000000000028</v>
      </c>
    </row>
    <row r="1036" spans="5:9" x14ac:dyDescent="0.45">
      <c r="E1036" s="7">
        <v>43658</v>
      </c>
      <c r="F1036">
        <v>35.75</v>
      </c>
      <c r="G1036">
        <v>4562000</v>
      </c>
      <c r="H1036" t="s">
        <v>53</v>
      </c>
      <c r="I1036">
        <f t="shared" si="16"/>
        <v>-0.18999999999999773</v>
      </c>
    </row>
    <row r="1037" spans="5:9" x14ac:dyDescent="0.45">
      <c r="E1037" s="7">
        <v>43661</v>
      </c>
      <c r="F1037">
        <v>35.08</v>
      </c>
      <c r="G1037">
        <v>4817900</v>
      </c>
      <c r="H1037" t="s">
        <v>53</v>
      </c>
      <c r="I1037">
        <f t="shared" si="16"/>
        <v>0.67000000000000171</v>
      </c>
    </row>
    <row r="1038" spans="5:9" x14ac:dyDescent="0.45">
      <c r="E1038" s="7">
        <v>43662</v>
      </c>
      <c r="F1038">
        <v>34.94</v>
      </c>
      <c r="G1038">
        <v>5662400</v>
      </c>
      <c r="H1038" t="s">
        <v>53</v>
      </c>
      <c r="I1038">
        <f t="shared" si="16"/>
        <v>0.14000000000000057</v>
      </c>
    </row>
    <row r="1039" spans="5:9" x14ac:dyDescent="0.45">
      <c r="E1039" s="7">
        <v>43663</v>
      </c>
      <c r="F1039">
        <v>34.35</v>
      </c>
      <c r="G1039">
        <v>3716300</v>
      </c>
      <c r="H1039" t="s">
        <v>53</v>
      </c>
      <c r="I1039">
        <f t="shared" si="16"/>
        <v>0.58999999999999631</v>
      </c>
    </row>
    <row r="1040" spans="5:9" x14ac:dyDescent="0.45">
      <c r="E1040" s="7">
        <v>43664</v>
      </c>
      <c r="F1040">
        <v>34.619999999999997</v>
      </c>
      <c r="G1040">
        <v>6626000</v>
      </c>
      <c r="H1040" t="s">
        <v>53</v>
      </c>
      <c r="I1040">
        <f t="shared" si="16"/>
        <v>-0.26999999999999602</v>
      </c>
    </row>
    <row r="1041" spans="5:9" x14ac:dyDescent="0.45">
      <c r="E1041" s="7">
        <v>43665</v>
      </c>
      <c r="F1041">
        <v>36.83</v>
      </c>
      <c r="G1041">
        <v>11779500</v>
      </c>
      <c r="H1041" t="s">
        <v>53</v>
      </c>
      <c r="I1041">
        <f t="shared" si="16"/>
        <v>-2.2100000000000009</v>
      </c>
    </row>
    <row r="1042" spans="5:9" x14ac:dyDescent="0.45">
      <c r="E1042" s="7">
        <v>43668</v>
      </c>
      <c r="F1042">
        <v>36.58</v>
      </c>
      <c r="G1042">
        <v>5761800</v>
      </c>
      <c r="H1042" t="s">
        <v>53</v>
      </c>
      <c r="I1042">
        <f t="shared" si="16"/>
        <v>0.25</v>
      </c>
    </row>
    <row r="1043" spans="5:9" x14ac:dyDescent="0.45">
      <c r="E1043" s="7">
        <v>43669</v>
      </c>
      <c r="F1043">
        <v>37.159999999999997</v>
      </c>
      <c r="G1043">
        <v>4325400</v>
      </c>
      <c r="H1043" t="s">
        <v>53</v>
      </c>
      <c r="I1043">
        <f t="shared" si="16"/>
        <v>-0.57999999999999829</v>
      </c>
    </row>
    <row r="1044" spans="5:9" x14ac:dyDescent="0.45">
      <c r="E1044" s="7">
        <v>43670</v>
      </c>
      <c r="F1044">
        <v>37.619999999999997</v>
      </c>
      <c r="G1044">
        <v>3464400</v>
      </c>
      <c r="H1044" t="s">
        <v>53</v>
      </c>
      <c r="I1044">
        <f t="shared" si="16"/>
        <v>-0.46000000000000085</v>
      </c>
    </row>
    <row r="1045" spans="5:9" x14ac:dyDescent="0.45">
      <c r="E1045" s="7">
        <v>43671</v>
      </c>
      <c r="F1045">
        <v>37.020000000000003</v>
      </c>
      <c r="G1045">
        <v>4724000</v>
      </c>
      <c r="H1045" t="s">
        <v>53</v>
      </c>
      <c r="I1045">
        <f t="shared" si="16"/>
        <v>0.59999999999999432</v>
      </c>
    </row>
    <row r="1046" spans="5:9" x14ac:dyDescent="0.45">
      <c r="E1046" s="7">
        <v>43672</v>
      </c>
      <c r="F1046">
        <v>37.68</v>
      </c>
      <c r="G1046">
        <v>4073900</v>
      </c>
      <c r="H1046" t="s">
        <v>53</v>
      </c>
      <c r="I1046">
        <f t="shared" si="16"/>
        <v>-0.65999999999999659</v>
      </c>
    </row>
    <row r="1047" spans="5:9" x14ac:dyDescent="0.45">
      <c r="E1047" s="7">
        <v>43675</v>
      </c>
      <c r="F1047">
        <v>37.53</v>
      </c>
      <c r="G1047">
        <v>3642200</v>
      </c>
      <c r="H1047" t="s">
        <v>53</v>
      </c>
      <c r="I1047">
        <f t="shared" si="16"/>
        <v>0.14999999999999858</v>
      </c>
    </row>
    <row r="1048" spans="5:9" x14ac:dyDescent="0.45">
      <c r="E1048" s="7">
        <v>43676</v>
      </c>
      <c r="F1048">
        <v>37.64</v>
      </c>
      <c r="G1048">
        <v>3316100</v>
      </c>
      <c r="H1048" t="s">
        <v>53</v>
      </c>
      <c r="I1048">
        <f t="shared" si="16"/>
        <v>-0.10999999999999943</v>
      </c>
    </row>
    <row r="1049" spans="5:9" x14ac:dyDescent="0.45">
      <c r="E1049" s="7">
        <v>43677</v>
      </c>
      <c r="F1049">
        <v>37.26</v>
      </c>
      <c r="G1049">
        <v>4179600</v>
      </c>
      <c r="H1049" t="s">
        <v>53</v>
      </c>
      <c r="I1049">
        <f t="shared" si="16"/>
        <v>0.38000000000000256</v>
      </c>
    </row>
    <row r="1050" spans="5:9" x14ac:dyDescent="0.45">
      <c r="E1050" s="7">
        <v>43678</v>
      </c>
      <c r="F1050">
        <v>35.68</v>
      </c>
      <c r="G1050">
        <v>8110400</v>
      </c>
      <c r="H1050" t="s">
        <v>53</v>
      </c>
      <c r="I1050">
        <f t="shared" si="16"/>
        <v>1.5799999999999983</v>
      </c>
    </row>
    <row r="1051" spans="5:9" x14ac:dyDescent="0.45">
      <c r="E1051" s="7">
        <v>43679</v>
      </c>
      <c r="F1051">
        <v>35.51</v>
      </c>
      <c r="G1051">
        <v>4264200</v>
      </c>
      <c r="H1051" t="s">
        <v>53</v>
      </c>
      <c r="I1051">
        <f t="shared" si="16"/>
        <v>0.17000000000000171</v>
      </c>
    </row>
    <row r="1052" spans="5:9" x14ac:dyDescent="0.45">
      <c r="E1052" s="7">
        <v>43682</v>
      </c>
      <c r="F1052">
        <v>34.619999999999997</v>
      </c>
      <c r="G1052">
        <v>9130100</v>
      </c>
      <c r="H1052" t="s">
        <v>53</v>
      </c>
      <c r="I1052">
        <f t="shared" si="16"/>
        <v>0.89000000000000057</v>
      </c>
    </row>
    <row r="1053" spans="5:9" x14ac:dyDescent="0.45">
      <c r="E1053" s="7">
        <v>43683</v>
      </c>
      <c r="F1053">
        <v>34.78</v>
      </c>
      <c r="G1053">
        <v>5100400</v>
      </c>
      <c r="H1053" t="s">
        <v>53</v>
      </c>
      <c r="I1053">
        <f t="shared" si="16"/>
        <v>-0.16000000000000369</v>
      </c>
    </row>
    <row r="1054" spans="5:9" x14ac:dyDescent="0.45">
      <c r="E1054" s="7">
        <v>43684</v>
      </c>
      <c r="F1054">
        <v>33.229999999999997</v>
      </c>
      <c r="G1054">
        <v>7405800</v>
      </c>
      <c r="H1054" t="s">
        <v>53</v>
      </c>
      <c r="I1054">
        <f t="shared" si="16"/>
        <v>1.5500000000000043</v>
      </c>
    </row>
    <row r="1055" spans="5:9" x14ac:dyDescent="0.45">
      <c r="E1055" s="7">
        <v>43685</v>
      </c>
      <c r="F1055">
        <v>33.5</v>
      </c>
      <c r="G1055">
        <v>7174300</v>
      </c>
      <c r="H1055" t="s">
        <v>53</v>
      </c>
      <c r="I1055">
        <f t="shared" si="16"/>
        <v>-0.27000000000000313</v>
      </c>
    </row>
    <row r="1056" spans="5:9" x14ac:dyDescent="0.45">
      <c r="E1056" s="7">
        <v>43686</v>
      </c>
      <c r="F1056">
        <v>33.31</v>
      </c>
      <c r="G1056">
        <v>3720900</v>
      </c>
      <c r="H1056" t="s">
        <v>53</v>
      </c>
      <c r="I1056">
        <f t="shared" si="16"/>
        <v>0.18999999999999773</v>
      </c>
    </row>
    <row r="1057" spans="5:9" x14ac:dyDescent="0.45">
      <c r="E1057" s="7">
        <v>43689</v>
      </c>
      <c r="F1057">
        <v>32.68</v>
      </c>
      <c r="G1057">
        <v>2327100</v>
      </c>
      <c r="H1057" t="s">
        <v>53</v>
      </c>
      <c r="I1057">
        <f t="shared" si="16"/>
        <v>0.63000000000000256</v>
      </c>
    </row>
    <row r="1058" spans="5:9" x14ac:dyDescent="0.45">
      <c r="E1058" s="7">
        <v>43690</v>
      </c>
      <c r="F1058">
        <v>33.130000000000003</v>
      </c>
      <c r="G1058">
        <v>4595600</v>
      </c>
      <c r="H1058" t="s">
        <v>53</v>
      </c>
      <c r="I1058">
        <f t="shared" si="16"/>
        <v>-0.45000000000000284</v>
      </c>
    </row>
    <row r="1059" spans="5:9" x14ac:dyDescent="0.45">
      <c r="E1059" s="7">
        <v>43691</v>
      </c>
      <c r="F1059">
        <v>31.72</v>
      </c>
      <c r="G1059">
        <v>6806800</v>
      </c>
      <c r="H1059" t="s">
        <v>53</v>
      </c>
      <c r="I1059">
        <f t="shared" si="16"/>
        <v>1.4100000000000037</v>
      </c>
    </row>
    <row r="1060" spans="5:9" x14ac:dyDescent="0.45">
      <c r="E1060" s="7">
        <v>43692</v>
      </c>
      <c r="F1060">
        <v>31.42</v>
      </c>
      <c r="G1060">
        <v>5329600</v>
      </c>
      <c r="H1060" t="s">
        <v>53</v>
      </c>
      <c r="I1060">
        <f t="shared" si="16"/>
        <v>0.29999999999999716</v>
      </c>
    </row>
    <row r="1061" spans="5:9" x14ac:dyDescent="0.45">
      <c r="E1061" s="7">
        <v>43693</v>
      </c>
      <c r="F1061">
        <v>32.4</v>
      </c>
      <c r="G1061">
        <v>3488400</v>
      </c>
      <c r="H1061" t="s">
        <v>53</v>
      </c>
      <c r="I1061">
        <f t="shared" si="16"/>
        <v>-0.97999999999999687</v>
      </c>
    </row>
    <row r="1062" spans="5:9" x14ac:dyDescent="0.45">
      <c r="E1062" s="7">
        <v>43696</v>
      </c>
      <c r="F1062">
        <v>32.950000000000003</v>
      </c>
      <c r="G1062">
        <v>3192200</v>
      </c>
      <c r="H1062" t="s">
        <v>53</v>
      </c>
      <c r="I1062">
        <f t="shared" si="16"/>
        <v>-0.55000000000000426</v>
      </c>
    </row>
    <row r="1063" spans="5:9" x14ac:dyDescent="0.45">
      <c r="E1063" s="7">
        <v>43697</v>
      </c>
      <c r="F1063">
        <v>32.299999999999997</v>
      </c>
      <c r="G1063">
        <v>3400600</v>
      </c>
      <c r="H1063" t="s">
        <v>53</v>
      </c>
      <c r="I1063">
        <f t="shared" si="16"/>
        <v>0.65000000000000568</v>
      </c>
    </row>
    <row r="1064" spans="5:9" x14ac:dyDescent="0.45">
      <c r="E1064" s="7">
        <v>43698</v>
      </c>
      <c r="F1064">
        <v>32.6</v>
      </c>
      <c r="G1064">
        <v>3191400</v>
      </c>
      <c r="H1064" t="s">
        <v>53</v>
      </c>
      <c r="I1064">
        <f t="shared" si="16"/>
        <v>-0.30000000000000426</v>
      </c>
    </row>
    <row r="1065" spans="5:9" x14ac:dyDescent="0.45">
      <c r="E1065" s="7">
        <v>43699</v>
      </c>
      <c r="F1065">
        <v>32.770000000000003</v>
      </c>
      <c r="G1065">
        <v>3007300</v>
      </c>
      <c r="H1065" t="s">
        <v>53</v>
      </c>
      <c r="I1065">
        <f t="shared" si="16"/>
        <v>-0.17000000000000171</v>
      </c>
    </row>
    <row r="1066" spans="5:9" x14ac:dyDescent="0.45">
      <c r="E1066" s="7">
        <v>43700</v>
      </c>
      <c r="F1066">
        <v>31.77</v>
      </c>
      <c r="G1066">
        <v>3569600</v>
      </c>
      <c r="H1066" t="s">
        <v>53</v>
      </c>
      <c r="I1066">
        <f t="shared" si="16"/>
        <v>1.0000000000000036</v>
      </c>
    </row>
    <row r="1067" spans="5:9" x14ac:dyDescent="0.45">
      <c r="E1067" s="7">
        <v>43703</v>
      </c>
      <c r="F1067">
        <v>32.21</v>
      </c>
      <c r="G1067">
        <v>2638100</v>
      </c>
      <c r="H1067" t="s">
        <v>53</v>
      </c>
      <c r="I1067">
        <f t="shared" si="16"/>
        <v>-0.44000000000000128</v>
      </c>
    </row>
    <row r="1068" spans="5:9" x14ac:dyDescent="0.45">
      <c r="E1068" s="7">
        <v>43704</v>
      </c>
      <c r="F1068">
        <v>31.89</v>
      </c>
      <c r="G1068">
        <v>4478100</v>
      </c>
      <c r="H1068" t="s">
        <v>53</v>
      </c>
      <c r="I1068">
        <f t="shared" si="16"/>
        <v>0.32000000000000028</v>
      </c>
    </row>
    <row r="1069" spans="5:9" x14ac:dyDescent="0.45">
      <c r="E1069" s="7">
        <v>43705</v>
      </c>
      <c r="F1069">
        <v>32.86</v>
      </c>
      <c r="G1069">
        <v>4588100</v>
      </c>
      <c r="H1069" t="s">
        <v>53</v>
      </c>
      <c r="I1069">
        <f t="shared" si="16"/>
        <v>-0.96999999999999886</v>
      </c>
    </row>
    <row r="1070" spans="5:9" x14ac:dyDescent="0.45">
      <c r="E1070" s="7">
        <v>43706</v>
      </c>
      <c r="F1070">
        <v>33.49</v>
      </c>
      <c r="G1070">
        <v>5173900</v>
      </c>
      <c r="H1070" t="s">
        <v>53</v>
      </c>
      <c r="I1070">
        <f t="shared" si="16"/>
        <v>-0.63000000000000256</v>
      </c>
    </row>
    <row r="1071" spans="5:9" x14ac:dyDescent="0.45">
      <c r="E1071" s="7">
        <v>43707</v>
      </c>
      <c r="F1071">
        <v>33.74</v>
      </c>
      <c r="G1071">
        <v>5538100</v>
      </c>
      <c r="H1071" t="s">
        <v>53</v>
      </c>
      <c r="I1071">
        <f t="shared" si="16"/>
        <v>-0.25</v>
      </c>
    </row>
    <row r="1072" spans="5:9" x14ac:dyDescent="0.45">
      <c r="E1072" s="7">
        <v>43711</v>
      </c>
      <c r="F1072">
        <v>32.89</v>
      </c>
      <c r="G1072">
        <v>3175600</v>
      </c>
      <c r="H1072" t="s">
        <v>53</v>
      </c>
      <c r="I1072">
        <f t="shared" si="16"/>
        <v>0.85000000000000142</v>
      </c>
    </row>
    <row r="1073" spans="5:9" x14ac:dyDescent="0.45">
      <c r="E1073" s="7">
        <v>43712</v>
      </c>
      <c r="F1073">
        <v>33.25</v>
      </c>
      <c r="G1073">
        <v>2947300</v>
      </c>
      <c r="H1073" t="s">
        <v>53</v>
      </c>
      <c r="I1073">
        <f t="shared" si="16"/>
        <v>-0.35999999999999943</v>
      </c>
    </row>
    <row r="1074" spans="5:9" x14ac:dyDescent="0.45">
      <c r="E1074" s="7">
        <v>43713</v>
      </c>
      <c r="F1074">
        <v>34.200000000000003</v>
      </c>
      <c r="G1074">
        <v>3905900</v>
      </c>
      <c r="H1074" t="s">
        <v>53</v>
      </c>
      <c r="I1074">
        <f t="shared" si="16"/>
        <v>-0.95000000000000284</v>
      </c>
    </row>
    <row r="1075" spans="5:9" x14ac:dyDescent="0.45">
      <c r="E1075" s="7">
        <v>43714</v>
      </c>
      <c r="F1075">
        <v>34.14</v>
      </c>
      <c r="G1075">
        <v>2867200</v>
      </c>
      <c r="H1075" t="s">
        <v>53</v>
      </c>
      <c r="I1075">
        <f t="shared" si="16"/>
        <v>6.0000000000002274E-2</v>
      </c>
    </row>
    <row r="1076" spans="5:9" x14ac:dyDescent="0.45">
      <c r="E1076" s="7">
        <v>43717</v>
      </c>
      <c r="F1076">
        <v>35.72</v>
      </c>
      <c r="G1076">
        <v>3813900</v>
      </c>
      <c r="H1076" t="s">
        <v>53</v>
      </c>
      <c r="I1076">
        <f t="shared" si="16"/>
        <v>-1.5799999999999983</v>
      </c>
    </row>
    <row r="1077" spans="5:9" x14ac:dyDescent="0.45">
      <c r="E1077" s="7">
        <v>43718</v>
      </c>
      <c r="F1077">
        <v>36.28</v>
      </c>
      <c r="G1077">
        <v>3675500</v>
      </c>
      <c r="H1077" t="s">
        <v>53</v>
      </c>
      <c r="I1077">
        <f t="shared" si="16"/>
        <v>-0.56000000000000227</v>
      </c>
    </row>
    <row r="1078" spans="5:9" x14ac:dyDescent="0.45">
      <c r="E1078" s="7">
        <v>43719</v>
      </c>
      <c r="F1078">
        <v>36.21</v>
      </c>
      <c r="G1078">
        <v>4345200</v>
      </c>
      <c r="H1078" t="s">
        <v>53</v>
      </c>
      <c r="I1078">
        <f t="shared" si="16"/>
        <v>7.0000000000000284E-2</v>
      </c>
    </row>
    <row r="1079" spans="5:9" x14ac:dyDescent="0.45">
      <c r="E1079" s="7">
        <v>43720</v>
      </c>
      <c r="F1079">
        <v>36.369999999999997</v>
      </c>
      <c r="G1079">
        <v>5281200</v>
      </c>
      <c r="H1079" t="s">
        <v>53</v>
      </c>
      <c r="I1079">
        <f t="shared" si="16"/>
        <v>-0.15999999999999659</v>
      </c>
    </row>
    <row r="1080" spans="5:9" x14ac:dyDescent="0.45">
      <c r="E1080" s="7">
        <v>43721</v>
      </c>
      <c r="F1080">
        <v>36.83</v>
      </c>
      <c r="G1080">
        <v>4076800</v>
      </c>
      <c r="H1080" t="s">
        <v>53</v>
      </c>
      <c r="I1080">
        <f t="shared" si="16"/>
        <v>-0.46000000000000085</v>
      </c>
    </row>
    <row r="1081" spans="5:9" x14ac:dyDescent="0.45">
      <c r="E1081" s="7">
        <v>43724</v>
      </c>
      <c r="F1081">
        <v>36.96</v>
      </c>
      <c r="G1081">
        <v>2605600</v>
      </c>
      <c r="H1081" t="s">
        <v>53</v>
      </c>
      <c r="I1081">
        <f t="shared" si="16"/>
        <v>-0.13000000000000256</v>
      </c>
    </row>
    <row r="1082" spans="5:9" x14ac:dyDescent="0.45">
      <c r="E1082" s="7">
        <v>43725</v>
      </c>
      <c r="F1082">
        <v>36.4</v>
      </c>
      <c r="G1082">
        <v>3134800</v>
      </c>
      <c r="H1082" t="s">
        <v>53</v>
      </c>
      <c r="I1082">
        <f t="shared" si="16"/>
        <v>0.56000000000000227</v>
      </c>
    </row>
    <row r="1083" spans="5:9" x14ac:dyDescent="0.45">
      <c r="E1083" s="7">
        <v>43726</v>
      </c>
      <c r="F1083">
        <v>36.61</v>
      </c>
      <c r="G1083">
        <v>4076600</v>
      </c>
      <c r="H1083" t="s">
        <v>53</v>
      </c>
      <c r="I1083">
        <f t="shared" si="16"/>
        <v>-0.21000000000000085</v>
      </c>
    </row>
    <row r="1084" spans="5:9" x14ac:dyDescent="0.45">
      <c r="E1084" s="7">
        <v>43727</v>
      </c>
      <c r="F1084">
        <v>36.17</v>
      </c>
      <c r="G1084">
        <v>3667400</v>
      </c>
      <c r="H1084" t="s">
        <v>53</v>
      </c>
      <c r="I1084">
        <f t="shared" si="16"/>
        <v>0.43999999999999773</v>
      </c>
    </row>
    <row r="1085" spans="5:9" x14ac:dyDescent="0.45">
      <c r="E1085" s="7">
        <v>43728</v>
      </c>
      <c r="F1085">
        <v>35.880000000000003</v>
      </c>
      <c r="G1085">
        <v>7279800</v>
      </c>
      <c r="H1085" t="s">
        <v>53</v>
      </c>
      <c r="I1085">
        <f t="shared" si="16"/>
        <v>0.28999999999999915</v>
      </c>
    </row>
    <row r="1086" spans="5:9" x14ac:dyDescent="0.45">
      <c r="E1086" s="7">
        <v>43731</v>
      </c>
      <c r="F1086">
        <v>35.869999999999997</v>
      </c>
      <c r="G1086">
        <v>3156200</v>
      </c>
      <c r="H1086" t="s">
        <v>53</v>
      </c>
      <c r="I1086">
        <f t="shared" si="16"/>
        <v>1.0000000000005116E-2</v>
      </c>
    </row>
    <row r="1087" spans="5:9" x14ac:dyDescent="0.45">
      <c r="E1087" s="7">
        <v>43732</v>
      </c>
      <c r="F1087">
        <v>35.270000000000003</v>
      </c>
      <c r="G1087">
        <v>5729700</v>
      </c>
      <c r="H1087" t="s">
        <v>53</v>
      </c>
      <c r="I1087">
        <f t="shared" si="16"/>
        <v>0.59999999999999432</v>
      </c>
    </row>
    <row r="1088" spans="5:9" x14ac:dyDescent="0.45">
      <c r="E1088" s="7">
        <v>43733</v>
      </c>
      <c r="F1088">
        <v>35.6</v>
      </c>
      <c r="G1088">
        <v>3807200</v>
      </c>
      <c r="H1088" t="s">
        <v>53</v>
      </c>
      <c r="I1088">
        <f t="shared" si="16"/>
        <v>-0.32999999999999829</v>
      </c>
    </row>
    <row r="1089" spans="5:9" x14ac:dyDescent="0.45">
      <c r="E1089" s="7">
        <v>43734</v>
      </c>
      <c r="F1089">
        <v>35.159999999999997</v>
      </c>
      <c r="G1089">
        <v>4099100</v>
      </c>
      <c r="H1089" t="s">
        <v>53</v>
      </c>
      <c r="I1089">
        <f t="shared" si="16"/>
        <v>0.44000000000000483</v>
      </c>
    </row>
    <row r="1090" spans="5:9" x14ac:dyDescent="0.45">
      <c r="E1090" s="7">
        <v>43735</v>
      </c>
      <c r="F1090">
        <v>35.380000000000003</v>
      </c>
      <c r="G1090">
        <v>5140200</v>
      </c>
      <c r="H1090" t="s">
        <v>53</v>
      </c>
      <c r="I1090">
        <f t="shared" si="16"/>
        <v>-0.22000000000000597</v>
      </c>
    </row>
    <row r="1091" spans="5:9" x14ac:dyDescent="0.45">
      <c r="E1091" s="7">
        <v>43738</v>
      </c>
      <c r="F1091">
        <v>35.369999999999997</v>
      </c>
      <c r="G1091">
        <v>2762600</v>
      </c>
      <c r="H1091" t="s">
        <v>53</v>
      </c>
      <c r="I1091">
        <f t="shared" si="16"/>
        <v>1.0000000000005116E-2</v>
      </c>
    </row>
    <row r="1092" spans="5:9" x14ac:dyDescent="0.45">
      <c r="E1092" s="7">
        <v>43739</v>
      </c>
      <c r="F1092">
        <v>34.200000000000003</v>
      </c>
      <c r="G1092">
        <v>4439400</v>
      </c>
      <c r="H1092" t="s">
        <v>53</v>
      </c>
      <c r="I1092">
        <f t="shared" si="16"/>
        <v>1.1699999999999946</v>
      </c>
    </row>
    <row r="1093" spans="5:9" x14ac:dyDescent="0.45">
      <c r="E1093" s="7">
        <v>43740</v>
      </c>
      <c r="F1093">
        <v>33.5</v>
      </c>
      <c r="G1093">
        <v>3933600</v>
      </c>
      <c r="H1093" t="s">
        <v>53</v>
      </c>
      <c r="I1093">
        <f t="shared" si="16"/>
        <v>0.70000000000000284</v>
      </c>
    </row>
    <row r="1094" spans="5:9" x14ac:dyDescent="0.45">
      <c r="E1094" s="7">
        <v>43741</v>
      </c>
      <c r="F1094">
        <v>33.43</v>
      </c>
      <c r="G1094">
        <v>5072600</v>
      </c>
      <c r="H1094" t="s">
        <v>53</v>
      </c>
      <c r="I1094">
        <f t="shared" ref="I1094:I1157" si="17">F1093-F1094</f>
        <v>7.0000000000000284E-2</v>
      </c>
    </row>
    <row r="1095" spans="5:9" x14ac:dyDescent="0.45">
      <c r="E1095" s="7">
        <v>43742</v>
      </c>
      <c r="F1095">
        <v>33.76</v>
      </c>
      <c r="G1095">
        <v>3140200</v>
      </c>
      <c r="H1095" t="s">
        <v>53</v>
      </c>
      <c r="I1095">
        <f t="shared" si="17"/>
        <v>-0.32999999999999829</v>
      </c>
    </row>
    <row r="1096" spans="5:9" x14ac:dyDescent="0.45">
      <c r="E1096" s="7">
        <v>43745</v>
      </c>
      <c r="F1096">
        <v>33.94</v>
      </c>
      <c r="G1096">
        <v>5741500</v>
      </c>
      <c r="H1096" t="s">
        <v>53</v>
      </c>
      <c r="I1096">
        <f t="shared" si="17"/>
        <v>-0.17999999999999972</v>
      </c>
    </row>
    <row r="1097" spans="5:9" x14ac:dyDescent="0.45">
      <c r="E1097" s="7">
        <v>43746</v>
      </c>
      <c r="F1097">
        <v>32.58</v>
      </c>
      <c r="G1097">
        <v>8388600</v>
      </c>
      <c r="H1097" t="s">
        <v>53</v>
      </c>
      <c r="I1097">
        <f t="shared" si="17"/>
        <v>1.3599999999999994</v>
      </c>
    </row>
    <row r="1098" spans="5:9" x14ac:dyDescent="0.45">
      <c r="E1098" s="7">
        <v>43747</v>
      </c>
      <c r="F1098">
        <v>32.99</v>
      </c>
      <c r="G1098">
        <v>4343500</v>
      </c>
      <c r="H1098" t="s">
        <v>53</v>
      </c>
      <c r="I1098">
        <f t="shared" si="17"/>
        <v>-0.41000000000000369</v>
      </c>
    </row>
    <row r="1099" spans="5:9" x14ac:dyDescent="0.45">
      <c r="E1099" s="7">
        <v>43748</v>
      </c>
      <c r="F1099">
        <v>33.770000000000003</v>
      </c>
      <c r="G1099">
        <v>5358800</v>
      </c>
      <c r="H1099" t="s">
        <v>53</v>
      </c>
      <c r="I1099">
        <f t="shared" si="17"/>
        <v>-0.78000000000000114</v>
      </c>
    </row>
    <row r="1100" spans="5:9" x14ac:dyDescent="0.45">
      <c r="E1100" s="7">
        <v>43749</v>
      </c>
      <c r="F1100">
        <v>34.479999999999997</v>
      </c>
      <c r="G1100">
        <v>4508800</v>
      </c>
      <c r="H1100" t="s">
        <v>53</v>
      </c>
      <c r="I1100">
        <f t="shared" si="17"/>
        <v>-0.70999999999999375</v>
      </c>
    </row>
    <row r="1101" spans="5:9" x14ac:dyDescent="0.45">
      <c r="E1101" s="7">
        <v>43752</v>
      </c>
      <c r="F1101">
        <v>34.56</v>
      </c>
      <c r="G1101">
        <v>2302900</v>
      </c>
      <c r="H1101" t="s">
        <v>53</v>
      </c>
      <c r="I1101">
        <f t="shared" si="17"/>
        <v>-8.00000000000054E-2</v>
      </c>
    </row>
    <row r="1102" spans="5:9" x14ac:dyDescent="0.45">
      <c r="E1102" s="7">
        <v>43753</v>
      </c>
      <c r="F1102">
        <v>35.119999999999997</v>
      </c>
      <c r="G1102">
        <v>3281700</v>
      </c>
      <c r="H1102" t="s">
        <v>53</v>
      </c>
      <c r="I1102">
        <f t="shared" si="17"/>
        <v>-0.55999999999999517</v>
      </c>
    </row>
    <row r="1103" spans="5:9" x14ac:dyDescent="0.45">
      <c r="E1103" s="7">
        <v>43754</v>
      </c>
      <c r="F1103">
        <v>35.130000000000003</v>
      </c>
      <c r="G1103">
        <v>5819300</v>
      </c>
      <c r="H1103" t="s">
        <v>53</v>
      </c>
      <c r="I1103">
        <f t="shared" si="17"/>
        <v>-1.0000000000005116E-2</v>
      </c>
    </row>
    <row r="1104" spans="5:9" x14ac:dyDescent="0.45">
      <c r="E1104" s="7">
        <v>43755</v>
      </c>
      <c r="F1104">
        <v>35.01</v>
      </c>
      <c r="G1104">
        <v>4952600</v>
      </c>
      <c r="H1104" t="s">
        <v>53</v>
      </c>
      <c r="I1104">
        <f t="shared" si="17"/>
        <v>0.12000000000000455</v>
      </c>
    </row>
    <row r="1105" spans="5:9" x14ac:dyDescent="0.45">
      <c r="E1105" s="7">
        <v>43756</v>
      </c>
      <c r="F1105">
        <v>35.32</v>
      </c>
      <c r="G1105">
        <v>5639900</v>
      </c>
      <c r="H1105" t="s">
        <v>53</v>
      </c>
      <c r="I1105">
        <f t="shared" si="17"/>
        <v>-0.31000000000000227</v>
      </c>
    </row>
    <row r="1106" spans="5:9" x14ac:dyDescent="0.45">
      <c r="E1106" s="7">
        <v>43759</v>
      </c>
      <c r="F1106">
        <v>35.58</v>
      </c>
      <c r="G1106">
        <v>4022300</v>
      </c>
      <c r="H1106" t="s">
        <v>53</v>
      </c>
      <c r="I1106">
        <f t="shared" si="17"/>
        <v>-0.25999999999999801</v>
      </c>
    </row>
    <row r="1107" spans="5:9" x14ac:dyDescent="0.45">
      <c r="E1107" s="7">
        <v>43760</v>
      </c>
      <c r="F1107">
        <v>35.94</v>
      </c>
      <c r="G1107">
        <v>4012500</v>
      </c>
      <c r="H1107" t="s">
        <v>53</v>
      </c>
      <c r="I1107">
        <f t="shared" si="17"/>
        <v>-0.35999999999999943</v>
      </c>
    </row>
    <row r="1108" spans="5:9" x14ac:dyDescent="0.45">
      <c r="E1108" s="7">
        <v>43761</v>
      </c>
      <c r="F1108">
        <v>35.979999999999997</v>
      </c>
      <c r="G1108">
        <v>4053000</v>
      </c>
      <c r="H1108" t="s">
        <v>53</v>
      </c>
      <c r="I1108">
        <f t="shared" si="17"/>
        <v>-3.9999999999999147E-2</v>
      </c>
    </row>
    <row r="1109" spans="5:9" x14ac:dyDescent="0.45">
      <c r="E1109" s="7">
        <v>43762</v>
      </c>
      <c r="F1109">
        <v>35.58</v>
      </c>
      <c r="G1109">
        <v>4503700</v>
      </c>
      <c r="H1109" t="s">
        <v>53</v>
      </c>
      <c r="I1109">
        <f t="shared" si="17"/>
        <v>0.39999999999999858</v>
      </c>
    </row>
    <row r="1110" spans="5:9" x14ac:dyDescent="0.45">
      <c r="E1110" s="7">
        <v>43763</v>
      </c>
      <c r="F1110">
        <v>35.85</v>
      </c>
      <c r="G1110">
        <v>3011400</v>
      </c>
      <c r="H1110" t="s">
        <v>53</v>
      </c>
      <c r="I1110">
        <f t="shared" si="17"/>
        <v>-0.27000000000000313</v>
      </c>
    </row>
    <row r="1111" spans="5:9" x14ac:dyDescent="0.45">
      <c r="E1111" s="7">
        <v>43766</v>
      </c>
      <c r="F1111">
        <v>36.17</v>
      </c>
      <c r="G1111">
        <v>4089100</v>
      </c>
      <c r="H1111" t="s">
        <v>53</v>
      </c>
      <c r="I1111">
        <f t="shared" si="17"/>
        <v>-0.32000000000000028</v>
      </c>
    </row>
    <row r="1112" spans="5:9" x14ac:dyDescent="0.45">
      <c r="E1112" s="7">
        <v>43767</v>
      </c>
      <c r="F1112">
        <v>35.729999999999997</v>
      </c>
      <c r="G1112">
        <v>3173400</v>
      </c>
      <c r="H1112" t="s">
        <v>53</v>
      </c>
      <c r="I1112">
        <f t="shared" si="17"/>
        <v>0.44000000000000483</v>
      </c>
    </row>
    <row r="1113" spans="5:9" x14ac:dyDescent="0.45">
      <c r="E1113" s="7">
        <v>43768</v>
      </c>
      <c r="F1113">
        <v>35.5</v>
      </c>
      <c r="G1113">
        <v>3665100</v>
      </c>
      <c r="H1113" t="s">
        <v>53</v>
      </c>
      <c r="I1113">
        <f t="shared" si="17"/>
        <v>0.22999999999999687</v>
      </c>
    </row>
    <row r="1114" spans="5:9" x14ac:dyDescent="0.45">
      <c r="E1114" s="7">
        <v>43769</v>
      </c>
      <c r="F1114">
        <v>35.159999999999997</v>
      </c>
      <c r="G1114">
        <v>4221200</v>
      </c>
      <c r="H1114" t="s">
        <v>53</v>
      </c>
      <c r="I1114">
        <f t="shared" si="17"/>
        <v>0.34000000000000341</v>
      </c>
    </row>
    <row r="1115" spans="5:9" x14ac:dyDescent="0.45">
      <c r="E1115" s="7">
        <v>43770</v>
      </c>
      <c r="F1115">
        <v>36.049999999999997</v>
      </c>
      <c r="G1115">
        <v>4214500</v>
      </c>
      <c r="H1115" t="s">
        <v>53</v>
      </c>
      <c r="I1115">
        <f t="shared" si="17"/>
        <v>-0.89000000000000057</v>
      </c>
    </row>
    <row r="1116" spans="5:9" x14ac:dyDescent="0.45">
      <c r="E1116" s="7">
        <v>43773</v>
      </c>
      <c r="F1116">
        <v>37.15</v>
      </c>
      <c r="G1116">
        <v>4688200</v>
      </c>
      <c r="H1116" t="s">
        <v>53</v>
      </c>
      <c r="I1116">
        <f t="shared" si="17"/>
        <v>-1.1000000000000014</v>
      </c>
    </row>
    <row r="1117" spans="5:9" x14ac:dyDescent="0.45">
      <c r="E1117" s="7">
        <v>43774</v>
      </c>
      <c r="F1117">
        <v>37.9</v>
      </c>
      <c r="G1117">
        <v>5502400</v>
      </c>
      <c r="H1117" t="s">
        <v>53</v>
      </c>
      <c r="I1117">
        <f t="shared" si="17"/>
        <v>-0.75</v>
      </c>
    </row>
    <row r="1118" spans="5:9" x14ac:dyDescent="0.45">
      <c r="E1118" s="7">
        <v>43775</v>
      </c>
      <c r="F1118">
        <v>37.68</v>
      </c>
      <c r="G1118">
        <v>4004600</v>
      </c>
      <c r="H1118" t="s">
        <v>53</v>
      </c>
      <c r="I1118">
        <f t="shared" si="17"/>
        <v>0.21999999999999886</v>
      </c>
    </row>
    <row r="1119" spans="5:9" x14ac:dyDescent="0.45">
      <c r="E1119" s="7">
        <v>43776</v>
      </c>
      <c r="F1119">
        <v>38.19</v>
      </c>
      <c r="G1119">
        <v>5517500</v>
      </c>
      <c r="H1119" t="s">
        <v>53</v>
      </c>
      <c r="I1119">
        <f t="shared" si="17"/>
        <v>-0.50999999999999801</v>
      </c>
    </row>
    <row r="1120" spans="5:9" x14ac:dyDescent="0.45">
      <c r="E1120" s="7">
        <v>43777</v>
      </c>
      <c r="F1120">
        <v>38.520000000000003</v>
      </c>
      <c r="G1120">
        <v>4518000</v>
      </c>
      <c r="H1120" t="s">
        <v>53</v>
      </c>
      <c r="I1120">
        <f t="shared" si="17"/>
        <v>-0.3300000000000054</v>
      </c>
    </row>
    <row r="1121" spans="5:9" x14ac:dyDescent="0.45">
      <c r="E1121" s="7">
        <v>43780</v>
      </c>
      <c r="F1121">
        <v>38.380000000000003</v>
      </c>
      <c r="G1121">
        <v>2493800</v>
      </c>
      <c r="H1121" t="s">
        <v>53</v>
      </c>
      <c r="I1121">
        <f t="shared" si="17"/>
        <v>0.14000000000000057</v>
      </c>
    </row>
    <row r="1122" spans="5:9" x14ac:dyDescent="0.45">
      <c r="E1122" s="7">
        <v>43781</v>
      </c>
      <c r="F1122">
        <v>38.39</v>
      </c>
      <c r="G1122">
        <v>3244500</v>
      </c>
      <c r="H1122" t="s">
        <v>53</v>
      </c>
      <c r="I1122">
        <f t="shared" si="17"/>
        <v>-9.9999999999980105E-3</v>
      </c>
    </row>
    <row r="1123" spans="5:9" x14ac:dyDescent="0.45">
      <c r="E1123" s="7">
        <v>43782</v>
      </c>
      <c r="F1123">
        <v>37.9</v>
      </c>
      <c r="G1123">
        <v>2663200</v>
      </c>
      <c r="H1123" t="s">
        <v>53</v>
      </c>
      <c r="I1123">
        <f t="shared" si="17"/>
        <v>0.49000000000000199</v>
      </c>
    </row>
    <row r="1124" spans="5:9" x14ac:dyDescent="0.45">
      <c r="E1124" s="7">
        <v>43783</v>
      </c>
      <c r="F1124">
        <v>37.57</v>
      </c>
      <c r="G1124">
        <v>3335400</v>
      </c>
      <c r="H1124" t="s">
        <v>53</v>
      </c>
      <c r="I1124">
        <f t="shared" si="17"/>
        <v>0.32999999999999829</v>
      </c>
    </row>
    <row r="1125" spans="5:9" x14ac:dyDescent="0.45">
      <c r="E1125" s="7">
        <v>43784</v>
      </c>
      <c r="F1125">
        <v>38</v>
      </c>
      <c r="G1125">
        <v>2607800</v>
      </c>
      <c r="H1125" t="s">
        <v>53</v>
      </c>
      <c r="I1125">
        <f t="shared" si="17"/>
        <v>-0.42999999999999972</v>
      </c>
    </row>
    <row r="1126" spans="5:9" x14ac:dyDescent="0.45">
      <c r="E1126" s="7">
        <v>43787</v>
      </c>
      <c r="F1126">
        <v>38</v>
      </c>
      <c r="G1126">
        <v>2613900</v>
      </c>
      <c r="H1126" t="s">
        <v>53</v>
      </c>
      <c r="I1126">
        <f t="shared" si="17"/>
        <v>0</v>
      </c>
    </row>
    <row r="1127" spans="5:9" x14ac:dyDescent="0.45">
      <c r="E1127" s="7">
        <v>43788</v>
      </c>
      <c r="F1127">
        <v>38.03</v>
      </c>
      <c r="G1127">
        <v>2165100</v>
      </c>
      <c r="H1127" t="s">
        <v>53</v>
      </c>
      <c r="I1127">
        <f t="shared" si="17"/>
        <v>-3.0000000000001137E-2</v>
      </c>
    </row>
    <row r="1128" spans="5:9" x14ac:dyDescent="0.45">
      <c r="E1128" s="7">
        <v>43789</v>
      </c>
      <c r="F1128">
        <v>38</v>
      </c>
      <c r="G1128">
        <v>4196900</v>
      </c>
      <c r="H1128" t="s">
        <v>53</v>
      </c>
      <c r="I1128">
        <f t="shared" si="17"/>
        <v>3.0000000000001137E-2</v>
      </c>
    </row>
    <row r="1129" spans="5:9" x14ac:dyDescent="0.45">
      <c r="E1129" s="7">
        <v>43790</v>
      </c>
      <c r="F1129">
        <v>38.11</v>
      </c>
      <c r="G1129">
        <v>2528300</v>
      </c>
      <c r="H1129" t="s">
        <v>53</v>
      </c>
      <c r="I1129">
        <f t="shared" si="17"/>
        <v>-0.10999999999999943</v>
      </c>
    </row>
    <row r="1130" spans="5:9" x14ac:dyDescent="0.45">
      <c r="E1130" s="7">
        <v>43791</v>
      </c>
      <c r="F1130">
        <v>38.590000000000003</v>
      </c>
      <c r="G1130">
        <v>2435900</v>
      </c>
      <c r="H1130" t="s">
        <v>53</v>
      </c>
      <c r="I1130">
        <f t="shared" si="17"/>
        <v>-0.48000000000000398</v>
      </c>
    </row>
    <row r="1131" spans="5:9" x14ac:dyDescent="0.45">
      <c r="E1131" s="7">
        <v>43794</v>
      </c>
      <c r="F1131">
        <v>38.74</v>
      </c>
      <c r="G1131">
        <v>3652100</v>
      </c>
      <c r="H1131" t="s">
        <v>53</v>
      </c>
      <c r="I1131">
        <f t="shared" si="17"/>
        <v>-0.14999999999999858</v>
      </c>
    </row>
    <row r="1132" spans="5:9" x14ac:dyDescent="0.45">
      <c r="E1132" s="7">
        <v>43795</v>
      </c>
      <c r="F1132">
        <v>38.49</v>
      </c>
      <c r="G1132">
        <v>3028000</v>
      </c>
      <c r="H1132" t="s">
        <v>53</v>
      </c>
      <c r="I1132">
        <f t="shared" si="17"/>
        <v>0.25</v>
      </c>
    </row>
    <row r="1133" spans="5:9" x14ac:dyDescent="0.45">
      <c r="E1133" s="7">
        <v>43796</v>
      </c>
      <c r="F1133">
        <v>38.65</v>
      </c>
      <c r="G1133">
        <v>2646000</v>
      </c>
      <c r="H1133" t="s">
        <v>53</v>
      </c>
      <c r="I1133">
        <f t="shared" si="17"/>
        <v>-0.15999999999999659</v>
      </c>
    </row>
    <row r="1134" spans="5:9" x14ac:dyDescent="0.45">
      <c r="E1134" s="7">
        <v>43798</v>
      </c>
      <c r="F1134">
        <v>38.46</v>
      </c>
      <c r="G1134">
        <v>1550500</v>
      </c>
      <c r="H1134" t="s">
        <v>53</v>
      </c>
      <c r="I1134">
        <f t="shared" si="17"/>
        <v>0.18999999999999773</v>
      </c>
    </row>
    <row r="1135" spans="5:9" x14ac:dyDescent="0.45">
      <c r="E1135" s="7">
        <v>43801</v>
      </c>
      <c r="F1135">
        <v>38.31</v>
      </c>
      <c r="G1135">
        <v>3575300</v>
      </c>
      <c r="H1135" t="s">
        <v>53</v>
      </c>
      <c r="I1135">
        <f t="shared" si="17"/>
        <v>0.14999999999999858</v>
      </c>
    </row>
    <row r="1136" spans="5:9" x14ac:dyDescent="0.45">
      <c r="E1136" s="7">
        <v>43802</v>
      </c>
      <c r="F1136">
        <v>37.76</v>
      </c>
      <c r="G1136">
        <v>3644600</v>
      </c>
      <c r="H1136" t="s">
        <v>53</v>
      </c>
      <c r="I1136">
        <f t="shared" si="17"/>
        <v>0.55000000000000426</v>
      </c>
    </row>
    <row r="1137" spans="5:9" x14ac:dyDescent="0.45">
      <c r="E1137" s="7">
        <v>43803</v>
      </c>
      <c r="F1137">
        <v>38.36</v>
      </c>
      <c r="G1137">
        <v>3211400</v>
      </c>
      <c r="H1137" t="s">
        <v>53</v>
      </c>
      <c r="I1137">
        <f t="shared" si="17"/>
        <v>-0.60000000000000142</v>
      </c>
    </row>
    <row r="1138" spans="5:9" x14ac:dyDescent="0.45">
      <c r="E1138" s="7">
        <v>43804</v>
      </c>
      <c r="F1138">
        <v>38.56</v>
      </c>
      <c r="G1138">
        <v>3348300</v>
      </c>
      <c r="H1138" t="s">
        <v>53</v>
      </c>
      <c r="I1138">
        <f t="shared" si="17"/>
        <v>-0.20000000000000284</v>
      </c>
    </row>
    <row r="1139" spans="5:9" x14ac:dyDescent="0.45">
      <c r="E1139" s="7">
        <v>43805</v>
      </c>
      <c r="F1139">
        <v>39.03</v>
      </c>
      <c r="G1139">
        <v>2992400</v>
      </c>
      <c r="H1139" t="s">
        <v>53</v>
      </c>
      <c r="I1139">
        <f t="shared" si="17"/>
        <v>-0.46999999999999886</v>
      </c>
    </row>
    <row r="1140" spans="5:9" x14ac:dyDescent="0.45">
      <c r="E1140" s="7">
        <v>43808</v>
      </c>
      <c r="F1140">
        <v>38.950000000000003</v>
      </c>
      <c r="G1140">
        <v>2226200</v>
      </c>
      <c r="H1140" t="s">
        <v>53</v>
      </c>
      <c r="I1140">
        <f t="shared" si="17"/>
        <v>7.9999999999998295E-2</v>
      </c>
    </row>
    <row r="1141" spans="5:9" x14ac:dyDescent="0.45">
      <c r="E1141" s="7">
        <v>43809</v>
      </c>
      <c r="F1141">
        <v>39.33</v>
      </c>
      <c r="G1141">
        <v>3643700</v>
      </c>
      <c r="H1141" t="s">
        <v>53</v>
      </c>
      <c r="I1141">
        <f t="shared" si="17"/>
        <v>-0.37999999999999545</v>
      </c>
    </row>
    <row r="1142" spans="5:9" x14ac:dyDescent="0.45">
      <c r="E1142" s="7">
        <v>43810</v>
      </c>
      <c r="F1142">
        <v>39.14</v>
      </c>
      <c r="G1142">
        <v>2750800</v>
      </c>
      <c r="H1142" t="s">
        <v>53</v>
      </c>
      <c r="I1142">
        <f t="shared" si="17"/>
        <v>0.18999999999999773</v>
      </c>
    </row>
    <row r="1143" spans="5:9" x14ac:dyDescent="0.45">
      <c r="E1143" s="7">
        <v>43811</v>
      </c>
      <c r="F1143">
        <v>40.56</v>
      </c>
      <c r="G1143">
        <v>3769000</v>
      </c>
      <c r="H1143" t="s">
        <v>53</v>
      </c>
      <c r="I1143">
        <f t="shared" si="17"/>
        <v>-1.4200000000000017</v>
      </c>
    </row>
    <row r="1144" spans="5:9" x14ac:dyDescent="0.45">
      <c r="E1144" s="7">
        <v>43812</v>
      </c>
      <c r="F1144">
        <v>40.119999999999997</v>
      </c>
      <c r="G1144">
        <v>3424700</v>
      </c>
      <c r="H1144" t="s">
        <v>53</v>
      </c>
      <c r="I1144">
        <f t="shared" si="17"/>
        <v>0.44000000000000483</v>
      </c>
    </row>
    <row r="1145" spans="5:9" x14ac:dyDescent="0.45">
      <c r="E1145" s="7">
        <v>43815</v>
      </c>
      <c r="F1145">
        <v>40.29</v>
      </c>
      <c r="G1145">
        <v>3793500</v>
      </c>
      <c r="H1145" t="s">
        <v>53</v>
      </c>
      <c r="I1145">
        <f t="shared" si="17"/>
        <v>-0.17000000000000171</v>
      </c>
    </row>
    <row r="1146" spans="5:9" x14ac:dyDescent="0.45">
      <c r="E1146" s="7">
        <v>43816</v>
      </c>
      <c r="F1146">
        <v>40.53</v>
      </c>
      <c r="G1146">
        <v>4545000</v>
      </c>
      <c r="H1146" t="s">
        <v>53</v>
      </c>
      <c r="I1146">
        <f t="shared" si="17"/>
        <v>-0.24000000000000199</v>
      </c>
    </row>
    <row r="1147" spans="5:9" x14ac:dyDescent="0.45">
      <c r="E1147" s="7">
        <v>43817</v>
      </c>
      <c r="F1147">
        <v>40.4</v>
      </c>
      <c r="G1147">
        <v>3257100</v>
      </c>
      <c r="H1147" t="s">
        <v>53</v>
      </c>
      <c r="I1147">
        <f t="shared" si="17"/>
        <v>0.13000000000000256</v>
      </c>
    </row>
    <row r="1148" spans="5:9" x14ac:dyDescent="0.45">
      <c r="E1148" s="7">
        <v>43818</v>
      </c>
      <c r="F1148">
        <v>40.31</v>
      </c>
      <c r="G1148">
        <v>4159200</v>
      </c>
      <c r="H1148" t="s">
        <v>53</v>
      </c>
      <c r="I1148">
        <f t="shared" si="17"/>
        <v>8.9999999999996305E-2</v>
      </c>
    </row>
    <row r="1149" spans="5:9" x14ac:dyDescent="0.45">
      <c r="E1149" s="7">
        <v>43819</v>
      </c>
      <c r="F1149">
        <v>40.54</v>
      </c>
      <c r="G1149">
        <v>6282700</v>
      </c>
      <c r="H1149" t="s">
        <v>53</v>
      </c>
      <c r="I1149">
        <f t="shared" si="17"/>
        <v>-0.22999999999999687</v>
      </c>
    </row>
    <row r="1150" spans="5:9" x14ac:dyDescent="0.45">
      <c r="E1150" s="7">
        <v>43822</v>
      </c>
      <c r="F1150">
        <v>40.44</v>
      </c>
      <c r="G1150">
        <v>1815100</v>
      </c>
      <c r="H1150" t="s">
        <v>53</v>
      </c>
      <c r="I1150">
        <f t="shared" si="17"/>
        <v>0.10000000000000142</v>
      </c>
    </row>
    <row r="1151" spans="5:9" x14ac:dyDescent="0.45">
      <c r="E1151" s="7">
        <v>43823</v>
      </c>
      <c r="F1151">
        <v>40.51</v>
      </c>
      <c r="G1151">
        <v>1177800</v>
      </c>
      <c r="H1151" t="s">
        <v>53</v>
      </c>
      <c r="I1151">
        <f t="shared" si="17"/>
        <v>-7.0000000000000284E-2</v>
      </c>
    </row>
    <row r="1152" spans="5:9" x14ac:dyDescent="0.45">
      <c r="E1152" s="7">
        <v>43825</v>
      </c>
      <c r="F1152">
        <v>40.75</v>
      </c>
      <c r="G1152">
        <v>1674800</v>
      </c>
      <c r="H1152" t="s">
        <v>53</v>
      </c>
      <c r="I1152">
        <f t="shared" si="17"/>
        <v>-0.24000000000000199</v>
      </c>
    </row>
    <row r="1153" spans="5:9" x14ac:dyDescent="0.45">
      <c r="E1153" s="7">
        <v>43826</v>
      </c>
      <c r="F1153">
        <v>40.479999999999997</v>
      </c>
      <c r="G1153">
        <v>1400700</v>
      </c>
      <c r="H1153" t="s">
        <v>53</v>
      </c>
      <c r="I1153">
        <f t="shared" si="17"/>
        <v>0.27000000000000313</v>
      </c>
    </row>
    <row r="1154" spans="5:9" x14ac:dyDescent="0.45">
      <c r="E1154" s="7">
        <v>43829</v>
      </c>
      <c r="F1154">
        <v>40.43</v>
      </c>
      <c r="G1154">
        <v>1674400</v>
      </c>
      <c r="H1154" t="s">
        <v>53</v>
      </c>
      <c r="I1154">
        <f t="shared" si="17"/>
        <v>4.9999999999997158E-2</v>
      </c>
    </row>
    <row r="1155" spans="5:9" x14ac:dyDescent="0.45">
      <c r="E1155" s="7">
        <v>43830</v>
      </c>
      <c r="F1155">
        <v>40.61</v>
      </c>
      <c r="G1155">
        <v>1924500</v>
      </c>
      <c r="H1155" t="s">
        <v>53</v>
      </c>
      <c r="I1155">
        <f t="shared" si="17"/>
        <v>-0.17999999999999972</v>
      </c>
    </row>
    <row r="1156" spans="5:9" x14ac:dyDescent="0.45">
      <c r="E1156" s="7">
        <v>43832</v>
      </c>
      <c r="F1156">
        <v>40.75</v>
      </c>
      <c r="G1156">
        <v>2903800</v>
      </c>
      <c r="H1156" t="s">
        <v>53</v>
      </c>
      <c r="I1156">
        <f t="shared" si="17"/>
        <v>-0.14000000000000057</v>
      </c>
    </row>
    <row r="1157" spans="5:9" x14ac:dyDescent="0.45">
      <c r="E1157" s="7">
        <v>43833</v>
      </c>
      <c r="F1157">
        <v>39.909999999999997</v>
      </c>
      <c r="G1157">
        <v>2768100</v>
      </c>
      <c r="H1157" t="s">
        <v>53</v>
      </c>
      <c r="I1157">
        <f t="shared" si="17"/>
        <v>0.84000000000000341</v>
      </c>
    </row>
    <row r="1158" spans="5:9" x14ac:dyDescent="0.45">
      <c r="E1158" s="7">
        <v>43836</v>
      </c>
      <c r="F1158">
        <v>39.700000000000003</v>
      </c>
      <c r="G1158">
        <v>2743500</v>
      </c>
      <c r="H1158" t="s">
        <v>53</v>
      </c>
      <c r="I1158">
        <f t="shared" ref="I1158:I1221" si="18">F1157-F1158</f>
        <v>0.20999999999999375</v>
      </c>
    </row>
    <row r="1159" spans="5:9" x14ac:dyDescent="0.45">
      <c r="E1159" s="7">
        <v>43837</v>
      </c>
      <c r="F1159">
        <v>39.450000000000003</v>
      </c>
      <c r="G1159">
        <v>3266700</v>
      </c>
      <c r="H1159" t="s">
        <v>53</v>
      </c>
      <c r="I1159">
        <f t="shared" si="18"/>
        <v>0.25</v>
      </c>
    </row>
    <row r="1160" spans="5:9" x14ac:dyDescent="0.45">
      <c r="E1160" s="7">
        <v>43838</v>
      </c>
      <c r="F1160">
        <v>39.76</v>
      </c>
      <c r="G1160">
        <v>5653800</v>
      </c>
      <c r="H1160" t="s">
        <v>53</v>
      </c>
      <c r="I1160">
        <f t="shared" si="18"/>
        <v>-0.30999999999999517</v>
      </c>
    </row>
    <row r="1161" spans="5:9" x14ac:dyDescent="0.45">
      <c r="E1161" s="7">
        <v>43839</v>
      </c>
      <c r="F1161">
        <v>40.020000000000003</v>
      </c>
      <c r="G1161">
        <v>2667400</v>
      </c>
      <c r="H1161" t="s">
        <v>53</v>
      </c>
      <c r="I1161">
        <f t="shared" si="18"/>
        <v>-0.26000000000000512</v>
      </c>
    </row>
    <row r="1162" spans="5:9" x14ac:dyDescent="0.45">
      <c r="E1162" s="7">
        <v>43840</v>
      </c>
      <c r="F1162">
        <v>39.520000000000003</v>
      </c>
      <c r="G1162">
        <v>2004000</v>
      </c>
      <c r="H1162" t="s">
        <v>53</v>
      </c>
      <c r="I1162">
        <f t="shared" si="18"/>
        <v>0.5</v>
      </c>
    </row>
    <row r="1163" spans="5:9" x14ac:dyDescent="0.45">
      <c r="E1163" s="7">
        <v>43843</v>
      </c>
      <c r="F1163">
        <v>39.86</v>
      </c>
      <c r="G1163">
        <v>3404300</v>
      </c>
      <c r="H1163" t="s">
        <v>53</v>
      </c>
      <c r="I1163">
        <f t="shared" si="18"/>
        <v>-0.33999999999999631</v>
      </c>
    </row>
    <row r="1164" spans="5:9" x14ac:dyDescent="0.45">
      <c r="E1164" s="7">
        <v>43844</v>
      </c>
      <c r="F1164">
        <v>40.01</v>
      </c>
      <c r="G1164">
        <v>2887400</v>
      </c>
      <c r="H1164" t="s">
        <v>53</v>
      </c>
      <c r="I1164">
        <f t="shared" si="18"/>
        <v>-0.14999999999999858</v>
      </c>
    </row>
    <row r="1165" spans="5:9" x14ac:dyDescent="0.45">
      <c r="E1165" s="7">
        <v>43845</v>
      </c>
      <c r="F1165">
        <v>38.979999999999997</v>
      </c>
      <c r="G1165">
        <v>4466200</v>
      </c>
      <c r="H1165" t="s">
        <v>53</v>
      </c>
      <c r="I1165">
        <f t="shared" si="18"/>
        <v>1.0300000000000011</v>
      </c>
    </row>
    <row r="1166" spans="5:9" x14ac:dyDescent="0.45">
      <c r="E1166" s="7">
        <v>43846</v>
      </c>
      <c r="F1166">
        <v>39.590000000000003</v>
      </c>
      <c r="G1166">
        <v>5869100</v>
      </c>
      <c r="H1166" t="s">
        <v>53</v>
      </c>
      <c r="I1166">
        <f t="shared" si="18"/>
        <v>-0.61000000000000654</v>
      </c>
    </row>
    <row r="1167" spans="5:9" x14ac:dyDescent="0.45">
      <c r="E1167" s="7">
        <v>43847</v>
      </c>
      <c r="F1167">
        <v>40.869999999999997</v>
      </c>
      <c r="G1167">
        <v>7556300</v>
      </c>
      <c r="H1167" t="s">
        <v>53</v>
      </c>
      <c r="I1167">
        <f t="shared" si="18"/>
        <v>-1.279999999999994</v>
      </c>
    </row>
    <row r="1168" spans="5:9" x14ac:dyDescent="0.45">
      <c r="E1168" s="7">
        <v>43851</v>
      </c>
      <c r="F1168">
        <v>40.090000000000003</v>
      </c>
      <c r="G1168">
        <v>4493300</v>
      </c>
      <c r="H1168" t="s">
        <v>53</v>
      </c>
      <c r="I1168">
        <f t="shared" si="18"/>
        <v>0.77999999999999403</v>
      </c>
    </row>
    <row r="1169" spans="5:9" x14ac:dyDescent="0.45">
      <c r="E1169" s="7">
        <v>43852</v>
      </c>
      <c r="F1169">
        <v>40.15</v>
      </c>
      <c r="G1169">
        <v>5494800</v>
      </c>
      <c r="H1169" t="s">
        <v>53</v>
      </c>
      <c r="I1169">
        <f t="shared" si="18"/>
        <v>-5.9999999999995168E-2</v>
      </c>
    </row>
    <row r="1170" spans="5:9" x14ac:dyDescent="0.45">
      <c r="E1170" s="7">
        <v>43853</v>
      </c>
      <c r="F1170">
        <v>39.86</v>
      </c>
      <c r="G1170">
        <v>4050100</v>
      </c>
      <c r="H1170" t="s">
        <v>53</v>
      </c>
      <c r="I1170">
        <f t="shared" si="18"/>
        <v>0.28999999999999915</v>
      </c>
    </row>
    <row r="1171" spans="5:9" x14ac:dyDescent="0.45">
      <c r="E1171" s="7">
        <v>43854</v>
      </c>
      <c r="F1171">
        <v>39.130000000000003</v>
      </c>
      <c r="G1171">
        <v>4790100</v>
      </c>
      <c r="H1171" t="s">
        <v>53</v>
      </c>
      <c r="I1171">
        <f t="shared" si="18"/>
        <v>0.72999999999999687</v>
      </c>
    </row>
    <row r="1172" spans="5:9" x14ac:dyDescent="0.45">
      <c r="E1172" s="7">
        <v>43857</v>
      </c>
      <c r="F1172">
        <v>38.1</v>
      </c>
      <c r="G1172">
        <v>4654900</v>
      </c>
      <c r="H1172" t="s">
        <v>53</v>
      </c>
      <c r="I1172">
        <f t="shared" si="18"/>
        <v>1.0300000000000011</v>
      </c>
    </row>
    <row r="1173" spans="5:9" x14ac:dyDescent="0.45">
      <c r="E1173" s="7">
        <v>43858</v>
      </c>
      <c r="F1173">
        <v>38.01</v>
      </c>
      <c r="G1173">
        <v>3714600</v>
      </c>
      <c r="H1173" t="s">
        <v>53</v>
      </c>
      <c r="I1173">
        <f t="shared" si="18"/>
        <v>9.0000000000003411E-2</v>
      </c>
    </row>
    <row r="1174" spans="5:9" x14ac:dyDescent="0.45">
      <c r="E1174" s="7">
        <v>43859</v>
      </c>
      <c r="F1174">
        <v>37.619999999999997</v>
      </c>
      <c r="G1174">
        <v>2555400</v>
      </c>
      <c r="H1174" t="s">
        <v>53</v>
      </c>
      <c r="I1174">
        <f t="shared" si="18"/>
        <v>0.39000000000000057</v>
      </c>
    </row>
    <row r="1175" spans="5:9" x14ac:dyDescent="0.45">
      <c r="E1175" s="7">
        <v>43860</v>
      </c>
      <c r="F1175">
        <v>37.909999999999997</v>
      </c>
      <c r="G1175">
        <v>9265000</v>
      </c>
      <c r="H1175" t="s">
        <v>53</v>
      </c>
      <c r="I1175">
        <f t="shared" si="18"/>
        <v>-0.28999999999999915</v>
      </c>
    </row>
    <row r="1176" spans="5:9" x14ac:dyDescent="0.45">
      <c r="E1176" s="7">
        <v>43861</v>
      </c>
      <c r="F1176">
        <v>37.28</v>
      </c>
      <c r="G1176">
        <v>5991000</v>
      </c>
      <c r="H1176" t="s">
        <v>53</v>
      </c>
      <c r="I1176">
        <f t="shared" si="18"/>
        <v>0.62999999999999545</v>
      </c>
    </row>
    <row r="1177" spans="5:9" x14ac:dyDescent="0.45">
      <c r="E1177" s="7">
        <v>43864</v>
      </c>
      <c r="F1177">
        <v>37.68</v>
      </c>
      <c r="G1177">
        <v>4277200</v>
      </c>
      <c r="H1177" t="s">
        <v>53</v>
      </c>
      <c r="I1177">
        <f t="shared" si="18"/>
        <v>-0.39999999999999858</v>
      </c>
    </row>
    <row r="1178" spans="5:9" x14ac:dyDescent="0.45">
      <c r="E1178" s="7">
        <v>43865</v>
      </c>
      <c r="F1178">
        <v>38.29</v>
      </c>
      <c r="G1178">
        <v>2855700</v>
      </c>
      <c r="H1178" t="s">
        <v>53</v>
      </c>
      <c r="I1178">
        <f t="shared" si="18"/>
        <v>-0.60999999999999943</v>
      </c>
    </row>
    <row r="1179" spans="5:9" x14ac:dyDescent="0.45">
      <c r="E1179" s="7">
        <v>43866</v>
      </c>
      <c r="F1179">
        <v>39.51</v>
      </c>
      <c r="G1179">
        <v>2963200</v>
      </c>
      <c r="H1179" t="s">
        <v>53</v>
      </c>
      <c r="I1179">
        <f t="shared" si="18"/>
        <v>-1.2199999999999989</v>
      </c>
    </row>
    <row r="1180" spans="5:9" x14ac:dyDescent="0.45">
      <c r="E1180" s="7">
        <v>43867</v>
      </c>
      <c r="F1180">
        <v>38.72</v>
      </c>
      <c r="G1180">
        <v>3180700</v>
      </c>
      <c r="H1180" t="s">
        <v>53</v>
      </c>
      <c r="I1180">
        <f t="shared" si="18"/>
        <v>0.78999999999999915</v>
      </c>
    </row>
    <row r="1181" spans="5:9" x14ac:dyDescent="0.45">
      <c r="E1181" s="7">
        <v>43868</v>
      </c>
      <c r="F1181">
        <v>38.42</v>
      </c>
      <c r="G1181">
        <v>2354900</v>
      </c>
      <c r="H1181" t="s">
        <v>53</v>
      </c>
      <c r="I1181">
        <f t="shared" si="18"/>
        <v>0.29999999999999716</v>
      </c>
    </row>
    <row r="1182" spans="5:9" x14ac:dyDescent="0.45">
      <c r="E1182" s="7">
        <v>43871</v>
      </c>
      <c r="F1182">
        <v>38.49</v>
      </c>
      <c r="G1182">
        <v>2980100</v>
      </c>
      <c r="H1182" t="s">
        <v>53</v>
      </c>
      <c r="I1182">
        <f t="shared" si="18"/>
        <v>-7.0000000000000284E-2</v>
      </c>
    </row>
    <row r="1183" spans="5:9" x14ac:dyDescent="0.45">
      <c r="E1183" s="7">
        <v>43872</v>
      </c>
      <c r="F1183">
        <v>39</v>
      </c>
      <c r="G1183">
        <v>2716800</v>
      </c>
      <c r="H1183" t="s">
        <v>53</v>
      </c>
      <c r="I1183">
        <f t="shared" si="18"/>
        <v>-0.50999999999999801</v>
      </c>
    </row>
    <row r="1184" spans="5:9" x14ac:dyDescent="0.45">
      <c r="E1184" s="7">
        <v>43873</v>
      </c>
      <c r="F1184">
        <v>38.880000000000003</v>
      </c>
      <c r="G1184">
        <v>2068300</v>
      </c>
      <c r="H1184" t="s">
        <v>53</v>
      </c>
      <c r="I1184">
        <f t="shared" si="18"/>
        <v>0.11999999999999744</v>
      </c>
    </row>
    <row r="1185" spans="5:9" x14ac:dyDescent="0.45">
      <c r="E1185" s="7">
        <v>43874</v>
      </c>
      <c r="F1185">
        <v>38.950000000000003</v>
      </c>
      <c r="G1185">
        <v>3005600</v>
      </c>
      <c r="H1185" t="s">
        <v>53</v>
      </c>
      <c r="I1185">
        <f t="shared" si="18"/>
        <v>-7.0000000000000284E-2</v>
      </c>
    </row>
    <row r="1186" spans="5:9" x14ac:dyDescent="0.45">
      <c r="E1186" s="7">
        <v>43875</v>
      </c>
      <c r="F1186">
        <v>38.67</v>
      </c>
      <c r="G1186">
        <v>2089100</v>
      </c>
      <c r="H1186" t="s">
        <v>53</v>
      </c>
      <c r="I1186">
        <f t="shared" si="18"/>
        <v>0.28000000000000114</v>
      </c>
    </row>
    <row r="1187" spans="5:9" x14ac:dyDescent="0.45">
      <c r="E1187" s="7">
        <v>43879</v>
      </c>
      <c r="F1187">
        <v>37.96</v>
      </c>
      <c r="G1187">
        <v>4455700</v>
      </c>
      <c r="H1187" t="s">
        <v>53</v>
      </c>
      <c r="I1187">
        <f t="shared" si="18"/>
        <v>0.71000000000000085</v>
      </c>
    </row>
    <row r="1188" spans="5:9" x14ac:dyDescent="0.45">
      <c r="E1188" s="7">
        <v>43880</v>
      </c>
      <c r="F1188">
        <v>38.35</v>
      </c>
      <c r="G1188">
        <v>4542100</v>
      </c>
      <c r="H1188" t="s">
        <v>53</v>
      </c>
      <c r="I1188">
        <f t="shared" si="18"/>
        <v>-0.39000000000000057</v>
      </c>
    </row>
    <row r="1189" spans="5:9" x14ac:dyDescent="0.45">
      <c r="E1189" s="7">
        <v>43881</v>
      </c>
      <c r="F1189">
        <v>38.78</v>
      </c>
      <c r="G1189">
        <v>3906700</v>
      </c>
      <c r="H1189" t="s">
        <v>53</v>
      </c>
      <c r="I1189">
        <f t="shared" si="18"/>
        <v>-0.42999999999999972</v>
      </c>
    </row>
    <row r="1190" spans="5:9" x14ac:dyDescent="0.45">
      <c r="E1190" s="7">
        <v>43882</v>
      </c>
      <c r="F1190">
        <v>37.61</v>
      </c>
      <c r="G1190">
        <v>3261200</v>
      </c>
      <c r="H1190" t="s">
        <v>53</v>
      </c>
      <c r="I1190">
        <f t="shared" si="18"/>
        <v>1.1700000000000017</v>
      </c>
    </row>
    <row r="1191" spans="5:9" x14ac:dyDescent="0.45">
      <c r="E1191" s="7">
        <v>43885</v>
      </c>
      <c r="F1191">
        <v>36.06</v>
      </c>
      <c r="G1191">
        <v>4538500</v>
      </c>
      <c r="H1191" t="s">
        <v>53</v>
      </c>
      <c r="I1191">
        <f t="shared" si="18"/>
        <v>1.5499999999999972</v>
      </c>
    </row>
    <row r="1192" spans="5:9" x14ac:dyDescent="0.45">
      <c r="E1192" s="7">
        <v>43886</v>
      </c>
      <c r="F1192">
        <v>34.44</v>
      </c>
      <c r="G1192">
        <v>6157300</v>
      </c>
      <c r="H1192" t="s">
        <v>53</v>
      </c>
      <c r="I1192">
        <f t="shared" si="18"/>
        <v>1.6200000000000045</v>
      </c>
    </row>
    <row r="1193" spans="5:9" x14ac:dyDescent="0.45">
      <c r="E1193" s="7">
        <v>43887</v>
      </c>
      <c r="F1193">
        <v>33.69</v>
      </c>
      <c r="G1193">
        <v>6767200</v>
      </c>
      <c r="H1193" t="s">
        <v>53</v>
      </c>
      <c r="I1193">
        <f t="shared" si="18"/>
        <v>0.75</v>
      </c>
    </row>
    <row r="1194" spans="5:9" x14ac:dyDescent="0.45">
      <c r="E1194" s="7">
        <v>43888</v>
      </c>
      <c r="F1194">
        <v>32.44</v>
      </c>
      <c r="G1194">
        <v>7734300</v>
      </c>
      <c r="H1194" t="s">
        <v>53</v>
      </c>
      <c r="I1194">
        <f t="shared" si="18"/>
        <v>1.25</v>
      </c>
    </row>
    <row r="1195" spans="5:9" x14ac:dyDescent="0.45">
      <c r="E1195" s="7">
        <v>43889</v>
      </c>
      <c r="F1195">
        <v>31.69</v>
      </c>
      <c r="G1195">
        <v>12008100</v>
      </c>
      <c r="H1195" t="s">
        <v>53</v>
      </c>
      <c r="I1195">
        <f t="shared" si="18"/>
        <v>0.74999999999999645</v>
      </c>
    </row>
    <row r="1196" spans="5:9" x14ac:dyDescent="0.45">
      <c r="E1196" s="7">
        <v>43892</v>
      </c>
      <c r="F1196">
        <v>33.32</v>
      </c>
      <c r="G1196">
        <v>8307800</v>
      </c>
      <c r="H1196" t="s">
        <v>53</v>
      </c>
      <c r="I1196">
        <f t="shared" si="18"/>
        <v>-1.629999999999999</v>
      </c>
    </row>
    <row r="1197" spans="5:9" x14ac:dyDescent="0.45">
      <c r="E1197" s="7">
        <v>43893</v>
      </c>
      <c r="F1197">
        <v>31.15</v>
      </c>
      <c r="G1197">
        <v>10007400</v>
      </c>
      <c r="H1197" t="s">
        <v>53</v>
      </c>
      <c r="I1197">
        <f t="shared" si="18"/>
        <v>2.1700000000000017</v>
      </c>
    </row>
    <row r="1198" spans="5:9" x14ac:dyDescent="0.45">
      <c r="E1198" s="7">
        <v>43894</v>
      </c>
      <c r="F1198">
        <v>31.71</v>
      </c>
      <c r="G1198">
        <v>8414500</v>
      </c>
      <c r="H1198" t="s">
        <v>53</v>
      </c>
      <c r="I1198">
        <f t="shared" si="18"/>
        <v>-0.56000000000000227</v>
      </c>
    </row>
    <row r="1199" spans="5:9" x14ac:dyDescent="0.45">
      <c r="E1199" s="7">
        <v>43895</v>
      </c>
      <c r="F1199">
        <v>29.77</v>
      </c>
      <c r="G1199">
        <v>8732500</v>
      </c>
      <c r="H1199" t="s">
        <v>53</v>
      </c>
      <c r="I1199">
        <f t="shared" si="18"/>
        <v>1.9400000000000013</v>
      </c>
    </row>
    <row r="1200" spans="5:9" x14ac:dyDescent="0.45">
      <c r="E1200" s="7">
        <v>43896</v>
      </c>
      <c r="F1200">
        <v>27.98</v>
      </c>
      <c r="G1200">
        <v>8335700</v>
      </c>
      <c r="H1200" t="s">
        <v>53</v>
      </c>
      <c r="I1200">
        <f t="shared" si="18"/>
        <v>1.7899999999999991</v>
      </c>
    </row>
    <row r="1201" spans="5:9" x14ac:dyDescent="0.45">
      <c r="E1201" s="7">
        <v>43899</v>
      </c>
      <c r="F1201">
        <v>22.76</v>
      </c>
      <c r="G1201">
        <v>9957600</v>
      </c>
      <c r="H1201" t="s">
        <v>53</v>
      </c>
      <c r="I1201">
        <f t="shared" si="18"/>
        <v>5.2199999999999989</v>
      </c>
    </row>
    <row r="1202" spans="5:9" x14ac:dyDescent="0.45">
      <c r="E1202" s="7">
        <v>43900</v>
      </c>
      <c r="F1202">
        <v>25.41</v>
      </c>
      <c r="G1202">
        <v>11835300</v>
      </c>
      <c r="H1202" t="s">
        <v>53</v>
      </c>
      <c r="I1202">
        <f t="shared" si="18"/>
        <v>-2.6499999999999986</v>
      </c>
    </row>
    <row r="1203" spans="5:9" x14ac:dyDescent="0.45">
      <c r="E1203" s="7">
        <v>43901</v>
      </c>
      <c r="F1203">
        <v>23.34</v>
      </c>
      <c r="G1203">
        <v>12081800</v>
      </c>
      <c r="H1203" t="s">
        <v>53</v>
      </c>
      <c r="I1203">
        <f t="shared" si="18"/>
        <v>2.0700000000000003</v>
      </c>
    </row>
    <row r="1204" spans="5:9" x14ac:dyDescent="0.45">
      <c r="E1204" s="7">
        <v>43902</v>
      </c>
      <c r="F1204">
        <v>21.25</v>
      </c>
      <c r="G1204">
        <v>9385400</v>
      </c>
      <c r="H1204" t="s">
        <v>53</v>
      </c>
      <c r="I1204">
        <f t="shared" si="18"/>
        <v>2.09</v>
      </c>
    </row>
    <row r="1205" spans="5:9" x14ac:dyDescent="0.45">
      <c r="E1205" s="7">
        <v>43903</v>
      </c>
      <c r="F1205">
        <v>23.66</v>
      </c>
      <c r="G1205">
        <v>9329400</v>
      </c>
      <c r="H1205" t="s">
        <v>53</v>
      </c>
      <c r="I1205">
        <f t="shared" si="18"/>
        <v>-2.41</v>
      </c>
    </row>
    <row r="1206" spans="5:9" x14ac:dyDescent="0.45">
      <c r="E1206" s="7">
        <v>43906</v>
      </c>
      <c r="F1206">
        <v>18.510000000000002</v>
      </c>
      <c r="G1206">
        <v>8466400</v>
      </c>
      <c r="H1206" t="s">
        <v>53</v>
      </c>
      <c r="I1206">
        <f t="shared" si="18"/>
        <v>5.1499999999999986</v>
      </c>
    </row>
    <row r="1207" spans="5:9" x14ac:dyDescent="0.45">
      <c r="E1207" s="7">
        <v>43907</v>
      </c>
      <c r="F1207">
        <v>19.11</v>
      </c>
      <c r="G1207">
        <v>9620000</v>
      </c>
      <c r="H1207" t="s">
        <v>53</v>
      </c>
      <c r="I1207">
        <f t="shared" si="18"/>
        <v>-0.59999999999999787</v>
      </c>
    </row>
    <row r="1208" spans="5:9" x14ac:dyDescent="0.45">
      <c r="E1208" s="7">
        <v>43908</v>
      </c>
      <c r="F1208">
        <v>15.32</v>
      </c>
      <c r="G1208">
        <v>8283300</v>
      </c>
      <c r="H1208" t="s">
        <v>53</v>
      </c>
      <c r="I1208">
        <f t="shared" si="18"/>
        <v>3.7899999999999991</v>
      </c>
    </row>
    <row r="1209" spans="5:9" x14ac:dyDescent="0.45">
      <c r="E1209" s="7">
        <v>43909</v>
      </c>
      <c r="F1209">
        <v>17.37</v>
      </c>
      <c r="G1209">
        <v>8480200</v>
      </c>
      <c r="H1209" t="s">
        <v>53</v>
      </c>
      <c r="I1209">
        <f t="shared" si="18"/>
        <v>-2.0500000000000007</v>
      </c>
    </row>
    <row r="1210" spans="5:9" x14ac:dyDescent="0.45">
      <c r="E1210" s="7">
        <v>43910</v>
      </c>
      <c r="F1210">
        <v>17.52</v>
      </c>
      <c r="G1210">
        <v>18780100</v>
      </c>
      <c r="H1210" t="s">
        <v>53</v>
      </c>
      <c r="I1210">
        <f t="shared" si="18"/>
        <v>-0.14999999999999858</v>
      </c>
    </row>
    <row r="1211" spans="5:9" x14ac:dyDescent="0.45">
      <c r="E1211" s="7">
        <v>43913</v>
      </c>
      <c r="F1211">
        <v>15.87</v>
      </c>
      <c r="G1211">
        <v>7120900</v>
      </c>
      <c r="H1211" t="s">
        <v>53</v>
      </c>
      <c r="I1211">
        <f t="shared" si="18"/>
        <v>1.6500000000000004</v>
      </c>
    </row>
    <row r="1212" spans="5:9" x14ac:dyDescent="0.45">
      <c r="E1212" s="7">
        <v>43914</v>
      </c>
      <c r="F1212">
        <v>17.8</v>
      </c>
      <c r="G1212">
        <v>7612400</v>
      </c>
      <c r="H1212" t="s">
        <v>53</v>
      </c>
      <c r="I1212">
        <f t="shared" si="18"/>
        <v>-1.9300000000000015</v>
      </c>
    </row>
    <row r="1213" spans="5:9" x14ac:dyDescent="0.45">
      <c r="E1213" s="7">
        <v>43915</v>
      </c>
      <c r="F1213">
        <v>17.71</v>
      </c>
      <c r="G1213">
        <v>11161500</v>
      </c>
      <c r="H1213" t="s">
        <v>53</v>
      </c>
      <c r="I1213">
        <f t="shared" si="18"/>
        <v>8.9999999999999858E-2</v>
      </c>
    </row>
    <row r="1214" spans="5:9" x14ac:dyDescent="0.45">
      <c r="E1214" s="7">
        <v>43916</v>
      </c>
      <c r="F1214">
        <v>20.72</v>
      </c>
      <c r="G1214">
        <v>10039100</v>
      </c>
      <c r="H1214" t="s">
        <v>53</v>
      </c>
      <c r="I1214">
        <f t="shared" si="18"/>
        <v>-3.009999999999998</v>
      </c>
    </row>
    <row r="1215" spans="5:9" x14ac:dyDescent="0.45">
      <c r="E1215" s="7">
        <v>43917</v>
      </c>
      <c r="F1215">
        <v>19.96</v>
      </c>
      <c r="G1215">
        <v>7036600</v>
      </c>
      <c r="H1215" t="s">
        <v>53</v>
      </c>
      <c r="I1215">
        <f t="shared" si="18"/>
        <v>0.75999999999999801</v>
      </c>
    </row>
    <row r="1216" spans="5:9" x14ac:dyDescent="0.45">
      <c r="E1216" s="7">
        <v>43920</v>
      </c>
      <c r="F1216">
        <v>19.649999999999999</v>
      </c>
      <c r="G1216">
        <v>6643100</v>
      </c>
      <c r="H1216" t="s">
        <v>53</v>
      </c>
      <c r="I1216">
        <f t="shared" si="18"/>
        <v>0.31000000000000227</v>
      </c>
    </row>
    <row r="1217" spans="5:9" x14ac:dyDescent="0.45">
      <c r="E1217" s="7">
        <v>43921</v>
      </c>
      <c r="F1217">
        <v>18.809999999999999</v>
      </c>
      <c r="G1217">
        <v>6219700</v>
      </c>
      <c r="H1217" t="s">
        <v>53</v>
      </c>
      <c r="I1217">
        <f t="shared" si="18"/>
        <v>0.83999999999999986</v>
      </c>
    </row>
    <row r="1218" spans="5:9" x14ac:dyDescent="0.45">
      <c r="E1218" s="7">
        <v>43922</v>
      </c>
      <c r="F1218">
        <v>17.3</v>
      </c>
      <c r="G1218">
        <v>5805600</v>
      </c>
      <c r="H1218" t="s">
        <v>53</v>
      </c>
      <c r="I1218">
        <f t="shared" si="18"/>
        <v>1.509999999999998</v>
      </c>
    </row>
    <row r="1219" spans="5:9" x14ac:dyDescent="0.45">
      <c r="E1219" s="7">
        <v>43923</v>
      </c>
      <c r="F1219">
        <v>17.420000000000002</v>
      </c>
      <c r="G1219">
        <v>7065500</v>
      </c>
      <c r="H1219" t="s">
        <v>53</v>
      </c>
      <c r="I1219">
        <f t="shared" si="18"/>
        <v>-0.12000000000000099</v>
      </c>
    </row>
    <row r="1220" spans="5:9" x14ac:dyDescent="0.45">
      <c r="E1220" s="7">
        <v>43924</v>
      </c>
      <c r="F1220">
        <v>16.940000000000001</v>
      </c>
      <c r="G1220">
        <v>4616900</v>
      </c>
      <c r="H1220" t="s">
        <v>53</v>
      </c>
      <c r="I1220">
        <f t="shared" si="18"/>
        <v>0.48000000000000043</v>
      </c>
    </row>
    <row r="1221" spans="5:9" x14ac:dyDescent="0.45">
      <c r="E1221" s="7">
        <v>43927</v>
      </c>
      <c r="F1221">
        <v>18.79</v>
      </c>
      <c r="G1221">
        <v>7725100</v>
      </c>
      <c r="H1221" t="s">
        <v>53</v>
      </c>
      <c r="I1221">
        <f t="shared" si="18"/>
        <v>-1.8499999999999979</v>
      </c>
    </row>
    <row r="1222" spans="5:9" x14ac:dyDescent="0.45">
      <c r="E1222" s="7">
        <v>43928</v>
      </c>
      <c r="F1222">
        <v>19.53</v>
      </c>
      <c r="G1222">
        <v>7126900</v>
      </c>
      <c r="H1222" t="s">
        <v>53</v>
      </c>
      <c r="I1222">
        <f t="shared" ref="I1222:I1285" si="19">F1221-F1222</f>
        <v>-0.74000000000000199</v>
      </c>
    </row>
    <row r="1223" spans="5:9" x14ac:dyDescent="0.45">
      <c r="E1223" s="7">
        <v>43929</v>
      </c>
      <c r="F1223">
        <v>20.53</v>
      </c>
      <c r="G1223">
        <v>5693400</v>
      </c>
      <c r="H1223" t="s">
        <v>53</v>
      </c>
      <c r="I1223">
        <f t="shared" si="19"/>
        <v>-1</v>
      </c>
    </row>
    <row r="1224" spans="5:9" x14ac:dyDescent="0.45">
      <c r="E1224" s="7">
        <v>43930</v>
      </c>
      <c r="F1224">
        <v>22.11</v>
      </c>
      <c r="G1224">
        <v>6536000</v>
      </c>
      <c r="H1224" t="s">
        <v>53</v>
      </c>
      <c r="I1224">
        <f t="shared" si="19"/>
        <v>-1.5799999999999983</v>
      </c>
    </row>
    <row r="1225" spans="5:9" x14ac:dyDescent="0.45">
      <c r="E1225" s="7">
        <v>43934</v>
      </c>
      <c r="F1225">
        <v>21.19</v>
      </c>
      <c r="G1225">
        <v>4721800</v>
      </c>
      <c r="H1225" t="s">
        <v>53</v>
      </c>
      <c r="I1225">
        <f t="shared" si="19"/>
        <v>0.91999999999999815</v>
      </c>
    </row>
    <row r="1226" spans="5:9" x14ac:dyDescent="0.45">
      <c r="E1226" s="7">
        <v>43935</v>
      </c>
      <c r="F1226">
        <v>20.329999999999998</v>
      </c>
      <c r="G1226">
        <v>6596100</v>
      </c>
      <c r="H1226" t="s">
        <v>53</v>
      </c>
      <c r="I1226">
        <f t="shared" si="19"/>
        <v>0.86000000000000298</v>
      </c>
    </row>
    <row r="1227" spans="5:9" x14ac:dyDescent="0.45">
      <c r="E1227" s="7">
        <v>43936</v>
      </c>
      <c r="F1227">
        <v>18.579999999999998</v>
      </c>
      <c r="G1227">
        <v>6313600</v>
      </c>
      <c r="H1227" t="s">
        <v>53</v>
      </c>
      <c r="I1227">
        <f t="shared" si="19"/>
        <v>1.75</v>
      </c>
    </row>
    <row r="1228" spans="5:9" x14ac:dyDescent="0.45">
      <c r="E1228" s="7">
        <v>43937</v>
      </c>
      <c r="F1228">
        <v>17.190000000000001</v>
      </c>
      <c r="G1228">
        <v>7355600</v>
      </c>
      <c r="H1228" t="s">
        <v>53</v>
      </c>
      <c r="I1228">
        <f t="shared" si="19"/>
        <v>1.389999999999997</v>
      </c>
    </row>
    <row r="1229" spans="5:9" x14ac:dyDescent="0.45">
      <c r="E1229" s="7">
        <v>43938</v>
      </c>
      <c r="F1229">
        <v>19.87</v>
      </c>
      <c r="G1229">
        <v>12662600</v>
      </c>
      <c r="H1229" t="s">
        <v>53</v>
      </c>
      <c r="I1229">
        <f t="shared" si="19"/>
        <v>-2.6799999999999997</v>
      </c>
    </row>
    <row r="1230" spans="5:9" x14ac:dyDescent="0.45">
      <c r="E1230" s="7">
        <v>43941</v>
      </c>
      <c r="F1230">
        <v>20.3</v>
      </c>
      <c r="G1230">
        <v>10178500</v>
      </c>
      <c r="H1230" t="s">
        <v>53</v>
      </c>
      <c r="I1230">
        <f t="shared" si="19"/>
        <v>-0.42999999999999972</v>
      </c>
    </row>
    <row r="1231" spans="5:9" x14ac:dyDescent="0.45">
      <c r="E1231" s="7">
        <v>43942</v>
      </c>
      <c r="F1231">
        <v>19.29</v>
      </c>
      <c r="G1231">
        <v>6203800</v>
      </c>
      <c r="H1231" t="s">
        <v>53</v>
      </c>
      <c r="I1231">
        <f t="shared" si="19"/>
        <v>1.0100000000000016</v>
      </c>
    </row>
    <row r="1232" spans="5:9" x14ac:dyDescent="0.45">
      <c r="E1232" s="7">
        <v>43943</v>
      </c>
      <c r="F1232">
        <v>19.579999999999998</v>
      </c>
      <c r="G1232">
        <v>5812200</v>
      </c>
      <c r="H1232" t="s">
        <v>53</v>
      </c>
      <c r="I1232">
        <f t="shared" si="19"/>
        <v>-0.28999999999999915</v>
      </c>
    </row>
    <row r="1233" spans="5:9" x14ac:dyDescent="0.45">
      <c r="E1233" s="7">
        <v>43944</v>
      </c>
      <c r="F1233">
        <v>20.25</v>
      </c>
      <c r="G1233">
        <v>5601400</v>
      </c>
      <c r="H1233" t="s">
        <v>53</v>
      </c>
      <c r="I1233">
        <f t="shared" si="19"/>
        <v>-0.67000000000000171</v>
      </c>
    </row>
    <row r="1234" spans="5:9" x14ac:dyDescent="0.45">
      <c r="E1234" s="7">
        <v>43945</v>
      </c>
      <c r="F1234">
        <v>20.6</v>
      </c>
      <c r="G1234">
        <v>6454200</v>
      </c>
      <c r="H1234" t="s">
        <v>53</v>
      </c>
      <c r="I1234">
        <f t="shared" si="19"/>
        <v>-0.35000000000000142</v>
      </c>
    </row>
    <row r="1235" spans="5:9" x14ac:dyDescent="0.45">
      <c r="E1235" s="7">
        <v>43948</v>
      </c>
      <c r="F1235">
        <v>22.43</v>
      </c>
      <c r="G1235">
        <v>7674900</v>
      </c>
      <c r="H1235" t="s">
        <v>53</v>
      </c>
      <c r="I1235">
        <f t="shared" si="19"/>
        <v>-1.8299999999999983</v>
      </c>
    </row>
    <row r="1236" spans="5:9" x14ac:dyDescent="0.45">
      <c r="E1236" s="7">
        <v>43949</v>
      </c>
      <c r="F1236">
        <v>22.29</v>
      </c>
      <c r="G1236">
        <v>7819400</v>
      </c>
      <c r="H1236" t="s">
        <v>53</v>
      </c>
      <c r="I1236">
        <f t="shared" si="19"/>
        <v>0.14000000000000057</v>
      </c>
    </row>
    <row r="1237" spans="5:9" x14ac:dyDescent="0.45">
      <c r="E1237" s="7">
        <v>43950</v>
      </c>
      <c r="F1237">
        <v>23.33</v>
      </c>
      <c r="G1237">
        <v>6215800</v>
      </c>
      <c r="H1237" t="s">
        <v>53</v>
      </c>
      <c r="I1237">
        <f t="shared" si="19"/>
        <v>-1.0399999999999991</v>
      </c>
    </row>
    <row r="1238" spans="5:9" x14ac:dyDescent="0.45">
      <c r="E1238" s="7">
        <v>43951</v>
      </c>
      <c r="F1238">
        <v>22.39</v>
      </c>
      <c r="G1238">
        <v>5290400</v>
      </c>
      <c r="H1238" t="s">
        <v>53</v>
      </c>
      <c r="I1238">
        <f t="shared" si="19"/>
        <v>0.93999999999999773</v>
      </c>
    </row>
    <row r="1239" spans="5:9" x14ac:dyDescent="0.45">
      <c r="E1239" s="7">
        <v>43952</v>
      </c>
      <c r="F1239">
        <v>21.42</v>
      </c>
      <c r="G1239">
        <v>4264500</v>
      </c>
      <c r="H1239" t="s">
        <v>53</v>
      </c>
      <c r="I1239">
        <f t="shared" si="19"/>
        <v>0.96999999999999886</v>
      </c>
    </row>
    <row r="1240" spans="5:9" x14ac:dyDescent="0.45">
      <c r="E1240" s="7">
        <v>43955</v>
      </c>
      <c r="F1240">
        <v>21.2</v>
      </c>
      <c r="G1240">
        <v>5864900</v>
      </c>
      <c r="H1240" t="s">
        <v>53</v>
      </c>
      <c r="I1240">
        <f t="shared" si="19"/>
        <v>0.22000000000000242</v>
      </c>
    </row>
    <row r="1241" spans="5:9" x14ac:dyDescent="0.45">
      <c r="E1241" s="7">
        <v>43956</v>
      </c>
      <c r="F1241">
        <v>21.18</v>
      </c>
      <c r="G1241">
        <v>5820200</v>
      </c>
      <c r="H1241" t="s">
        <v>53</v>
      </c>
      <c r="I1241">
        <f t="shared" si="19"/>
        <v>1.9999999999999574E-2</v>
      </c>
    </row>
    <row r="1242" spans="5:9" x14ac:dyDescent="0.45">
      <c r="E1242" s="7">
        <v>43957</v>
      </c>
      <c r="F1242">
        <v>20.54</v>
      </c>
      <c r="G1242">
        <v>4197400</v>
      </c>
      <c r="H1242" t="s">
        <v>53</v>
      </c>
      <c r="I1242">
        <f t="shared" si="19"/>
        <v>0.64000000000000057</v>
      </c>
    </row>
    <row r="1243" spans="5:9" x14ac:dyDescent="0.45">
      <c r="E1243" s="7">
        <v>43958</v>
      </c>
      <c r="F1243">
        <v>21.25</v>
      </c>
      <c r="G1243">
        <v>4983600</v>
      </c>
      <c r="H1243" t="s">
        <v>53</v>
      </c>
      <c r="I1243">
        <f t="shared" si="19"/>
        <v>-0.71000000000000085</v>
      </c>
    </row>
    <row r="1244" spans="5:9" x14ac:dyDescent="0.45">
      <c r="E1244" s="7">
        <v>43959</v>
      </c>
      <c r="F1244">
        <v>22.2</v>
      </c>
      <c r="G1244">
        <v>4670400</v>
      </c>
      <c r="H1244" t="s">
        <v>53</v>
      </c>
      <c r="I1244">
        <f t="shared" si="19"/>
        <v>-0.94999999999999929</v>
      </c>
    </row>
    <row r="1245" spans="5:9" x14ac:dyDescent="0.45">
      <c r="E1245" s="7">
        <v>43962</v>
      </c>
      <c r="F1245">
        <v>21.08</v>
      </c>
      <c r="G1245">
        <v>6957800</v>
      </c>
      <c r="H1245" t="s">
        <v>53</v>
      </c>
      <c r="I1245">
        <f t="shared" si="19"/>
        <v>1.120000000000001</v>
      </c>
    </row>
    <row r="1246" spans="5:9" x14ac:dyDescent="0.45">
      <c r="E1246" s="7">
        <v>43963</v>
      </c>
      <c r="F1246">
        <v>20.13</v>
      </c>
      <c r="G1246">
        <v>5207600</v>
      </c>
      <c r="H1246" t="s">
        <v>53</v>
      </c>
      <c r="I1246">
        <f t="shared" si="19"/>
        <v>0.94999999999999929</v>
      </c>
    </row>
    <row r="1247" spans="5:9" x14ac:dyDescent="0.45">
      <c r="E1247" s="7">
        <v>43964</v>
      </c>
      <c r="F1247">
        <v>19.329999999999998</v>
      </c>
      <c r="G1247">
        <v>6905800</v>
      </c>
      <c r="H1247" t="s">
        <v>53</v>
      </c>
      <c r="I1247">
        <f t="shared" si="19"/>
        <v>0.80000000000000071</v>
      </c>
    </row>
    <row r="1248" spans="5:9" x14ac:dyDescent="0.45">
      <c r="E1248" s="7">
        <v>43965</v>
      </c>
      <c r="F1248">
        <v>20.149999999999999</v>
      </c>
      <c r="G1248">
        <v>7658800</v>
      </c>
      <c r="H1248" t="s">
        <v>53</v>
      </c>
      <c r="I1248">
        <f t="shared" si="19"/>
        <v>-0.82000000000000028</v>
      </c>
    </row>
    <row r="1249" spans="5:9" x14ac:dyDescent="0.45">
      <c r="E1249" s="7">
        <v>43966</v>
      </c>
      <c r="F1249">
        <v>19.920000000000002</v>
      </c>
      <c r="G1249">
        <v>4215900</v>
      </c>
      <c r="H1249" t="s">
        <v>53</v>
      </c>
      <c r="I1249">
        <f t="shared" si="19"/>
        <v>0.22999999999999687</v>
      </c>
    </row>
    <row r="1250" spans="5:9" x14ac:dyDescent="0.45">
      <c r="E1250" s="7">
        <v>43969</v>
      </c>
      <c r="F1250">
        <v>21.58</v>
      </c>
      <c r="G1250">
        <v>7476700</v>
      </c>
      <c r="H1250" t="s">
        <v>53</v>
      </c>
      <c r="I1250">
        <f t="shared" si="19"/>
        <v>-1.6599999999999966</v>
      </c>
    </row>
    <row r="1251" spans="5:9" x14ac:dyDescent="0.45">
      <c r="E1251" s="7">
        <v>43970</v>
      </c>
      <c r="F1251">
        <v>20.67</v>
      </c>
      <c r="G1251">
        <v>6491900</v>
      </c>
      <c r="H1251" t="s">
        <v>53</v>
      </c>
      <c r="I1251">
        <f t="shared" si="19"/>
        <v>0.90999999999999659</v>
      </c>
    </row>
    <row r="1252" spans="5:9" x14ac:dyDescent="0.45">
      <c r="E1252" s="7">
        <v>43971</v>
      </c>
      <c r="F1252">
        <v>21.67</v>
      </c>
      <c r="G1252">
        <v>5465000</v>
      </c>
      <c r="H1252" t="s">
        <v>53</v>
      </c>
      <c r="I1252">
        <f t="shared" si="19"/>
        <v>-1</v>
      </c>
    </row>
    <row r="1253" spans="5:9" x14ac:dyDescent="0.45">
      <c r="E1253" s="7">
        <v>43972</v>
      </c>
      <c r="F1253">
        <v>21.35</v>
      </c>
      <c r="G1253">
        <v>4320000</v>
      </c>
      <c r="H1253" t="s">
        <v>53</v>
      </c>
      <c r="I1253">
        <f t="shared" si="19"/>
        <v>0.32000000000000028</v>
      </c>
    </row>
    <row r="1254" spans="5:9" x14ac:dyDescent="0.45">
      <c r="E1254" s="7">
        <v>43973</v>
      </c>
      <c r="F1254">
        <v>21.28</v>
      </c>
      <c r="G1254">
        <v>2651400</v>
      </c>
      <c r="H1254" t="s">
        <v>53</v>
      </c>
      <c r="I1254">
        <f t="shared" si="19"/>
        <v>7.0000000000000284E-2</v>
      </c>
    </row>
    <row r="1255" spans="5:9" x14ac:dyDescent="0.45">
      <c r="E1255" s="7">
        <v>43977</v>
      </c>
      <c r="F1255">
        <v>23.91</v>
      </c>
      <c r="G1255">
        <v>7724300</v>
      </c>
      <c r="H1255" t="s">
        <v>53</v>
      </c>
      <c r="I1255">
        <f t="shared" si="19"/>
        <v>-2.629999999999999</v>
      </c>
    </row>
    <row r="1256" spans="5:9" x14ac:dyDescent="0.45">
      <c r="E1256" s="7">
        <v>43978</v>
      </c>
      <c r="F1256">
        <v>25.63</v>
      </c>
      <c r="G1256">
        <v>7129700</v>
      </c>
      <c r="H1256" t="s">
        <v>53</v>
      </c>
      <c r="I1256">
        <f t="shared" si="19"/>
        <v>-1.7199999999999989</v>
      </c>
    </row>
    <row r="1257" spans="5:9" x14ac:dyDescent="0.45">
      <c r="E1257" s="7">
        <v>43979</v>
      </c>
      <c r="F1257">
        <v>24.66</v>
      </c>
      <c r="G1257">
        <v>4995100</v>
      </c>
      <c r="H1257" t="s">
        <v>53</v>
      </c>
      <c r="I1257">
        <f t="shared" si="19"/>
        <v>0.96999999999999886</v>
      </c>
    </row>
    <row r="1258" spans="5:9" x14ac:dyDescent="0.45">
      <c r="E1258" s="7">
        <v>43980</v>
      </c>
      <c r="F1258">
        <v>24.1</v>
      </c>
      <c r="G1258">
        <v>6797300</v>
      </c>
      <c r="H1258" t="s">
        <v>53</v>
      </c>
      <c r="I1258">
        <f t="shared" si="19"/>
        <v>0.55999999999999872</v>
      </c>
    </row>
    <row r="1259" spans="5:9" x14ac:dyDescent="0.45">
      <c r="E1259" s="7">
        <v>43983</v>
      </c>
      <c r="F1259">
        <v>24.73</v>
      </c>
      <c r="G1259">
        <v>3228200</v>
      </c>
      <c r="H1259" t="s">
        <v>53</v>
      </c>
      <c r="I1259">
        <f t="shared" si="19"/>
        <v>-0.62999999999999901</v>
      </c>
    </row>
    <row r="1260" spans="5:9" x14ac:dyDescent="0.45">
      <c r="E1260" s="7">
        <v>43984</v>
      </c>
      <c r="F1260">
        <v>25.12</v>
      </c>
      <c r="G1260">
        <v>5090200</v>
      </c>
      <c r="H1260" t="s">
        <v>53</v>
      </c>
      <c r="I1260">
        <f t="shared" si="19"/>
        <v>-0.39000000000000057</v>
      </c>
    </row>
    <row r="1261" spans="5:9" x14ac:dyDescent="0.45">
      <c r="E1261" s="7">
        <v>43985</v>
      </c>
      <c r="F1261">
        <v>26.82</v>
      </c>
      <c r="G1261">
        <v>6353900</v>
      </c>
      <c r="H1261" t="s">
        <v>53</v>
      </c>
      <c r="I1261">
        <f t="shared" si="19"/>
        <v>-1.6999999999999993</v>
      </c>
    </row>
    <row r="1262" spans="5:9" x14ac:dyDescent="0.45">
      <c r="E1262" s="7">
        <v>43986</v>
      </c>
      <c r="F1262">
        <v>28.46</v>
      </c>
      <c r="G1262">
        <v>6025800</v>
      </c>
      <c r="H1262" t="s">
        <v>53</v>
      </c>
      <c r="I1262">
        <f t="shared" si="19"/>
        <v>-1.6400000000000006</v>
      </c>
    </row>
    <row r="1263" spans="5:9" x14ac:dyDescent="0.45">
      <c r="E1263" s="7">
        <v>43987</v>
      </c>
      <c r="F1263">
        <v>29.25</v>
      </c>
      <c r="G1263">
        <v>10055600</v>
      </c>
      <c r="H1263" t="s">
        <v>53</v>
      </c>
      <c r="I1263">
        <f t="shared" si="19"/>
        <v>-0.78999999999999915</v>
      </c>
    </row>
    <row r="1264" spans="5:9" x14ac:dyDescent="0.45">
      <c r="E1264" s="7">
        <v>43990</v>
      </c>
      <c r="F1264">
        <v>30.41</v>
      </c>
      <c r="G1264">
        <v>10600500</v>
      </c>
      <c r="H1264" t="s">
        <v>53</v>
      </c>
      <c r="I1264">
        <f t="shared" si="19"/>
        <v>-1.1600000000000001</v>
      </c>
    </row>
    <row r="1265" spans="5:9" x14ac:dyDescent="0.45">
      <c r="E1265" s="7">
        <v>43991</v>
      </c>
      <c r="F1265">
        <v>29.51</v>
      </c>
      <c r="G1265">
        <v>5588900</v>
      </c>
      <c r="H1265" t="s">
        <v>53</v>
      </c>
      <c r="I1265">
        <f t="shared" si="19"/>
        <v>0.89999999999999858</v>
      </c>
    </row>
    <row r="1266" spans="5:9" x14ac:dyDescent="0.45">
      <c r="E1266" s="7">
        <v>43992</v>
      </c>
      <c r="F1266">
        <v>27.25</v>
      </c>
      <c r="G1266">
        <v>8988200</v>
      </c>
      <c r="H1266" t="s">
        <v>53</v>
      </c>
      <c r="I1266">
        <f t="shared" si="19"/>
        <v>2.2600000000000016</v>
      </c>
    </row>
    <row r="1267" spans="5:9" x14ac:dyDescent="0.45">
      <c r="E1267" s="7">
        <v>43993</v>
      </c>
      <c r="F1267">
        <v>24.48</v>
      </c>
      <c r="G1267">
        <v>7522700</v>
      </c>
      <c r="H1267" t="s">
        <v>53</v>
      </c>
      <c r="I1267">
        <f t="shared" si="19"/>
        <v>2.7699999999999996</v>
      </c>
    </row>
    <row r="1268" spans="5:9" x14ac:dyDescent="0.45">
      <c r="E1268" s="7">
        <v>43994</v>
      </c>
      <c r="F1268">
        <v>25.82</v>
      </c>
      <c r="G1268">
        <v>4725300</v>
      </c>
      <c r="H1268" t="s">
        <v>53</v>
      </c>
      <c r="I1268">
        <f t="shared" si="19"/>
        <v>-1.3399999999999999</v>
      </c>
    </row>
    <row r="1269" spans="5:9" x14ac:dyDescent="0.45">
      <c r="E1269" s="7">
        <v>43997</v>
      </c>
      <c r="F1269">
        <v>26.65</v>
      </c>
      <c r="G1269">
        <v>5615000</v>
      </c>
      <c r="H1269" t="s">
        <v>53</v>
      </c>
      <c r="I1269">
        <f t="shared" si="19"/>
        <v>-0.82999999999999829</v>
      </c>
    </row>
    <row r="1270" spans="5:9" x14ac:dyDescent="0.45">
      <c r="E1270" s="7">
        <v>43998</v>
      </c>
      <c r="F1270">
        <v>27.24</v>
      </c>
      <c r="G1270">
        <v>6394100</v>
      </c>
      <c r="H1270" t="s">
        <v>53</v>
      </c>
      <c r="I1270">
        <f t="shared" si="19"/>
        <v>-0.58999999999999986</v>
      </c>
    </row>
    <row r="1271" spans="5:9" x14ac:dyDescent="0.45">
      <c r="E1271" s="7">
        <v>43999</v>
      </c>
      <c r="F1271">
        <v>26.37</v>
      </c>
      <c r="G1271">
        <v>4287300</v>
      </c>
      <c r="H1271" t="s">
        <v>53</v>
      </c>
      <c r="I1271">
        <f t="shared" si="19"/>
        <v>0.86999999999999744</v>
      </c>
    </row>
    <row r="1272" spans="5:9" x14ac:dyDescent="0.45">
      <c r="E1272" s="7">
        <v>44000</v>
      </c>
      <c r="F1272">
        <v>26.15</v>
      </c>
      <c r="G1272">
        <v>4455900</v>
      </c>
      <c r="H1272" t="s">
        <v>53</v>
      </c>
      <c r="I1272">
        <f t="shared" si="19"/>
        <v>0.22000000000000242</v>
      </c>
    </row>
    <row r="1273" spans="5:9" x14ac:dyDescent="0.45">
      <c r="E1273" s="7">
        <v>44001</v>
      </c>
      <c r="F1273">
        <v>25.35</v>
      </c>
      <c r="G1273">
        <v>16909100</v>
      </c>
      <c r="H1273" t="s">
        <v>53</v>
      </c>
      <c r="I1273">
        <f t="shared" si="19"/>
        <v>0.79999999999999716</v>
      </c>
    </row>
    <row r="1274" spans="5:9" x14ac:dyDescent="0.45">
      <c r="E1274" s="7">
        <v>44004</v>
      </c>
      <c r="F1274">
        <v>25.43</v>
      </c>
      <c r="G1274">
        <v>4647700</v>
      </c>
      <c r="H1274" t="s">
        <v>53</v>
      </c>
      <c r="I1274">
        <f t="shared" si="19"/>
        <v>-7.9999999999998295E-2</v>
      </c>
    </row>
    <row r="1275" spans="5:9" x14ac:dyDescent="0.45">
      <c r="E1275" s="7">
        <v>44005</v>
      </c>
      <c r="F1275">
        <v>25.8</v>
      </c>
      <c r="G1275">
        <v>4733800</v>
      </c>
      <c r="H1275" t="s">
        <v>53</v>
      </c>
      <c r="I1275">
        <f t="shared" si="19"/>
        <v>-0.37000000000000099</v>
      </c>
    </row>
    <row r="1276" spans="5:9" x14ac:dyDescent="0.45">
      <c r="E1276" s="7">
        <v>44006</v>
      </c>
      <c r="F1276">
        <v>24.08</v>
      </c>
      <c r="G1276">
        <v>5363900</v>
      </c>
      <c r="H1276" t="s">
        <v>53</v>
      </c>
      <c r="I1276">
        <f t="shared" si="19"/>
        <v>1.7200000000000024</v>
      </c>
    </row>
    <row r="1277" spans="5:9" x14ac:dyDescent="0.45">
      <c r="E1277" s="7">
        <v>44007</v>
      </c>
      <c r="F1277">
        <v>25.26</v>
      </c>
      <c r="G1277">
        <v>5413100</v>
      </c>
      <c r="H1277" t="s">
        <v>53</v>
      </c>
      <c r="I1277">
        <f t="shared" si="19"/>
        <v>-1.1800000000000033</v>
      </c>
    </row>
    <row r="1278" spans="5:9" x14ac:dyDescent="0.45">
      <c r="E1278" s="7">
        <v>44008</v>
      </c>
      <c r="F1278">
        <v>23.16</v>
      </c>
      <c r="G1278">
        <v>13151700</v>
      </c>
      <c r="H1278" t="s">
        <v>53</v>
      </c>
      <c r="I1278">
        <f t="shared" si="19"/>
        <v>2.1000000000000014</v>
      </c>
    </row>
    <row r="1279" spans="5:9" x14ac:dyDescent="0.45">
      <c r="E1279" s="7">
        <v>44011</v>
      </c>
      <c r="F1279">
        <v>23.53</v>
      </c>
      <c r="G1279">
        <v>7956700</v>
      </c>
      <c r="H1279" t="s">
        <v>53</v>
      </c>
      <c r="I1279">
        <f t="shared" si="19"/>
        <v>-0.37000000000000099</v>
      </c>
    </row>
    <row r="1280" spans="5:9" x14ac:dyDescent="0.45">
      <c r="E1280" s="7">
        <v>44012</v>
      </c>
      <c r="F1280">
        <v>25.24</v>
      </c>
      <c r="G1280">
        <v>8059200</v>
      </c>
      <c r="H1280" t="s">
        <v>53</v>
      </c>
      <c r="I1280">
        <f t="shared" si="19"/>
        <v>-1.7099999999999973</v>
      </c>
    </row>
    <row r="1281" spans="5:9" x14ac:dyDescent="0.45">
      <c r="E1281" s="7">
        <v>44013</v>
      </c>
      <c r="F1281">
        <v>24.23</v>
      </c>
      <c r="G1281">
        <v>4898200</v>
      </c>
      <c r="H1281" t="s">
        <v>53</v>
      </c>
      <c r="I1281">
        <f t="shared" si="19"/>
        <v>1.009999999999998</v>
      </c>
    </row>
    <row r="1282" spans="5:9" x14ac:dyDescent="0.45">
      <c r="E1282" s="7">
        <v>44014</v>
      </c>
      <c r="F1282">
        <v>23.76</v>
      </c>
      <c r="G1282">
        <v>6692300</v>
      </c>
      <c r="H1282" t="s">
        <v>53</v>
      </c>
      <c r="I1282">
        <f t="shared" si="19"/>
        <v>0.46999999999999886</v>
      </c>
    </row>
    <row r="1283" spans="5:9" x14ac:dyDescent="0.45">
      <c r="E1283" s="7">
        <v>44018</v>
      </c>
      <c r="F1283">
        <v>24.27</v>
      </c>
      <c r="G1283">
        <v>3902600</v>
      </c>
      <c r="H1283" t="s">
        <v>53</v>
      </c>
      <c r="I1283">
        <f t="shared" si="19"/>
        <v>-0.50999999999999801</v>
      </c>
    </row>
    <row r="1284" spans="5:9" x14ac:dyDescent="0.45">
      <c r="E1284" s="7">
        <v>44019</v>
      </c>
      <c r="F1284">
        <v>23.5</v>
      </c>
      <c r="G1284">
        <v>3938900</v>
      </c>
      <c r="H1284" t="s">
        <v>53</v>
      </c>
      <c r="I1284">
        <f t="shared" si="19"/>
        <v>0.76999999999999957</v>
      </c>
    </row>
    <row r="1285" spans="5:9" x14ac:dyDescent="0.45">
      <c r="E1285" s="7">
        <v>44020</v>
      </c>
      <c r="F1285">
        <v>23.66</v>
      </c>
      <c r="G1285">
        <v>4074800</v>
      </c>
      <c r="H1285" t="s">
        <v>53</v>
      </c>
      <c r="I1285">
        <f t="shared" si="19"/>
        <v>-0.16000000000000014</v>
      </c>
    </row>
    <row r="1286" spans="5:9" x14ac:dyDescent="0.45">
      <c r="E1286" s="7">
        <v>44021</v>
      </c>
      <c r="F1286">
        <v>22.73</v>
      </c>
      <c r="G1286">
        <v>4102700</v>
      </c>
      <c r="H1286" t="s">
        <v>53</v>
      </c>
      <c r="I1286">
        <f t="shared" ref="I1286:I1349" si="20">F1285-F1286</f>
        <v>0.92999999999999972</v>
      </c>
    </row>
    <row r="1287" spans="5:9" x14ac:dyDescent="0.45">
      <c r="E1287" s="7">
        <v>44022</v>
      </c>
      <c r="F1287">
        <v>24.18</v>
      </c>
      <c r="G1287">
        <v>4605200</v>
      </c>
      <c r="H1287" t="s">
        <v>53</v>
      </c>
      <c r="I1287">
        <f t="shared" si="20"/>
        <v>-1.4499999999999993</v>
      </c>
    </row>
    <row r="1288" spans="5:9" x14ac:dyDescent="0.45">
      <c r="E1288" s="7">
        <v>44025</v>
      </c>
      <c r="F1288">
        <v>24.37</v>
      </c>
      <c r="G1288">
        <v>4819300</v>
      </c>
      <c r="H1288" t="s">
        <v>53</v>
      </c>
      <c r="I1288">
        <f t="shared" si="20"/>
        <v>-0.19000000000000128</v>
      </c>
    </row>
    <row r="1289" spans="5:9" x14ac:dyDescent="0.45">
      <c r="E1289" s="7">
        <v>44026</v>
      </c>
      <c r="F1289">
        <v>23.89</v>
      </c>
      <c r="G1289">
        <v>3860900</v>
      </c>
      <c r="H1289" t="s">
        <v>53</v>
      </c>
      <c r="I1289">
        <f t="shared" si="20"/>
        <v>0.48000000000000043</v>
      </c>
    </row>
    <row r="1290" spans="5:9" x14ac:dyDescent="0.45">
      <c r="E1290" s="7">
        <v>44027</v>
      </c>
      <c r="F1290">
        <v>25.45</v>
      </c>
      <c r="G1290">
        <v>3893600</v>
      </c>
      <c r="H1290" t="s">
        <v>53</v>
      </c>
      <c r="I1290">
        <f t="shared" si="20"/>
        <v>-1.5599999999999987</v>
      </c>
    </row>
    <row r="1291" spans="5:9" x14ac:dyDescent="0.45">
      <c r="E1291" s="7">
        <v>44028</v>
      </c>
      <c r="F1291">
        <v>25.45</v>
      </c>
      <c r="G1291">
        <v>5141900</v>
      </c>
      <c r="H1291" t="s">
        <v>53</v>
      </c>
      <c r="I1291">
        <f t="shared" si="20"/>
        <v>0</v>
      </c>
    </row>
    <row r="1292" spans="5:9" x14ac:dyDescent="0.45">
      <c r="E1292" s="7">
        <v>44029</v>
      </c>
      <c r="F1292">
        <v>25.15</v>
      </c>
      <c r="G1292">
        <v>6493100</v>
      </c>
      <c r="H1292" t="s">
        <v>53</v>
      </c>
      <c r="I1292">
        <f t="shared" si="20"/>
        <v>0.30000000000000071</v>
      </c>
    </row>
    <row r="1293" spans="5:9" x14ac:dyDescent="0.45">
      <c r="E1293" s="7">
        <v>44032</v>
      </c>
      <c r="F1293">
        <v>24.67</v>
      </c>
      <c r="G1293">
        <v>5049100</v>
      </c>
      <c r="H1293" t="s">
        <v>53</v>
      </c>
      <c r="I1293">
        <f t="shared" si="20"/>
        <v>0.47999999999999687</v>
      </c>
    </row>
    <row r="1294" spans="5:9" x14ac:dyDescent="0.45">
      <c r="E1294" s="7">
        <v>44033</v>
      </c>
      <c r="F1294">
        <v>25.55</v>
      </c>
      <c r="G1294">
        <v>4945100</v>
      </c>
      <c r="H1294" t="s">
        <v>53</v>
      </c>
      <c r="I1294">
        <f t="shared" si="20"/>
        <v>-0.87999999999999901</v>
      </c>
    </row>
    <row r="1295" spans="5:9" x14ac:dyDescent="0.45">
      <c r="E1295" s="7">
        <v>44034</v>
      </c>
      <c r="F1295">
        <v>25.51</v>
      </c>
      <c r="G1295">
        <v>4927100</v>
      </c>
      <c r="H1295" t="s">
        <v>53</v>
      </c>
      <c r="I1295">
        <f t="shared" si="20"/>
        <v>3.9999999999999147E-2</v>
      </c>
    </row>
    <row r="1296" spans="5:9" x14ac:dyDescent="0.45">
      <c r="E1296" s="7">
        <v>44035</v>
      </c>
      <c r="F1296">
        <v>26.05</v>
      </c>
      <c r="G1296">
        <v>5753900</v>
      </c>
      <c r="H1296" t="s">
        <v>53</v>
      </c>
      <c r="I1296">
        <f t="shared" si="20"/>
        <v>-0.53999999999999915</v>
      </c>
    </row>
    <row r="1297" spans="5:9" x14ac:dyDescent="0.45">
      <c r="E1297" s="7">
        <v>44036</v>
      </c>
      <c r="F1297">
        <v>25.58</v>
      </c>
      <c r="G1297">
        <v>5731100</v>
      </c>
      <c r="H1297" t="s">
        <v>53</v>
      </c>
      <c r="I1297">
        <f t="shared" si="20"/>
        <v>0.47000000000000242</v>
      </c>
    </row>
    <row r="1298" spans="5:9" x14ac:dyDescent="0.45">
      <c r="E1298" s="7">
        <v>44039</v>
      </c>
      <c r="F1298">
        <v>24.86</v>
      </c>
      <c r="G1298">
        <v>4854800</v>
      </c>
      <c r="H1298" t="s">
        <v>53</v>
      </c>
      <c r="I1298">
        <f t="shared" si="20"/>
        <v>0.71999999999999886</v>
      </c>
    </row>
    <row r="1299" spans="5:9" x14ac:dyDescent="0.45">
      <c r="E1299" s="7">
        <v>44040</v>
      </c>
      <c r="F1299">
        <v>24.18</v>
      </c>
      <c r="G1299">
        <v>3813100</v>
      </c>
      <c r="H1299" t="s">
        <v>53</v>
      </c>
      <c r="I1299">
        <f t="shared" si="20"/>
        <v>0.67999999999999972</v>
      </c>
    </row>
    <row r="1300" spans="5:9" x14ac:dyDescent="0.45">
      <c r="E1300" s="7">
        <v>44041</v>
      </c>
      <c r="F1300">
        <v>25.35</v>
      </c>
      <c r="G1300">
        <v>4775700</v>
      </c>
      <c r="H1300" t="s">
        <v>53</v>
      </c>
      <c r="I1300">
        <f t="shared" si="20"/>
        <v>-1.1700000000000017</v>
      </c>
    </row>
    <row r="1301" spans="5:9" x14ac:dyDescent="0.45">
      <c r="E1301" s="7">
        <v>44042</v>
      </c>
      <c r="F1301">
        <v>24.78</v>
      </c>
      <c r="G1301">
        <v>4269200</v>
      </c>
      <c r="H1301" t="s">
        <v>53</v>
      </c>
      <c r="I1301">
        <f t="shared" si="20"/>
        <v>0.57000000000000028</v>
      </c>
    </row>
    <row r="1302" spans="5:9" x14ac:dyDescent="0.45">
      <c r="E1302" s="7">
        <v>44043</v>
      </c>
      <c r="F1302">
        <v>24.81</v>
      </c>
      <c r="G1302">
        <v>6109500</v>
      </c>
      <c r="H1302" t="s">
        <v>53</v>
      </c>
      <c r="I1302">
        <f t="shared" si="20"/>
        <v>-2.9999999999997584E-2</v>
      </c>
    </row>
    <row r="1303" spans="5:9" x14ac:dyDescent="0.45">
      <c r="E1303" s="7">
        <v>44046</v>
      </c>
      <c r="F1303">
        <v>24.23</v>
      </c>
      <c r="G1303">
        <v>5454900</v>
      </c>
      <c r="H1303" t="s">
        <v>53</v>
      </c>
      <c r="I1303">
        <f t="shared" si="20"/>
        <v>0.57999999999999829</v>
      </c>
    </row>
    <row r="1304" spans="5:9" x14ac:dyDescent="0.45">
      <c r="E1304" s="7">
        <v>44047</v>
      </c>
      <c r="F1304">
        <v>24.21</v>
      </c>
      <c r="G1304">
        <v>3720400</v>
      </c>
      <c r="H1304" t="s">
        <v>53</v>
      </c>
      <c r="I1304">
        <f t="shared" si="20"/>
        <v>1.9999999999999574E-2</v>
      </c>
    </row>
    <row r="1305" spans="5:9" x14ac:dyDescent="0.45">
      <c r="E1305" s="7">
        <v>44048</v>
      </c>
      <c r="F1305">
        <v>24.87</v>
      </c>
      <c r="G1305">
        <v>4020400</v>
      </c>
      <c r="H1305" t="s">
        <v>53</v>
      </c>
      <c r="I1305">
        <f t="shared" si="20"/>
        <v>-0.66000000000000014</v>
      </c>
    </row>
    <row r="1306" spans="5:9" x14ac:dyDescent="0.45">
      <c r="E1306" s="7">
        <v>44049</v>
      </c>
      <c r="F1306">
        <v>24.76</v>
      </c>
      <c r="G1306">
        <v>3520900</v>
      </c>
      <c r="H1306" t="s">
        <v>53</v>
      </c>
      <c r="I1306">
        <f t="shared" si="20"/>
        <v>0.10999999999999943</v>
      </c>
    </row>
    <row r="1307" spans="5:9" x14ac:dyDescent="0.45">
      <c r="E1307" s="7">
        <v>44050</v>
      </c>
      <c r="F1307">
        <v>25.43</v>
      </c>
      <c r="G1307">
        <v>4235700</v>
      </c>
      <c r="H1307" t="s">
        <v>53</v>
      </c>
      <c r="I1307">
        <f t="shared" si="20"/>
        <v>-0.66999999999999815</v>
      </c>
    </row>
    <row r="1308" spans="5:9" x14ac:dyDescent="0.45">
      <c r="E1308" s="7">
        <v>44053</v>
      </c>
      <c r="F1308">
        <v>25.88</v>
      </c>
      <c r="G1308">
        <v>3715100</v>
      </c>
      <c r="H1308" t="s">
        <v>53</v>
      </c>
      <c r="I1308">
        <f t="shared" si="20"/>
        <v>-0.44999999999999929</v>
      </c>
    </row>
    <row r="1309" spans="5:9" x14ac:dyDescent="0.45">
      <c r="E1309" s="7">
        <v>44054</v>
      </c>
      <c r="F1309">
        <v>26.65</v>
      </c>
      <c r="G1309">
        <v>4731800</v>
      </c>
      <c r="H1309" t="s">
        <v>53</v>
      </c>
      <c r="I1309">
        <f t="shared" si="20"/>
        <v>-0.76999999999999957</v>
      </c>
    </row>
    <row r="1310" spans="5:9" x14ac:dyDescent="0.45">
      <c r="E1310" s="7">
        <v>44055</v>
      </c>
      <c r="F1310">
        <v>26.49</v>
      </c>
      <c r="G1310">
        <v>3258700</v>
      </c>
      <c r="H1310" t="s">
        <v>53</v>
      </c>
      <c r="I1310">
        <f t="shared" si="20"/>
        <v>0.16000000000000014</v>
      </c>
    </row>
    <row r="1311" spans="5:9" x14ac:dyDescent="0.45">
      <c r="E1311" s="7">
        <v>44056</v>
      </c>
      <c r="F1311">
        <v>25.69</v>
      </c>
      <c r="G1311">
        <v>3139600</v>
      </c>
      <c r="H1311" t="s">
        <v>53</v>
      </c>
      <c r="I1311">
        <f t="shared" si="20"/>
        <v>0.79999999999999716</v>
      </c>
    </row>
    <row r="1312" spans="5:9" x14ac:dyDescent="0.45">
      <c r="E1312" s="7">
        <v>44057</v>
      </c>
      <c r="F1312">
        <v>25.9</v>
      </c>
      <c r="G1312">
        <v>1935500</v>
      </c>
      <c r="H1312" t="s">
        <v>53</v>
      </c>
      <c r="I1312">
        <f t="shared" si="20"/>
        <v>-0.2099999999999973</v>
      </c>
    </row>
    <row r="1313" spans="5:9" x14ac:dyDescent="0.45">
      <c r="E1313" s="7">
        <v>44060</v>
      </c>
      <c r="F1313">
        <v>25.44</v>
      </c>
      <c r="G1313">
        <v>2104500</v>
      </c>
      <c r="H1313" t="s">
        <v>53</v>
      </c>
      <c r="I1313">
        <f t="shared" si="20"/>
        <v>0.4599999999999973</v>
      </c>
    </row>
    <row r="1314" spans="5:9" x14ac:dyDescent="0.45">
      <c r="E1314" s="7">
        <v>44061</v>
      </c>
      <c r="F1314">
        <v>24.76</v>
      </c>
      <c r="G1314">
        <v>2545500</v>
      </c>
      <c r="H1314" t="s">
        <v>53</v>
      </c>
      <c r="I1314">
        <f t="shared" si="20"/>
        <v>0.67999999999999972</v>
      </c>
    </row>
    <row r="1315" spans="5:9" x14ac:dyDescent="0.45">
      <c r="E1315" s="7">
        <v>44062</v>
      </c>
      <c r="F1315">
        <v>24.8</v>
      </c>
      <c r="G1315">
        <v>3777300</v>
      </c>
      <c r="H1315" t="s">
        <v>53</v>
      </c>
      <c r="I1315">
        <f t="shared" si="20"/>
        <v>-3.9999999999999147E-2</v>
      </c>
    </row>
    <row r="1316" spans="5:9" x14ac:dyDescent="0.45">
      <c r="E1316" s="7">
        <v>44063</v>
      </c>
      <c r="F1316">
        <v>24.3</v>
      </c>
      <c r="G1316">
        <v>2685300</v>
      </c>
      <c r="H1316" t="s">
        <v>53</v>
      </c>
      <c r="I1316">
        <f t="shared" si="20"/>
        <v>0.5</v>
      </c>
    </row>
    <row r="1317" spans="5:9" x14ac:dyDescent="0.45">
      <c r="E1317" s="7">
        <v>44064</v>
      </c>
      <c r="F1317">
        <v>24.19</v>
      </c>
      <c r="G1317">
        <v>3166300</v>
      </c>
      <c r="H1317" t="s">
        <v>53</v>
      </c>
      <c r="I1317">
        <f t="shared" si="20"/>
        <v>0.10999999999999943</v>
      </c>
    </row>
    <row r="1318" spans="5:9" x14ac:dyDescent="0.45">
      <c r="E1318" s="7">
        <v>44067</v>
      </c>
      <c r="F1318">
        <v>25.23</v>
      </c>
      <c r="G1318">
        <v>2856700</v>
      </c>
      <c r="H1318" t="s">
        <v>53</v>
      </c>
      <c r="I1318">
        <f t="shared" si="20"/>
        <v>-1.0399999999999991</v>
      </c>
    </row>
    <row r="1319" spans="5:9" x14ac:dyDescent="0.45">
      <c r="E1319" s="7">
        <v>44068</v>
      </c>
      <c r="F1319">
        <v>25.54</v>
      </c>
      <c r="G1319">
        <v>4333700</v>
      </c>
      <c r="H1319" t="s">
        <v>53</v>
      </c>
      <c r="I1319">
        <f t="shared" si="20"/>
        <v>-0.30999999999999872</v>
      </c>
    </row>
    <row r="1320" spans="5:9" x14ac:dyDescent="0.45">
      <c r="E1320" s="7">
        <v>44069</v>
      </c>
      <c r="F1320">
        <v>25.36</v>
      </c>
      <c r="G1320">
        <v>7896100</v>
      </c>
      <c r="H1320" t="s">
        <v>53</v>
      </c>
      <c r="I1320">
        <f t="shared" si="20"/>
        <v>0.17999999999999972</v>
      </c>
    </row>
    <row r="1321" spans="5:9" x14ac:dyDescent="0.45">
      <c r="E1321" s="7">
        <v>44070</v>
      </c>
      <c r="F1321">
        <v>26.01</v>
      </c>
      <c r="G1321">
        <v>4418300</v>
      </c>
      <c r="H1321" t="s">
        <v>53</v>
      </c>
      <c r="I1321">
        <f t="shared" si="20"/>
        <v>-0.65000000000000213</v>
      </c>
    </row>
    <row r="1322" spans="5:9" x14ac:dyDescent="0.45">
      <c r="E1322" s="7">
        <v>44071</v>
      </c>
      <c r="F1322">
        <v>26.29</v>
      </c>
      <c r="G1322">
        <v>3175100</v>
      </c>
      <c r="H1322" t="s">
        <v>53</v>
      </c>
      <c r="I1322">
        <f t="shared" si="20"/>
        <v>-0.27999999999999758</v>
      </c>
    </row>
    <row r="1323" spans="5:9" x14ac:dyDescent="0.45">
      <c r="E1323" s="7">
        <v>44074</v>
      </c>
      <c r="F1323">
        <v>25.87</v>
      </c>
      <c r="G1323">
        <v>6579500</v>
      </c>
      <c r="H1323" t="s">
        <v>53</v>
      </c>
      <c r="I1323">
        <f t="shared" si="20"/>
        <v>0.41999999999999815</v>
      </c>
    </row>
    <row r="1324" spans="5:9" x14ac:dyDescent="0.45">
      <c r="E1324" s="7">
        <v>44075</v>
      </c>
      <c r="F1324">
        <v>26.17</v>
      </c>
      <c r="G1324">
        <v>6890500</v>
      </c>
      <c r="H1324" t="s">
        <v>53</v>
      </c>
      <c r="I1324">
        <f t="shared" si="20"/>
        <v>-0.30000000000000071</v>
      </c>
    </row>
    <row r="1325" spans="5:9" x14ac:dyDescent="0.45">
      <c r="E1325" s="7">
        <v>44076</v>
      </c>
      <c r="F1325">
        <v>26.79</v>
      </c>
      <c r="G1325">
        <v>5926500</v>
      </c>
      <c r="H1325" t="s">
        <v>53</v>
      </c>
      <c r="I1325">
        <f t="shared" si="20"/>
        <v>-0.61999999999999744</v>
      </c>
    </row>
    <row r="1326" spans="5:9" x14ac:dyDescent="0.45">
      <c r="E1326" s="7">
        <v>44077</v>
      </c>
      <c r="F1326">
        <v>26.76</v>
      </c>
      <c r="G1326">
        <v>6917100</v>
      </c>
      <c r="H1326" t="s">
        <v>53</v>
      </c>
      <c r="I1326">
        <f t="shared" si="20"/>
        <v>2.9999999999997584E-2</v>
      </c>
    </row>
    <row r="1327" spans="5:9" x14ac:dyDescent="0.45">
      <c r="E1327" s="7">
        <v>44078</v>
      </c>
      <c r="F1327">
        <v>27.36</v>
      </c>
      <c r="G1327">
        <v>5626600</v>
      </c>
      <c r="H1327" t="s">
        <v>53</v>
      </c>
      <c r="I1327">
        <f t="shared" si="20"/>
        <v>-0.59999999999999787</v>
      </c>
    </row>
    <row r="1328" spans="5:9" x14ac:dyDescent="0.45">
      <c r="E1328" s="7">
        <v>44082</v>
      </c>
      <c r="F1328">
        <v>26.62</v>
      </c>
      <c r="G1328">
        <v>10854100</v>
      </c>
      <c r="H1328" t="s">
        <v>53</v>
      </c>
      <c r="I1328">
        <f t="shared" si="20"/>
        <v>0.73999999999999844</v>
      </c>
    </row>
    <row r="1329" spans="5:9" x14ac:dyDescent="0.45">
      <c r="E1329" s="7">
        <v>44083</v>
      </c>
      <c r="F1329">
        <v>27.13</v>
      </c>
      <c r="G1329">
        <v>8606000</v>
      </c>
      <c r="H1329" t="s">
        <v>53</v>
      </c>
      <c r="I1329">
        <f t="shared" si="20"/>
        <v>-0.50999999999999801</v>
      </c>
    </row>
    <row r="1330" spans="5:9" x14ac:dyDescent="0.45">
      <c r="E1330" s="7">
        <v>44084</v>
      </c>
      <c r="F1330">
        <v>26.72</v>
      </c>
      <c r="G1330">
        <v>15213700</v>
      </c>
      <c r="H1330" t="s">
        <v>53</v>
      </c>
      <c r="I1330">
        <f t="shared" si="20"/>
        <v>0.41000000000000014</v>
      </c>
    </row>
    <row r="1331" spans="5:9" x14ac:dyDescent="0.45">
      <c r="E1331" s="7">
        <v>44085</v>
      </c>
      <c r="F1331">
        <v>27.11</v>
      </c>
      <c r="G1331">
        <v>7692100</v>
      </c>
      <c r="H1331" t="s">
        <v>53</v>
      </c>
      <c r="I1331">
        <f t="shared" si="20"/>
        <v>-0.39000000000000057</v>
      </c>
    </row>
    <row r="1332" spans="5:9" x14ac:dyDescent="0.45">
      <c r="E1332" s="7">
        <v>44088</v>
      </c>
      <c r="F1332">
        <v>27.99</v>
      </c>
      <c r="G1332">
        <v>14720200</v>
      </c>
      <c r="H1332" t="s">
        <v>53</v>
      </c>
      <c r="I1332">
        <f t="shared" si="20"/>
        <v>-0.87999999999999901</v>
      </c>
    </row>
    <row r="1333" spans="5:9" x14ac:dyDescent="0.45">
      <c r="E1333" s="7">
        <v>44089</v>
      </c>
      <c r="F1333">
        <v>26.69</v>
      </c>
      <c r="G1333">
        <v>6309800</v>
      </c>
      <c r="H1333" t="s">
        <v>53</v>
      </c>
      <c r="I1333">
        <f t="shared" si="20"/>
        <v>1.2999999999999972</v>
      </c>
    </row>
    <row r="1334" spans="5:9" x14ac:dyDescent="0.45">
      <c r="E1334" s="7">
        <v>44090</v>
      </c>
      <c r="F1334">
        <v>27.62</v>
      </c>
      <c r="G1334">
        <v>7296500</v>
      </c>
      <c r="H1334" t="s">
        <v>53</v>
      </c>
      <c r="I1334">
        <f t="shared" si="20"/>
        <v>-0.92999999999999972</v>
      </c>
    </row>
    <row r="1335" spans="5:9" x14ac:dyDescent="0.45">
      <c r="E1335" s="7">
        <v>44091</v>
      </c>
      <c r="F1335">
        <v>27.49</v>
      </c>
      <c r="G1335">
        <v>7721500</v>
      </c>
      <c r="H1335" t="s">
        <v>53</v>
      </c>
      <c r="I1335">
        <f t="shared" si="20"/>
        <v>0.13000000000000256</v>
      </c>
    </row>
    <row r="1336" spans="5:9" x14ac:dyDescent="0.45">
      <c r="E1336" s="7">
        <v>44092</v>
      </c>
      <c r="F1336">
        <v>27.16</v>
      </c>
      <c r="G1336">
        <v>8947200</v>
      </c>
      <c r="H1336" t="s">
        <v>53</v>
      </c>
      <c r="I1336">
        <f t="shared" si="20"/>
        <v>0.32999999999999829</v>
      </c>
    </row>
    <row r="1337" spans="5:9" x14ac:dyDescent="0.45">
      <c r="E1337" s="7">
        <v>44095</v>
      </c>
      <c r="F1337">
        <v>25.83</v>
      </c>
      <c r="G1337">
        <v>4990100</v>
      </c>
      <c r="H1337" t="s">
        <v>53</v>
      </c>
      <c r="I1337">
        <f t="shared" si="20"/>
        <v>1.3300000000000018</v>
      </c>
    </row>
    <row r="1338" spans="5:9" x14ac:dyDescent="0.45">
      <c r="E1338" s="7">
        <v>44096</v>
      </c>
      <c r="F1338">
        <v>24.51</v>
      </c>
      <c r="G1338">
        <v>8540800</v>
      </c>
      <c r="H1338" t="s">
        <v>53</v>
      </c>
      <c r="I1338">
        <f t="shared" si="20"/>
        <v>1.3199999999999967</v>
      </c>
    </row>
    <row r="1339" spans="5:9" x14ac:dyDescent="0.45">
      <c r="E1339" s="7">
        <v>44097</v>
      </c>
      <c r="F1339">
        <v>23.95</v>
      </c>
      <c r="G1339">
        <v>4782300</v>
      </c>
      <c r="H1339" t="s">
        <v>53</v>
      </c>
      <c r="I1339">
        <f t="shared" si="20"/>
        <v>0.56000000000000227</v>
      </c>
    </row>
    <row r="1340" spans="5:9" x14ac:dyDescent="0.45">
      <c r="E1340" s="7">
        <v>44098</v>
      </c>
      <c r="F1340">
        <v>23.83</v>
      </c>
      <c r="G1340">
        <v>3597300</v>
      </c>
      <c r="H1340" t="s">
        <v>53</v>
      </c>
      <c r="I1340">
        <f t="shared" si="20"/>
        <v>0.12000000000000099</v>
      </c>
    </row>
    <row r="1341" spans="5:9" x14ac:dyDescent="0.45">
      <c r="E1341" s="7">
        <v>44099</v>
      </c>
      <c r="F1341">
        <v>24.43</v>
      </c>
      <c r="G1341">
        <v>3455200</v>
      </c>
      <c r="H1341" t="s">
        <v>53</v>
      </c>
      <c r="I1341">
        <f t="shared" si="20"/>
        <v>-0.60000000000000142</v>
      </c>
    </row>
    <row r="1342" spans="5:9" x14ac:dyDescent="0.45">
      <c r="E1342" s="7">
        <v>44102</v>
      </c>
      <c r="F1342">
        <v>25.34</v>
      </c>
      <c r="G1342">
        <v>4067700</v>
      </c>
      <c r="H1342" t="s">
        <v>53</v>
      </c>
      <c r="I1342">
        <f t="shared" si="20"/>
        <v>-0.91000000000000014</v>
      </c>
    </row>
    <row r="1343" spans="5:9" x14ac:dyDescent="0.45">
      <c r="E1343" s="7">
        <v>44103</v>
      </c>
      <c r="F1343">
        <v>24.78</v>
      </c>
      <c r="G1343">
        <v>2884500</v>
      </c>
      <c r="H1343" t="s">
        <v>53</v>
      </c>
      <c r="I1343">
        <f t="shared" si="20"/>
        <v>0.55999999999999872</v>
      </c>
    </row>
    <row r="1344" spans="5:9" x14ac:dyDescent="0.45">
      <c r="E1344" s="7">
        <v>44104</v>
      </c>
      <c r="F1344">
        <v>25.28</v>
      </c>
      <c r="G1344">
        <v>4933100</v>
      </c>
      <c r="H1344" t="s">
        <v>53</v>
      </c>
      <c r="I1344">
        <f t="shared" si="20"/>
        <v>-0.5</v>
      </c>
    </row>
    <row r="1345" spans="5:9" x14ac:dyDescent="0.45">
      <c r="E1345" s="7">
        <v>44105</v>
      </c>
      <c r="F1345">
        <v>25.43</v>
      </c>
      <c r="G1345">
        <v>3432300</v>
      </c>
      <c r="H1345" t="s">
        <v>53</v>
      </c>
      <c r="I1345">
        <f t="shared" si="20"/>
        <v>-0.14999999999999858</v>
      </c>
    </row>
    <row r="1346" spans="5:9" x14ac:dyDescent="0.45">
      <c r="E1346" s="7">
        <v>44106</v>
      </c>
      <c r="F1346">
        <v>26.21</v>
      </c>
      <c r="G1346">
        <v>3348800</v>
      </c>
      <c r="H1346" t="s">
        <v>53</v>
      </c>
      <c r="I1346">
        <f t="shared" si="20"/>
        <v>-0.78000000000000114</v>
      </c>
    </row>
    <row r="1347" spans="5:9" x14ac:dyDescent="0.45">
      <c r="E1347" s="7">
        <v>44109</v>
      </c>
      <c r="F1347">
        <v>27.48</v>
      </c>
      <c r="G1347">
        <v>4596800</v>
      </c>
      <c r="H1347" t="s">
        <v>53</v>
      </c>
      <c r="I1347">
        <f t="shared" si="20"/>
        <v>-1.2699999999999996</v>
      </c>
    </row>
    <row r="1348" spans="5:9" x14ac:dyDescent="0.45">
      <c r="E1348" s="7">
        <v>44110</v>
      </c>
      <c r="F1348">
        <v>27.13</v>
      </c>
      <c r="G1348">
        <v>4766500</v>
      </c>
      <c r="H1348" t="s">
        <v>53</v>
      </c>
      <c r="I1348">
        <f t="shared" si="20"/>
        <v>0.35000000000000142</v>
      </c>
    </row>
    <row r="1349" spans="5:9" x14ac:dyDescent="0.45">
      <c r="E1349" s="7">
        <v>44111</v>
      </c>
      <c r="F1349">
        <v>28.12</v>
      </c>
      <c r="G1349">
        <v>2964800</v>
      </c>
      <c r="H1349" t="s">
        <v>53</v>
      </c>
      <c r="I1349">
        <f t="shared" si="20"/>
        <v>-0.99000000000000199</v>
      </c>
    </row>
    <row r="1350" spans="5:9" x14ac:dyDescent="0.45">
      <c r="E1350" s="7">
        <v>44112</v>
      </c>
      <c r="F1350">
        <v>28.56</v>
      </c>
      <c r="G1350">
        <v>2483200</v>
      </c>
      <c r="H1350" t="s">
        <v>53</v>
      </c>
      <c r="I1350">
        <f t="shared" ref="I1350:I1401" si="21">F1349-F1350</f>
        <v>-0.43999999999999773</v>
      </c>
    </row>
    <row r="1351" spans="5:9" x14ac:dyDescent="0.45">
      <c r="E1351" s="7">
        <v>44113</v>
      </c>
      <c r="F1351">
        <v>27.96</v>
      </c>
      <c r="G1351">
        <v>4148800</v>
      </c>
      <c r="H1351" t="s">
        <v>53</v>
      </c>
      <c r="I1351">
        <f t="shared" si="21"/>
        <v>0.59999999999999787</v>
      </c>
    </row>
    <row r="1352" spans="5:9" x14ac:dyDescent="0.45">
      <c r="E1352" s="7">
        <v>44116</v>
      </c>
      <c r="F1352">
        <v>28.47</v>
      </c>
      <c r="G1352">
        <v>3358300</v>
      </c>
      <c r="H1352" t="s">
        <v>53</v>
      </c>
      <c r="I1352">
        <f t="shared" si="21"/>
        <v>-0.50999999999999801</v>
      </c>
    </row>
    <row r="1353" spans="5:9" x14ac:dyDescent="0.45">
      <c r="E1353" s="7">
        <v>44117</v>
      </c>
      <c r="F1353">
        <v>28.02</v>
      </c>
      <c r="G1353">
        <v>5851600</v>
      </c>
      <c r="H1353" t="s">
        <v>53</v>
      </c>
      <c r="I1353">
        <f t="shared" si="21"/>
        <v>0.44999999999999929</v>
      </c>
    </row>
    <row r="1354" spans="5:9" x14ac:dyDescent="0.45">
      <c r="E1354" s="7">
        <v>44118</v>
      </c>
      <c r="F1354">
        <v>27.58</v>
      </c>
      <c r="G1354">
        <v>5018900</v>
      </c>
      <c r="H1354" t="s">
        <v>53</v>
      </c>
      <c r="I1354">
        <f t="shared" si="21"/>
        <v>0.44000000000000128</v>
      </c>
    </row>
    <row r="1355" spans="5:9" x14ac:dyDescent="0.45">
      <c r="E1355" s="7">
        <v>44119</v>
      </c>
      <c r="F1355">
        <v>27.9</v>
      </c>
      <c r="G1355">
        <v>9333000</v>
      </c>
      <c r="H1355" t="s">
        <v>53</v>
      </c>
      <c r="I1355">
        <f t="shared" si="21"/>
        <v>-0.32000000000000028</v>
      </c>
    </row>
    <row r="1356" spans="5:9" x14ac:dyDescent="0.45">
      <c r="E1356" s="7">
        <v>44120</v>
      </c>
      <c r="F1356">
        <v>26.61</v>
      </c>
      <c r="G1356">
        <v>9017300</v>
      </c>
      <c r="H1356" t="s">
        <v>53</v>
      </c>
      <c r="I1356">
        <f t="shared" si="21"/>
        <v>1.2899999999999991</v>
      </c>
    </row>
    <row r="1357" spans="5:9" x14ac:dyDescent="0.45">
      <c r="E1357" s="7">
        <v>44123</v>
      </c>
      <c r="F1357">
        <v>26.64</v>
      </c>
      <c r="G1357">
        <v>4454600</v>
      </c>
      <c r="H1357" t="s">
        <v>53</v>
      </c>
      <c r="I1357">
        <f t="shared" si="21"/>
        <v>-3.0000000000001137E-2</v>
      </c>
    </row>
    <row r="1358" spans="5:9" x14ac:dyDescent="0.45">
      <c r="E1358" s="7">
        <v>44124</v>
      </c>
      <c r="F1358">
        <v>27.62</v>
      </c>
      <c r="G1358">
        <v>5146400</v>
      </c>
      <c r="H1358" t="s">
        <v>53</v>
      </c>
      <c r="I1358">
        <f t="shared" si="21"/>
        <v>-0.98000000000000043</v>
      </c>
    </row>
    <row r="1359" spans="5:9" x14ac:dyDescent="0.45">
      <c r="E1359" s="7">
        <v>44125</v>
      </c>
      <c r="F1359">
        <v>27.55</v>
      </c>
      <c r="G1359">
        <v>5051300</v>
      </c>
      <c r="H1359" t="s">
        <v>53</v>
      </c>
      <c r="I1359">
        <f t="shared" si="21"/>
        <v>7.0000000000000284E-2</v>
      </c>
    </row>
    <row r="1360" spans="5:9" x14ac:dyDescent="0.45">
      <c r="E1360" s="7">
        <v>44126</v>
      </c>
      <c r="F1360">
        <v>28.86</v>
      </c>
      <c r="G1360">
        <v>4310700</v>
      </c>
      <c r="H1360" t="s">
        <v>53</v>
      </c>
      <c r="I1360">
        <f t="shared" si="21"/>
        <v>-1.3099999999999987</v>
      </c>
    </row>
    <row r="1361" spans="5:9" x14ac:dyDescent="0.45">
      <c r="E1361" s="7">
        <v>44127</v>
      </c>
      <c r="F1361">
        <v>29.13</v>
      </c>
      <c r="G1361">
        <v>4393900</v>
      </c>
      <c r="H1361" t="s">
        <v>53</v>
      </c>
      <c r="I1361">
        <f t="shared" si="21"/>
        <v>-0.26999999999999957</v>
      </c>
    </row>
    <row r="1362" spans="5:9" x14ac:dyDescent="0.45">
      <c r="E1362" s="7">
        <v>44130</v>
      </c>
      <c r="F1362">
        <v>28.36</v>
      </c>
      <c r="G1362">
        <v>4478600</v>
      </c>
      <c r="H1362" t="s">
        <v>53</v>
      </c>
      <c r="I1362">
        <f t="shared" si="21"/>
        <v>0.76999999999999957</v>
      </c>
    </row>
    <row r="1363" spans="5:9" x14ac:dyDescent="0.45">
      <c r="E1363" s="7">
        <v>44131</v>
      </c>
      <c r="F1363">
        <v>26.66</v>
      </c>
      <c r="G1363">
        <v>3508400</v>
      </c>
      <c r="H1363" t="s">
        <v>53</v>
      </c>
      <c r="I1363">
        <f t="shared" si="21"/>
        <v>1.6999999999999993</v>
      </c>
    </row>
    <row r="1364" spans="5:9" x14ac:dyDescent="0.45">
      <c r="E1364" s="7">
        <v>44132</v>
      </c>
      <c r="F1364">
        <v>25.88</v>
      </c>
      <c r="G1364">
        <v>3804600</v>
      </c>
      <c r="H1364" t="s">
        <v>53</v>
      </c>
      <c r="I1364">
        <f t="shared" si="21"/>
        <v>0.78000000000000114</v>
      </c>
    </row>
    <row r="1365" spans="5:9" x14ac:dyDescent="0.45">
      <c r="E1365" s="7">
        <v>44133</v>
      </c>
      <c r="F1365">
        <v>26.71</v>
      </c>
      <c r="G1365">
        <v>4503200</v>
      </c>
      <c r="H1365" t="s">
        <v>53</v>
      </c>
      <c r="I1365">
        <f t="shared" si="21"/>
        <v>-0.83000000000000185</v>
      </c>
    </row>
    <row r="1366" spans="5:9" x14ac:dyDescent="0.45">
      <c r="E1366" s="7">
        <v>44134</v>
      </c>
      <c r="F1366">
        <v>27.25</v>
      </c>
      <c r="G1366">
        <v>3404200</v>
      </c>
      <c r="H1366" t="s">
        <v>53</v>
      </c>
      <c r="I1366">
        <f t="shared" si="21"/>
        <v>-0.53999999999999915</v>
      </c>
    </row>
    <row r="1367" spans="5:9" x14ac:dyDescent="0.45">
      <c r="E1367" s="7">
        <v>44137</v>
      </c>
      <c r="F1367">
        <v>28.03</v>
      </c>
      <c r="G1367">
        <v>3771000</v>
      </c>
      <c r="H1367" t="s">
        <v>53</v>
      </c>
      <c r="I1367">
        <f t="shared" si="21"/>
        <v>-0.78000000000000114</v>
      </c>
    </row>
    <row r="1368" spans="5:9" x14ac:dyDescent="0.45">
      <c r="E1368" s="7">
        <v>44138</v>
      </c>
      <c r="F1368">
        <v>29.01</v>
      </c>
      <c r="G1368">
        <v>3596300</v>
      </c>
      <c r="H1368" t="s">
        <v>53</v>
      </c>
      <c r="I1368">
        <f t="shared" si="21"/>
        <v>-0.98000000000000043</v>
      </c>
    </row>
    <row r="1369" spans="5:9" x14ac:dyDescent="0.45">
      <c r="E1369" s="7">
        <v>44139</v>
      </c>
      <c r="F1369">
        <v>26.72</v>
      </c>
      <c r="G1369">
        <v>5861300</v>
      </c>
      <c r="H1369" t="s">
        <v>53</v>
      </c>
      <c r="I1369">
        <f t="shared" si="21"/>
        <v>2.2900000000000027</v>
      </c>
    </row>
    <row r="1370" spans="5:9" x14ac:dyDescent="0.45">
      <c r="E1370" s="7">
        <v>44140</v>
      </c>
      <c r="F1370">
        <v>28.91</v>
      </c>
      <c r="G1370">
        <v>8868500</v>
      </c>
      <c r="H1370" t="s">
        <v>53</v>
      </c>
      <c r="I1370">
        <f t="shared" si="21"/>
        <v>-2.1900000000000013</v>
      </c>
    </row>
    <row r="1371" spans="5:9" x14ac:dyDescent="0.45">
      <c r="E1371" s="7">
        <v>44141</v>
      </c>
      <c r="F1371">
        <v>27.71</v>
      </c>
      <c r="G1371">
        <v>4255900</v>
      </c>
      <c r="H1371" t="s">
        <v>53</v>
      </c>
      <c r="I1371">
        <f t="shared" si="21"/>
        <v>1.1999999999999993</v>
      </c>
    </row>
    <row r="1372" spans="5:9" x14ac:dyDescent="0.45">
      <c r="E1372" s="7">
        <v>44144</v>
      </c>
      <c r="F1372">
        <v>32.33</v>
      </c>
      <c r="G1372">
        <v>10508300</v>
      </c>
      <c r="H1372" t="s">
        <v>53</v>
      </c>
      <c r="I1372">
        <f t="shared" si="21"/>
        <v>-4.6199999999999974</v>
      </c>
    </row>
    <row r="1373" spans="5:9" x14ac:dyDescent="0.45">
      <c r="E1373" s="7">
        <v>44145</v>
      </c>
      <c r="F1373">
        <v>32.799999999999997</v>
      </c>
      <c r="G1373">
        <v>5545000</v>
      </c>
      <c r="H1373" t="s">
        <v>53</v>
      </c>
      <c r="I1373">
        <f t="shared" si="21"/>
        <v>-0.46999999999999886</v>
      </c>
    </row>
    <row r="1374" spans="5:9" x14ac:dyDescent="0.45">
      <c r="E1374" s="7">
        <v>44146</v>
      </c>
      <c r="F1374">
        <v>31.68</v>
      </c>
      <c r="G1374">
        <v>4024400</v>
      </c>
      <c r="H1374" t="s">
        <v>53</v>
      </c>
      <c r="I1374">
        <f t="shared" si="21"/>
        <v>1.1199999999999974</v>
      </c>
    </row>
    <row r="1375" spans="5:9" x14ac:dyDescent="0.45">
      <c r="E1375" s="7">
        <v>44147</v>
      </c>
      <c r="F1375">
        <v>30.68</v>
      </c>
      <c r="G1375">
        <v>4376800</v>
      </c>
      <c r="H1375" t="s">
        <v>53</v>
      </c>
      <c r="I1375">
        <f t="shared" si="21"/>
        <v>1</v>
      </c>
    </row>
    <row r="1376" spans="5:9" x14ac:dyDescent="0.45">
      <c r="E1376" s="7">
        <v>44148</v>
      </c>
      <c r="F1376">
        <v>31.75</v>
      </c>
      <c r="G1376">
        <v>3499700</v>
      </c>
      <c r="H1376" t="s">
        <v>53</v>
      </c>
      <c r="I1376">
        <f t="shared" si="21"/>
        <v>-1.0700000000000003</v>
      </c>
    </row>
    <row r="1377" spans="5:9" x14ac:dyDescent="0.45">
      <c r="E1377" s="7">
        <v>44151</v>
      </c>
      <c r="F1377">
        <v>33.04</v>
      </c>
      <c r="G1377">
        <v>3892300</v>
      </c>
      <c r="H1377" t="s">
        <v>53</v>
      </c>
      <c r="I1377">
        <f t="shared" si="21"/>
        <v>-1.2899999999999991</v>
      </c>
    </row>
    <row r="1378" spans="5:9" x14ac:dyDescent="0.45">
      <c r="E1378" s="7">
        <v>44152</v>
      </c>
      <c r="F1378">
        <v>33.07</v>
      </c>
      <c r="G1378">
        <v>3363800</v>
      </c>
      <c r="H1378" t="s">
        <v>53</v>
      </c>
      <c r="I1378">
        <f t="shared" si="21"/>
        <v>-3.0000000000001137E-2</v>
      </c>
    </row>
    <row r="1379" spans="5:9" x14ac:dyDescent="0.45">
      <c r="E1379" s="7">
        <v>44153</v>
      </c>
      <c r="F1379">
        <v>32.51</v>
      </c>
      <c r="G1379">
        <v>2744800</v>
      </c>
      <c r="H1379" t="s">
        <v>53</v>
      </c>
      <c r="I1379">
        <f t="shared" si="21"/>
        <v>0.56000000000000227</v>
      </c>
    </row>
    <row r="1380" spans="5:9" x14ac:dyDescent="0.45">
      <c r="E1380" s="7">
        <v>44154</v>
      </c>
      <c r="F1380">
        <v>32.81</v>
      </c>
      <c r="G1380">
        <v>2878400</v>
      </c>
      <c r="H1380" t="s">
        <v>53</v>
      </c>
      <c r="I1380">
        <f t="shared" si="21"/>
        <v>-0.30000000000000426</v>
      </c>
    </row>
    <row r="1381" spans="5:9" x14ac:dyDescent="0.45">
      <c r="E1381" s="7">
        <v>44155</v>
      </c>
      <c r="F1381">
        <v>32.28</v>
      </c>
      <c r="G1381">
        <v>3816800</v>
      </c>
      <c r="H1381" t="s">
        <v>53</v>
      </c>
      <c r="I1381">
        <f t="shared" si="21"/>
        <v>0.53000000000000114</v>
      </c>
    </row>
    <row r="1382" spans="5:9" x14ac:dyDescent="0.45">
      <c r="E1382" s="7">
        <v>44158</v>
      </c>
      <c r="F1382">
        <v>33.25</v>
      </c>
      <c r="G1382">
        <v>2417000</v>
      </c>
      <c r="H1382" t="s">
        <v>53</v>
      </c>
      <c r="I1382">
        <f t="shared" si="21"/>
        <v>-0.96999999999999886</v>
      </c>
    </row>
    <row r="1383" spans="5:9" x14ac:dyDescent="0.45">
      <c r="E1383" s="7">
        <v>44159</v>
      </c>
      <c r="F1383">
        <v>35.06</v>
      </c>
      <c r="G1383">
        <v>3895200</v>
      </c>
      <c r="H1383" t="s">
        <v>53</v>
      </c>
      <c r="I1383">
        <f t="shared" si="21"/>
        <v>-1.8100000000000023</v>
      </c>
    </row>
    <row r="1384" spans="5:9" x14ac:dyDescent="0.45">
      <c r="E1384" s="7">
        <v>44160</v>
      </c>
      <c r="F1384">
        <v>34.700000000000003</v>
      </c>
      <c r="G1384">
        <v>2792400</v>
      </c>
      <c r="H1384" t="s">
        <v>53</v>
      </c>
      <c r="I1384">
        <f t="shared" si="21"/>
        <v>0.35999999999999943</v>
      </c>
    </row>
    <row r="1385" spans="5:9" x14ac:dyDescent="0.45">
      <c r="E1385" s="7">
        <v>44162</v>
      </c>
      <c r="F1385">
        <v>34.14</v>
      </c>
      <c r="G1385">
        <v>1556600</v>
      </c>
      <c r="H1385" t="s">
        <v>53</v>
      </c>
      <c r="I1385">
        <f t="shared" si="21"/>
        <v>0.56000000000000227</v>
      </c>
    </row>
    <row r="1386" spans="5:9" x14ac:dyDescent="0.45">
      <c r="E1386" s="7">
        <v>44165</v>
      </c>
      <c r="F1386">
        <v>32.659999999999997</v>
      </c>
      <c r="G1386">
        <v>5330400</v>
      </c>
      <c r="H1386" t="s">
        <v>53</v>
      </c>
      <c r="I1386">
        <f t="shared" si="21"/>
        <v>1.480000000000004</v>
      </c>
    </row>
    <row r="1387" spans="5:9" x14ac:dyDescent="0.45">
      <c r="E1387" s="7">
        <v>44166</v>
      </c>
      <c r="F1387">
        <v>33.619999999999997</v>
      </c>
      <c r="G1387">
        <v>3875000</v>
      </c>
      <c r="H1387" t="s">
        <v>53</v>
      </c>
      <c r="I1387">
        <f t="shared" si="21"/>
        <v>-0.96000000000000085</v>
      </c>
    </row>
    <row r="1388" spans="5:9" x14ac:dyDescent="0.45">
      <c r="E1388" s="7">
        <v>44167</v>
      </c>
      <c r="F1388">
        <v>34.36</v>
      </c>
      <c r="G1388">
        <v>3683200</v>
      </c>
      <c r="H1388" t="s">
        <v>53</v>
      </c>
      <c r="I1388">
        <f t="shared" si="21"/>
        <v>-0.74000000000000199</v>
      </c>
    </row>
    <row r="1389" spans="5:9" x14ac:dyDescent="0.45">
      <c r="E1389" s="7">
        <v>44168</v>
      </c>
      <c r="F1389">
        <v>34.590000000000003</v>
      </c>
      <c r="G1389">
        <v>3679000</v>
      </c>
      <c r="H1389" t="s">
        <v>53</v>
      </c>
      <c r="I1389">
        <f t="shared" si="21"/>
        <v>-0.23000000000000398</v>
      </c>
    </row>
    <row r="1390" spans="5:9" x14ac:dyDescent="0.45">
      <c r="E1390" s="7">
        <v>44169</v>
      </c>
      <c r="F1390">
        <v>35.43</v>
      </c>
      <c r="G1390">
        <v>3605800</v>
      </c>
      <c r="H1390" t="s">
        <v>53</v>
      </c>
      <c r="I1390">
        <f t="shared" si="21"/>
        <v>-0.83999999999999631</v>
      </c>
    </row>
    <row r="1391" spans="5:9" x14ac:dyDescent="0.45">
      <c r="E1391" s="7">
        <v>44172</v>
      </c>
      <c r="F1391">
        <v>35.31</v>
      </c>
      <c r="G1391">
        <v>3950500</v>
      </c>
      <c r="H1391" t="s">
        <v>53</v>
      </c>
      <c r="I1391">
        <f t="shared" si="21"/>
        <v>0.11999999999999744</v>
      </c>
    </row>
    <row r="1392" spans="5:9" x14ac:dyDescent="0.45">
      <c r="E1392" s="7">
        <v>44173</v>
      </c>
      <c r="F1392">
        <v>35.590000000000003</v>
      </c>
      <c r="G1392">
        <v>3466500</v>
      </c>
      <c r="H1392" t="s">
        <v>53</v>
      </c>
      <c r="I1392">
        <f t="shared" si="21"/>
        <v>-0.28000000000000114</v>
      </c>
    </row>
    <row r="1393" spans="5:9" x14ac:dyDescent="0.45">
      <c r="E1393" s="7">
        <v>44174</v>
      </c>
      <c r="F1393">
        <v>35.81</v>
      </c>
      <c r="G1393">
        <v>3330700</v>
      </c>
      <c r="H1393" t="s">
        <v>53</v>
      </c>
      <c r="I1393">
        <f t="shared" si="21"/>
        <v>-0.21999999999999886</v>
      </c>
    </row>
    <row r="1394" spans="5:9" x14ac:dyDescent="0.45">
      <c r="E1394" s="7">
        <v>44175</v>
      </c>
      <c r="F1394">
        <v>36</v>
      </c>
      <c r="G1394">
        <v>3055700</v>
      </c>
      <c r="H1394" t="s">
        <v>53</v>
      </c>
      <c r="I1394">
        <f t="shared" si="21"/>
        <v>-0.18999999999999773</v>
      </c>
    </row>
    <row r="1395" spans="5:9" x14ac:dyDescent="0.45">
      <c r="E1395" s="7">
        <v>44176</v>
      </c>
      <c r="F1395">
        <v>35.369999999999997</v>
      </c>
      <c r="G1395">
        <v>2481000</v>
      </c>
      <c r="H1395" t="s">
        <v>53</v>
      </c>
      <c r="I1395">
        <f t="shared" si="21"/>
        <v>0.63000000000000256</v>
      </c>
    </row>
    <row r="1396" spans="5:9" x14ac:dyDescent="0.45">
      <c r="E1396" s="7">
        <v>44179</v>
      </c>
      <c r="F1396">
        <v>34.619999999999997</v>
      </c>
      <c r="G1396">
        <v>3481700</v>
      </c>
      <c r="H1396" t="s">
        <v>53</v>
      </c>
      <c r="I1396">
        <f t="shared" si="21"/>
        <v>0.75</v>
      </c>
    </row>
    <row r="1397" spans="5:9" x14ac:dyDescent="0.45">
      <c r="E1397" s="7">
        <v>44180</v>
      </c>
      <c r="F1397">
        <v>35.29</v>
      </c>
      <c r="G1397">
        <v>2862000</v>
      </c>
      <c r="H1397" t="s">
        <v>53</v>
      </c>
      <c r="I1397">
        <f t="shared" si="21"/>
        <v>-0.67000000000000171</v>
      </c>
    </row>
    <row r="1398" spans="5:9" x14ac:dyDescent="0.45">
      <c r="E1398" s="7">
        <v>44181</v>
      </c>
      <c r="F1398">
        <v>35.380000000000003</v>
      </c>
      <c r="G1398">
        <v>2612100</v>
      </c>
      <c r="H1398" t="s">
        <v>53</v>
      </c>
      <c r="I1398">
        <f t="shared" si="21"/>
        <v>-9.0000000000003411E-2</v>
      </c>
    </row>
    <row r="1399" spans="5:9" x14ac:dyDescent="0.45">
      <c r="E1399" s="7">
        <v>44182</v>
      </c>
      <c r="F1399">
        <v>34.78</v>
      </c>
      <c r="G1399">
        <v>3559900</v>
      </c>
      <c r="H1399" t="s">
        <v>53</v>
      </c>
      <c r="I1399">
        <f t="shared" si="21"/>
        <v>0.60000000000000142</v>
      </c>
    </row>
    <row r="1400" spans="5:9" x14ac:dyDescent="0.45">
      <c r="E1400" s="7">
        <v>44183</v>
      </c>
      <c r="F1400">
        <v>34.21</v>
      </c>
      <c r="G1400">
        <v>7189500</v>
      </c>
      <c r="H1400" t="s">
        <v>53</v>
      </c>
      <c r="I1400">
        <f t="shared" si="21"/>
        <v>0.57000000000000028</v>
      </c>
    </row>
    <row r="1401" spans="5:9" x14ac:dyDescent="0.45">
      <c r="E1401" s="7">
        <v>44186</v>
      </c>
      <c r="F1401">
        <v>34.76</v>
      </c>
      <c r="G1401">
        <v>4625400</v>
      </c>
      <c r="H1401" t="s">
        <v>53</v>
      </c>
      <c r="I1401">
        <f t="shared" si="21"/>
        <v>-0.54999999999999716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340"/>
  <sheetViews>
    <sheetView topLeftCell="A2" workbookViewId="0">
      <selection activeCell="H15" sqref="H15"/>
    </sheetView>
  </sheetViews>
  <sheetFormatPr defaultRowHeight="14.25" x14ac:dyDescent="0.45"/>
  <cols>
    <col min="2" max="2" width="14.73046875" customWidth="1"/>
    <col min="4" max="4" width="15.73046875" customWidth="1"/>
    <col min="6" max="6" width="13.53125" customWidth="1"/>
    <col min="7" max="7" width="10.1328125" customWidth="1"/>
  </cols>
  <sheetData>
    <row r="2" spans="1:7" x14ac:dyDescent="0.45">
      <c r="A2" s="22" t="s">
        <v>4</v>
      </c>
      <c r="B2" s="22" t="s">
        <v>54</v>
      </c>
      <c r="C2" s="22" t="s">
        <v>55</v>
      </c>
      <c r="D2" s="22" t="s">
        <v>56</v>
      </c>
      <c r="E2" s="22" t="s">
        <v>57</v>
      </c>
      <c r="F2" s="22" t="s">
        <v>58</v>
      </c>
      <c r="G2" s="23" t="s">
        <v>59</v>
      </c>
    </row>
    <row r="3" spans="1:7" x14ac:dyDescent="0.45">
      <c r="A3" s="17">
        <v>482</v>
      </c>
      <c r="B3" s="18" t="s">
        <v>60</v>
      </c>
      <c r="C3" s="18" t="s">
        <v>61</v>
      </c>
      <c r="D3" s="18" t="s">
        <v>62</v>
      </c>
      <c r="E3" s="18">
        <v>40</v>
      </c>
      <c r="F3" s="18" t="s">
        <v>63</v>
      </c>
      <c r="G3" s="18">
        <v>29619882</v>
      </c>
    </row>
    <row r="4" spans="1:7" x14ac:dyDescent="0.45">
      <c r="A4" s="19">
        <v>619</v>
      </c>
      <c r="B4" s="16" t="s">
        <v>64</v>
      </c>
      <c r="C4" s="16" t="s">
        <v>65</v>
      </c>
      <c r="D4" s="16" t="s">
        <v>66</v>
      </c>
      <c r="E4" s="16">
        <v>35</v>
      </c>
      <c r="F4" s="16" t="s">
        <v>63</v>
      </c>
      <c r="G4" s="16">
        <v>73667359</v>
      </c>
    </row>
    <row r="5" spans="1:7" x14ac:dyDescent="0.45">
      <c r="A5" s="20">
        <v>228</v>
      </c>
      <c r="B5" s="21" t="s">
        <v>67</v>
      </c>
      <c r="C5" s="21" t="s">
        <v>61</v>
      </c>
      <c r="D5" s="21" t="s">
        <v>68</v>
      </c>
      <c r="E5" s="21">
        <v>30</v>
      </c>
      <c r="F5" s="21" t="s">
        <v>69</v>
      </c>
      <c r="G5" s="21">
        <v>49695527</v>
      </c>
    </row>
    <row r="6" spans="1:7" x14ac:dyDescent="0.45">
      <c r="A6" s="19">
        <v>1111</v>
      </c>
      <c r="B6" s="16" t="s">
        <v>70</v>
      </c>
      <c r="C6" s="16" t="s">
        <v>71</v>
      </c>
      <c r="D6" s="16" t="s">
        <v>72</v>
      </c>
      <c r="E6" s="16">
        <v>19</v>
      </c>
      <c r="F6" s="16" t="s">
        <v>63</v>
      </c>
      <c r="G6" s="16">
        <v>28347445</v>
      </c>
    </row>
    <row r="7" spans="1:7" x14ac:dyDescent="0.45">
      <c r="A7" s="20">
        <v>1781</v>
      </c>
      <c r="B7" s="21" t="s">
        <v>73</v>
      </c>
      <c r="C7" s="21" t="s">
        <v>61</v>
      </c>
      <c r="D7" s="21" t="s">
        <v>74</v>
      </c>
      <c r="E7" s="21">
        <v>21</v>
      </c>
      <c r="F7" s="21" t="s">
        <v>63</v>
      </c>
      <c r="G7" s="21">
        <v>83383413</v>
      </c>
    </row>
    <row r="8" spans="1:7" x14ac:dyDescent="0.45">
      <c r="A8" s="19">
        <v>657</v>
      </c>
      <c r="B8" s="16" t="s">
        <v>75</v>
      </c>
      <c r="C8" s="16" t="s">
        <v>65</v>
      </c>
      <c r="D8" s="16" t="s">
        <v>76</v>
      </c>
      <c r="E8" s="16">
        <v>22</v>
      </c>
      <c r="F8" s="16" t="s">
        <v>63</v>
      </c>
      <c r="G8" s="16">
        <v>86090751</v>
      </c>
    </row>
    <row r="9" spans="1:7" x14ac:dyDescent="0.45">
      <c r="A9" s="20">
        <v>877</v>
      </c>
      <c r="B9" s="21" t="s">
        <v>77</v>
      </c>
      <c r="C9" s="21" t="s">
        <v>61</v>
      </c>
      <c r="D9" s="21" t="s">
        <v>78</v>
      </c>
      <c r="E9" s="21">
        <v>39</v>
      </c>
      <c r="F9" s="21" t="s">
        <v>79</v>
      </c>
      <c r="G9" s="21">
        <v>1705050</v>
      </c>
    </row>
    <row r="10" spans="1:7" x14ac:dyDescent="0.45">
      <c r="A10" s="19">
        <v>776</v>
      </c>
      <c r="B10" s="16" t="s">
        <v>80</v>
      </c>
      <c r="C10" s="16" t="s">
        <v>61</v>
      </c>
      <c r="D10" s="16" t="s">
        <v>81</v>
      </c>
      <c r="E10" s="16">
        <v>23</v>
      </c>
      <c r="F10" s="16" t="s">
        <v>63</v>
      </c>
      <c r="G10" s="16">
        <v>278900</v>
      </c>
    </row>
    <row r="11" spans="1:7" x14ac:dyDescent="0.45">
      <c r="A11" s="20">
        <v>891</v>
      </c>
      <c r="B11" s="21" t="s">
        <v>82</v>
      </c>
      <c r="C11" s="21" t="s">
        <v>61</v>
      </c>
      <c r="D11" s="21" t="s">
        <v>83</v>
      </c>
      <c r="E11" s="21">
        <v>18</v>
      </c>
      <c r="F11" s="21" t="s">
        <v>63</v>
      </c>
      <c r="G11" s="21">
        <v>74221111</v>
      </c>
    </row>
    <row r="12" spans="1:7" x14ac:dyDescent="0.45">
      <c r="A12" s="19">
        <v>594</v>
      </c>
      <c r="B12" s="16" t="s">
        <v>84</v>
      </c>
      <c r="C12" s="16" t="s">
        <v>65</v>
      </c>
      <c r="D12" s="16" t="s">
        <v>85</v>
      </c>
      <c r="E12" s="16">
        <v>19</v>
      </c>
      <c r="F12" s="16" t="s">
        <v>63</v>
      </c>
      <c r="G12" s="16">
        <v>68679548</v>
      </c>
    </row>
    <row r="13" spans="1:7" x14ac:dyDescent="0.45">
      <c r="A13" s="20">
        <v>174</v>
      </c>
      <c r="B13" s="21" t="s">
        <v>86</v>
      </c>
      <c r="C13" s="21" t="s">
        <v>65</v>
      </c>
      <c r="D13" s="21" t="s">
        <v>87</v>
      </c>
      <c r="E13" s="21">
        <v>34</v>
      </c>
      <c r="F13" s="21" t="s">
        <v>88</v>
      </c>
      <c r="G13" s="21">
        <v>81910066</v>
      </c>
    </row>
    <row r="14" spans="1:7" x14ac:dyDescent="0.45">
      <c r="A14" s="19">
        <v>1361</v>
      </c>
      <c r="B14" s="16" t="s">
        <v>89</v>
      </c>
      <c r="C14" s="16" t="s">
        <v>65</v>
      </c>
      <c r="D14" s="16" t="s">
        <v>90</v>
      </c>
      <c r="E14" s="16">
        <v>30</v>
      </c>
      <c r="F14" s="16" t="s">
        <v>63</v>
      </c>
      <c r="G14" s="16">
        <v>85694889</v>
      </c>
    </row>
    <row r="15" spans="1:7" x14ac:dyDescent="0.45">
      <c r="A15" s="20">
        <v>118</v>
      </c>
      <c r="B15" s="21" t="s">
        <v>91</v>
      </c>
      <c r="C15" s="21" t="s">
        <v>65</v>
      </c>
      <c r="D15" s="21" t="s">
        <v>92</v>
      </c>
      <c r="E15" s="21">
        <v>31</v>
      </c>
      <c r="F15" s="21" t="s">
        <v>93</v>
      </c>
      <c r="G15" s="21">
        <v>81409059</v>
      </c>
    </row>
    <row r="16" spans="1:7" x14ac:dyDescent="0.45">
      <c r="A16" s="19">
        <v>1054</v>
      </c>
      <c r="B16" s="16" t="s">
        <v>94</v>
      </c>
      <c r="C16" s="16" t="s">
        <v>61</v>
      </c>
      <c r="D16" s="16" t="s">
        <v>95</v>
      </c>
      <c r="E16" s="16">
        <v>29</v>
      </c>
      <c r="F16" s="16" t="s">
        <v>63</v>
      </c>
      <c r="G16" s="16">
        <v>93936145</v>
      </c>
    </row>
    <row r="17" spans="1:7" x14ac:dyDescent="0.45">
      <c r="A17" s="20">
        <v>1128</v>
      </c>
      <c r="B17" s="21" t="s">
        <v>96</v>
      </c>
      <c r="C17" s="21" t="s">
        <v>61</v>
      </c>
      <c r="D17" s="21" t="s">
        <v>97</v>
      </c>
      <c r="E17" s="21">
        <v>26</v>
      </c>
      <c r="F17" s="21" t="s">
        <v>98</v>
      </c>
      <c r="G17" s="21">
        <v>40225539</v>
      </c>
    </row>
    <row r="18" spans="1:7" x14ac:dyDescent="0.45">
      <c r="A18" s="19">
        <v>143</v>
      </c>
      <c r="B18" s="16" t="s">
        <v>99</v>
      </c>
      <c r="C18" s="16" t="s">
        <v>61</v>
      </c>
      <c r="D18" s="16" t="s">
        <v>100</v>
      </c>
      <c r="E18" s="16">
        <v>26</v>
      </c>
      <c r="F18" s="16" t="s">
        <v>101</v>
      </c>
      <c r="G18" s="16">
        <v>19291916</v>
      </c>
    </row>
    <row r="19" spans="1:7" x14ac:dyDescent="0.45">
      <c r="A19" s="20">
        <v>151</v>
      </c>
      <c r="B19" s="21" t="s">
        <v>102</v>
      </c>
      <c r="C19" s="21" t="s">
        <v>61</v>
      </c>
      <c r="D19" s="21" t="s">
        <v>103</v>
      </c>
      <c r="E19" s="21">
        <v>37</v>
      </c>
      <c r="F19" s="21" t="s">
        <v>101</v>
      </c>
      <c r="G19" s="21">
        <v>23625487</v>
      </c>
    </row>
    <row r="20" spans="1:7" x14ac:dyDescent="0.45">
      <c r="A20" s="19">
        <v>392</v>
      </c>
      <c r="B20" s="16" t="s">
        <v>104</v>
      </c>
      <c r="C20" s="16" t="s">
        <v>65</v>
      </c>
      <c r="D20" s="16" t="s">
        <v>105</v>
      </c>
      <c r="E20" s="16">
        <v>33</v>
      </c>
      <c r="F20" s="16" t="s">
        <v>106</v>
      </c>
      <c r="G20" s="16">
        <v>6548726</v>
      </c>
    </row>
    <row r="21" spans="1:7" x14ac:dyDescent="0.45">
      <c r="A21" s="20">
        <v>1043</v>
      </c>
      <c r="B21" s="21" t="s">
        <v>107</v>
      </c>
      <c r="C21" s="21" t="s">
        <v>61</v>
      </c>
      <c r="D21" s="21" t="s">
        <v>108</v>
      </c>
      <c r="E21" s="21">
        <v>28</v>
      </c>
      <c r="F21" s="21" t="s">
        <v>63</v>
      </c>
      <c r="G21" s="21">
        <v>58440844</v>
      </c>
    </row>
    <row r="22" spans="1:7" x14ac:dyDescent="0.45">
      <c r="A22" s="19">
        <v>1036</v>
      </c>
      <c r="B22" s="16" t="s">
        <v>109</v>
      </c>
      <c r="C22" s="16" t="s">
        <v>61</v>
      </c>
      <c r="D22" s="16" t="s">
        <v>110</v>
      </c>
      <c r="E22" s="16">
        <v>25</v>
      </c>
      <c r="F22" s="16" t="s">
        <v>63</v>
      </c>
      <c r="G22" s="16">
        <v>71131224</v>
      </c>
    </row>
    <row r="23" spans="1:7" x14ac:dyDescent="0.45">
      <c r="A23" s="20">
        <v>765</v>
      </c>
      <c r="B23" s="21" t="s">
        <v>111</v>
      </c>
      <c r="C23" s="21" t="s">
        <v>61</v>
      </c>
      <c r="D23" s="21" t="s">
        <v>112</v>
      </c>
      <c r="E23" s="21">
        <v>29</v>
      </c>
      <c r="F23" s="21" t="s">
        <v>63</v>
      </c>
      <c r="G23" s="21">
        <v>93083518</v>
      </c>
    </row>
    <row r="24" spans="1:7" x14ac:dyDescent="0.45">
      <c r="A24" s="19">
        <v>1094</v>
      </c>
      <c r="B24" s="16" t="s">
        <v>113</v>
      </c>
      <c r="C24" s="16" t="s">
        <v>61</v>
      </c>
      <c r="D24" s="16" t="s">
        <v>114</v>
      </c>
      <c r="E24" s="16">
        <v>20</v>
      </c>
      <c r="F24" s="16" t="s">
        <v>63</v>
      </c>
      <c r="G24" s="16">
        <v>33672074</v>
      </c>
    </row>
    <row r="25" spans="1:7" x14ac:dyDescent="0.45">
      <c r="A25" s="20">
        <v>225</v>
      </c>
      <c r="B25" s="21" t="s">
        <v>115</v>
      </c>
      <c r="C25" s="21" t="s">
        <v>61</v>
      </c>
      <c r="D25" s="21" t="s">
        <v>116</v>
      </c>
      <c r="E25" s="21">
        <v>19</v>
      </c>
      <c r="F25" s="21" t="s">
        <v>63</v>
      </c>
      <c r="G25" s="21">
        <v>67983087</v>
      </c>
    </row>
    <row r="26" spans="1:7" x14ac:dyDescent="0.45">
      <c r="A26" s="19">
        <v>1667</v>
      </c>
      <c r="B26" s="16" t="s">
        <v>117</v>
      </c>
      <c r="C26" s="16" t="s">
        <v>61</v>
      </c>
      <c r="D26" s="16" t="s">
        <v>118</v>
      </c>
      <c r="E26" s="16">
        <v>27</v>
      </c>
      <c r="F26" s="16" t="s">
        <v>63</v>
      </c>
      <c r="G26" s="16">
        <v>84255801</v>
      </c>
    </row>
    <row r="27" spans="1:7" x14ac:dyDescent="0.45">
      <c r="A27" s="20">
        <v>166</v>
      </c>
      <c r="B27" s="21" t="s">
        <v>119</v>
      </c>
      <c r="C27" s="21" t="s">
        <v>61</v>
      </c>
      <c r="D27" s="21" t="s">
        <v>120</v>
      </c>
      <c r="E27" s="21">
        <v>24</v>
      </c>
      <c r="F27" s="21" t="s">
        <v>121</v>
      </c>
      <c r="G27" s="21">
        <v>70898277</v>
      </c>
    </row>
    <row r="28" spans="1:7" x14ac:dyDescent="0.45">
      <c r="A28" s="19">
        <v>1727</v>
      </c>
      <c r="B28" s="16" t="s">
        <v>122</v>
      </c>
      <c r="C28" s="16" t="s">
        <v>61</v>
      </c>
      <c r="D28" s="16" t="s">
        <v>123</v>
      </c>
      <c r="E28" s="16">
        <v>31</v>
      </c>
      <c r="F28" s="16" t="s">
        <v>88</v>
      </c>
      <c r="G28" s="16">
        <v>77870466</v>
      </c>
    </row>
    <row r="29" spans="1:7" x14ac:dyDescent="0.45">
      <c r="A29" s="20">
        <v>820</v>
      </c>
      <c r="B29" s="21" t="s">
        <v>124</v>
      </c>
      <c r="C29" s="21" t="s">
        <v>65</v>
      </c>
      <c r="D29" s="21" t="s">
        <v>125</v>
      </c>
      <c r="E29" s="21">
        <v>20</v>
      </c>
      <c r="F29" s="21" t="s">
        <v>126</v>
      </c>
      <c r="G29" s="21">
        <v>86825560</v>
      </c>
    </row>
    <row r="30" spans="1:7" x14ac:dyDescent="0.45">
      <c r="A30" s="19">
        <v>117</v>
      </c>
      <c r="B30" s="16" t="s">
        <v>127</v>
      </c>
      <c r="C30" s="16" t="s">
        <v>61</v>
      </c>
      <c r="D30" s="16" t="s">
        <v>128</v>
      </c>
      <c r="E30" s="16">
        <v>39</v>
      </c>
      <c r="F30" s="16" t="s">
        <v>63</v>
      </c>
      <c r="G30" s="16">
        <v>50121990</v>
      </c>
    </row>
    <row r="31" spans="1:7" x14ac:dyDescent="0.45">
      <c r="A31" s="20">
        <v>1632</v>
      </c>
      <c r="B31" s="21" t="s">
        <v>129</v>
      </c>
      <c r="C31" s="21" t="s">
        <v>71</v>
      </c>
      <c r="D31" s="21" t="s">
        <v>130</v>
      </c>
      <c r="E31" s="21">
        <v>23</v>
      </c>
      <c r="F31" s="21" t="s">
        <v>63</v>
      </c>
      <c r="G31" s="21">
        <v>99611284</v>
      </c>
    </row>
    <row r="32" spans="1:7" x14ac:dyDescent="0.45">
      <c r="A32" s="19">
        <v>712</v>
      </c>
      <c r="B32" s="16" t="s">
        <v>131</v>
      </c>
      <c r="C32" s="16" t="s">
        <v>61</v>
      </c>
      <c r="D32" s="16" t="s">
        <v>132</v>
      </c>
      <c r="E32" s="16">
        <v>27</v>
      </c>
      <c r="F32" s="16" t="s">
        <v>63</v>
      </c>
      <c r="G32" s="16">
        <v>53132474</v>
      </c>
    </row>
    <row r="33" spans="1:7" x14ac:dyDescent="0.45">
      <c r="A33" s="20">
        <v>1528</v>
      </c>
      <c r="B33" s="21" t="s">
        <v>133</v>
      </c>
      <c r="C33" s="21" t="s">
        <v>65</v>
      </c>
      <c r="D33" s="21" t="s">
        <v>134</v>
      </c>
      <c r="E33" s="21">
        <v>29</v>
      </c>
      <c r="F33" s="21" t="s">
        <v>101</v>
      </c>
      <c r="G33" s="21">
        <v>60302982</v>
      </c>
    </row>
    <row r="34" spans="1:7" x14ac:dyDescent="0.45">
      <c r="A34" s="19">
        <v>676</v>
      </c>
      <c r="B34" s="16" t="s">
        <v>135</v>
      </c>
      <c r="C34" s="16" t="s">
        <v>65</v>
      </c>
      <c r="D34" s="16" t="s">
        <v>136</v>
      </c>
      <c r="E34" s="16">
        <v>33</v>
      </c>
      <c r="F34" s="16" t="s">
        <v>88</v>
      </c>
      <c r="G34" s="16">
        <v>11779177</v>
      </c>
    </row>
    <row r="35" spans="1:7" x14ac:dyDescent="0.45">
      <c r="A35" s="20">
        <v>213</v>
      </c>
      <c r="B35" s="21" t="s">
        <v>137</v>
      </c>
      <c r="C35" s="21" t="s">
        <v>61</v>
      </c>
      <c r="D35" s="21" t="s">
        <v>138</v>
      </c>
      <c r="E35" s="21">
        <v>28</v>
      </c>
      <c r="F35" s="21" t="s">
        <v>126</v>
      </c>
      <c r="G35" s="21">
        <v>68979102</v>
      </c>
    </row>
    <row r="36" spans="1:7" x14ac:dyDescent="0.45">
      <c r="A36" s="19">
        <v>1754</v>
      </c>
      <c r="B36" s="16" t="s">
        <v>139</v>
      </c>
      <c r="C36" s="16" t="s">
        <v>71</v>
      </c>
      <c r="D36" s="16" t="s">
        <v>140</v>
      </c>
      <c r="E36" s="16">
        <v>21</v>
      </c>
      <c r="F36" s="16" t="s">
        <v>101</v>
      </c>
      <c r="G36" s="16">
        <v>4893335</v>
      </c>
    </row>
    <row r="37" spans="1:7" x14ac:dyDescent="0.45">
      <c r="A37" s="20">
        <v>1247</v>
      </c>
      <c r="B37" s="21" t="s">
        <v>141</v>
      </c>
      <c r="C37" s="21" t="s">
        <v>71</v>
      </c>
      <c r="D37" s="21" t="s">
        <v>142</v>
      </c>
      <c r="E37" s="21">
        <v>24</v>
      </c>
      <c r="F37" s="21" t="s">
        <v>63</v>
      </c>
      <c r="G37" s="21">
        <v>37496885</v>
      </c>
    </row>
    <row r="38" spans="1:7" x14ac:dyDescent="0.45">
      <c r="A38" s="19">
        <v>1694</v>
      </c>
      <c r="B38" s="16" t="s">
        <v>143</v>
      </c>
      <c r="C38" s="16" t="s">
        <v>65</v>
      </c>
      <c r="D38" s="16" t="s">
        <v>144</v>
      </c>
      <c r="E38" s="16">
        <v>32</v>
      </c>
      <c r="F38" s="16" t="s">
        <v>63</v>
      </c>
      <c r="G38" s="16">
        <v>79757505</v>
      </c>
    </row>
    <row r="39" spans="1:7" x14ac:dyDescent="0.45">
      <c r="A39" s="20">
        <v>306</v>
      </c>
      <c r="B39" s="21" t="s">
        <v>145</v>
      </c>
      <c r="C39" s="21" t="s">
        <v>71</v>
      </c>
      <c r="D39" s="21" t="s">
        <v>146</v>
      </c>
      <c r="E39" s="21">
        <v>39</v>
      </c>
      <c r="F39" s="21" t="s">
        <v>126</v>
      </c>
      <c r="G39" s="21">
        <v>90665137</v>
      </c>
    </row>
    <row r="40" spans="1:7" x14ac:dyDescent="0.45">
      <c r="A40" s="19">
        <v>754</v>
      </c>
      <c r="B40" s="16" t="s">
        <v>147</v>
      </c>
      <c r="C40" s="16" t="s">
        <v>61</v>
      </c>
      <c r="D40" s="16" t="s">
        <v>148</v>
      </c>
      <c r="E40" s="16">
        <v>41</v>
      </c>
      <c r="F40" s="16" t="s">
        <v>63</v>
      </c>
      <c r="G40" s="16">
        <v>61753732</v>
      </c>
    </row>
    <row r="41" spans="1:7" x14ac:dyDescent="0.45">
      <c r="A41" s="20">
        <v>206</v>
      </c>
      <c r="B41" s="21" t="s">
        <v>149</v>
      </c>
      <c r="C41" s="21" t="s">
        <v>61</v>
      </c>
      <c r="D41" s="21" t="s">
        <v>150</v>
      </c>
      <c r="E41" s="21">
        <v>22</v>
      </c>
      <c r="F41" s="21" t="s">
        <v>63</v>
      </c>
      <c r="G41" s="21">
        <v>33719278</v>
      </c>
    </row>
    <row r="42" spans="1:7" x14ac:dyDescent="0.45">
      <c r="A42" s="19">
        <v>1435</v>
      </c>
      <c r="B42" s="16" t="s">
        <v>151</v>
      </c>
      <c r="C42" s="16" t="s">
        <v>61</v>
      </c>
      <c r="D42" s="16" t="s">
        <v>152</v>
      </c>
      <c r="E42" s="16">
        <v>22</v>
      </c>
      <c r="F42" s="16" t="s">
        <v>63</v>
      </c>
      <c r="G42" s="16">
        <v>47336090</v>
      </c>
    </row>
    <row r="43" spans="1:7" x14ac:dyDescent="0.45">
      <c r="A43" s="20">
        <v>825</v>
      </c>
      <c r="B43" s="21" t="s">
        <v>153</v>
      </c>
      <c r="C43" s="21" t="s">
        <v>71</v>
      </c>
      <c r="D43" s="21" t="s">
        <v>154</v>
      </c>
      <c r="E43" s="21">
        <v>34</v>
      </c>
      <c r="F43" s="21" t="s">
        <v>88</v>
      </c>
      <c r="G43" s="21">
        <v>24775732</v>
      </c>
    </row>
    <row r="44" spans="1:7" x14ac:dyDescent="0.45">
      <c r="A44" s="19">
        <v>676</v>
      </c>
      <c r="B44" s="16" t="s">
        <v>155</v>
      </c>
      <c r="C44" s="16" t="s">
        <v>61</v>
      </c>
      <c r="D44" s="16" t="s">
        <v>156</v>
      </c>
      <c r="E44" s="16">
        <v>22</v>
      </c>
      <c r="F44" s="16" t="s">
        <v>63</v>
      </c>
      <c r="G44" s="16">
        <v>69633508</v>
      </c>
    </row>
    <row r="45" spans="1:7" x14ac:dyDescent="0.45">
      <c r="A45" s="20">
        <v>1359</v>
      </c>
      <c r="B45" s="21" t="s">
        <v>157</v>
      </c>
      <c r="C45" s="21" t="s">
        <v>71</v>
      </c>
      <c r="D45" s="21" t="s">
        <v>158</v>
      </c>
      <c r="E45" s="21">
        <v>33</v>
      </c>
      <c r="F45" s="21" t="s">
        <v>63</v>
      </c>
      <c r="G45" s="21">
        <v>13567075</v>
      </c>
    </row>
    <row r="46" spans="1:7" x14ac:dyDescent="0.45">
      <c r="A46" s="19">
        <v>95</v>
      </c>
      <c r="B46" s="16" t="s">
        <v>159</v>
      </c>
      <c r="C46" s="16" t="s">
        <v>65</v>
      </c>
      <c r="D46" s="16" t="s">
        <v>160</v>
      </c>
      <c r="E46" s="16">
        <v>28</v>
      </c>
      <c r="F46" s="16" t="s">
        <v>63</v>
      </c>
      <c r="G46" s="16">
        <v>52765611</v>
      </c>
    </row>
    <row r="47" spans="1:7" x14ac:dyDescent="0.45">
      <c r="A47" s="20">
        <v>1116</v>
      </c>
      <c r="B47" s="21" t="s">
        <v>161</v>
      </c>
      <c r="C47" s="21" t="s">
        <v>71</v>
      </c>
      <c r="D47" s="21" t="s">
        <v>162</v>
      </c>
      <c r="E47" s="21">
        <v>36</v>
      </c>
      <c r="F47" s="21" t="s">
        <v>63</v>
      </c>
      <c r="G47" s="21">
        <v>79022021</v>
      </c>
    </row>
    <row r="48" spans="1:7" x14ac:dyDescent="0.45">
      <c r="A48" s="19">
        <v>121</v>
      </c>
      <c r="B48" s="16" t="s">
        <v>163</v>
      </c>
      <c r="C48" s="16" t="s">
        <v>61</v>
      </c>
      <c r="D48" s="16" t="s">
        <v>164</v>
      </c>
      <c r="E48" s="16">
        <v>27</v>
      </c>
      <c r="F48" s="16" t="s">
        <v>101</v>
      </c>
      <c r="G48" s="16">
        <v>4236635</v>
      </c>
    </row>
    <row r="49" spans="1:7" x14ac:dyDescent="0.45">
      <c r="A49" s="20">
        <v>1108</v>
      </c>
      <c r="B49" s="21" t="s">
        <v>165</v>
      </c>
      <c r="C49" s="21" t="s">
        <v>61</v>
      </c>
      <c r="D49" s="21" t="s">
        <v>166</v>
      </c>
      <c r="E49" s="21">
        <v>23</v>
      </c>
      <c r="F49" s="21" t="s">
        <v>63</v>
      </c>
      <c r="G49" s="21">
        <v>38387684</v>
      </c>
    </row>
    <row r="50" spans="1:7" x14ac:dyDescent="0.45">
      <c r="A50" s="19">
        <v>1271</v>
      </c>
      <c r="B50" s="16" t="s">
        <v>167</v>
      </c>
      <c r="C50" s="16" t="s">
        <v>61</v>
      </c>
      <c r="D50" s="16" t="s">
        <v>78</v>
      </c>
      <c r="E50" s="16">
        <v>39</v>
      </c>
      <c r="F50" s="16" t="s">
        <v>168</v>
      </c>
      <c r="G50" s="16">
        <v>90247318</v>
      </c>
    </row>
    <row r="51" spans="1:7" x14ac:dyDescent="0.45">
      <c r="A51" s="20">
        <v>243</v>
      </c>
      <c r="B51" s="21" t="s">
        <v>169</v>
      </c>
      <c r="C51" s="21" t="s">
        <v>61</v>
      </c>
      <c r="D51" s="21" t="s">
        <v>170</v>
      </c>
      <c r="E51" s="21">
        <v>29</v>
      </c>
      <c r="F51" s="21" t="s">
        <v>63</v>
      </c>
      <c r="G51" s="21">
        <v>74923847</v>
      </c>
    </row>
    <row r="52" spans="1:7" x14ac:dyDescent="0.45">
      <c r="A52" s="19">
        <v>1245</v>
      </c>
      <c r="B52" s="16" t="s">
        <v>171</v>
      </c>
      <c r="C52" s="16" t="s">
        <v>71</v>
      </c>
      <c r="D52" s="16" t="s">
        <v>172</v>
      </c>
      <c r="E52" s="16">
        <v>23</v>
      </c>
      <c r="F52" s="16" t="s">
        <v>63</v>
      </c>
      <c r="G52" s="16">
        <v>51282671</v>
      </c>
    </row>
    <row r="53" spans="1:7" x14ac:dyDescent="0.45">
      <c r="A53" s="20">
        <v>476</v>
      </c>
      <c r="B53" s="21" t="s">
        <v>173</v>
      </c>
      <c r="C53" s="21" t="s">
        <v>65</v>
      </c>
      <c r="D53" s="21" t="s">
        <v>174</v>
      </c>
      <c r="E53" s="21">
        <v>24</v>
      </c>
      <c r="F53" s="21" t="s">
        <v>63</v>
      </c>
      <c r="G53" s="21">
        <v>51722285</v>
      </c>
    </row>
    <row r="54" spans="1:7" x14ac:dyDescent="0.45">
      <c r="A54" s="19">
        <v>501</v>
      </c>
      <c r="B54" s="16" t="s">
        <v>175</v>
      </c>
      <c r="C54" s="16" t="s">
        <v>65</v>
      </c>
      <c r="D54" s="16" t="s">
        <v>176</v>
      </c>
      <c r="E54" s="16">
        <v>31</v>
      </c>
      <c r="F54" s="16" t="s">
        <v>88</v>
      </c>
      <c r="G54" s="16">
        <v>44638122</v>
      </c>
    </row>
    <row r="55" spans="1:7" x14ac:dyDescent="0.45">
      <c r="A55" s="20">
        <v>575</v>
      </c>
      <c r="B55" s="21" t="s">
        <v>177</v>
      </c>
      <c r="C55" s="21" t="s">
        <v>61</v>
      </c>
      <c r="D55" s="21" t="s">
        <v>178</v>
      </c>
      <c r="E55" s="21">
        <v>23</v>
      </c>
      <c r="F55" s="21" t="s">
        <v>63</v>
      </c>
      <c r="G55" s="21">
        <v>57484346</v>
      </c>
    </row>
    <row r="56" spans="1:7" x14ac:dyDescent="0.45">
      <c r="A56" s="19">
        <v>355</v>
      </c>
      <c r="B56" s="16" t="s">
        <v>179</v>
      </c>
      <c r="C56" s="16" t="s">
        <v>61</v>
      </c>
      <c r="D56" s="16" t="s">
        <v>180</v>
      </c>
      <c r="E56" s="16">
        <v>39</v>
      </c>
      <c r="F56" s="16" t="s">
        <v>69</v>
      </c>
      <c r="G56" s="16">
        <v>44673513</v>
      </c>
    </row>
    <row r="57" spans="1:7" x14ac:dyDescent="0.45">
      <c r="A57" s="20">
        <v>360</v>
      </c>
      <c r="B57" s="21" t="s">
        <v>181</v>
      </c>
      <c r="C57" s="21" t="s">
        <v>65</v>
      </c>
      <c r="D57" s="21" t="s">
        <v>182</v>
      </c>
      <c r="E57" s="21">
        <v>25</v>
      </c>
      <c r="F57" s="21" t="s">
        <v>63</v>
      </c>
      <c r="G57" s="21">
        <v>63055994</v>
      </c>
    </row>
    <row r="58" spans="1:7" x14ac:dyDescent="0.45">
      <c r="A58" s="19">
        <v>173</v>
      </c>
      <c r="B58" s="16" t="s">
        <v>183</v>
      </c>
      <c r="C58" s="16" t="s">
        <v>61</v>
      </c>
      <c r="D58" s="16" t="s">
        <v>184</v>
      </c>
      <c r="E58" s="16">
        <v>43</v>
      </c>
      <c r="F58" s="16" t="s">
        <v>63</v>
      </c>
      <c r="G58" s="16">
        <v>38466651</v>
      </c>
    </row>
    <row r="59" spans="1:7" x14ac:dyDescent="0.45">
      <c r="A59" s="20">
        <v>1434</v>
      </c>
      <c r="B59" s="21" t="s">
        <v>185</v>
      </c>
      <c r="C59" s="21" t="s">
        <v>65</v>
      </c>
      <c r="D59" s="21" t="s">
        <v>186</v>
      </c>
      <c r="E59" s="21">
        <v>29</v>
      </c>
      <c r="F59" s="21" t="s">
        <v>63</v>
      </c>
      <c r="G59" s="21">
        <v>99825784</v>
      </c>
    </row>
    <row r="60" spans="1:7" x14ac:dyDescent="0.45">
      <c r="A60" s="19">
        <v>184</v>
      </c>
      <c r="B60" s="16" t="s">
        <v>187</v>
      </c>
      <c r="C60" s="16" t="s">
        <v>65</v>
      </c>
      <c r="D60" s="16" t="s">
        <v>188</v>
      </c>
      <c r="E60" s="16">
        <v>25</v>
      </c>
      <c r="F60" s="16" t="s">
        <v>63</v>
      </c>
      <c r="G60" s="16">
        <v>28448613</v>
      </c>
    </row>
    <row r="61" spans="1:7" x14ac:dyDescent="0.45">
      <c r="A61" s="20">
        <v>366</v>
      </c>
      <c r="B61" s="21" t="s">
        <v>189</v>
      </c>
      <c r="C61" s="21" t="s">
        <v>65</v>
      </c>
      <c r="D61" s="21" t="s">
        <v>190</v>
      </c>
      <c r="E61" s="21">
        <v>27</v>
      </c>
      <c r="F61" s="21" t="s">
        <v>63</v>
      </c>
      <c r="G61" s="21">
        <v>67538366</v>
      </c>
    </row>
    <row r="62" spans="1:7" x14ac:dyDescent="0.45">
      <c r="A62" s="19">
        <v>1522</v>
      </c>
      <c r="B62" s="16" t="s">
        <v>191</v>
      </c>
      <c r="C62" s="16" t="s">
        <v>61</v>
      </c>
      <c r="D62" s="16" t="s">
        <v>192</v>
      </c>
      <c r="E62" s="16">
        <v>41</v>
      </c>
      <c r="F62" s="16" t="s">
        <v>126</v>
      </c>
      <c r="G62" s="16">
        <v>67289359</v>
      </c>
    </row>
    <row r="63" spans="1:7" x14ac:dyDescent="0.45">
      <c r="A63" s="20">
        <v>1555</v>
      </c>
      <c r="B63" s="21" t="s">
        <v>193</v>
      </c>
      <c r="C63" s="21" t="s">
        <v>61</v>
      </c>
      <c r="D63" s="21" t="s">
        <v>194</v>
      </c>
      <c r="E63" s="21">
        <v>39</v>
      </c>
      <c r="F63" s="21" t="s">
        <v>168</v>
      </c>
      <c r="G63" s="21">
        <v>2435934</v>
      </c>
    </row>
    <row r="64" spans="1:7" x14ac:dyDescent="0.45">
      <c r="A64" s="19">
        <v>544</v>
      </c>
      <c r="B64" s="16" t="s">
        <v>195</v>
      </c>
      <c r="C64" s="16" t="s">
        <v>71</v>
      </c>
      <c r="D64" s="16" t="s">
        <v>196</v>
      </c>
      <c r="E64" s="16">
        <v>19</v>
      </c>
      <c r="F64" s="16" t="s">
        <v>63</v>
      </c>
      <c r="G64" s="16">
        <v>26739937</v>
      </c>
    </row>
    <row r="65" spans="1:7" x14ac:dyDescent="0.45">
      <c r="A65" s="20">
        <v>683</v>
      </c>
      <c r="B65" s="21" t="s">
        <v>197</v>
      </c>
      <c r="C65" s="21" t="s">
        <v>65</v>
      </c>
      <c r="D65" s="21" t="s">
        <v>198</v>
      </c>
      <c r="E65" s="21">
        <v>38</v>
      </c>
      <c r="F65" s="21" t="s">
        <v>88</v>
      </c>
      <c r="G65" s="21">
        <v>94725575</v>
      </c>
    </row>
    <row r="66" spans="1:7" x14ac:dyDescent="0.45">
      <c r="A66" s="19">
        <v>323</v>
      </c>
      <c r="B66" s="16" t="s">
        <v>199</v>
      </c>
      <c r="C66" s="16" t="s">
        <v>71</v>
      </c>
      <c r="D66" s="16" t="s">
        <v>200</v>
      </c>
      <c r="E66" s="16">
        <v>31</v>
      </c>
      <c r="F66" s="16" t="s">
        <v>63</v>
      </c>
      <c r="G66" s="16">
        <v>50466609</v>
      </c>
    </row>
    <row r="67" spans="1:7" x14ac:dyDescent="0.45">
      <c r="A67" s="20">
        <v>587</v>
      </c>
      <c r="B67" s="21" t="s">
        <v>201</v>
      </c>
      <c r="C67" s="21" t="s">
        <v>65</v>
      </c>
      <c r="D67" s="21" t="s">
        <v>202</v>
      </c>
      <c r="E67" s="21">
        <v>22</v>
      </c>
      <c r="F67" s="21" t="s">
        <v>79</v>
      </c>
      <c r="G67" s="21">
        <v>43642932</v>
      </c>
    </row>
    <row r="68" spans="1:7" x14ac:dyDescent="0.45">
      <c r="A68" s="19">
        <v>409</v>
      </c>
      <c r="B68" s="16" t="s">
        <v>203</v>
      </c>
      <c r="C68" s="16" t="s">
        <v>65</v>
      </c>
      <c r="D68" s="16" t="s">
        <v>204</v>
      </c>
      <c r="E68" s="16">
        <v>38</v>
      </c>
      <c r="F68" s="16" t="s">
        <v>101</v>
      </c>
      <c r="G68" s="16">
        <v>35896718</v>
      </c>
    </row>
    <row r="69" spans="1:7" x14ac:dyDescent="0.45">
      <c r="A69" s="20">
        <v>1567</v>
      </c>
      <c r="B69" s="21" t="s">
        <v>205</v>
      </c>
      <c r="C69" s="21" t="s">
        <v>61</v>
      </c>
      <c r="D69" s="21" t="s">
        <v>206</v>
      </c>
      <c r="E69" s="21">
        <v>23</v>
      </c>
      <c r="F69" s="21" t="s">
        <v>63</v>
      </c>
      <c r="G69" s="21">
        <v>71766231</v>
      </c>
    </row>
    <row r="70" spans="1:7" x14ac:dyDescent="0.45">
      <c r="A70" s="19">
        <v>1321</v>
      </c>
      <c r="B70" s="16" t="s">
        <v>207</v>
      </c>
      <c r="C70" s="16" t="s">
        <v>61</v>
      </c>
      <c r="D70" s="16" t="s">
        <v>208</v>
      </c>
      <c r="E70" s="16">
        <v>34</v>
      </c>
      <c r="F70" s="16" t="s">
        <v>121</v>
      </c>
      <c r="G70" s="16">
        <v>83072523</v>
      </c>
    </row>
    <row r="71" spans="1:7" x14ac:dyDescent="0.45">
      <c r="A71" s="20">
        <v>1596</v>
      </c>
      <c r="B71" s="21" t="s">
        <v>209</v>
      </c>
      <c r="C71" s="21" t="s">
        <v>71</v>
      </c>
      <c r="D71" s="21" t="s">
        <v>210</v>
      </c>
      <c r="E71" s="21">
        <v>18</v>
      </c>
      <c r="F71" s="21" t="s">
        <v>63</v>
      </c>
      <c r="G71" s="21">
        <v>92286173</v>
      </c>
    </row>
    <row r="72" spans="1:7" x14ac:dyDescent="0.45">
      <c r="A72" s="19">
        <v>131</v>
      </c>
      <c r="B72" s="16" t="s">
        <v>211</v>
      </c>
      <c r="C72" s="16" t="s">
        <v>61</v>
      </c>
      <c r="D72" s="16" t="s">
        <v>212</v>
      </c>
      <c r="E72" s="16">
        <v>27</v>
      </c>
      <c r="F72" s="16" t="s">
        <v>63</v>
      </c>
      <c r="G72" s="16">
        <v>97092553</v>
      </c>
    </row>
    <row r="73" spans="1:7" x14ac:dyDescent="0.45">
      <c r="A73" s="20">
        <v>939</v>
      </c>
      <c r="B73" s="21" t="s">
        <v>213</v>
      </c>
      <c r="C73" s="21" t="s">
        <v>61</v>
      </c>
      <c r="D73" s="21" t="s">
        <v>214</v>
      </c>
      <c r="E73" s="21">
        <v>37</v>
      </c>
      <c r="F73" s="21" t="s">
        <v>63</v>
      </c>
      <c r="G73" s="21">
        <v>65477260</v>
      </c>
    </row>
    <row r="74" spans="1:7" x14ac:dyDescent="0.45">
      <c r="A74" s="19">
        <v>687</v>
      </c>
      <c r="B74" s="16" t="s">
        <v>215</v>
      </c>
      <c r="C74" s="16" t="s">
        <v>61</v>
      </c>
      <c r="D74" s="16" t="s">
        <v>216</v>
      </c>
      <c r="E74" s="16">
        <v>36</v>
      </c>
      <c r="F74" s="16" t="s">
        <v>63</v>
      </c>
      <c r="G74" s="16">
        <v>41176065</v>
      </c>
    </row>
    <row r="75" spans="1:7" x14ac:dyDescent="0.45">
      <c r="A75" s="20">
        <v>380</v>
      </c>
      <c r="B75" s="21" t="s">
        <v>217</v>
      </c>
      <c r="C75" s="21" t="s">
        <v>71</v>
      </c>
      <c r="D75" s="21" t="s">
        <v>218</v>
      </c>
      <c r="E75" s="21">
        <v>19</v>
      </c>
      <c r="F75" s="21" t="s">
        <v>63</v>
      </c>
      <c r="G75" s="21">
        <v>72284564</v>
      </c>
    </row>
    <row r="76" spans="1:7" x14ac:dyDescent="0.45">
      <c r="A76" s="19">
        <v>632</v>
      </c>
      <c r="B76" s="16" t="s">
        <v>219</v>
      </c>
      <c r="C76" s="16" t="s">
        <v>61</v>
      </c>
      <c r="D76" s="16" t="s">
        <v>220</v>
      </c>
      <c r="E76" s="16">
        <v>25</v>
      </c>
      <c r="F76" s="16" t="s">
        <v>63</v>
      </c>
      <c r="G76" s="16">
        <v>40135353</v>
      </c>
    </row>
    <row r="77" spans="1:7" x14ac:dyDescent="0.45">
      <c r="A77" s="20">
        <v>381</v>
      </c>
      <c r="B77" s="21" t="s">
        <v>221</v>
      </c>
      <c r="C77" s="21" t="s">
        <v>61</v>
      </c>
      <c r="D77" s="21" t="s">
        <v>222</v>
      </c>
      <c r="E77" s="21">
        <v>29</v>
      </c>
      <c r="F77" s="21" t="s">
        <v>101</v>
      </c>
      <c r="G77" s="21">
        <v>41279165</v>
      </c>
    </row>
    <row r="78" spans="1:7" x14ac:dyDescent="0.45">
      <c r="A78" s="19">
        <v>1123</v>
      </c>
      <c r="B78" s="16" t="s">
        <v>223</v>
      </c>
      <c r="C78" s="16" t="s">
        <v>61</v>
      </c>
      <c r="D78" s="16" t="s">
        <v>224</v>
      </c>
      <c r="E78" s="16">
        <v>22</v>
      </c>
      <c r="F78" s="16" t="s">
        <v>63</v>
      </c>
      <c r="G78" s="16">
        <v>96332466</v>
      </c>
    </row>
    <row r="79" spans="1:7" x14ac:dyDescent="0.45">
      <c r="A79" s="20">
        <v>1390</v>
      </c>
      <c r="B79" s="21" t="s">
        <v>225</v>
      </c>
      <c r="C79" s="21" t="s">
        <v>71</v>
      </c>
      <c r="D79" s="21" t="s">
        <v>226</v>
      </c>
      <c r="E79" s="21">
        <v>33</v>
      </c>
      <c r="F79" s="21" t="s">
        <v>79</v>
      </c>
      <c r="G79" s="21">
        <v>58577134</v>
      </c>
    </row>
    <row r="80" spans="1:7" x14ac:dyDescent="0.45">
      <c r="A80" s="19">
        <v>792</v>
      </c>
      <c r="B80" s="16" t="s">
        <v>227</v>
      </c>
      <c r="C80" s="16" t="s">
        <v>65</v>
      </c>
      <c r="D80" s="16" t="s">
        <v>228</v>
      </c>
      <c r="E80" s="16">
        <v>22</v>
      </c>
      <c r="F80" s="16" t="s">
        <v>63</v>
      </c>
      <c r="G80" s="16">
        <v>42722995</v>
      </c>
    </row>
    <row r="81" spans="1:7" x14ac:dyDescent="0.45">
      <c r="A81" s="20">
        <v>534</v>
      </c>
      <c r="B81" s="21" t="s">
        <v>229</v>
      </c>
      <c r="C81" s="21" t="s">
        <v>65</v>
      </c>
      <c r="D81" s="21" t="s">
        <v>230</v>
      </c>
      <c r="E81" s="21">
        <v>26</v>
      </c>
      <c r="F81" s="21" t="s">
        <v>63</v>
      </c>
      <c r="G81" s="21">
        <v>14840939</v>
      </c>
    </row>
    <row r="82" spans="1:7" x14ac:dyDescent="0.45">
      <c r="A82" s="19">
        <v>1413</v>
      </c>
      <c r="B82" s="16" t="s">
        <v>231</v>
      </c>
      <c r="C82" s="16" t="s">
        <v>61</v>
      </c>
      <c r="D82" s="16" t="s">
        <v>232</v>
      </c>
      <c r="E82" s="16">
        <v>28</v>
      </c>
      <c r="F82" s="16" t="s">
        <v>63</v>
      </c>
      <c r="G82" s="16">
        <v>36655014</v>
      </c>
    </row>
    <row r="83" spans="1:7" x14ac:dyDescent="0.45">
      <c r="A83" s="20">
        <v>1086</v>
      </c>
      <c r="B83" s="21" t="s">
        <v>233</v>
      </c>
      <c r="C83" s="21" t="s">
        <v>65</v>
      </c>
      <c r="D83" s="21" t="s">
        <v>234</v>
      </c>
      <c r="E83" s="21">
        <v>21</v>
      </c>
      <c r="F83" s="21" t="s">
        <v>63</v>
      </c>
      <c r="G83" s="21">
        <v>27912972</v>
      </c>
    </row>
    <row r="84" spans="1:7" x14ac:dyDescent="0.45">
      <c r="A84" s="19">
        <v>477</v>
      </c>
      <c r="B84" s="16" t="s">
        <v>235</v>
      </c>
      <c r="C84" s="16" t="s">
        <v>61</v>
      </c>
      <c r="D84" s="16" t="s">
        <v>236</v>
      </c>
      <c r="E84" s="16">
        <v>42</v>
      </c>
      <c r="F84" s="16" t="s">
        <v>63</v>
      </c>
      <c r="G84" s="16">
        <v>76964222</v>
      </c>
    </row>
    <row r="85" spans="1:7" x14ac:dyDescent="0.45">
      <c r="A85" s="20">
        <v>846</v>
      </c>
      <c r="B85" s="21" t="s">
        <v>237</v>
      </c>
      <c r="C85" s="21" t="s">
        <v>61</v>
      </c>
      <c r="D85" s="21" t="s">
        <v>238</v>
      </c>
      <c r="E85" s="21">
        <v>26</v>
      </c>
      <c r="F85" s="21" t="s">
        <v>63</v>
      </c>
      <c r="G85" s="21">
        <v>3267899</v>
      </c>
    </row>
    <row r="86" spans="1:7" x14ac:dyDescent="0.45">
      <c r="A86" s="19">
        <v>1274</v>
      </c>
      <c r="B86" s="16" t="s">
        <v>239</v>
      </c>
      <c r="C86" s="16" t="s">
        <v>65</v>
      </c>
      <c r="D86" s="16" t="s">
        <v>240</v>
      </c>
      <c r="E86" s="16">
        <v>37</v>
      </c>
      <c r="F86" s="16" t="s">
        <v>126</v>
      </c>
      <c r="G86" s="16">
        <v>7892165</v>
      </c>
    </row>
    <row r="87" spans="1:7" x14ac:dyDescent="0.45">
      <c r="A87" s="20">
        <v>984</v>
      </c>
      <c r="B87" s="21" t="s">
        <v>241</v>
      </c>
      <c r="C87" s="21" t="s">
        <v>61</v>
      </c>
      <c r="D87" s="21" t="s">
        <v>242</v>
      </c>
      <c r="E87" s="21">
        <v>27</v>
      </c>
      <c r="F87" s="21" t="s">
        <v>63</v>
      </c>
      <c r="G87" s="21">
        <v>90705913</v>
      </c>
    </row>
    <row r="88" spans="1:7" x14ac:dyDescent="0.45">
      <c r="A88" s="19">
        <v>628</v>
      </c>
      <c r="B88" s="16" t="s">
        <v>243</v>
      </c>
      <c r="C88" s="16" t="s">
        <v>61</v>
      </c>
      <c r="D88" s="16" t="s">
        <v>244</v>
      </c>
      <c r="E88" s="16">
        <v>30</v>
      </c>
      <c r="F88" s="16" t="s">
        <v>93</v>
      </c>
      <c r="G88" s="16">
        <v>85178263</v>
      </c>
    </row>
    <row r="89" spans="1:7" x14ac:dyDescent="0.45">
      <c r="A89" s="20">
        <v>1216</v>
      </c>
      <c r="B89" s="21" t="s">
        <v>245</v>
      </c>
      <c r="C89" s="21" t="s">
        <v>61</v>
      </c>
      <c r="D89" s="21" t="s">
        <v>246</v>
      </c>
      <c r="E89" s="21">
        <v>27</v>
      </c>
      <c r="F89" s="21" t="s">
        <v>126</v>
      </c>
      <c r="G89" s="21">
        <v>81121693</v>
      </c>
    </row>
    <row r="90" spans="1:7" x14ac:dyDescent="0.45">
      <c r="A90" s="19">
        <v>808</v>
      </c>
      <c r="B90" s="16" t="s">
        <v>247</v>
      </c>
      <c r="C90" s="16" t="s">
        <v>65</v>
      </c>
      <c r="D90" s="16" t="s">
        <v>248</v>
      </c>
      <c r="E90" s="16">
        <v>22</v>
      </c>
      <c r="F90" s="16" t="s">
        <v>63</v>
      </c>
      <c r="G90" s="16">
        <v>28608247</v>
      </c>
    </row>
    <row r="91" spans="1:7" x14ac:dyDescent="0.45">
      <c r="A91" s="20">
        <v>391</v>
      </c>
      <c r="B91" s="21" t="s">
        <v>249</v>
      </c>
      <c r="C91" s="21" t="s">
        <v>61</v>
      </c>
      <c r="D91" s="21" t="s">
        <v>250</v>
      </c>
      <c r="E91" s="21">
        <v>31</v>
      </c>
      <c r="F91" s="21" t="s">
        <v>121</v>
      </c>
      <c r="G91" s="21">
        <v>83672241</v>
      </c>
    </row>
    <row r="92" spans="1:7" x14ac:dyDescent="0.45">
      <c r="A92" s="19">
        <v>962</v>
      </c>
      <c r="B92" s="16" t="s">
        <v>251</v>
      </c>
      <c r="C92" s="16" t="s">
        <v>61</v>
      </c>
      <c r="D92" s="16" t="s">
        <v>252</v>
      </c>
      <c r="E92" s="16">
        <v>32</v>
      </c>
      <c r="F92" s="16" t="s">
        <v>253</v>
      </c>
      <c r="G92" s="16">
        <v>95857283</v>
      </c>
    </row>
    <row r="93" spans="1:7" x14ac:dyDescent="0.45">
      <c r="A93" s="20">
        <v>1109</v>
      </c>
      <c r="B93" s="21" t="s">
        <v>254</v>
      </c>
      <c r="C93" s="21" t="s">
        <v>65</v>
      </c>
      <c r="D93" s="21" t="s">
        <v>255</v>
      </c>
      <c r="E93" s="21">
        <v>19</v>
      </c>
      <c r="F93" s="21" t="s">
        <v>63</v>
      </c>
      <c r="G93" s="21">
        <v>34186348</v>
      </c>
    </row>
    <row r="94" spans="1:7" x14ac:dyDescent="0.45">
      <c r="A94" s="19">
        <v>834</v>
      </c>
      <c r="B94" s="16" t="s">
        <v>256</v>
      </c>
      <c r="C94" s="16" t="s">
        <v>61</v>
      </c>
      <c r="D94" s="16" t="s">
        <v>257</v>
      </c>
      <c r="E94" s="16">
        <v>38</v>
      </c>
      <c r="F94" s="16" t="s">
        <v>63</v>
      </c>
      <c r="G94" s="16">
        <v>41288340</v>
      </c>
    </row>
    <row r="95" spans="1:7" x14ac:dyDescent="0.45">
      <c r="A95" s="20">
        <v>1542</v>
      </c>
      <c r="B95" s="21" t="s">
        <v>258</v>
      </c>
      <c r="C95" s="21" t="s">
        <v>65</v>
      </c>
      <c r="D95" s="21" t="s">
        <v>259</v>
      </c>
      <c r="E95" s="21">
        <v>22</v>
      </c>
      <c r="F95" s="21" t="s">
        <v>63</v>
      </c>
      <c r="G95" s="21">
        <v>17536117</v>
      </c>
    </row>
    <row r="96" spans="1:7" x14ac:dyDescent="0.45">
      <c r="A96" s="19">
        <v>660</v>
      </c>
      <c r="B96" s="16" t="s">
        <v>260</v>
      </c>
      <c r="C96" s="16" t="s">
        <v>65</v>
      </c>
      <c r="D96" s="16" t="s">
        <v>261</v>
      </c>
      <c r="E96" s="16">
        <v>19</v>
      </c>
      <c r="F96" s="16" t="s">
        <v>101</v>
      </c>
      <c r="G96" s="16">
        <v>95228128</v>
      </c>
    </row>
    <row r="97" spans="1:7" x14ac:dyDescent="0.45">
      <c r="A97" s="20">
        <v>406</v>
      </c>
      <c r="B97" s="21" t="s">
        <v>262</v>
      </c>
      <c r="C97" s="21" t="s">
        <v>65</v>
      </c>
      <c r="D97" s="21" t="s">
        <v>263</v>
      </c>
      <c r="E97" s="21">
        <v>28</v>
      </c>
      <c r="F97" s="21" t="s">
        <v>63</v>
      </c>
      <c r="G97" s="21">
        <v>27151510</v>
      </c>
    </row>
    <row r="98" spans="1:7" x14ac:dyDescent="0.45">
      <c r="A98" s="19">
        <v>186</v>
      </c>
      <c r="B98" s="16" t="s">
        <v>264</v>
      </c>
      <c r="C98" s="16" t="s">
        <v>61</v>
      </c>
      <c r="D98" s="16" t="s">
        <v>265</v>
      </c>
      <c r="E98" s="16">
        <v>34</v>
      </c>
      <c r="F98" s="16" t="s">
        <v>63</v>
      </c>
      <c r="G98" s="16">
        <v>75256513</v>
      </c>
    </row>
    <row r="99" spans="1:7" x14ac:dyDescent="0.45">
      <c r="A99" s="20">
        <v>1538</v>
      </c>
      <c r="B99" s="21" t="s">
        <v>266</v>
      </c>
      <c r="C99" s="21" t="s">
        <v>61</v>
      </c>
      <c r="D99" s="21" t="s">
        <v>267</v>
      </c>
      <c r="E99" s="21">
        <v>35</v>
      </c>
      <c r="F99" s="21" t="s">
        <v>88</v>
      </c>
      <c r="G99" s="21">
        <v>53660507</v>
      </c>
    </row>
    <row r="100" spans="1:7" x14ac:dyDescent="0.45">
      <c r="A100" s="19">
        <v>845</v>
      </c>
      <c r="B100" s="16" t="s">
        <v>268</v>
      </c>
      <c r="C100" s="16" t="s">
        <v>61</v>
      </c>
      <c r="D100" s="16" t="s">
        <v>269</v>
      </c>
      <c r="E100" s="16">
        <v>22</v>
      </c>
      <c r="F100" s="16" t="s">
        <v>63</v>
      </c>
      <c r="G100" s="16">
        <v>82463441</v>
      </c>
    </row>
    <row r="101" spans="1:7" x14ac:dyDescent="0.45">
      <c r="A101" s="20">
        <v>151</v>
      </c>
      <c r="B101" s="21" t="s">
        <v>270</v>
      </c>
      <c r="C101" s="21" t="s">
        <v>61</v>
      </c>
      <c r="D101" s="21" t="s">
        <v>271</v>
      </c>
      <c r="E101" s="21">
        <v>30</v>
      </c>
      <c r="F101" s="21" t="s">
        <v>106</v>
      </c>
      <c r="G101" s="21">
        <v>70013668</v>
      </c>
    </row>
    <row r="102" spans="1:7" x14ac:dyDescent="0.45">
      <c r="A102" s="19">
        <v>108</v>
      </c>
      <c r="B102" s="16" t="s">
        <v>272</v>
      </c>
      <c r="C102" s="16" t="s">
        <v>61</v>
      </c>
      <c r="D102" s="16" t="s">
        <v>273</v>
      </c>
      <c r="E102" s="16">
        <v>21</v>
      </c>
      <c r="F102" s="16" t="s">
        <v>63</v>
      </c>
      <c r="G102" s="16">
        <v>83663091</v>
      </c>
    </row>
    <row r="103" spans="1:7" x14ac:dyDescent="0.45">
      <c r="A103" s="20">
        <v>232</v>
      </c>
      <c r="B103" s="21" t="s">
        <v>274</v>
      </c>
      <c r="C103" s="21" t="s">
        <v>61</v>
      </c>
      <c r="D103" s="21" t="s">
        <v>275</v>
      </c>
      <c r="E103" s="21">
        <v>32</v>
      </c>
      <c r="F103" s="21" t="s">
        <v>63</v>
      </c>
      <c r="G103" s="21">
        <v>76539626</v>
      </c>
    </row>
    <row r="104" spans="1:7" x14ac:dyDescent="0.45">
      <c r="A104" s="19">
        <v>1285</v>
      </c>
      <c r="B104" s="16" t="s">
        <v>276</v>
      </c>
      <c r="C104" s="16" t="s">
        <v>61</v>
      </c>
      <c r="D104" s="16" t="s">
        <v>277</v>
      </c>
      <c r="E104" s="16">
        <v>40</v>
      </c>
      <c r="F104" s="16" t="s">
        <v>101</v>
      </c>
      <c r="G104" s="16">
        <v>89898587</v>
      </c>
    </row>
    <row r="105" spans="1:7" x14ac:dyDescent="0.45">
      <c r="A105" s="20">
        <v>1559</v>
      </c>
      <c r="B105" s="21" t="s">
        <v>278</v>
      </c>
      <c r="C105" s="21" t="s">
        <v>61</v>
      </c>
      <c r="D105" s="21" t="s">
        <v>279</v>
      </c>
      <c r="E105" s="21">
        <v>34</v>
      </c>
      <c r="F105" s="21" t="s">
        <v>63</v>
      </c>
      <c r="G105" s="21">
        <v>9244000</v>
      </c>
    </row>
    <row r="106" spans="1:7" x14ac:dyDescent="0.45">
      <c r="A106" s="19">
        <v>252</v>
      </c>
      <c r="B106" s="16" t="s">
        <v>280</v>
      </c>
      <c r="C106" s="16" t="s">
        <v>65</v>
      </c>
      <c r="D106" s="16" t="s">
        <v>281</v>
      </c>
      <c r="E106" s="16">
        <v>23</v>
      </c>
      <c r="F106" s="16" t="s">
        <v>121</v>
      </c>
      <c r="G106" s="16">
        <v>13281231</v>
      </c>
    </row>
    <row r="107" spans="1:7" x14ac:dyDescent="0.45">
      <c r="A107" s="20">
        <v>161</v>
      </c>
      <c r="B107" s="21" t="s">
        <v>282</v>
      </c>
      <c r="C107" s="21" t="s">
        <v>65</v>
      </c>
      <c r="D107" s="21" t="s">
        <v>283</v>
      </c>
      <c r="E107" s="21">
        <v>35</v>
      </c>
      <c r="F107" s="21" t="s">
        <v>168</v>
      </c>
      <c r="G107" s="21">
        <v>800554</v>
      </c>
    </row>
    <row r="108" spans="1:7" x14ac:dyDescent="0.45">
      <c r="A108" s="19">
        <v>894</v>
      </c>
      <c r="B108" s="16" t="s">
        <v>284</v>
      </c>
      <c r="C108" s="16" t="s">
        <v>61</v>
      </c>
      <c r="D108" s="16" t="s">
        <v>285</v>
      </c>
      <c r="E108" s="16">
        <v>43</v>
      </c>
      <c r="F108" s="16" t="s">
        <v>63</v>
      </c>
      <c r="G108" s="16">
        <v>99380946</v>
      </c>
    </row>
    <row r="109" spans="1:7" x14ac:dyDescent="0.45">
      <c r="A109" s="20">
        <v>1000</v>
      </c>
      <c r="B109" s="21" t="s">
        <v>286</v>
      </c>
      <c r="C109" s="21" t="s">
        <v>65</v>
      </c>
      <c r="D109" s="21" t="s">
        <v>287</v>
      </c>
      <c r="E109" s="21">
        <v>38</v>
      </c>
      <c r="F109" s="21" t="s">
        <v>126</v>
      </c>
      <c r="G109" s="21">
        <v>82054606</v>
      </c>
    </row>
    <row r="110" spans="1:7" x14ac:dyDescent="0.45">
      <c r="A110" s="19">
        <v>945</v>
      </c>
      <c r="B110" s="16" t="s">
        <v>288</v>
      </c>
      <c r="C110" s="16" t="s">
        <v>71</v>
      </c>
      <c r="D110" s="16" t="s">
        <v>289</v>
      </c>
      <c r="E110" s="16">
        <v>26</v>
      </c>
      <c r="F110" s="16" t="s">
        <v>79</v>
      </c>
      <c r="G110" s="16">
        <v>88930972</v>
      </c>
    </row>
    <row r="111" spans="1:7" x14ac:dyDescent="0.45">
      <c r="A111" s="20">
        <v>1091</v>
      </c>
      <c r="B111" s="21" t="s">
        <v>290</v>
      </c>
      <c r="C111" s="21" t="s">
        <v>65</v>
      </c>
      <c r="D111" s="21" t="s">
        <v>291</v>
      </c>
      <c r="E111" s="21">
        <v>30</v>
      </c>
      <c r="F111" s="21" t="s">
        <v>93</v>
      </c>
      <c r="G111" s="21">
        <v>32808752</v>
      </c>
    </row>
    <row r="112" spans="1:7" x14ac:dyDescent="0.45">
      <c r="A112" s="19">
        <v>433</v>
      </c>
      <c r="B112" s="16" t="s">
        <v>292</v>
      </c>
      <c r="C112" s="16" t="s">
        <v>65</v>
      </c>
      <c r="D112" s="16" t="s">
        <v>293</v>
      </c>
      <c r="E112" s="16">
        <v>30</v>
      </c>
      <c r="F112" s="16" t="s">
        <v>79</v>
      </c>
      <c r="G112" s="16">
        <v>3199394</v>
      </c>
    </row>
    <row r="113" spans="1:7" x14ac:dyDescent="0.45">
      <c r="A113" s="20">
        <v>1045</v>
      </c>
      <c r="B113" s="21" t="s">
        <v>294</v>
      </c>
      <c r="C113" s="21" t="s">
        <v>65</v>
      </c>
      <c r="D113" s="21" t="s">
        <v>295</v>
      </c>
      <c r="E113" s="21">
        <v>37</v>
      </c>
      <c r="F113" s="21" t="s">
        <v>63</v>
      </c>
      <c r="G113" s="21">
        <v>35275837</v>
      </c>
    </row>
    <row r="114" spans="1:7" x14ac:dyDescent="0.45">
      <c r="A114" s="19">
        <v>992</v>
      </c>
      <c r="B114" s="16" t="s">
        <v>296</v>
      </c>
      <c r="C114" s="16" t="s">
        <v>61</v>
      </c>
      <c r="D114" s="16" t="s">
        <v>297</v>
      </c>
      <c r="E114" s="16">
        <v>34</v>
      </c>
      <c r="F114" s="16" t="s">
        <v>63</v>
      </c>
      <c r="G114" s="16">
        <v>6822950</v>
      </c>
    </row>
    <row r="115" spans="1:7" x14ac:dyDescent="0.45">
      <c r="A115" s="20">
        <v>1182</v>
      </c>
      <c r="B115" s="21" t="s">
        <v>298</v>
      </c>
      <c r="C115" s="21" t="s">
        <v>71</v>
      </c>
      <c r="D115" s="21" t="s">
        <v>299</v>
      </c>
      <c r="E115" s="21">
        <v>24</v>
      </c>
      <c r="F115" s="21" t="s">
        <v>63</v>
      </c>
      <c r="G115" s="21">
        <v>54133449</v>
      </c>
    </row>
    <row r="116" spans="1:7" x14ac:dyDescent="0.45">
      <c r="A116" s="19">
        <v>901</v>
      </c>
      <c r="B116" s="16" t="s">
        <v>300</v>
      </c>
      <c r="C116" s="16" t="s">
        <v>65</v>
      </c>
      <c r="D116" s="16" t="s">
        <v>301</v>
      </c>
      <c r="E116" s="16">
        <v>33</v>
      </c>
      <c r="F116" s="16" t="s">
        <v>101</v>
      </c>
      <c r="G116" s="16">
        <v>82420771</v>
      </c>
    </row>
    <row r="117" spans="1:7" x14ac:dyDescent="0.45">
      <c r="A117" s="20">
        <v>1127</v>
      </c>
      <c r="B117" s="21" t="s">
        <v>302</v>
      </c>
      <c r="C117" s="21" t="s">
        <v>65</v>
      </c>
      <c r="D117" s="21" t="s">
        <v>303</v>
      </c>
      <c r="E117" s="21">
        <v>30</v>
      </c>
      <c r="F117" s="21" t="s">
        <v>63</v>
      </c>
      <c r="G117" s="21">
        <v>26423527</v>
      </c>
    </row>
    <row r="118" spans="1:7" x14ac:dyDescent="0.45">
      <c r="A118" s="19">
        <v>1302</v>
      </c>
      <c r="B118" s="16" t="s">
        <v>304</v>
      </c>
      <c r="C118" s="16" t="s">
        <v>61</v>
      </c>
      <c r="D118" s="16" t="s">
        <v>305</v>
      </c>
      <c r="E118" s="16">
        <v>26</v>
      </c>
      <c r="F118" s="16" t="s">
        <v>63</v>
      </c>
      <c r="G118" s="16">
        <v>59604158</v>
      </c>
    </row>
    <row r="119" spans="1:7" x14ac:dyDescent="0.45">
      <c r="A119" s="20">
        <v>1113</v>
      </c>
      <c r="B119" s="21" t="s">
        <v>306</v>
      </c>
      <c r="C119" s="21" t="s">
        <v>61</v>
      </c>
      <c r="D119" s="21" t="s">
        <v>307</v>
      </c>
      <c r="E119" s="21">
        <v>26</v>
      </c>
      <c r="F119" s="21" t="s">
        <v>63</v>
      </c>
      <c r="G119" s="21">
        <v>32966941</v>
      </c>
    </row>
    <row r="120" spans="1:7" x14ac:dyDescent="0.45">
      <c r="A120" s="19">
        <v>1478</v>
      </c>
      <c r="B120" s="16" t="s">
        <v>308</v>
      </c>
      <c r="C120" s="16" t="s">
        <v>71</v>
      </c>
      <c r="D120" s="16" t="s">
        <v>309</v>
      </c>
      <c r="E120" s="16">
        <v>37</v>
      </c>
      <c r="F120" s="16" t="s">
        <v>79</v>
      </c>
      <c r="G120" s="16">
        <v>78786864</v>
      </c>
    </row>
    <row r="121" spans="1:7" x14ac:dyDescent="0.45">
      <c r="A121" s="20">
        <v>1506</v>
      </c>
      <c r="B121" s="21" t="s">
        <v>310</v>
      </c>
      <c r="C121" s="21" t="s">
        <v>61</v>
      </c>
      <c r="D121" s="21" t="s">
        <v>311</v>
      </c>
      <c r="E121" s="21">
        <v>29</v>
      </c>
      <c r="F121" s="21" t="s">
        <v>93</v>
      </c>
      <c r="G121" s="21">
        <v>69256558</v>
      </c>
    </row>
    <row r="122" spans="1:7" x14ac:dyDescent="0.45">
      <c r="A122" s="19">
        <v>1061</v>
      </c>
      <c r="B122" s="16" t="s">
        <v>312</v>
      </c>
      <c r="C122" s="16" t="s">
        <v>61</v>
      </c>
      <c r="D122" s="16" t="s">
        <v>313</v>
      </c>
      <c r="E122" s="16">
        <v>21</v>
      </c>
      <c r="F122" s="16" t="s">
        <v>63</v>
      </c>
      <c r="G122" s="16">
        <v>64514920</v>
      </c>
    </row>
    <row r="123" spans="1:7" x14ac:dyDescent="0.45">
      <c r="A123" s="20">
        <v>639</v>
      </c>
      <c r="B123" s="21" t="s">
        <v>314</v>
      </c>
      <c r="C123" s="21" t="s">
        <v>61</v>
      </c>
      <c r="D123" s="21" t="s">
        <v>315</v>
      </c>
      <c r="E123" s="21">
        <v>24</v>
      </c>
      <c r="F123" s="21" t="s">
        <v>63</v>
      </c>
      <c r="G123" s="21">
        <v>28017695</v>
      </c>
    </row>
    <row r="124" spans="1:7" x14ac:dyDescent="0.45">
      <c r="A124" s="19">
        <v>322</v>
      </c>
      <c r="B124" s="16" t="s">
        <v>316</v>
      </c>
      <c r="C124" s="16" t="s">
        <v>65</v>
      </c>
      <c r="D124" s="16" t="s">
        <v>317</v>
      </c>
      <c r="E124" s="16">
        <v>31</v>
      </c>
      <c r="F124" s="16" t="s">
        <v>63</v>
      </c>
      <c r="G124" s="16">
        <v>71914466</v>
      </c>
    </row>
    <row r="125" spans="1:7" x14ac:dyDescent="0.45">
      <c r="A125" s="20">
        <v>126</v>
      </c>
      <c r="B125" s="21" t="s">
        <v>318</v>
      </c>
      <c r="C125" s="21" t="s">
        <v>65</v>
      </c>
      <c r="D125" s="21" t="s">
        <v>319</v>
      </c>
      <c r="E125" s="21">
        <v>39</v>
      </c>
      <c r="F125" s="21" t="s">
        <v>106</v>
      </c>
      <c r="G125" s="21">
        <v>28913906</v>
      </c>
    </row>
    <row r="126" spans="1:7" x14ac:dyDescent="0.45">
      <c r="A126" s="19">
        <v>1107</v>
      </c>
      <c r="B126" s="16" t="s">
        <v>320</v>
      </c>
      <c r="C126" s="16" t="s">
        <v>65</v>
      </c>
      <c r="D126" s="16" t="s">
        <v>321</v>
      </c>
      <c r="E126" s="16">
        <v>35</v>
      </c>
      <c r="F126" s="16" t="s">
        <v>63</v>
      </c>
      <c r="G126" s="16">
        <v>87134255</v>
      </c>
    </row>
    <row r="127" spans="1:7" x14ac:dyDescent="0.45">
      <c r="A127" s="20">
        <v>612</v>
      </c>
      <c r="B127" s="21" t="s">
        <v>322</v>
      </c>
      <c r="C127" s="21" t="s">
        <v>65</v>
      </c>
      <c r="D127" s="21" t="s">
        <v>323</v>
      </c>
      <c r="E127" s="21">
        <v>34</v>
      </c>
      <c r="F127" s="21" t="s">
        <v>106</v>
      </c>
      <c r="G127" s="21">
        <v>96614473</v>
      </c>
    </row>
    <row r="128" spans="1:7" x14ac:dyDescent="0.45">
      <c r="A128" s="19">
        <v>70</v>
      </c>
      <c r="B128" s="16" t="s">
        <v>324</v>
      </c>
      <c r="C128" s="16" t="s">
        <v>71</v>
      </c>
      <c r="D128" s="16" t="s">
        <v>325</v>
      </c>
      <c r="E128" s="16">
        <v>27</v>
      </c>
      <c r="F128" s="16" t="s">
        <v>63</v>
      </c>
      <c r="G128" s="16">
        <v>8799751</v>
      </c>
    </row>
    <row r="129" spans="1:7" x14ac:dyDescent="0.45">
      <c r="A129" s="20">
        <v>480</v>
      </c>
      <c r="B129" s="21" t="s">
        <v>326</v>
      </c>
      <c r="C129" s="21" t="s">
        <v>61</v>
      </c>
      <c r="D129" s="21" t="s">
        <v>95</v>
      </c>
      <c r="E129" s="21">
        <v>29</v>
      </c>
      <c r="F129" s="21" t="s">
        <v>63</v>
      </c>
      <c r="G129" s="21">
        <v>74174227</v>
      </c>
    </row>
    <row r="130" spans="1:7" x14ac:dyDescent="0.45">
      <c r="A130" s="19">
        <v>1035</v>
      </c>
      <c r="B130" s="16" t="s">
        <v>327</v>
      </c>
      <c r="C130" s="16" t="s">
        <v>65</v>
      </c>
      <c r="D130" s="16" t="s">
        <v>328</v>
      </c>
      <c r="E130" s="16">
        <v>27</v>
      </c>
      <c r="F130" s="16" t="s">
        <v>63</v>
      </c>
      <c r="G130" s="16">
        <v>15683849</v>
      </c>
    </row>
    <row r="131" spans="1:7" x14ac:dyDescent="0.45">
      <c r="A131" s="20">
        <v>719</v>
      </c>
      <c r="B131" s="21" t="s">
        <v>329</v>
      </c>
      <c r="C131" s="21" t="s">
        <v>65</v>
      </c>
      <c r="D131" s="21" t="s">
        <v>330</v>
      </c>
      <c r="E131" s="21">
        <v>24</v>
      </c>
      <c r="F131" s="21" t="s">
        <v>63</v>
      </c>
      <c r="G131" s="21">
        <v>20414902</v>
      </c>
    </row>
    <row r="132" spans="1:7" x14ac:dyDescent="0.45">
      <c r="A132" s="19">
        <v>204</v>
      </c>
      <c r="B132" s="16" t="s">
        <v>331</v>
      </c>
      <c r="C132" s="16" t="s">
        <v>71</v>
      </c>
      <c r="D132" s="16" t="s">
        <v>332</v>
      </c>
      <c r="E132" s="16">
        <v>25</v>
      </c>
      <c r="F132" s="16" t="s">
        <v>69</v>
      </c>
      <c r="G132" s="16">
        <v>2961562</v>
      </c>
    </row>
    <row r="133" spans="1:7" x14ac:dyDescent="0.45">
      <c r="A133" s="20">
        <v>1214</v>
      </c>
      <c r="B133" s="21" t="s">
        <v>333</v>
      </c>
      <c r="C133" s="21" t="s">
        <v>61</v>
      </c>
      <c r="D133" s="21" t="s">
        <v>334</v>
      </c>
      <c r="E133" s="21">
        <v>35</v>
      </c>
      <c r="F133" s="21" t="s">
        <v>63</v>
      </c>
      <c r="G133" s="21">
        <v>86240898</v>
      </c>
    </row>
    <row r="134" spans="1:7" x14ac:dyDescent="0.45">
      <c r="A134" s="19">
        <v>26</v>
      </c>
      <c r="B134" s="16" t="s">
        <v>335</v>
      </c>
      <c r="C134" s="16" t="s">
        <v>61</v>
      </c>
      <c r="D134" s="16" t="s">
        <v>336</v>
      </c>
      <c r="E134" s="16">
        <v>32</v>
      </c>
      <c r="F134" s="16" t="s">
        <v>63</v>
      </c>
      <c r="G134" s="16">
        <v>28790579</v>
      </c>
    </row>
    <row r="135" spans="1:7" x14ac:dyDescent="0.45">
      <c r="A135" s="20">
        <v>837</v>
      </c>
      <c r="B135" s="21" t="s">
        <v>337</v>
      </c>
      <c r="C135" s="21" t="s">
        <v>61</v>
      </c>
      <c r="D135" s="21" t="s">
        <v>338</v>
      </c>
      <c r="E135" s="21">
        <v>45</v>
      </c>
      <c r="F135" s="21" t="s">
        <v>63</v>
      </c>
      <c r="G135" s="21">
        <v>87121746</v>
      </c>
    </row>
    <row r="136" spans="1:7" x14ac:dyDescent="0.45">
      <c r="A136" s="19">
        <v>489</v>
      </c>
      <c r="B136" s="16" t="s">
        <v>339</v>
      </c>
      <c r="C136" s="16" t="s">
        <v>61</v>
      </c>
      <c r="D136" s="16" t="s">
        <v>340</v>
      </c>
      <c r="E136" s="16">
        <v>36</v>
      </c>
      <c r="F136" s="16" t="s">
        <v>101</v>
      </c>
      <c r="G136" s="16">
        <v>93969189</v>
      </c>
    </row>
    <row r="137" spans="1:7" x14ac:dyDescent="0.45">
      <c r="A137" s="20">
        <v>465</v>
      </c>
      <c r="B137" s="21" t="s">
        <v>341</v>
      </c>
      <c r="C137" s="21" t="s">
        <v>71</v>
      </c>
      <c r="D137" s="21" t="s">
        <v>342</v>
      </c>
      <c r="E137" s="21">
        <v>28</v>
      </c>
      <c r="F137" s="21" t="s">
        <v>63</v>
      </c>
      <c r="G137" s="21">
        <v>47245226</v>
      </c>
    </row>
    <row r="138" spans="1:7" x14ac:dyDescent="0.45">
      <c r="A138" s="19">
        <v>1746</v>
      </c>
      <c r="B138" s="16" t="s">
        <v>343</v>
      </c>
      <c r="C138" s="16" t="s">
        <v>65</v>
      </c>
      <c r="D138" s="16" t="s">
        <v>344</v>
      </c>
      <c r="E138" s="16">
        <v>24</v>
      </c>
      <c r="F138" s="16" t="s">
        <v>63</v>
      </c>
      <c r="G138" s="16">
        <v>11533048</v>
      </c>
    </row>
    <row r="139" spans="1:7" x14ac:dyDescent="0.45">
      <c r="A139" s="20">
        <v>915</v>
      </c>
      <c r="B139" s="21" t="s">
        <v>345</v>
      </c>
      <c r="C139" s="21" t="s">
        <v>65</v>
      </c>
      <c r="D139" s="21" t="s">
        <v>346</v>
      </c>
      <c r="E139" s="21">
        <v>36</v>
      </c>
      <c r="F139" s="21" t="s">
        <v>126</v>
      </c>
      <c r="G139" s="21">
        <v>74238468</v>
      </c>
    </row>
    <row r="140" spans="1:7" x14ac:dyDescent="0.45">
      <c r="A140" s="19">
        <v>281</v>
      </c>
      <c r="B140" s="16" t="s">
        <v>347</v>
      </c>
      <c r="C140" s="16" t="s">
        <v>61</v>
      </c>
      <c r="D140" s="16" t="s">
        <v>348</v>
      </c>
      <c r="E140" s="16">
        <v>34</v>
      </c>
      <c r="F140" s="16" t="s">
        <v>79</v>
      </c>
      <c r="G140" s="16">
        <v>45227100</v>
      </c>
    </row>
    <row r="141" spans="1:7" x14ac:dyDescent="0.45">
      <c r="A141" s="20">
        <v>555</v>
      </c>
      <c r="B141" s="21" t="s">
        <v>349</v>
      </c>
      <c r="C141" s="21" t="s">
        <v>65</v>
      </c>
      <c r="D141" s="21" t="s">
        <v>350</v>
      </c>
      <c r="E141" s="21">
        <v>26</v>
      </c>
      <c r="F141" s="21" t="s">
        <v>63</v>
      </c>
      <c r="G141" s="21">
        <v>8016782</v>
      </c>
    </row>
    <row r="142" spans="1:7" x14ac:dyDescent="0.45">
      <c r="A142" s="19">
        <v>1333</v>
      </c>
      <c r="B142" s="16" t="s">
        <v>351</v>
      </c>
      <c r="C142" s="16" t="s">
        <v>61</v>
      </c>
      <c r="D142" s="16" t="s">
        <v>303</v>
      </c>
      <c r="E142" s="16">
        <v>30</v>
      </c>
      <c r="F142" s="16" t="s">
        <v>121</v>
      </c>
      <c r="G142" s="16">
        <v>62405904</v>
      </c>
    </row>
    <row r="143" spans="1:7" x14ac:dyDescent="0.45">
      <c r="A143" s="20">
        <v>717</v>
      </c>
      <c r="B143" s="21" t="s">
        <v>352</v>
      </c>
      <c r="C143" s="21" t="s">
        <v>65</v>
      </c>
      <c r="D143" s="21" t="s">
        <v>353</v>
      </c>
      <c r="E143" s="21">
        <v>24</v>
      </c>
      <c r="F143" s="21" t="s">
        <v>63</v>
      </c>
      <c r="G143" s="21">
        <v>2213989</v>
      </c>
    </row>
    <row r="144" spans="1:7" x14ac:dyDescent="0.45">
      <c r="A144" s="19">
        <v>1002</v>
      </c>
      <c r="B144" s="16" t="s">
        <v>354</v>
      </c>
      <c r="C144" s="16" t="s">
        <v>61</v>
      </c>
      <c r="D144" s="16" t="s">
        <v>355</v>
      </c>
      <c r="E144" s="16">
        <v>24</v>
      </c>
      <c r="F144" s="16" t="s">
        <v>63</v>
      </c>
      <c r="G144" s="16">
        <v>79247144</v>
      </c>
    </row>
    <row r="145" spans="1:7" x14ac:dyDescent="0.45">
      <c r="A145" s="20">
        <v>503</v>
      </c>
      <c r="B145" s="21" t="s">
        <v>356</v>
      </c>
      <c r="C145" s="21" t="s">
        <v>61</v>
      </c>
      <c r="D145" s="21" t="s">
        <v>357</v>
      </c>
      <c r="E145" s="21">
        <v>19</v>
      </c>
      <c r="F145" s="21" t="s">
        <v>63</v>
      </c>
      <c r="G145" s="21">
        <v>31013340</v>
      </c>
    </row>
    <row r="146" spans="1:7" x14ac:dyDescent="0.45">
      <c r="A146" s="19">
        <v>858</v>
      </c>
      <c r="B146" s="16" t="s">
        <v>358</v>
      </c>
      <c r="C146" s="16" t="s">
        <v>61</v>
      </c>
      <c r="D146" s="16" t="s">
        <v>359</v>
      </c>
      <c r="E146" s="16">
        <v>24</v>
      </c>
      <c r="F146" s="16" t="s">
        <v>63</v>
      </c>
      <c r="G146" s="16">
        <v>35984285</v>
      </c>
    </row>
    <row r="147" spans="1:7" x14ac:dyDescent="0.45">
      <c r="A147" s="20">
        <v>62</v>
      </c>
      <c r="B147" s="21" t="s">
        <v>360</v>
      </c>
      <c r="C147" s="21" t="s">
        <v>61</v>
      </c>
      <c r="D147" s="21" t="s">
        <v>361</v>
      </c>
      <c r="E147" s="21">
        <v>28</v>
      </c>
      <c r="F147" s="21" t="s">
        <v>63</v>
      </c>
      <c r="G147" s="21">
        <v>87475308</v>
      </c>
    </row>
    <row r="148" spans="1:7" x14ac:dyDescent="0.45">
      <c r="A148" s="19">
        <v>813</v>
      </c>
      <c r="B148" s="16" t="s">
        <v>362</v>
      </c>
      <c r="C148" s="16" t="s">
        <v>61</v>
      </c>
      <c r="D148" s="16" t="s">
        <v>363</v>
      </c>
      <c r="E148" s="16">
        <v>40</v>
      </c>
      <c r="F148" s="16" t="s">
        <v>101</v>
      </c>
      <c r="G148" s="16">
        <v>38680088</v>
      </c>
    </row>
    <row r="149" spans="1:7" x14ac:dyDescent="0.45">
      <c r="A149" s="20">
        <v>1109</v>
      </c>
      <c r="B149" s="21" t="s">
        <v>364</v>
      </c>
      <c r="C149" s="21" t="s">
        <v>65</v>
      </c>
      <c r="D149" s="21" t="s">
        <v>365</v>
      </c>
      <c r="E149" s="21">
        <v>28</v>
      </c>
      <c r="F149" s="21" t="s">
        <v>63</v>
      </c>
      <c r="G149" s="21">
        <v>45333741</v>
      </c>
    </row>
    <row r="150" spans="1:7" x14ac:dyDescent="0.45">
      <c r="A150" s="19">
        <v>1660</v>
      </c>
      <c r="B150" s="16" t="s">
        <v>366</v>
      </c>
      <c r="C150" s="16" t="s">
        <v>65</v>
      </c>
      <c r="D150" s="16" t="s">
        <v>367</v>
      </c>
      <c r="E150" s="16">
        <v>31</v>
      </c>
      <c r="F150" s="16" t="s">
        <v>63</v>
      </c>
      <c r="G150" s="16">
        <v>69892474</v>
      </c>
    </row>
    <row r="151" spans="1:7" x14ac:dyDescent="0.45">
      <c r="A151" s="20">
        <v>698</v>
      </c>
      <c r="B151" s="21" t="s">
        <v>368</v>
      </c>
      <c r="C151" s="21" t="s">
        <v>61</v>
      </c>
      <c r="D151" s="21" t="s">
        <v>369</v>
      </c>
      <c r="E151" s="21">
        <v>32</v>
      </c>
      <c r="F151" s="21" t="s">
        <v>101</v>
      </c>
      <c r="G151" s="21">
        <v>11535635</v>
      </c>
    </row>
    <row r="152" spans="1:7" x14ac:dyDescent="0.45">
      <c r="A152" s="19">
        <v>246</v>
      </c>
      <c r="B152" s="16" t="s">
        <v>370</v>
      </c>
      <c r="C152" s="16" t="s">
        <v>61</v>
      </c>
      <c r="D152" s="16" t="s">
        <v>371</v>
      </c>
      <c r="E152" s="16">
        <v>22</v>
      </c>
      <c r="F152" s="16" t="s">
        <v>63</v>
      </c>
      <c r="G152" s="16">
        <v>58944548</v>
      </c>
    </row>
    <row r="153" spans="1:7" x14ac:dyDescent="0.45">
      <c r="A153" s="20">
        <v>611</v>
      </c>
      <c r="B153" s="21" t="s">
        <v>372</v>
      </c>
      <c r="C153" s="21" t="s">
        <v>61</v>
      </c>
      <c r="D153" s="21" t="s">
        <v>373</v>
      </c>
      <c r="E153" s="21">
        <v>33</v>
      </c>
      <c r="F153" s="21" t="s">
        <v>88</v>
      </c>
      <c r="G153" s="21">
        <v>4660755</v>
      </c>
    </row>
    <row r="154" spans="1:7" x14ac:dyDescent="0.45">
      <c r="A154" s="19">
        <v>1286</v>
      </c>
      <c r="B154" s="16" t="s">
        <v>374</v>
      </c>
      <c r="C154" s="16" t="s">
        <v>61</v>
      </c>
      <c r="D154" s="16" t="s">
        <v>212</v>
      </c>
      <c r="E154" s="16">
        <v>27</v>
      </c>
      <c r="F154" s="16" t="s">
        <v>63</v>
      </c>
      <c r="G154" s="16">
        <v>59628717</v>
      </c>
    </row>
    <row r="155" spans="1:7" x14ac:dyDescent="0.45">
      <c r="A155" s="20">
        <v>610</v>
      </c>
      <c r="B155" s="21" t="s">
        <v>375</v>
      </c>
      <c r="C155" s="21" t="s">
        <v>61</v>
      </c>
      <c r="D155" s="21" t="s">
        <v>376</v>
      </c>
      <c r="E155" s="21">
        <v>44</v>
      </c>
      <c r="F155" s="21" t="s">
        <v>63</v>
      </c>
      <c r="G155" s="21">
        <v>55295761</v>
      </c>
    </row>
    <row r="156" spans="1:7" x14ac:dyDescent="0.45">
      <c r="A156" s="19">
        <v>1253</v>
      </c>
      <c r="B156" s="16" t="s">
        <v>377</v>
      </c>
      <c r="C156" s="16" t="s">
        <v>61</v>
      </c>
      <c r="D156" s="16" t="s">
        <v>378</v>
      </c>
      <c r="E156" s="16">
        <v>34</v>
      </c>
      <c r="F156" s="16" t="s">
        <v>168</v>
      </c>
      <c r="G156" s="16">
        <v>73448178</v>
      </c>
    </row>
    <row r="157" spans="1:7" x14ac:dyDescent="0.45">
      <c r="A157" s="20">
        <v>1673</v>
      </c>
      <c r="B157" s="21" t="s">
        <v>379</v>
      </c>
      <c r="C157" s="21" t="s">
        <v>61</v>
      </c>
      <c r="D157" s="21" t="s">
        <v>380</v>
      </c>
      <c r="E157" s="21">
        <v>33</v>
      </c>
      <c r="F157" s="21" t="s">
        <v>93</v>
      </c>
      <c r="G157" s="21">
        <v>76354830</v>
      </c>
    </row>
    <row r="158" spans="1:7" x14ac:dyDescent="0.45">
      <c r="A158" s="19">
        <v>75</v>
      </c>
      <c r="B158" s="16" t="s">
        <v>381</v>
      </c>
      <c r="C158" s="16" t="s">
        <v>65</v>
      </c>
      <c r="D158" s="16" t="s">
        <v>382</v>
      </c>
      <c r="E158" s="16">
        <v>32</v>
      </c>
      <c r="F158" s="16" t="s">
        <v>63</v>
      </c>
      <c r="G158" s="16">
        <v>61373947</v>
      </c>
    </row>
    <row r="159" spans="1:7" x14ac:dyDescent="0.45">
      <c r="A159" s="20">
        <v>632</v>
      </c>
      <c r="B159" s="21" t="s">
        <v>383</v>
      </c>
      <c r="C159" s="21" t="s">
        <v>71</v>
      </c>
      <c r="D159" s="21" t="s">
        <v>384</v>
      </c>
      <c r="E159" s="21">
        <v>29</v>
      </c>
      <c r="F159" s="21" t="s">
        <v>63</v>
      </c>
      <c r="G159" s="21">
        <v>24251732</v>
      </c>
    </row>
    <row r="160" spans="1:7" x14ac:dyDescent="0.45">
      <c r="A160" s="19">
        <v>1712</v>
      </c>
      <c r="B160" s="16" t="s">
        <v>385</v>
      </c>
      <c r="C160" s="16" t="s">
        <v>61</v>
      </c>
      <c r="D160" s="16" t="s">
        <v>386</v>
      </c>
      <c r="E160" s="16">
        <v>27</v>
      </c>
      <c r="F160" s="16" t="s">
        <v>88</v>
      </c>
      <c r="G160" s="16">
        <v>47150399</v>
      </c>
    </row>
    <row r="161" spans="1:7" x14ac:dyDescent="0.45">
      <c r="A161" s="20">
        <v>542</v>
      </c>
      <c r="B161" s="21" t="s">
        <v>387</v>
      </c>
      <c r="C161" s="21" t="s">
        <v>61</v>
      </c>
      <c r="D161" s="21" t="s">
        <v>388</v>
      </c>
      <c r="E161" s="21">
        <v>23</v>
      </c>
      <c r="F161" s="21" t="s">
        <v>63</v>
      </c>
      <c r="G161" s="21">
        <v>58322632</v>
      </c>
    </row>
    <row r="162" spans="1:7" x14ac:dyDescent="0.45">
      <c r="A162" s="19">
        <v>488</v>
      </c>
      <c r="B162" s="16" t="s">
        <v>389</v>
      </c>
      <c r="C162" s="16" t="s">
        <v>71</v>
      </c>
      <c r="D162" s="16" t="s">
        <v>390</v>
      </c>
      <c r="E162" s="16">
        <v>26</v>
      </c>
      <c r="F162" s="16" t="s">
        <v>63</v>
      </c>
      <c r="G162" s="16">
        <v>3440811</v>
      </c>
    </row>
    <row r="163" spans="1:7" x14ac:dyDescent="0.45">
      <c r="A163" s="20">
        <v>1132</v>
      </c>
      <c r="B163" s="21" t="s">
        <v>391</v>
      </c>
      <c r="C163" s="21" t="s">
        <v>65</v>
      </c>
      <c r="D163" s="21" t="s">
        <v>392</v>
      </c>
      <c r="E163" s="21">
        <v>24</v>
      </c>
      <c r="F163" s="21" t="s">
        <v>63</v>
      </c>
      <c r="G163" s="21">
        <v>71944955</v>
      </c>
    </row>
    <row r="164" spans="1:7" x14ac:dyDescent="0.45">
      <c r="A164" s="19">
        <v>147</v>
      </c>
      <c r="B164" s="16" t="s">
        <v>393</v>
      </c>
      <c r="C164" s="16" t="s">
        <v>65</v>
      </c>
      <c r="D164" s="16" t="s">
        <v>394</v>
      </c>
      <c r="E164" s="16">
        <v>31</v>
      </c>
      <c r="F164" s="16" t="s">
        <v>79</v>
      </c>
      <c r="G164" s="16">
        <v>49200167</v>
      </c>
    </row>
    <row r="165" spans="1:7" x14ac:dyDescent="0.45">
      <c r="A165" s="20">
        <v>1572</v>
      </c>
      <c r="B165" s="21" t="s">
        <v>395</v>
      </c>
      <c r="C165" s="21" t="s">
        <v>61</v>
      </c>
      <c r="D165" s="21" t="s">
        <v>396</v>
      </c>
      <c r="E165" s="21">
        <v>19</v>
      </c>
      <c r="F165" s="21" t="s">
        <v>63</v>
      </c>
      <c r="G165" s="21">
        <v>46802004</v>
      </c>
    </row>
    <row r="166" spans="1:7" x14ac:dyDescent="0.45">
      <c r="A166" s="19">
        <v>180</v>
      </c>
      <c r="B166" s="16" t="s">
        <v>397</v>
      </c>
      <c r="C166" s="16" t="s">
        <v>71</v>
      </c>
      <c r="D166" s="16" t="s">
        <v>398</v>
      </c>
      <c r="E166" s="16">
        <v>24</v>
      </c>
      <c r="F166" s="16" t="s">
        <v>63</v>
      </c>
      <c r="G166" s="16">
        <v>4905240</v>
      </c>
    </row>
    <row r="167" spans="1:7" x14ac:dyDescent="0.45">
      <c r="A167" s="20">
        <v>509</v>
      </c>
      <c r="B167" s="21" t="s">
        <v>399</v>
      </c>
      <c r="C167" s="21" t="s">
        <v>61</v>
      </c>
      <c r="D167" s="21" t="s">
        <v>400</v>
      </c>
      <c r="E167" s="21">
        <v>38</v>
      </c>
      <c r="F167" s="21" t="s">
        <v>88</v>
      </c>
      <c r="G167" s="21">
        <v>4382464</v>
      </c>
    </row>
    <row r="168" spans="1:7" x14ac:dyDescent="0.45">
      <c r="A168" s="19">
        <v>1095</v>
      </c>
      <c r="B168" s="16" t="s">
        <v>401</v>
      </c>
      <c r="C168" s="16" t="s">
        <v>61</v>
      </c>
      <c r="D168" s="16" t="s">
        <v>402</v>
      </c>
      <c r="E168" s="16">
        <v>29</v>
      </c>
      <c r="F168" s="16" t="s">
        <v>88</v>
      </c>
      <c r="G168" s="16">
        <v>45178217</v>
      </c>
    </row>
    <row r="169" spans="1:7" x14ac:dyDescent="0.45">
      <c r="A169" s="20">
        <v>931</v>
      </c>
      <c r="B169" s="21" t="s">
        <v>403</v>
      </c>
      <c r="C169" s="21" t="s">
        <v>65</v>
      </c>
      <c r="D169" s="21" t="s">
        <v>404</v>
      </c>
      <c r="E169" s="21">
        <v>27</v>
      </c>
      <c r="F169" s="21" t="s">
        <v>168</v>
      </c>
      <c r="G169" s="21">
        <v>68948264</v>
      </c>
    </row>
    <row r="170" spans="1:7" x14ac:dyDescent="0.45">
      <c r="A170" s="19">
        <v>430</v>
      </c>
      <c r="B170" s="16" t="s">
        <v>405</v>
      </c>
      <c r="C170" s="16" t="s">
        <v>65</v>
      </c>
      <c r="D170" s="16" t="s">
        <v>406</v>
      </c>
      <c r="E170" s="16">
        <v>20</v>
      </c>
      <c r="F170" s="16" t="s">
        <v>168</v>
      </c>
      <c r="G170" s="16">
        <v>62366212</v>
      </c>
    </row>
    <row r="171" spans="1:7" x14ac:dyDescent="0.45">
      <c r="A171" s="20">
        <v>614</v>
      </c>
      <c r="B171" s="21" t="s">
        <v>407</v>
      </c>
      <c r="C171" s="21" t="s">
        <v>65</v>
      </c>
      <c r="D171" s="21" t="s">
        <v>408</v>
      </c>
      <c r="E171" s="21">
        <v>34</v>
      </c>
      <c r="F171" s="21" t="s">
        <v>106</v>
      </c>
      <c r="G171" s="21">
        <v>45467388</v>
      </c>
    </row>
    <row r="172" spans="1:7" x14ac:dyDescent="0.45">
      <c r="A172" s="19">
        <v>431</v>
      </c>
      <c r="B172" s="16" t="s">
        <v>409</v>
      </c>
      <c r="C172" s="16" t="s">
        <v>71</v>
      </c>
      <c r="D172" s="16" t="s">
        <v>410</v>
      </c>
      <c r="E172" s="16">
        <v>22</v>
      </c>
      <c r="F172" s="16" t="s">
        <v>63</v>
      </c>
      <c r="G172" s="16">
        <v>26132109</v>
      </c>
    </row>
    <row r="173" spans="1:7" x14ac:dyDescent="0.45">
      <c r="A173" s="20">
        <v>505</v>
      </c>
      <c r="B173" s="21" t="s">
        <v>411</v>
      </c>
      <c r="C173" s="21" t="s">
        <v>65</v>
      </c>
      <c r="D173" s="21" t="s">
        <v>412</v>
      </c>
      <c r="E173" s="21">
        <v>27</v>
      </c>
      <c r="F173" s="21" t="s">
        <v>121</v>
      </c>
      <c r="G173" s="21">
        <v>72309071</v>
      </c>
    </row>
    <row r="174" spans="1:7" x14ac:dyDescent="0.45">
      <c r="A174" s="19">
        <v>879</v>
      </c>
      <c r="B174" s="16" t="s">
        <v>413</v>
      </c>
      <c r="C174" s="16" t="s">
        <v>71</v>
      </c>
      <c r="D174" s="16" t="s">
        <v>414</v>
      </c>
      <c r="E174" s="16">
        <v>29</v>
      </c>
      <c r="F174" s="16" t="s">
        <v>63</v>
      </c>
      <c r="G174" s="16">
        <v>11546192</v>
      </c>
    </row>
    <row r="175" spans="1:7" x14ac:dyDescent="0.45">
      <c r="A175" s="20">
        <v>346</v>
      </c>
      <c r="B175" s="21" t="s">
        <v>415</v>
      </c>
      <c r="C175" s="21" t="s">
        <v>71</v>
      </c>
      <c r="D175" s="21" t="s">
        <v>416</v>
      </c>
      <c r="E175" s="21">
        <v>22</v>
      </c>
      <c r="F175" s="21" t="s">
        <v>63</v>
      </c>
      <c r="G175" s="21">
        <v>19938056</v>
      </c>
    </row>
    <row r="176" spans="1:7" x14ac:dyDescent="0.45">
      <c r="A176" s="19">
        <v>918</v>
      </c>
      <c r="B176" s="16" t="s">
        <v>417</v>
      </c>
      <c r="C176" s="16" t="s">
        <v>61</v>
      </c>
      <c r="D176" s="16" t="s">
        <v>418</v>
      </c>
      <c r="E176" s="16">
        <v>25</v>
      </c>
      <c r="F176" s="16" t="s">
        <v>63</v>
      </c>
      <c r="G176" s="16">
        <v>79617044</v>
      </c>
    </row>
    <row r="177" spans="1:7" x14ac:dyDescent="0.45">
      <c r="A177" s="20">
        <v>1322</v>
      </c>
      <c r="B177" s="21" t="s">
        <v>419</v>
      </c>
      <c r="C177" s="21" t="s">
        <v>71</v>
      </c>
      <c r="D177" s="21" t="s">
        <v>420</v>
      </c>
      <c r="E177" s="21">
        <v>36</v>
      </c>
      <c r="F177" s="21" t="s">
        <v>88</v>
      </c>
      <c r="G177" s="21">
        <v>49161653</v>
      </c>
    </row>
    <row r="178" spans="1:7" x14ac:dyDescent="0.45">
      <c r="A178" s="19">
        <v>1012</v>
      </c>
      <c r="B178" s="16" t="s">
        <v>421</v>
      </c>
      <c r="C178" s="16" t="s">
        <v>61</v>
      </c>
      <c r="D178" s="16" t="s">
        <v>422</v>
      </c>
      <c r="E178" s="16">
        <v>26</v>
      </c>
      <c r="F178" s="16" t="s">
        <v>88</v>
      </c>
      <c r="G178" s="16">
        <v>31615298</v>
      </c>
    </row>
    <row r="179" spans="1:7" x14ac:dyDescent="0.45">
      <c r="A179" s="20">
        <v>1199</v>
      </c>
      <c r="B179" s="21" t="s">
        <v>423</v>
      </c>
      <c r="C179" s="21" t="s">
        <v>61</v>
      </c>
      <c r="D179" s="21" t="s">
        <v>424</v>
      </c>
      <c r="E179" s="21">
        <v>37</v>
      </c>
      <c r="F179" s="21" t="s">
        <v>126</v>
      </c>
      <c r="G179" s="21">
        <v>16384108</v>
      </c>
    </row>
    <row r="180" spans="1:7" x14ac:dyDescent="0.45">
      <c r="A180" s="19">
        <v>1416</v>
      </c>
      <c r="B180" s="16" t="s">
        <v>425</v>
      </c>
      <c r="C180" s="16" t="s">
        <v>71</v>
      </c>
      <c r="D180" s="16" t="s">
        <v>426</v>
      </c>
      <c r="E180" s="16">
        <v>24</v>
      </c>
      <c r="F180" s="16" t="s">
        <v>63</v>
      </c>
      <c r="G180" s="16">
        <v>13586759</v>
      </c>
    </row>
    <row r="181" spans="1:7" x14ac:dyDescent="0.45">
      <c r="A181" s="20">
        <v>1664</v>
      </c>
      <c r="B181" s="21" t="s">
        <v>427</v>
      </c>
      <c r="C181" s="21" t="s">
        <v>61</v>
      </c>
      <c r="D181" s="21" t="s">
        <v>428</v>
      </c>
      <c r="E181" s="21">
        <v>44</v>
      </c>
      <c r="F181" s="21" t="s">
        <v>63</v>
      </c>
      <c r="G181" s="21">
        <v>71103406</v>
      </c>
    </row>
    <row r="182" spans="1:7" x14ac:dyDescent="0.45">
      <c r="A182" s="19">
        <v>185</v>
      </c>
      <c r="B182" s="16" t="s">
        <v>429</v>
      </c>
      <c r="C182" s="16" t="s">
        <v>61</v>
      </c>
      <c r="D182" s="16" t="s">
        <v>430</v>
      </c>
      <c r="E182" s="16">
        <v>33</v>
      </c>
      <c r="F182" s="16" t="s">
        <v>79</v>
      </c>
      <c r="G182" s="16">
        <v>47155936</v>
      </c>
    </row>
    <row r="183" spans="1:7" x14ac:dyDescent="0.45">
      <c r="A183" s="20">
        <v>1372</v>
      </c>
      <c r="B183" s="21" t="s">
        <v>431</v>
      </c>
      <c r="C183" s="21" t="s">
        <v>65</v>
      </c>
      <c r="D183" s="21" t="s">
        <v>432</v>
      </c>
      <c r="E183" s="21">
        <v>27</v>
      </c>
      <c r="F183" s="21" t="s">
        <v>106</v>
      </c>
      <c r="G183" s="21">
        <v>91214222</v>
      </c>
    </row>
    <row r="184" spans="1:7" x14ac:dyDescent="0.45">
      <c r="A184" s="19">
        <v>710</v>
      </c>
      <c r="B184" s="16" t="s">
        <v>433</v>
      </c>
      <c r="C184" s="16" t="s">
        <v>61</v>
      </c>
      <c r="D184" s="16" t="s">
        <v>434</v>
      </c>
      <c r="E184" s="16">
        <v>41</v>
      </c>
      <c r="F184" s="16" t="s">
        <v>63</v>
      </c>
      <c r="G184" s="16">
        <v>89520610</v>
      </c>
    </row>
    <row r="185" spans="1:7" x14ac:dyDescent="0.45">
      <c r="A185" s="20">
        <v>291</v>
      </c>
      <c r="B185" s="21" t="s">
        <v>435</v>
      </c>
      <c r="C185" s="21" t="s">
        <v>61</v>
      </c>
      <c r="D185" s="21" t="s">
        <v>436</v>
      </c>
      <c r="E185" s="21">
        <v>45</v>
      </c>
      <c r="F185" s="21" t="s">
        <v>63</v>
      </c>
      <c r="G185" s="21">
        <v>33413783</v>
      </c>
    </row>
    <row r="186" spans="1:7" x14ac:dyDescent="0.45">
      <c r="A186" s="19">
        <v>1180</v>
      </c>
      <c r="B186" s="16" t="s">
        <v>437</v>
      </c>
      <c r="C186" s="16" t="s">
        <v>61</v>
      </c>
      <c r="D186" s="16" t="s">
        <v>438</v>
      </c>
      <c r="E186" s="16">
        <v>38</v>
      </c>
      <c r="F186" s="16" t="s">
        <v>63</v>
      </c>
      <c r="G186" s="16">
        <v>71794242</v>
      </c>
    </row>
    <row r="187" spans="1:7" x14ac:dyDescent="0.45">
      <c r="A187" s="20">
        <v>258</v>
      </c>
      <c r="B187" s="21" t="s">
        <v>439</v>
      </c>
      <c r="C187" s="21" t="s">
        <v>65</v>
      </c>
      <c r="D187" s="21" t="s">
        <v>440</v>
      </c>
      <c r="E187" s="21">
        <v>19</v>
      </c>
      <c r="F187" s="21" t="s">
        <v>101</v>
      </c>
      <c r="G187" s="21">
        <v>50399584</v>
      </c>
    </row>
    <row r="188" spans="1:7" x14ac:dyDescent="0.45">
      <c r="A188" s="19">
        <v>190</v>
      </c>
      <c r="B188" s="16" t="s">
        <v>441</v>
      </c>
      <c r="C188" s="16" t="s">
        <v>65</v>
      </c>
      <c r="D188" s="16" t="s">
        <v>442</v>
      </c>
      <c r="E188" s="16">
        <v>26</v>
      </c>
      <c r="F188" s="16" t="s">
        <v>106</v>
      </c>
      <c r="G188" s="16">
        <v>118177</v>
      </c>
    </row>
    <row r="189" spans="1:7" x14ac:dyDescent="0.45">
      <c r="A189" s="20">
        <v>1071</v>
      </c>
      <c r="B189" s="21" t="s">
        <v>443</v>
      </c>
      <c r="C189" s="21" t="s">
        <v>61</v>
      </c>
      <c r="D189" s="21" t="s">
        <v>444</v>
      </c>
      <c r="E189" s="21">
        <v>29</v>
      </c>
      <c r="F189" s="21" t="s">
        <v>88</v>
      </c>
      <c r="G189" s="21">
        <v>61601664</v>
      </c>
    </row>
    <row r="190" spans="1:7" x14ac:dyDescent="0.45">
      <c r="A190" s="19">
        <v>725</v>
      </c>
      <c r="B190" s="16" t="s">
        <v>445</v>
      </c>
      <c r="C190" s="16" t="s">
        <v>65</v>
      </c>
      <c r="D190" s="16" t="s">
        <v>446</v>
      </c>
      <c r="E190" s="16">
        <v>34</v>
      </c>
      <c r="F190" s="16" t="s">
        <v>101</v>
      </c>
      <c r="G190" s="16">
        <v>79523892</v>
      </c>
    </row>
    <row r="191" spans="1:7" x14ac:dyDescent="0.45">
      <c r="A191" s="20">
        <v>318</v>
      </c>
      <c r="B191" s="21" t="s">
        <v>447</v>
      </c>
      <c r="C191" s="21" t="s">
        <v>65</v>
      </c>
      <c r="D191" s="21" t="s">
        <v>448</v>
      </c>
      <c r="E191" s="21">
        <v>30</v>
      </c>
      <c r="F191" s="21" t="s">
        <v>63</v>
      </c>
      <c r="G191" s="21">
        <v>11711452</v>
      </c>
    </row>
    <row r="192" spans="1:7" x14ac:dyDescent="0.45">
      <c r="A192" s="19">
        <v>801</v>
      </c>
      <c r="B192" s="16" t="s">
        <v>449</v>
      </c>
      <c r="C192" s="16" t="s">
        <v>61</v>
      </c>
      <c r="D192" s="16" t="s">
        <v>450</v>
      </c>
      <c r="E192" s="16">
        <v>20</v>
      </c>
      <c r="F192" s="16" t="s">
        <v>63</v>
      </c>
      <c r="G192" s="16">
        <v>69007014</v>
      </c>
    </row>
    <row r="193" spans="1:7" x14ac:dyDescent="0.45">
      <c r="A193" s="20">
        <v>239</v>
      </c>
      <c r="B193" s="21" t="s">
        <v>451</v>
      </c>
      <c r="C193" s="21" t="s">
        <v>65</v>
      </c>
      <c r="D193" s="21" t="s">
        <v>452</v>
      </c>
      <c r="E193" s="21">
        <v>22</v>
      </c>
      <c r="F193" s="21" t="s">
        <v>63</v>
      </c>
      <c r="G193" s="21">
        <v>6600832</v>
      </c>
    </row>
    <row r="194" spans="1:7" x14ac:dyDescent="0.45">
      <c r="A194" s="19">
        <v>410</v>
      </c>
      <c r="B194" s="16" t="s">
        <v>453</v>
      </c>
      <c r="C194" s="16" t="s">
        <v>61</v>
      </c>
      <c r="D194" s="16" t="s">
        <v>454</v>
      </c>
      <c r="E194" s="16">
        <v>20</v>
      </c>
      <c r="F194" s="16" t="s">
        <v>63</v>
      </c>
      <c r="G194" s="16">
        <v>60160819</v>
      </c>
    </row>
    <row r="195" spans="1:7" x14ac:dyDescent="0.45">
      <c r="A195" s="20">
        <v>875</v>
      </c>
      <c r="B195" s="21" t="s">
        <v>455</v>
      </c>
      <c r="C195" s="21" t="s">
        <v>61</v>
      </c>
      <c r="D195" s="21" t="s">
        <v>456</v>
      </c>
      <c r="E195" s="21">
        <v>22</v>
      </c>
      <c r="F195" s="21" t="s">
        <v>63</v>
      </c>
      <c r="G195" s="21">
        <v>4675141</v>
      </c>
    </row>
    <row r="196" spans="1:7" x14ac:dyDescent="0.45">
      <c r="A196" s="19">
        <v>14</v>
      </c>
      <c r="B196" s="16" t="s">
        <v>457</v>
      </c>
      <c r="C196" s="16" t="s">
        <v>61</v>
      </c>
      <c r="D196" s="16" t="s">
        <v>458</v>
      </c>
      <c r="E196" s="16">
        <v>26</v>
      </c>
      <c r="F196" s="16" t="s">
        <v>63</v>
      </c>
      <c r="G196" s="16">
        <v>44690894</v>
      </c>
    </row>
    <row r="197" spans="1:7" x14ac:dyDescent="0.45">
      <c r="A197" s="20">
        <v>1026</v>
      </c>
      <c r="B197" s="21" t="s">
        <v>459</v>
      </c>
      <c r="C197" s="21" t="s">
        <v>61</v>
      </c>
      <c r="D197" s="21" t="s">
        <v>460</v>
      </c>
      <c r="E197" s="21">
        <v>35</v>
      </c>
      <c r="F197" s="21" t="s">
        <v>106</v>
      </c>
      <c r="G197" s="21">
        <v>63219464</v>
      </c>
    </row>
    <row r="198" spans="1:7" x14ac:dyDescent="0.45">
      <c r="A198" s="19">
        <v>615</v>
      </c>
      <c r="B198" s="16" t="s">
        <v>461</v>
      </c>
      <c r="C198" s="16" t="s">
        <v>65</v>
      </c>
      <c r="D198" s="16" t="s">
        <v>462</v>
      </c>
      <c r="E198" s="16">
        <v>48</v>
      </c>
      <c r="F198" s="16" t="s">
        <v>63</v>
      </c>
      <c r="G198" s="16">
        <v>54091592</v>
      </c>
    </row>
    <row r="199" spans="1:7" x14ac:dyDescent="0.45">
      <c r="A199" s="20">
        <v>1464</v>
      </c>
      <c r="B199" s="21" t="s">
        <v>463</v>
      </c>
      <c r="C199" s="21" t="s">
        <v>65</v>
      </c>
      <c r="D199" s="21" t="s">
        <v>464</v>
      </c>
      <c r="E199" s="21">
        <v>21</v>
      </c>
      <c r="F199" s="21" t="s">
        <v>63</v>
      </c>
      <c r="G199" s="21">
        <v>76075605</v>
      </c>
    </row>
    <row r="200" spans="1:7" x14ac:dyDescent="0.45">
      <c r="A200" s="19">
        <v>103</v>
      </c>
      <c r="B200" s="16" t="s">
        <v>465</v>
      </c>
      <c r="C200" s="16" t="s">
        <v>65</v>
      </c>
      <c r="D200" s="16" t="s">
        <v>466</v>
      </c>
      <c r="E200" s="16">
        <v>38</v>
      </c>
      <c r="F200" s="16" t="s">
        <v>63</v>
      </c>
      <c r="G200" s="16">
        <v>19084955</v>
      </c>
    </row>
    <row r="201" spans="1:7" x14ac:dyDescent="0.45">
      <c r="A201" s="20">
        <v>1780</v>
      </c>
      <c r="B201" s="21" t="s">
        <v>467</v>
      </c>
      <c r="C201" s="21" t="s">
        <v>61</v>
      </c>
      <c r="D201" s="21" t="s">
        <v>468</v>
      </c>
      <c r="E201" s="21">
        <v>25</v>
      </c>
      <c r="F201" s="21" t="s">
        <v>168</v>
      </c>
      <c r="G201" s="21">
        <v>70241147</v>
      </c>
    </row>
    <row r="202" spans="1:7" x14ac:dyDescent="0.45">
      <c r="A202" s="19">
        <v>143</v>
      </c>
      <c r="B202" s="16" t="s">
        <v>469</v>
      </c>
      <c r="C202" s="16" t="s">
        <v>61</v>
      </c>
      <c r="D202" s="16" t="s">
        <v>470</v>
      </c>
      <c r="E202" s="16">
        <v>25</v>
      </c>
      <c r="F202" s="16" t="s">
        <v>106</v>
      </c>
      <c r="G202" s="16">
        <v>60293437</v>
      </c>
    </row>
    <row r="203" spans="1:7" x14ac:dyDescent="0.45">
      <c r="A203" s="20">
        <v>951</v>
      </c>
      <c r="B203" s="21" t="s">
        <v>471</v>
      </c>
      <c r="C203" s="21" t="s">
        <v>61</v>
      </c>
      <c r="D203" s="21" t="s">
        <v>472</v>
      </c>
      <c r="E203" s="21">
        <v>38</v>
      </c>
      <c r="F203" s="21" t="s">
        <v>63</v>
      </c>
      <c r="G203" s="21">
        <v>34485452</v>
      </c>
    </row>
    <row r="204" spans="1:7" x14ac:dyDescent="0.45">
      <c r="A204" s="19">
        <v>1246</v>
      </c>
      <c r="B204" s="16" t="s">
        <v>473</v>
      </c>
      <c r="C204" s="16" t="s">
        <v>65</v>
      </c>
      <c r="D204" s="16" t="s">
        <v>474</v>
      </c>
      <c r="E204" s="16">
        <v>41</v>
      </c>
      <c r="F204" s="16" t="s">
        <v>106</v>
      </c>
      <c r="G204" s="16">
        <v>8232439</v>
      </c>
    </row>
    <row r="205" spans="1:7" x14ac:dyDescent="0.45">
      <c r="A205" s="20">
        <v>1488</v>
      </c>
      <c r="B205" s="21" t="s">
        <v>475</v>
      </c>
      <c r="C205" s="21" t="s">
        <v>61</v>
      </c>
      <c r="D205" s="21" t="s">
        <v>476</v>
      </c>
      <c r="E205" s="21">
        <v>24</v>
      </c>
      <c r="F205" s="21" t="s">
        <v>63</v>
      </c>
      <c r="G205" s="21">
        <v>24212889</v>
      </c>
    </row>
    <row r="206" spans="1:7" x14ac:dyDescent="0.45">
      <c r="A206" s="19">
        <v>1293</v>
      </c>
      <c r="B206" s="16" t="s">
        <v>477</v>
      </c>
      <c r="C206" s="16" t="s">
        <v>71</v>
      </c>
      <c r="D206" s="16" t="s">
        <v>478</v>
      </c>
      <c r="E206" s="16">
        <v>30</v>
      </c>
      <c r="F206" s="16" t="s">
        <v>168</v>
      </c>
      <c r="G206" s="16">
        <v>1542594</v>
      </c>
    </row>
    <row r="207" spans="1:7" x14ac:dyDescent="0.45">
      <c r="A207" s="20">
        <v>1053</v>
      </c>
      <c r="B207" s="21" t="s">
        <v>479</v>
      </c>
      <c r="C207" s="21" t="s">
        <v>71</v>
      </c>
      <c r="D207" s="21" t="s">
        <v>480</v>
      </c>
      <c r="E207" s="21">
        <v>25</v>
      </c>
      <c r="F207" s="21" t="s">
        <v>63</v>
      </c>
      <c r="G207" s="21">
        <v>43344622</v>
      </c>
    </row>
    <row r="208" spans="1:7" x14ac:dyDescent="0.45">
      <c r="A208" s="19">
        <v>780</v>
      </c>
      <c r="B208" s="16" t="s">
        <v>481</v>
      </c>
      <c r="C208" s="16" t="s">
        <v>61</v>
      </c>
      <c r="D208" s="16" t="s">
        <v>482</v>
      </c>
      <c r="E208" s="16">
        <v>22</v>
      </c>
      <c r="F208" s="16" t="s">
        <v>63</v>
      </c>
      <c r="G208" s="16">
        <v>67510887</v>
      </c>
    </row>
    <row r="209" spans="1:7" x14ac:dyDescent="0.45">
      <c r="A209" s="20">
        <v>945</v>
      </c>
      <c r="B209" s="21" t="s">
        <v>483</v>
      </c>
      <c r="C209" s="21" t="s">
        <v>71</v>
      </c>
      <c r="D209" s="21" t="s">
        <v>484</v>
      </c>
      <c r="E209" s="21">
        <v>38</v>
      </c>
      <c r="F209" s="21" t="s">
        <v>88</v>
      </c>
      <c r="G209" s="21">
        <v>41680124</v>
      </c>
    </row>
    <row r="210" spans="1:7" x14ac:dyDescent="0.45">
      <c r="A210" s="19">
        <v>450</v>
      </c>
      <c r="B210" s="16" t="s">
        <v>485</v>
      </c>
      <c r="C210" s="16" t="s">
        <v>61</v>
      </c>
      <c r="D210" s="16" t="s">
        <v>486</v>
      </c>
      <c r="E210" s="16">
        <v>28</v>
      </c>
      <c r="F210" s="16" t="s">
        <v>63</v>
      </c>
      <c r="G210" s="16">
        <v>49182411</v>
      </c>
    </row>
    <row r="211" spans="1:7" x14ac:dyDescent="0.45">
      <c r="A211" s="20">
        <v>819</v>
      </c>
      <c r="B211" s="21" t="s">
        <v>487</v>
      </c>
      <c r="C211" s="21" t="s">
        <v>65</v>
      </c>
      <c r="D211" s="21" t="s">
        <v>488</v>
      </c>
      <c r="E211" s="21">
        <v>26</v>
      </c>
      <c r="F211" s="21" t="s">
        <v>63</v>
      </c>
      <c r="G211" s="21">
        <v>50514366</v>
      </c>
    </row>
    <row r="212" spans="1:7" x14ac:dyDescent="0.45">
      <c r="A212" s="19">
        <v>909</v>
      </c>
      <c r="B212" s="16" t="s">
        <v>489</v>
      </c>
      <c r="C212" s="16" t="s">
        <v>61</v>
      </c>
      <c r="D212" s="16" t="s">
        <v>490</v>
      </c>
      <c r="E212" s="16">
        <v>32</v>
      </c>
      <c r="F212" s="16" t="s">
        <v>491</v>
      </c>
      <c r="G212" s="16">
        <v>53569982</v>
      </c>
    </row>
    <row r="213" spans="1:7" x14ac:dyDescent="0.45">
      <c r="A213" s="20">
        <v>529</v>
      </c>
      <c r="B213" s="21" t="s">
        <v>492</v>
      </c>
      <c r="C213" s="21" t="s">
        <v>61</v>
      </c>
      <c r="D213" s="21" t="s">
        <v>493</v>
      </c>
      <c r="E213" s="21">
        <v>29</v>
      </c>
      <c r="F213" s="21" t="s">
        <v>63</v>
      </c>
      <c r="G213" s="21">
        <v>58303468</v>
      </c>
    </row>
    <row r="214" spans="1:7" x14ac:dyDescent="0.45">
      <c r="A214" s="19">
        <v>193</v>
      </c>
      <c r="B214" s="16" t="s">
        <v>494</v>
      </c>
      <c r="C214" s="16" t="s">
        <v>65</v>
      </c>
      <c r="D214" s="16" t="s">
        <v>495</v>
      </c>
      <c r="E214" s="16">
        <v>24</v>
      </c>
      <c r="F214" s="16" t="s">
        <v>63</v>
      </c>
      <c r="G214" s="16">
        <v>52686536</v>
      </c>
    </row>
    <row r="215" spans="1:7" x14ac:dyDescent="0.45">
      <c r="A215" s="20">
        <v>402</v>
      </c>
      <c r="B215" s="21" t="s">
        <v>496</v>
      </c>
      <c r="C215" s="21" t="s">
        <v>65</v>
      </c>
      <c r="D215" s="21" t="s">
        <v>497</v>
      </c>
      <c r="E215" s="21">
        <v>20</v>
      </c>
      <c r="F215" s="21" t="s">
        <v>63</v>
      </c>
      <c r="G215" s="21">
        <v>72357346</v>
      </c>
    </row>
    <row r="216" spans="1:7" x14ac:dyDescent="0.45">
      <c r="A216" s="19">
        <v>1019</v>
      </c>
      <c r="B216" s="16" t="s">
        <v>498</v>
      </c>
      <c r="C216" s="16" t="s">
        <v>65</v>
      </c>
      <c r="D216" s="16" t="s">
        <v>499</v>
      </c>
      <c r="E216" s="16">
        <v>43</v>
      </c>
      <c r="F216" s="16" t="s">
        <v>101</v>
      </c>
      <c r="G216" s="16">
        <v>89420823</v>
      </c>
    </row>
    <row r="217" spans="1:7" x14ac:dyDescent="0.45">
      <c r="A217" s="20">
        <v>743</v>
      </c>
      <c r="B217" s="21" t="s">
        <v>500</v>
      </c>
      <c r="C217" s="21" t="s">
        <v>61</v>
      </c>
      <c r="D217" s="21" t="s">
        <v>501</v>
      </c>
      <c r="E217" s="21">
        <v>32</v>
      </c>
      <c r="F217" s="21" t="s">
        <v>63</v>
      </c>
      <c r="G217" s="21">
        <v>42864699</v>
      </c>
    </row>
    <row r="218" spans="1:7" x14ac:dyDescent="0.45">
      <c r="A218" s="19">
        <v>1078</v>
      </c>
      <c r="B218" s="16" t="s">
        <v>502</v>
      </c>
      <c r="C218" s="16" t="s">
        <v>71</v>
      </c>
      <c r="D218" s="16" t="s">
        <v>503</v>
      </c>
      <c r="E218" s="16">
        <v>29</v>
      </c>
      <c r="F218" s="16" t="s">
        <v>93</v>
      </c>
      <c r="G218" s="16">
        <v>14377724</v>
      </c>
    </row>
    <row r="219" spans="1:7" x14ac:dyDescent="0.45">
      <c r="A219" s="20">
        <v>1695</v>
      </c>
      <c r="B219" s="21" t="s">
        <v>504</v>
      </c>
      <c r="C219" s="21" t="s">
        <v>65</v>
      </c>
      <c r="D219" s="21" t="s">
        <v>505</v>
      </c>
      <c r="E219" s="21">
        <v>35</v>
      </c>
      <c r="F219" s="21" t="s">
        <v>63</v>
      </c>
      <c r="G219" s="21">
        <v>72029674</v>
      </c>
    </row>
    <row r="220" spans="1:7" x14ac:dyDescent="0.45">
      <c r="A220" s="19">
        <v>1356</v>
      </c>
      <c r="B220" s="16" t="s">
        <v>506</v>
      </c>
      <c r="C220" s="16" t="s">
        <v>71</v>
      </c>
      <c r="D220" s="16" t="s">
        <v>507</v>
      </c>
      <c r="E220" s="16">
        <v>24</v>
      </c>
      <c r="F220" s="16" t="s">
        <v>63</v>
      </c>
      <c r="G220" s="16">
        <v>5689953</v>
      </c>
    </row>
    <row r="221" spans="1:7" x14ac:dyDescent="0.45">
      <c r="A221" s="20">
        <v>1282</v>
      </c>
      <c r="B221" s="21" t="s">
        <v>508</v>
      </c>
      <c r="C221" s="21" t="s">
        <v>65</v>
      </c>
      <c r="D221" s="21" t="s">
        <v>509</v>
      </c>
      <c r="E221" s="21">
        <v>30</v>
      </c>
      <c r="F221" s="21" t="s">
        <v>121</v>
      </c>
      <c r="G221" s="21">
        <v>91131962</v>
      </c>
    </row>
    <row r="222" spans="1:7" x14ac:dyDescent="0.45">
      <c r="A222" s="19">
        <v>1196</v>
      </c>
      <c r="B222" s="16" t="s">
        <v>510</v>
      </c>
      <c r="C222" s="16" t="s">
        <v>65</v>
      </c>
      <c r="D222" s="16" t="s">
        <v>511</v>
      </c>
      <c r="E222" s="16">
        <v>43</v>
      </c>
      <c r="F222" s="16" t="s">
        <v>63</v>
      </c>
      <c r="G222" s="16">
        <v>79924091</v>
      </c>
    </row>
    <row r="223" spans="1:7" x14ac:dyDescent="0.45">
      <c r="A223" s="20">
        <v>127</v>
      </c>
      <c r="B223" s="21" t="s">
        <v>512</v>
      </c>
      <c r="C223" s="21" t="s">
        <v>65</v>
      </c>
      <c r="D223" s="21" t="s">
        <v>513</v>
      </c>
      <c r="E223" s="21">
        <v>42</v>
      </c>
      <c r="F223" s="21" t="s">
        <v>88</v>
      </c>
      <c r="G223" s="21">
        <v>13343709</v>
      </c>
    </row>
    <row r="224" spans="1:7" x14ac:dyDescent="0.45">
      <c r="A224" s="19">
        <v>1101</v>
      </c>
      <c r="B224" s="16" t="s">
        <v>514</v>
      </c>
      <c r="C224" s="16" t="s">
        <v>61</v>
      </c>
      <c r="D224" s="16" t="s">
        <v>515</v>
      </c>
      <c r="E224" s="16">
        <v>28</v>
      </c>
      <c r="F224" s="16" t="s">
        <v>63</v>
      </c>
      <c r="G224" s="16">
        <v>29364982</v>
      </c>
    </row>
    <row r="225" spans="1:7" x14ac:dyDescent="0.45">
      <c r="A225" s="20">
        <v>703</v>
      </c>
      <c r="B225" s="21" t="s">
        <v>516</v>
      </c>
      <c r="C225" s="21" t="s">
        <v>65</v>
      </c>
      <c r="D225" s="21" t="s">
        <v>517</v>
      </c>
      <c r="E225" s="21">
        <v>20</v>
      </c>
      <c r="F225" s="21" t="s">
        <v>63</v>
      </c>
      <c r="G225" s="21">
        <v>41318907</v>
      </c>
    </row>
    <row r="226" spans="1:7" x14ac:dyDescent="0.45">
      <c r="A226" s="19">
        <v>943</v>
      </c>
      <c r="B226" s="16" t="s">
        <v>518</v>
      </c>
      <c r="C226" s="16" t="s">
        <v>65</v>
      </c>
      <c r="D226" s="16" t="s">
        <v>519</v>
      </c>
      <c r="E226" s="16">
        <v>36</v>
      </c>
      <c r="F226" s="16" t="s">
        <v>63</v>
      </c>
      <c r="G226" s="16">
        <v>69827352</v>
      </c>
    </row>
    <row r="227" spans="1:7" x14ac:dyDescent="0.45">
      <c r="A227" s="20">
        <v>678</v>
      </c>
      <c r="B227" s="21" t="s">
        <v>520</v>
      </c>
      <c r="C227" s="21" t="s">
        <v>61</v>
      </c>
      <c r="D227" s="21" t="s">
        <v>521</v>
      </c>
      <c r="E227" s="21">
        <v>35</v>
      </c>
      <c r="F227" s="21" t="s">
        <v>88</v>
      </c>
      <c r="G227" s="21">
        <v>51331699</v>
      </c>
    </row>
    <row r="228" spans="1:7" x14ac:dyDescent="0.45">
      <c r="A228" s="19">
        <v>860</v>
      </c>
      <c r="B228" s="16" t="s">
        <v>522</v>
      </c>
      <c r="C228" s="16" t="s">
        <v>61</v>
      </c>
      <c r="D228" s="16" t="s">
        <v>523</v>
      </c>
      <c r="E228" s="16">
        <v>24</v>
      </c>
      <c r="F228" s="16" t="s">
        <v>63</v>
      </c>
      <c r="G228" s="16">
        <v>87166564</v>
      </c>
    </row>
    <row r="229" spans="1:7" x14ac:dyDescent="0.45">
      <c r="A229" s="20">
        <v>453</v>
      </c>
      <c r="B229" s="21" t="s">
        <v>524</v>
      </c>
      <c r="C229" s="21" t="s">
        <v>65</v>
      </c>
      <c r="D229" s="21" t="s">
        <v>525</v>
      </c>
      <c r="E229" s="21">
        <v>30</v>
      </c>
      <c r="F229" s="21" t="s">
        <v>63</v>
      </c>
      <c r="G229" s="21">
        <v>42050816</v>
      </c>
    </row>
    <row r="230" spans="1:7" x14ac:dyDescent="0.45">
      <c r="A230" s="19">
        <v>716</v>
      </c>
      <c r="B230" s="16" t="s">
        <v>526</v>
      </c>
      <c r="C230" s="16" t="s">
        <v>61</v>
      </c>
      <c r="D230" s="16" t="s">
        <v>527</v>
      </c>
      <c r="E230" s="16">
        <v>31</v>
      </c>
      <c r="F230" s="16" t="s">
        <v>93</v>
      </c>
      <c r="G230" s="16">
        <v>60198786</v>
      </c>
    </row>
    <row r="231" spans="1:7" x14ac:dyDescent="0.45">
      <c r="A231" s="20">
        <v>1318</v>
      </c>
      <c r="B231" s="21" t="s">
        <v>528</v>
      </c>
      <c r="C231" s="21" t="s">
        <v>61</v>
      </c>
      <c r="D231" s="21" t="s">
        <v>529</v>
      </c>
      <c r="E231" s="21">
        <v>37</v>
      </c>
      <c r="F231" s="21" t="s">
        <v>63</v>
      </c>
      <c r="G231" s="21">
        <v>67216644</v>
      </c>
    </row>
    <row r="232" spans="1:7" x14ac:dyDescent="0.45">
      <c r="A232" s="19">
        <v>571</v>
      </c>
      <c r="B232" s="16" t="s">
        <v>530</v>
      </c>
      <c r="C232" s="16" t="s">
        <v>61</v>
      </c>
      <c r="D232" s="16" t="s">
        <v>531</v>
      </c>
      <c r="E232" s="16">
        <v>28</v>
      </c>
      <c r="F232" s="16" t="s">
        <v>63</v>
      </c>
      <c r="G232" s="16">
        <v>80973130</v>
      </c>
    </row>
    <row r="233" spans="1:7" x14ac:dyDescent="0.45">
      <c r="A233" s="20">
        <v>642</v>
      </c>
      <c r="B233" s="21" t="s">
        <v>532</v>
      </c>
      <c r="C233" s="21" t="s">
        <v>61</v>
      </c>
      <c r="D233" s="21" t="s">
        <v>533</v>
      </c>
      <c r="E233" s="21">
        <v>33</v>
      </c>
      <c r="F233" s="21" t="s">
        <v>93</v>
      </c>
      <c r="G233" s="21">
        <v>31343656</v>
      </c>
    </row>
    <row r="234" spans="1:7" x14ac:dyDescent="0.45">
      <c r="A234" s="19">
        <v>1637</v>
      </c>
      <c r="B234" s="16" t="s">
        <v>534</v>
      </c>
      <c r="C234" s="16" t="s">
        <v>71</v>
      </c>
      <c r="D234" s="16" t="s">
        <v>535</v>
      </c>
      <c r="E234" s="16">
        <v>20</v>
      </c>
      <c r="F234" s="16" t="s">
        <v>79</v>
      </c>
      <c r="G234" s="16">
        <v>7721259</v>
      </c>
    </row>
    <row r="235" spans="1:7" x14ac:dyDescent="0.45">
      <c r="A235" s="20">
        <v>256</v>
      </c>
      <c r="B235" s="21" t="s">
        <v>536</v>
      </c>
      <c r="C235" s="21" t="s">
        <v>61</v>
      </c>
      <c r="D235" s="21" t="s">
        <v>537</v>
      </c>
      <c r="E235" s="21">
        <v>42</v>
      </c>
      <c r="F235" s="21" t="s">
        <v>63</v>
      </c>
      <c r="G235" s="21">
        <v>16947650</v>
      </c>
    </row>
    <row r="236" spans="1:7" x14ac:dyDescent="0.45">
      <c r="A236" s="19">
        <v>362</v>
      </c>
      <c r="B236" s="16" t="s">
        <v>538</v>
      </c>
      <c r="C236" s="16" t="s">
        <v>61</v>
      </c>
      <c r="D236" s="16" t="s">
        <v>539</v>
      </c>
      <c r="E236" s="16">
        <v>28</v>
      </c>
      <c r="F236" s="16" t="s">
        <v>63</v>
      </c>
      <c r="G236" s="16">
        <v>92215447</v>
      </c>
    </row>
    <row r="237" spans="1:7" x14ac:dyDescent="0.45">
      <c r="A237" s="20">
        <v>262</v>
      </c>
      <c r="B237" s="21" t="s">
        <v>540</v>
      </c>
      <c r="C237" s="21" t="s">
        <v>61</v>
      </c>
      <c r="D237" s="21" t="s">
        <v>541</v>
      </c>
      <c r="E237" s="21">
        <v>33</v>
      </c>
      <c r="F237" s="21" t="s">
        <v>63</v>
      </c>
      <c r="G237" s="21">
        <v>74388008</v>
      </c>
    </row>
    <row r="238" spans="1:7" x14ac:dyDescent="0.45">
      <c r="A238" s="19">
        <v>1266</v>
      </c>
      <c r="B238" s="16" t="s">
        <v>542</v>
      </c>
      <c r="C238" s="16" t="s">
        <v>61</v>
      </c>
      <c r="D238" s="16" t="s">
        <v>543</v>
      </c>
      <c r="E238" s="16">
        <v>23</v>
      </c>
      <c r="F238" s="16" t="s">
        <v>63</v>
      </c>
      <c r="G238" s="16">
        <v>89704221</v>
      </c>
    </row>
    <row r="239" spans="1:7" x14ac:dyDescent="0.45">
      <c r="A239" s="20">
        <v>31</v>
      </c>
      <c r="B239" s="21" t="s">
        <v>544</v>
      </c>
      <c r="C239" s="21" t="s">
        <v>65</v>
      </c>
      <c r="D239" s="21" t="s">
        <v>545</v>
      </c>
      <c r="E239" s="21">
        <v>34</v>
      </c>
      <c r="F239" s="21" t="s">
        <v>63</v>
      </c>
      <c r="G239" s="21">
        <v>30839850</v>
      </c>
    </row>
    <row r="240" spans="1:7" x14ac:dyDescent="0.45">
      <c r="A240" s="19">
        <v>1375</v>
      </c>
      <c r="B240" s="16" t="s">
        <v>546</v>
      </c>
      <c r="C240" s="16" t="s">
        <v>65</v>
      </c>
      <c r="D240" s="16" t="s">
        <v>547</v>
      </c>
      <c r="E240" s="16">
        <v>23</v>
      </c>
      <c r="F240" s="16" t="s">
        <v>101</v>
      </c>
      <c r="G240" s="16">
        <v>45758626</v>
      </c>
    </row>
    <row r="241" spans="1:7" x14ac:dyDescent="0.45">
      <c r="A241" s="20">
        <v>352</v>
      </c>
      <c r="B241" s="21" t="s">
        <v>548</v>
      </c>
      <c r="C241" s="21" t="s">
        <v>61</v>
      </c>
      <c r="D241" s="21" t="s">
        <v>549</v>
      </c>
      <c r="E241" s="21">
        <v>38</v>
      </c>
      <c r="F241" s="21" t="s">
        <v>93</v>
      </c>
      <c r="G241" s="21">
        <v>92788489</v>
      </c>
    </row>
    <row r="242" spans="1:7" x14ac:dyDescent="0.45">
      <c r="A242" s="19">
        <v>695</v>
      </c>
      <c r="B242" s="16" t="s">
        <v>550</v>
      </c>
      <c r="C242" s="16" t="s">
        <v>61</v>
      </c>
      <c r="D242" s="16" t="s">
        <v>551</v>
      </c>
      <c r="E242" s="16">
        <v>35</v>
      </c>
      <c r="F242" s="16" t="s">
        <v>121</v>
      </c>
      <c r="G242" s="16">
        <v>31970333</v>
      </c>
    </row>
    <row r="243" spans="1:7" x14ac:dyDescent="0.45">
      <c r="A243" s="20">
        <v>198</v>
      </c>
      <c r="B243" s="21" t="s">
        <v>552</v>
      </c>
      <c r="C243" s="21" t="s">
        <v>61</v>
      </c>
      <c r="D243" s="21" t="s">
        <v>553</v>
      </c>
      <c r="E243" s="21">
        <v>30</v>
      </c>
      <c r="F243" s="21" t="s">
        <v>93</v>
      </c>
      <c r="G243" s="21">
        <v>29857040</v>
      </c>
    </row>
    <row r="244" spans="1:7" x14ac:dyDescent="0.45">
      <c r="A244" s="19">
        <v>1052</v>
      </c>
      <c r="B244" s="16" t="s">
        <v>554</v>
      </c>
      <c r="C244" s="16" t="s">
        <v>61</v>
      </c>
      <c r="D244" s="16" t="s">
        <v>555</v>
      </c>
      <c r="E244" s="16">
        <v>26</v>
      </c>
      <c r="F244" s="16" t="s">
        <v>88</v>
      </c>
      <c r="G244" s="16">
        <v>58476281</v>
      </c>
    </row>
    <row r="245" spans="1:7" x14ac:dyDescent="0.45">
      <c r="A245" s="20">
        <v>224</v>
      </c>
      <c r="B245" s="21" t="s">
        <v>556</v>
      </c>
      <c r="C245" s="21" t="s">
        <v>65</v>
      </c>
      <c r="D245" s="21" t="s">
        <v>557</v>
      </c>
      <c r="E245" s="21">
        <v>31</v>
      </c>
      <c r="F245" s="21" t="s">
        <v>63</v>
      </c>
      <c r="G245" s="21">
        <v>22939241</v>
      </c>
    </row>
    <row r="246" spans="1:7" x14ac:dyDescent="0.45">
      <c r="A246" s="19">
        <v>1714</v>
      </c>
      <c r="B246" s="16" t="s">
        <v>558</v>
      </c>
      <c r="C246" s="16" t="s">
        <v>65</v>
      </c>
      <c r="D246" s="16" t="s">
        <v>559</v>
      </c>
      <c r="E246" s="16">
        <v>25</v>
      </c>
      <c r="F246" s="16" t="s">
        <v>63</v>
      </c>
      <c r="G246" s="16">
        <v>63902350</v>
      </c>
    </row>
    <row r="247" spans="1:7" x14ac:dyDescent="0.45">
      <c r="A247" s="20">
        <v>1085</v>
      </c>
      <c r="B247" s="21" t="s">
        <v>560</v>
      </c>
      <c r="C247" s="21" t="s">
        <v>61</v>
      </c>
      <c r="D247" s="21" t="s">
        <v>561</v>
      </c>
      <c r="E247" s="21">
        <v>31</v>
      </c>
      <c r="F247" s="21" t="s">
        <v>106</v>
      </c>
      <c r="G247" s="21">
        <v>64673785</v>
      </c>
    </row>
    <row r="248" spans="1:7" x14ac:dyDescent="0.45">
      <c r="A248" s="19">
        <v>11</v>
      </c>
      <c r="B248" s="16" t="s">
        <v>562</v>
      </c>
      <c r="C248" s="16" t="s">
        <v>61</v>
      </c>
      <c r="D248" s="16" t="s">
        <v>563</v>
      </c>
      <c r="E248" s="16">
        <v>28</v>
      </c>
      <c r="F248" s="16" t="s">
        <v>63</v>
      </c>
      <c r="G248" s="16">
        <v>17129224</v>
      </c>
    </row>
    <row r="249" spans="1:7" x14ac:dyDescent="0.45">
      <c r="A249" s="20">
        <v>1470</v>
      </c>
      <c r="B249" s="21" t="s">
        <v>564</v>
      </c>
      <c r="C249" s="21" t="s">
        <v>65</v>
      </c>
      <c r="D249" s="21" t="s">
        <v>565</v>
      </c>
      <c r="E249" s="21">
        <v>33</v>
      </c>
      <c r="F249" s="21" t="s">
        <v>98</v>
      </c>
      <c r="G249" s="21">
        <v>59448643</v>
      </c>
    </row>
    <row r="250" spans="1:7" x14ac:dyDescent="0.45">
      <c r="A250" s="19">
        <v>268</v>
      </c>
      <c r="B250" s="16" t="s">
        <v>566</v>
      </c>
      <c r="C250" s="16" t="s">
        <v>61</v>
      </c>
      <c r="D250" s="16" t="s">
        <v>567</v>
      </c>
      <c r="E250" s="16">
        <v>42</v>
      </c>
      <c r="F250" s="16" t="s">
        <v>126</v>
      </c>
      <c r="G250" s="16">
        <v>23956405</v>
      </c>
    </row>
    <row r="251" spans="1:7" x14ac:dyDescent="0.45">
      <c r="A251" s="20">
        <v>152</v>
      </c>
      <c r="B251" s="21" t="s">
        <v>568</v>
      </c>
      <c r="C251" s="21" t="s">
        <v>61</v>
      </c>
      <c r="D251" s="21" t="s">
        <v>569</v>
      </c>
      <c r="E251" s="21">
        <v>27</v>
      </c>
      <c r="F251" s="21" t="s">
        <v>126</v>
      </c>
      <c r="G251" s="21">
        <v>27609940</v>
      </c>
    </row>
    <row r="252" spans="1:7" x14ac:dyDescent="0.45">
      <c r="A252" s="19">
        <v>1691</v>
      </c>
      <c r="B252" s="16" t="s">
        <v>570</v>
      </c>
      <c r="C252" s="16" t="s">
        <v>65</v>
      </c>
      <c r="D252" s="16" t="s">
        <v>571</v>
      </c>
      <c r="E252" s="16">
        <v>36</v>
      </c>
      <c r="F252" s="16" t="s">
        <v>126</v>
      </c>
      <c r="G252" s="16">
        <v>35773023</v>
      </c>
    </row>
    <row r="253" spans="1:7" x14ac:dyDescent="0.45">
      <c r="A253" s="20">
        <v>1098</v>
      </c>
      <c r="B253" s="21" t="s">
        <v>572</v>
      </c>
      <c r="C253" s="21" t="s">
        <v>65</v>
      </c>
      <c r="D253" s="21" t="s">
        <v>573</v>
      </c>
      <c r="E253" s="21">
        <v>44</v>
      </c>
      <c r="F253" s="21" t="s">
        <v>93</v>
      </c>
      <c r="G253" s="21">
        <v>25803696</v>
      </c>
    </row>
    <row r="254" spans="1:7" x14ac:dyDescent="0.45">
      <c r="A254" s="19">
        <v>1139</v>
      </c>
      <c r="B254" s="16" t="s">
        <v>574</v>
      </c>
      <c r="C254" s="16" t="s">
        <v>65</v>
      </c>
      <c r="D254" s="16" t="s">
        <v>575</v>
      </c>
      <c r="E254" s="16">
        <v>34</v>
      </c>
      <c r="F254" s="16" t="s">
        <v>63</v>
      </c>
      <c r="G254" s="16">
        <v>82152191</v>
      </c>
    </row>
    <row r="255" spans="1:7" x14ac:dyDescent="0.45">
      <c r="A255" s="20">
        <v>545</v>
      </c>
      <c r="B255" s="21" t="s">
        <v>576</v>
      </c>
      <c r="C255" s="21" t="s">
        <v>65</v>
      </c>
      <c r="D255" s="21" t="s">
        <v>577</v>
      </c>
      <c r="E255" s="21">
        <v>43</v>
      </c>
      <c r="F255" s="21" t="s">
        <v>63</v>
      </c>
      <c r="G255" s="21">
        <v>55990344</v>
      </c>
    </row>
    <row r="256" spans="1:7" x14ac:dyDescent="0.45">
      <c r="A256" s="19">
        <v>99</v>
      </c>
      <c r="B256" s="16" t="s">
        <v>578</v>
      </c>
      <c r="C256" s="16" t="s">
        <v>61</v>
      </c>
      <c r="D256" s="16" t="s">
        <v>579</v>
      </c>
      <c r="E256" s="16">
        <v>29</v>
      </c>
      <c r="F256" s="16" t="s">
        <v>63</v>
      </c>
      <c r="G256" s="16">
        <v>87172204</v>
      </c>
    </row>
    <row r="257" spans="1:7" x14ac:dyDescent="0.45">
      <c r="A257" s="20">
        <v>872</v>
      </c>
      <c r="B257" s="21" t="s">
        <v>580</v>
      </c>
      <c r="C257" s="21" t="s">
        <v>61</v>
      </c>
      <c r="D257" s="21" t="s">
        <v>581</v>
      </c>
      <c r="E257" s="21">
        <v>30</v>
      </c>
      <c r="F257" s="21" t="s">
        <v>63</v>
      </c>
      <c r="G257" s="21">
        <v>84031483</v>
      </c>
    </row>
    <row r="258" spans="1:7" x14ac:dyDescent="0.45">
      <c r="A258" s="19">
        <v>428</v>
      </c>
      <c r="B258" s="16" t="s">
        <v>582</v>
      </c>
      <c r="C258" s="16" t="s">
        <v>61</v>
      </c>
      <c r="D258" s="16" t="s">
        <v>583</v>
      </c>
      <c r="E258" s="16">
        <v>40</v>
      </c>
      <c r="F258" s="16" t="s">
        <v>126</v>
      </c>
      <c r="G258" s="16">
        <v>87071365</v>
      </c>
    </row>
    <row r="259" spans="1:7" x14ac:dyDescent="0.45">
      <c r="A259" s="20">
        <v>655</v>
      </c>
      <c r="B259" s="21" t="s">
        <v>584</v>
      </c>
      <c r="C259" s="21" t="s">
        <v>65</v>
      </c>
      <c r="D259" s="21" t="s">
        <v>585</v>
      </c>
      <c r="E259" s="21">
        <v>31</v>
      </c>
      <c r="F259" s="21" t="s">
        <v>63</v>
      </c>
      <c r="G259" s="21">
        <v>31433313</v>
      </c>
    </row>
    <row r="260" spans="1:7" x14ac:dyDescent="0.45">
      <c r="A260" s="19">
        <v>130</v>
      </c>
      <c r="B260" s="16" t="s">
        <v>586</v>
      </c>
      <c r="C260" s="16" t="s">
        <v>65</v>
      </c>
      <c r="D260" s="16" t="s">
        <v>587</v>
      </c>
      <c r="E260" s="16">
        <v>22</v>
      </c>
      <c r="F260" s="16" t="s">
        <v>63</v>
      </c>
      <c r="G260" s="16">
        <v>96326209</v>
      </c>
    </row>
    <row r="261" spans="1:7" x14ac:dyDescent="0.45">
      <c r="A261" s="20">
        <v>266</v>
      </c>
      <c r="B261" s="21" t="s">
        <v>588</v>
      </c>
      <c r="C261" s="21" t="s">
        <v>61</v>
      </c>
      <c r="D261" s="21" t="s">
        <v>589</v>
      </c>
      <c r="E261" s="21">
        <v>39</v>
      </c>
      <c r="F261" s="21" t="s">
        <v>88</v>
      </c>
      <c r="G261" s="21">
        <v>68296469</v>
      </c>
    </row>
    <row r="262" spans="1:7" x14ac:dyDescent="0.45">
      <c r="A262" s="19">
        <v>617</v>
      </c>
      <c r="B262" s="16" t="s">
        <v>590</v>
      </c>
      <c r="C262" s="16" t="s">
        <v>61</v>
      </c>
      <c r="D262" s="16" t="s">
        <v>591</v>
      </c>
      <c r="E262" s="16">
        <v>40</v>
      </c>
      <c r="F262" s="16" t="s">
        <v>88</v>
      </c>
      <c r="G262" s="16">
        <v>65942871</v>
      </c>
    </row>
    <row r="263" spans="1:7" x14ac:dyDescent="0.45">
      <c r="A263" s="20">
        <v>29</v>
      </c>
      <c r="B263" s="21" t="s">
        <v>592</v>
      </c>
      <c r="C263" s="21" t="s">
        <v>65</v>
      </c>
      <c r="D263" s="21" t="s">
        <v>593</v>
      </c>
      <c r="E263" s="21">
        <v>20</v>
      </c>
      <c r="F263" s="21" t="s">
        <v>63</v>
      </c>
      <c r="G263" s="21">
        <v>67253045</v>
      </c>
    </row>
    <row r="264" spans="1:7" x14ac:dyDescent="0.45">
      <c r="A264" s="19">
        <v>486</v>
      </c>
      <c r="B264" s="16" t="s">
        <v>594</v>
      </c>
      <c r="C264" s="16" t="s">
        <v>65</v>
      </c>
      <c r="D264" s="16" t="s">
        <v>595</v>
      </c>
      <c r="E264" s="16">
        <v>23</v>
      </c>
      <c r="F264" s="16" t="s">
        <v>63</v>
      </c>
      <c r="G264" s="16">
        <v>73363294</v>
      </c>
    </row>
    <row r="265" spans="1:7" x14ac:dyDescent="0.45">
      <c r="A265" s="20">
        <v>1417</v>
      </c>
      <c r="B265" s="21" t="s">
        <v>596</v>
      </c>
      <c r="C265" s="21" t="s">
        <v>61</v>
      </c>
      <c r="D265" s="21" t="s">
        <v>597</v>
      </c>
      <c r="E265" s="21">
        <v>25</v>
      </c>
      <c r="F265" s="21" t="s">
        <v>63</v>
      </c>
      <c r="G265" s="21">
        <v>59154644</v>
      </c>
    </row>
    <row r="266" spans="1:7" x14ac:dyDescent="0.45">
      <c r="A266" s="19">
        <v>567</v>
      </c>
      <c r="B266" s="16" t="s">
        <v>598</v>
      </c>
      <c r="C266" s="16" t="s">
        <v>61</v>
      </c>
      <c r="D266" s="16" t="s">
        <v>599</v>
      </c>
      <c r="E266" s="16">
        <v>32</v>
      </c>
      <c r="F266" s="16" t="s">
        <v>63</v>
      </c>
      <c r="G266" s="16">
        <v>64539556</v>
      </c>
    </row>
    <row r="267" spans="1:7" x14ac:dyDescent="0.45">
      <c r="A267" s="20">
        <v>992</v>
      </c>
      <c r="B267" s="21" t="s">
        <v>600</v>
      </c>
      <c r="C267" s="21" t="s">
        <v>65</v>
      </c>
      <c r="D267" s="21" t="s">
        <v>601</v>
      </c>
      <c r="E267" s="21">
        <v>45</v>
      </c>
      <c r="F267" s="21" t="s">
        <v>63</v>
      </c>
      <c r="G267" s="21">
        <v>77940070</v>
      </c>
    </row>
    <row r="268" spans="1:7" x14ac:dyDescent="0.45">
      <c r="A268" s="19">
        <v>1304</v>
      </c>
      <c r="B268" s="16" t="s">
        <v>602</v>
      </c>
      <c r="C268" s="16" t="s">
        <v>65</v>
      </c>
      <c r="D268" s="16" t="s">
        <v>603</v>
      </c>
      <c r="E268" s="16">
        <v>27</v>
      </c>
      <c r="F268" s="16" t="s">
        <v>604</v>
      </c>
      <c r="G268" s="16">
        <v>228862</v>
      </c>
    </row>
    <row r="269" spans="1:7" x14ac:dyDescent="0.45">
      <c r="A269" s="20">
        <v>102</v>
      </c>
      <c r="B269" s="21" t="s">
        <v>605</v>
      </c>
      <c r="C269" s="21" t="s">
        <v>65</v>
      </c>
      <c r="D269" s="21" t="s">
        <v>606</v>
      </c>
      <c r="E269" s="21">
        <v>32</v>
      </c>
      <c r="F269" s="21" t="s">
        <v>63</v>
      </c>
      <c r="G269" s="21">
        <v>91970855</v>
      </c>
    </row>
    <row r="270" spans="1:7" x14ac:dyDescent="0.45">
      <c r="A270" s="19">
        <v>575</v>
      </c>
      <c r="B270" s="16" t="s">
        <v>607</v>
      </c>
      <c r="C270" s="16" t="s">
        <v>65</v>
      </c>
      <c r="D270" s="16" t="s">
        <v>608</v>
      </c>
      <c r="E270" s="16">
        <v>41</v>
      </c>
      <c r="F270" s="16" t="s">
        <v>79</v>
      </c>
      <c r="G270" s="16">
        <v>80510719</v>
      </c>
    </row>
    <row r="271" spans="1:7" x14ac:dyDescent="0.45">
      <c r="A271" s="20">
        <v>437</v>
      </c>
      <c r="B271" s="21" t="s">
        <v>609</v>
      </c>
      <c r="C271" s="21" t="s">
        <v>65</v>
      </c>
      <c r="D271" s="21" t="s">
        <v>610</v>
      </c>
      <c r="E271" s="21">
        <v>34</v>
      </c>
      <c r="F271" s="21" t="s">
        <v>106</v>
      </c>
      <c r="G271" s="21">
        <v>99406973</v>
      </c>
    </row>
    <row r="272" spans="1:7" x14ac:dyDescent="0.45">
      <c r="A272" s="19">
        <v>633</v>
      </c>
      <c r="B272" s="16" t="s">
        <v>611</v>
      </c>
      <c r="C272" s="16" t="s">
        <v>61</v>
      </c>
      <c r="D272" s="16" t="s">
        <v>612</v>
      </c>
      <c r="E272" s="16">
        <v>25</v>
      </c>
      <c r="F272" s="16" t="s">
        <v>168</v>
      </c>
      <c r="G272" s="16">
        <v>41464047</v>
      </c>
    </row>
    <row r="273" spans="1:7" x14ac:dyDescent="0.45">
      <c r="A273" s="20">
        <v>638</v>
      </c>
      <c r="B273" s="21" t="s">
        <v>613</v>
      </c>
      <c r="C273" s="21" t="s">
        <v>61</v>
      </c>
      <c r="D273" s="21" t="s">
        <v>614</v>
      </c>
      <c r="E273" s="21">
        <v>23</v>
      </c>
      <c r="F273" s="21" t="s">
        <v>101</v>
      </c>
      <c r="G273" s="21">
        <v>7893422</v>
      </c>
    </row>
    <row r="274" spans="1:7" x14ac:dyDescent="0.45">
      <c r="A274" s="19">
        <v>337</v>
      </c>
      <c r="B274" s="16" t="s">
        <v>615</v>
      </c>
      <c r="C274" s="16" t="s">
        <v>61</v>
      </c>
      <c r="D274" s="16" t="s">
        <v>616</v>
      </c>
      <c r="E274" s="16">
        <v>34</v>
      </c>
      <c r="F274" s="16" t="s">
        <v>63</v>
      </c>
      <c r="G274" s="16">
        <v>50751745</v>
      </c>
    </row>
    <row r="275" spans="1:7" x14ac:dyDescent="0.45">
      <c r="A275" s="20">
        <v>969</v>
      </c>
      <c r="B275" s="21" t="s">
        <v>617</v>
      </c>
      <c r="C275" s="21" t="s">
        <v>61</v>
      </c>
      <c r="D275" s="21" t="s">
        <v>618</v>
      </c>
      <c r="E275" s="21">
        <v>36</v>
      </c>
      <c r="F275" s="21" t="s">
        <v>63</v>
      </c>
      <c r="G275" s="21">
        <v>96030832</v>
      </c>
    </row>
    <row r="276" spans="1:7" x14ac:dyDescent="0.45">
      <c r="A276" s="19">
        <v>973</v>
      </c>
      <c r="B276" s="16" t="s">
        <v>619</v>
      </c>
      <c r="C276" s="16" t="s">
        <v>65</v>
      </c>
      <c r="D276" s="16" t="s">
        <v>620</v>
      </c>
      <c r="E276" s="16">
        <v>30</v>
      </c>
      <c r="F276" s="16" t="s">
        <v>88</v>
      </c>
      <c r="G276" s="16">
        <v>57303680</v>
      </c>
    </row>
    <row r="277" spans="1:7" x14ac:dyDescent="0.45">
      <c r="A277" s="20">
        <v>700</v>
      </c>
      <c r="B277" s="21" t="s">
        <v>621</v>
      </c>
      <c r="C277" s="21" t="s">
        <v>61</v>
      </c>
      <c r="D277" s="21" t="s">
        <v>622</v>
      </c>
      <c r="E277" s="21">
        <v>38</v>
      </c>
      <c r="F277" s="21" t="s">
        <v>88</v>
      </c>
      <c r="G277" s="21">
        <v>9282520</v>
      </c>
    </row>
    <row r="278" spans="1:7" x14ac:dyDescent="0.45">
      <c r="A278" s="19">
        <v>797</v>
      </c>
      <c r="B278" s="16" t="s">
        <v>623</v>
      </c>
      <c r="C278" s="16" t="s">
        <v>71</v>
      </c>
      <c r="D278" s="16" t="s">
        <v>624</v>
      </c>
      <c r="E278" s="16">
        <v>26</v>
      </c>
      <c r="F278" s="16" t="s">
        <v>79</v>
      </c>
      <c r="G278" s="16">
        <v>16236159</v>
      </c>
    </row>
    <row r="279" spans="1:7" x14ac:dyDescent="0.45">
      <c r="A279" s="20">
        <v>987</v>
      </c>
      <c r="B279" s="21" t="s">
        <v>625</v>
      </c>
      <c r="C279" s="21" t="s">
        <v>61</v>
      </c>
      <c r="D279" s="21" t="s">
        <v>626</v>
      </c>
      <c r="E279" s="21">
        <v>32</v>
      </c>
      <c r="F279" s="21" t="s">
        <v>63</v>
      </c>
      <c r="G279" s="21">
        <v>9271181</v>
      </c>
    </row>
    <row r="280" spans="1:7" x14ac:dyDescent="0.45">
      <c r="A280" s="19">
        <v>1680</v>
      </c>
      <c r="B280" s="16" t="s">
        <v>627</v>
      </c>
      <c r="C280" s="16" t="s">
        <v>65</v>
      </c>
      <c r="D280" s="16" t="s">
        <v>628</v>
      </c>
      <c r="E280" s="16">
        <v>39</v>
      </c>
      <c r="F280" s="16" t="s">
        <v>63</v>
      </c>
      <c r="G280" s="16">
        <v>63455187</v>
      </c>
    </row>
    <row r="281" spans="1:7" x14ac:dyDescent="0.45">
      <c r="A281" s="20">
        <v>1114</v>
      </c>
      <c r="B281" s="21" t="s">
        <v>629</v>
      </c>
      <c r="C281" s="21" t="s">
        <v>65</v>
      </c>
      <c r="D281" s="21" t="s">
        <v>100</v>
      </c>
      <c r="E281" s="21">
        <v>26</v>
      </c>
      <c r="F281" s="21" t="s">
        <v>63</v>
      </c>
      <c r="G281" s="21">
        <v>30664672</v>
      </c>
    </row>
    <row r="282" spans="1:7" x14ac:dyDescent="0.45">
      <c r="A282" s="19">
        <v>294</v>
      </c>
      <c r="B282" s="16" t="s">
        <v>630</v>
      </c>
      <c r="C282" s="16" t="s">
        <v>61</v>
      </c>
      <c r="D282" s="16" t="s">
        <v>631</v>
      </c>
      <c r="E282" s="16">
        <v>23</v>
      </c>
      <c r="F282" s="16" t="s">
        <v>63</v>
      </c>
      <c r="G282" s="16">
        <v>61067035</v>
      </c>
    </row>
    <row r="283" spans="1:7" x14ac:dyDescent="0.45">
      <c r="A283" s="20">
        <v>759</v>
      </c>
      <c r="B283" s="21" t="s">
        <v>632</v>
      </c>
      <c r="C283" s="21" t="s">
        <v>71</v>
      </c>
      <c r="D283" s="21" t="s">
        <v>633</v>
      </c>
      <c r="E283" s="21">
        <v>37</v>
      </c>
      <c r="F283" s="21" t="s">
        <v>63</v>
      </c>
      <c r="G283" s="21">
        <v>94954290</v>
      </c>
    </row>
    <row r="284" spans="1:7" x14ac:dyDescent="0.45">
      <c r="A284" s="19">
        <v>1211</v>
      </c>
      <c r="B284" s="16" t="s">
        <v>634</v>
      </c>
      <c r="C284" s="16" t="s">
        <v>65</v>
      </c>
      <c r="D284" s="16" t="s">
        <v>635</v>
      </c>
      <c r="E284" s="16">
        <v>39</v>
      </c>
      <c r="F284" s="16" t="s">
        <v>63</v>
      </c>
      <c r="G284" s="16">
        <v>34931820</v>
      </c>
    </row>
    <row r="285" spans="1:7" x14ac:dyDescent="0.45">
      <c r="A285" s="20">
        <v>1410</v>
      </c>
      <c r="B285" s="21" t="s">
        <v>636</v>
      </c>
      <c r="C285" s="21" t="s">
        <v>71</v>
      </c>
      <c r="D285" s="21" t="s">
        <v>637</v>
      </c>
      <c r="E285" s="21">
        <v>26</v>
      </c>
      <c r="F285" s="21" t="s">
        <v>126</v>
      </c>
      <c r="G285" s="21">
        <v>83641350</v>
      </c>
    </row>
    <row r="286" spans="1:7" x14ac:dyDescent="0.45">
      <c r="A286" s="19">
        <v>59</v>
      </c>
      <c r="B286" s="16" t="s">
        <v>638</v>
      </c>
      <c r="C286" s="16" t="s">
        <v>61</v>
      </c>
      <c r="D286" s="16" t="s">
        <v>639</v>
      </c>
      <c r="E286" s="16">
        <v>21</v>
      </c>
      <c r="F286" s="16" t="s">
        <v>63</v>
      </c>
      <c r="G286" s="16">
        <v>9932175</v>
      </c>
    </row>
    <row r="287" spans="1:7" x14ac:dyDescent="0.45">
      <c r="A287" s="20">
        <v>560</v>
      </c>
      <c r="B287" s="21" t="s">
        <v>640</v>
      </c>
      <c r="C287" s="21" t="s">
        <v>61</v>
      </c>
      <c r="D287" s="21" t="s">
        <v>641</v>
      </c>
      <c r="E287" s="21">
        <v>19</v>
      </c>
      <c r="F287" s="21" t="s">
        <v>63</v>
      </c>
      <c r="G287" s="21">
        <v>31072319</v>
      </c>
    </row>
    <row r="288" spans="1:7" x14ac:dyDescent="0.45">
      <c r="A288" s="19">
        <v>592</v>
      </c>
      <c r="B288" s="16" t="s">
        <v>642</v>
      </c>
      <c r="C288" s="16" t="s">
        <v>65</v>
      </c>
      <c r="D288" s="16" t="s">
        <v>643</v>
      </c>
      <c r="E288" s="16">
        <v>26</v>
      </c>
      <c r="F288" s="16" t="s">
        <v>253</v>
      </c>
      <c r="G288" s="16">
        <v>51419309</v>
      </c>
    </row>
    <row r="289" spans="1:7" x14ac:dyDescent="0.45">
      <c r="A289" s="20">
        <v>722</v>
      </c>
      <c r="B289" s="21" t="s">
        <v>644</v>
      </c>
      <c r="C289" s="21" t="s">
        <v>65</v>
      </c>
      <c r="D289" s="21" t="s">
        <v>645</v>
      </c>
      <c r="E289" s="21">
        <v>22</v>
      </c>
      <c r="F289" s="21" t="s">
        <v>168</v>
      </c>
      <c r="G289" s="21">
        <v>54356687</v>
      </c>
    </row>
    <row r="290" spans="1:7" x14ac:dyDescent="0.45">
      <c r="A290" s="19">
        <v>596</v>
      </c>
      <c r="B290" s="16" t="s">
        <v>646</v>
      </c>
      <c r="C290" s="16" t="s">
        <v>65</v>
      </c>
      <c r="D290" s="16" t="s">
        <v>647</v>
      </c>
      <c r="E290" s="16">
        <v>27</v>
      </c>
      <c r="F290" s="16" t="s">
        <v>63</v>
      </c>
      <c r="G290" s="16">
        <v>58598724</v>
      </c>
    </row>
    <row r="291" spans="1:7" x14ac:dyDescent="0.45">
      <c r="A291" s="20">
        <v>1292</v>
      </c>
      <c r="B291" s="21" t="s">
        <v>648</v>
      </c>
      <c r="C291" s="21" t="s">
        <v>61</v>
      </c>
      <c r="D291" s="21" t="s">
        <v>649</v>
      </c>
      <c r="E291" s="21">
        <v>40</v>
      </c>
      <c r="F291" s="21" t="s">
        <v>106</v>
      </c>
      <c r="G291" s="21">
        <v>50486350</v>
      </c>
    </row>
    <row r="292" spans="1:7" x14ac:dyDescent="0.45">
      <c r="A292" s="19">
        <v>411</v>
      </c>
      <c r="B292" s="16" t="s">
        <v>650</v>
      </c>
      <c r="C292" s="16" t="s">
        <v>65</v>
      </c>
      <c r="D292" s="16" t="s">
        <v>651</v>
      </c>
      <c r="E292" s="16">
        <v>23</v>
      </c>
      <c r="F292" s="16" t="s">
        <v>121</v>
      </c>
      <c r="G292" s="16">
        <v>99482922</v>
      </c>
    </row>
    <row r="293" spans="1:7" x14ac:dyDescent="0.45">
      <c r="A293" s="20">
        <v>674</v>
      </c>
      <c r="B293" s="21" t="s">
        <v>652</v>
      </c>
      <c r="C293" s="21" t="s">
        <v>61</v>
      </c>
      <c r="D293" s="21" t="s">
        <v>653</v>
      </c>
      <c r="E293" s="21">
        <v>27</v>
      </c>
      <c r="F293" s="21" t="s">
        <v>63</v>
      </c>
      <c r="G293" s="21">
        <v>37276398</v>
      </c>
    </row>
    <row r="294" spans="1:7" x14ac:dyDescent="0.45">
      <c r="A294" s="19">
        <v>1136</v>
      </c>
      <c r="B294" s="16" t="s">
        <v>654</v>
      </c>
      <c r="C294" s="16" t="s">
        <v>65</v>
      </c>
      <c r="D294" s="16" t="s">
        <v>655</v>
      </c>
      <c r="E294" s="16">
        <v>28</v>
      </c>
      <c r="F294" s="16" t="s">
        <v>168</v>
      </c>
      <c r="G294" s="16">
        <v>95585366</v>
      </c>
    </row>
    <row r="295" spans="1:7" x14ac:dyDescent="0.45">
      <c r="A295" s="20">
        <v>86</v>
      </c>
      <c r="B295" s="21" t="s">
        <v>656</v>
      </c>
      <c r="C295" s="21" t="s">
        <v>61</v>
      </c>
      <c r="D295" s="21" t="s">
        <v>657</v>
      </c>
      <c r="E295" s="21">
        <v>45</v>
      </c>
      <c r="F295" s="21" t="s">
        <v>63</v>
      </c>
      <c r="G295" s="21">
        <v>24414588</v>
      </c>
    </row>
    <row r="296" spans="1:7" x14ac:dyDescent="0.45">
      <c r="A296" s="19">
        <v>517</v>
      </c>
      <c r="B296" s="16" t="s">
        <v>658</v>
      </c>
      <c r="C296" s="16" t="s">
        <v>61</v>
      </c>
      <c r="D296" s="16" t="s">
        <v>659</v>
      </c>
      <c r="E296" s="16">
        <v>34</v>
      </c>
      <c r="F296" s="16" t="s">
        <v>63</v>
      </c>
      <c r="G296" s="16">
        <v>77465839</v>
      </c>
    </row>
    <row r="297" spans="1:7" x14ac:dyDescent="0.45">
      <c r="A297" s="20">
        <v>187</v>
      </c>
      <c r="B297" s="21" t="s">
        <v>660</v>
      </c>
      <c r="C297" s="21" t="s">
        <v>65</v>
      </c>
      <c r="D297" s="21" t="s">
        <v>661</v>
      </c>
      <c r="E297" s="21">
        <v>35</v>
      </c>
      <c r="F297" s="21" t="s">
        <v>106</v>
      </c>
      <c r="G297" s="21">
        <v>95405652</v>
      </c>
    </row>
    <row r="298" spans="1:7" x14ac:dyDescent="0.45">
      <c r="A298" s="19">
        <v>276</v>
      </c>
      <c r="B298" s="16" t="s">
        <v>662</v>
      </c>
      <c r="C298" s="16" t="s">
        <v>61</v>
      </c>
      <c r="D298" s="16" t="s">
        <v>663</v>
      </c>
      <c r="E298" s="16">
        <v>23</v>
      </c>
      <c r="F298" s="16" t="s">
        <v>121</v>
      </c>
      <c r="G298" s="16">
        <v>20091022</v>
      </c>
    </row>
    <row r="299" spans="1:7" x14ac:dyDescent="0.45">
      <c r="A299" s="20">
        <v>421</v>
      </c>
      <c r="B299" s="21" t="s">
        <v>664</v>
      </c>
      <c r="C299" s="21" t="s">
        <v>71</v>
      </c>
      <c r="D299" s="21" t="s">
        <v>138</v>
      </c>
      <c r="E299" s="21">
        <v>28</v>
      </c>
      <c r="F299" s="21" t="s">
        <v>63</v>
      </c>
      <c r="G299" s="21">
        <v>66272068</v>
      </c>
    </row>
    <row r="300" spans="1:7" x14ac:dyDescent="0.45">
      <c r="A300" s="19">
        <v>983</v>
      </c>
      <c r="B300" s="16" t="s">
        <v>665</v>
      </c>
      <c r="C300" s="16" t="s">
        <v>65</v>
      </c>
      <c r="D300" s="16" t="s">
        <v>666</v>
      </c>
      <c r="E300" s="16">
        <v>35</v>
      </c>
      <c r="F300" s="16" t="s">
        <v>79</v>
      </c>
      <c r="G300" s="16">
        <v>73941362</v>
      </c>
    </row>
    <row r="301" spans="1:7" x14ac:dyDescent="0.45">
      <c r="A301" s="20">
        <v>751</v>
      </c>
      <c r="B301" s="21" t="s">
        <v>667</v>
      </c>
      <c r="C301" s="21" t="s">
        <v>65</v>
      </c>
      <c r="D301" s="21" t="s">
        <v>668</v>
      </c>
      <c r="E301" s="21">
        <v>26</v>
      </c>
      <c r="F301" s="21" t="s">
        <v>669</v>
      </c>
      <c r="G301" s="21">
        <v>28358715</v>
      </c>
    </row>
    <row r="302" spans="1:7" x14ac:dyDescent="0.45">
      <c r="A302" s="19">
        <v>681</v>
      </c>
      <c r="B302" s="16" t="s">
        <v>670</v>
      </c>
      <c r="C302" s="16" t="s">
        <v>71</v>
      </c>
      <c r="D302" s="16" t="s">
        <v>671</v>
      </c>
      <c r="E302" s="16">
        <v>38</v>
      </c>
      <c r="F302" s="16" t="s">
        <v>63</v>
      </c>
      <c r="G302" s="16">
        <v>38773815</v>
      </c>
    </row>
    <row r="303" spans="1:7" x14ac:dyDescent="0.45">
      <c r="A303" s="20">
        <v>1074</v>
      </c>
      <c r="B303" s="21" t="s">
        <v>672</v>
      </c>
      <c r="C303" s="21" t="s">
        <v>65</v>
      </c>
      <c r="D303" s="21" t="s">
        <v>673</v>
      </c>
      <c r="E303" s="21">
        <v>23</v>
      </c>
      <c r="F303" s="21" t="s">
        <v>63</v>
      </c>
      <c r="G303" s="21">
        <v>76383655</v>
      </c>
    </row>
    <row r="304" spans="1:7" x14ac:dyDescent="0.45">
      <c r="A304" s="19">
        <v>1766</v>
      </c>
      <c r="B304" s="16" t="s">
        <v>674</v>
      </c>
      <c r="C304" s="16" t="s">
        <v>65</v>
      </c>
      <c r="D304" s="16" t="s">
        <v>675</v>
      </c>
      <c r="E304" s="16">
        <v>29</v>
      </c>
      <c r="F304" s="16" t="s">
        <v>88</v>
      </c>
      <c r="G304" s="16">
        <v>76340722</v>
      </c>
    </row>
    <row r="305" spans="1:7" x14ac:dyDescent="0.45">
      <c r="A305" s="20">
        <v>1138</v>
      </c>
      <c r="B305" s="21" t="s">
        <v>676</v>
      </c>
      <c r="C305" s="21" t="s">
        <v>71</v>
      </c>
      <c r="D305" s="21" t="s">
        <v>677</v>
      </c>
      <c r="E305" s="21">
        <v>27</v>
      </c>
      <c r="F305" s="21" t="s">
        <v>63</v>
      </c>
      <c r="G305" s="21">
        <v>4481513</v>
      </c>
    </row>
    <row r="306" spans="1:7" x14ac:dyDescent="0.45">
      <c r="A306" s="19">
        <v>535</v>
      </c>
      <c r="B306" s="16" t="s">
        <v>678</v>
      </c>
      <c r="C306" s="16" t="s">
        <v>61</v>
      </c>
      <c r="D306" s="16" t="s">
        <v>679</v>
      </c>
      <c r="E306" s="16">
        <v>20</v>
      </c>
      <c r="F306" s="16" t="s">
        <v>63</v>
      </c>
      <c r="G306" s="16">
        <v>90568951</v>
      </c>
    </row>
    <row r="307" spans="1:7" x14ac:dyDescent="0.45">
      <c r="A307" s="20">
        <v>3</v>
      </c>
      <c r="B307" s="21" t="s">
        <v>680</v>
      </c>
      <c r="C307" s="21" t="s">
        <v>61</v>
      </c>
      <c r="D307" s="21" t="s">
        <v>681</v>
      </c>
      <c r="E307" s="21">
        <v>20</v>
      </c>
      <c r="F307" s="21" t="s">
        <v>63</v>
      </c>
      <c r="G307" s="21">
        <v>8263482</v>
      </c>
    </row>
    <row r="308" spans="1:7" x14ac:dyDescent="0.45">
      <c r="A308" s="19">
        <v>214</v>
      </c>
      <c r="B308" s="16" t="s">
        <v>682</v>
      </c>
      <c r="C308" s="16" t="s">
        <v>71</v>
      </c>
      <c r="D308" s="16" t="s">
        <v>683</v>
      </c>
      <c r="E308" s="16">
        <v>30</v>
      </c>
      <c r="F308" s="16" t="s">
        <v>63</v>
      </c>
      <c r="G308" s="16">
        <v>30724384</v>
      </c>
    </row>
    <row r="309" spans="1:7" x14ac:dyDescent="0.45">
      <c r="A309" s="20">
        <v>685</v>
      </c>
      <c r="B309" s="21" t="s">
        <v>684</v>
      </c>
      <c r="C309" s="21" t="s">
        <v>65</v>
      </c>
      <c r="D309" s="21" t="s">
        <v>685</v>
      </c>
      <c r="E309" s="21">
        <v>36</v>
      </c>
      <c r="F309" s="21" t="s">
        <v>88</v>
      </c>
      <c r="G309" s="21">
        <v>32310984</v>
      </c>
    </row>
    <row r="310" spans="1:7" x14ac:dyDescent="0.45">
      <c r="A310" s="19">
        <v>479</v>
      </c>
      <c r="B310" s="16" t="s">
        <v>686</v>
      </c>
      <c r="C310" s="16" t="s">
        <v>61</v>
      </c>
      <c r="D310" s="16" t="s">
        <v>687</v>
      </c>
      <c r="E310" s="16">
        <v>21</v>
      </c>
      <c r="F310" s="16" t="s">
        <v>79</v>
      </c>
      <c r="G310" s="16">
        <v>4180268</v>
      </c>
    </row>
    <row r="311" spans="1:7" x14ac:dyDescent="0.45">
      <c r="A311" s="20">
        <v>353</v>
      </c>
      <c r="B311" s="21" t="s">
        <v>688</v>
      </c>
      <c r="C311" s="21" t="s">
        <v>65</v>
      </c>
      <c r="D311" s="21" t="s">
        <v>689</v>
      </c>
      <c r="E311" s="21">
        <v>41</v>
      </c>
      <c r="F311" s="21" t="s">
        <v>63</v>
      </c>
      <c r="G311" s="21">
        <v>63250789</v>
      </c>
    </row>
    <row r="312" spans="1:7" x14ac:dyDescent="0.45">
      <c r="A312" s="19">
        <v>1681</v>
      </c>
      <c r="B312" s="16" t="s">
        <v>690</v>
      </c>
      <c r="C312" s="16" t="s">
        <v>61</v>
      </c>
      <c r="D312" s="16" t="s">
        <v>691</v>
      </c>
      <c r="E312" s="16">
        <v>38</v>
      </c>
      <c r="F312" s="16" t="s">
        <v>63</v>
      </c>
      <c r="G312" s="16">
        <v>63095200</v>
      </c>
    </row>
    <row r="313" spans="1:7" x14ac:dyDescent="0.45">
      <c r="A313" s="20">
        <v>343</v>
      </c>
      <c r="B313" s="21" t="s">
        <v>692</v>
      </c>
      <c r="C313" s="21" t="s">
        <v>65</v>
      </c>
      <c r="D313" s="21" t="s">
        <v>336</v>
      </c>
      <c r="E313" s="21">
        <v>32</v>
      </c>
      <c r="F313" s="21" t="s">
        <v>101</v>
      </c>
      <c r="G313" s="21">
        <v>52909937</v>
      </c>
    </row>
    <row r="314" spans="1:7" x14ac:dyDescent="0.45">
      <c r="A314" s="19">
        <v>194</v>
      </c>
      <c r="B314" s="16" t="s">
        <v>693</v>
      </c>
      <c r="C314" s="16" t="s">
        <v>61</v>
      </c>
      <c r="D314" s="16" t="s">
        <v>694</v>
      </c>
      <c r="E314" s="16">
        <v>35</v>
      </c>
      <c r="F314" s="16" t="s">
        <v>121</v>
      </c>
      <c r="G314" s="16">
        <v>63095755</v>
      </c>
    </row>
    <row r="315" spans="1:7" x14ac:dyDescent="0.45">
      <c r="A315" s="20">
        <v>1086</v>
      </c>
      <c r="B315" s="21" t="s">
        <v>695</v>
      </c>
      <c r="C315" s="21" t="s">
        <v>65</v>
      </c>
      <c r="D315" s="21" t="s">
        <v>696</v>
      </c>
      <c r="E315" s="21">
        <v>22</v>
      </c>
      <c r="F315" s="21" t="s">
        <v>63</v>
      </c>
      <c r="G315" s="21">
        <v>42765863</v>
      </c>
    </row>
    <row r="316" spans="1:7" x14ac:dyDescent="0.45">
      <c r="A316" s="19">
        <v>172</v>
      </c>
      <c r="B316" s="16" t="s">
        <v>697</v>
      </c>
      <c r="C316" s="16" t="s">
        <v>65</v>
      </c>
      <c r="D316" s="16" t="s">
        <v>698</v>
      </c>
      <c r="E316" s="16">
        <v>22</v>
      </c>
      <c r="F316" s="16" t="s">
        <v>63</v>
      </c>
      <c r="G316" s="16">
        <v>90054998</v>
      </c>
    </row>
    <row r="317" spans="1:7" x14ac:dyDescent="0.45">
      <c r="A317" s="20">
        <v>583</v>
      </c>
      <c r="B317" s="21" t="s">
        <v>699</v>
      </c>
      <c r="C317" s="21" t="s">
        <v>61</v>
      </c>
      <c r="D317" s="21" t="s">
        <v>700</v>
      </c>
      <c r="E317" s="21">
        <v>34</v>
      </c>
      <c r="F317" s="21" t="s">
        <v>63</v>
      </c>
      <c r="G317" s="21">
        <v>43515523</v>
      </c>
    </row>
    <row r="318" spans="1:7" x14ac:dyDescent="0.45">
      <c r="A318" s="19">
        <v>848</v>
      </c>
      <c r="B318" s="16" t="s">
        <v>701</v>
      </c>
      <c r="C318" s="16" t="s">
        <v>61</v>
      </c>
      <c r="D318" s="16" t="s">
        <v>702</v>
      </c>
      <c r="E318" s="16">
        <v>26</v>
      </c>
      <c r="F318" s="16" t="s">
        <v>88</v>
      </c>
      <c r="G318" s="16">
        <v>94603053</v>
      </c>
    </row>
    <row r="319" spans="1:7" x14ac:dyDescent="0.45">
      <c r="A319" s="20">
        <v>224</v>
      </c>
      <c r="B319" s="21" t="s">
        <v>703</v>
      </c>
      <c r="C319" s="21" t="s">
        <v>65</v>
      </c>
      <c r="D319" s="21" t="s">
        <v>118</v>
      </c>
      <c r="E319" s="21">
        <v>27</v>
      </c>
      <c r="F319" s="21" t="s">
        <v>126</v>
      </c>
      <c r="G319" s="21">
        <v>5495934</v>
      </c>
    </row>
    <row r="320" spans="1:7" x14ac:dyDescent="0.45">
      <c r="A320" s="19">
        <v>739</v>
      </c>
      <c r="B320" s="16" t="s">
        <v>704</v>
      </c>
      <c r="C320" s="16" t="s">
        <v>65</v>
      </c>
      <c r="D320" s="16" t="s">
        <v>705</v>
      </c>
      <c r="E320" s="16">
        <v>32</v>
      </c>
      <c r="F320" s="16" t="s">
        <v>88</v>
      </c>
      <c r="G320" s="16">
        <v>90193921</v>
      </c>
    </row>
    <row r="321" spans="1:7" x14ac:dyDescent="0.45">
      <c r="A321" s="20">
        <v>413</v>
      </c>
      <c r="B321" s="21" t="s">
        <v>706</v>
      </c>
      <c r="C321" s="21" t="s">
        <v>61</v>
      </c>
      <c r="D321" s="21" t="s">
        <v>707</v>
      </c>
      <c r="E321" s="21">
        <v>32</v>
      </c>
      <c r="F321" s="21" t="s">
        <v>168</v>
      </c>
      <c r="G321" s="21">
        <v>81635521</v>
      </c>
    </row>
    <row r="322" spans="1:7" x14ac:dyDescent="0.45">
      <c r="A322" s="19">
        <v>581</v>
      </c>
      <c r="B322" s="16" t="s">
        <v>708</v>
      </c>
      <c r="C322" s="16" t="s">
        <v>61</v>
      </c>
      <c r="D322" s="16" t="s">
        <v>709</v>
      </c>
      <c r="E322" s="16">
        <v>31</v>
      </c>
      <c r="F322" s="16" t="s">
        <v>88</v>
      </c>
      <c r="G322" s="16">
        <v>45696975</v>
      </c>
    </row>
    <row r="323" spans="1:7" x14ac:dyDescent="0.45">
      <c r="A323" s="20">
        <v>309</v>
      </c>
      <c r="B323" s="21" t="s">
        <v>710</v>
      </c>
      <c r="C323" s="21" t="s">
        <v>65</v>
      </c>
      <c r="D323" s="21" t="s">
        <v>711</v>
      </c>
      <c r="E323" s="21">
        <v>20</v>
      </c>
      <c r="F323" s="21" t="s">
        <v>63</v>
      </c>
      <c r="G323" s="21">
        <v>14341965</v>
      </c>
    </row>
    <row r="324" spans="1:7" x14ac:dyDescent="0.45">
      <c r="A324" s="19">
        <v>1147</v>
      </c>
      <c r="B324" s="16" t="s">
        <v>712</v>
      </c>
      <c r="C324" s="16" t="s">
        <v>61</v>
      </c>
      <c r="D324" s="16" t="s">
        <v>713</v>
      </c>
      <c r="E324" s="16">
        <v>30</v>
      </c>
      <c r="F324" s="16" t="s">
        <v>63</v>
      </c>
      <c r="G324" s="16">
        <v>74427103</v>
      </c>
    </row>
    <row r="325" spans="1:7" x14ac:dyDescent="0.45">
      <c r="A325" s="20">
        <v>451</v>
      </c>
      <c r="B325" s="21" t="s">
        <v>714</v>
      </c>
      <c r="C325" s="21" t="s">
        <v>65</v>
      </c>
      <c r="D325" s="21" t="s">
        <v>715</v>
      </c>
      <c r="E325" s="21">
        <v>26</v>
      </c>
      <c r="F325" s="21" t="s">
        <v>63</v>
      </c>
      <c r="G325" s="21">
        <v>73182556</v>
      </c>
    </row>
    <row r="326" spans="1:7" x14ac:dyDescent="0.45">
      <c r="A326" s="19">
        <v>1065</v>
      </c>
      <c r="B326" s="16" t="s">
        <v>716</v>
      </c>
      <c r="C326" s="16" t="s">
        <v>71</v>
      </c>
      <c r="D326" s="16" t="s">
        <v>717</v>
      </c>
      <c r="E326" s="16">
        <v>19</v>
      </c>
      <c r="F326" s="16" t="s">
        <v>101</v>
      </c>
      <c r="G326" s="16">
        <v>92547469</v>
      </c>
    </row>
    <row r="327" spans="1:7" x14ac:dyDescent="0.45">
      <c r="A327" s="20">
        <v>929</v>
      </c>
      <c r="B327" s="21" t="s">
        <v>718</v>
      </c>
      <c r="C327" s="21" t="s">
        <v>61</v>
      </c>
      <c r="D327" s="21" t="s">
        <v>719</v>
      </c>
      <c r="E327" s="21">
        <v>30</v>
      </c>
      <c r="F327" s="21" t="s">
        <v>93</v>
      </c>
      <c r="G327" s="21">
        <v>68877342</v>
      </c>
    </row>
    <row r="328" spans="1:7" x14ac:dyDescent="0.45">
      <c r="A328" s="19">
        <v>1363</v>
      </c>
      <c r="B328" s="16" t="s">
        <v>720</v>
      </c>
      <c r="C328" s="16" t="s">
        <v>61</v>
      </c>
      <c r="D328" s="16" t="s">
        <v>721</v>
      </c>
      <c r="E328" s="16">
        <v>33</v>
      </c>
      <c r="F328" s="16" t="s">
        <v>63</v>
      </c>
      <c r="G328" s="16">
        <v>96751908</v>
      </c>
    </row>
    <row r="329" spans="1:7" x14ac:dyDescent="0.45">
      <c r="A329" s="20">
        <v>16</v>
      </c>
      <c r="B329" s="21" t="s">
        <v>722</v>
      </c>
      <c r="C329" s="21" t="s">
        <v>61</v>
      </c>
      <c r="D329" s="21" t="s">
        <v>723</v>
      </c>
      <c r="E329" s="21">
        <v>32</v>
      </c>
      <c r="F329" s="21" t="s">
        <v>88</v>
      </c>
      <c r="G329" s="21">
        <v>11414624</v>
      </c>
    </row>
    <row r="330" spans="1:7" x14ac:dyDescent="0.45">
      <c r="A330" s="19">
        <v>816</v>
      </c>
      <c r="B330" s="16" t="s">
        <v>724</v>
      </c>
      <c r="C330" s="16" t="s">
        <v>61</v>
      </c>
      <c r="D330" s="16" t="s">
        <v>725</v>
      </c>
      <c r="E330" s="16">
        <v>35</v>
      </c>
      <c r="F330" s="16" t="s">
        <v>63</v>
      </c>
      <c r="G330" s="16">
        <v>29322153</v>
      </c>
    </row>
    <row r="331" spans="1:7" x14ac:dyDescent="0.45">
      <c r="A331" s="20">
        <v>1064</v>
      </c>
      <c r="B331" s="21" t="s">
        <v>726</v>
      </c>
      <c r="C331" s="21" t="s">
        <v>65</v>
      </c>
      <c r="D331" s="21" t="s">
        <v>727</v>
      </c>
      <c r="E331" s="21">
        <v>29</v>
      </c>
      <c r="F331" s="21" t="s">
        <v>88</v>
      </c>
      <c r="G331" s="21">
        <v>61278975</v>
      </c>
    </row>
    <row r="332" spans="1:7" x14ac:dyDescent="0.45">
      <c r="A332" s="19">
        <v>308</v>
      </c>
      <c r="B332" s="16" t="s">
        <v>728</v>
      </c>
      <c r="C332" s="16" t="s">
        <v>61</v>
      </c>
      <c r="D332" s="16" t="s">
        <v>729</v>
      </c>
      <c r="E332" s="16">
        <v>30</v>
      </c>
      <c r="F332" s="16" t="s">
        <v>63</v>
      </c>
      <c r="G332" s="16">
        <v>71474053</v>
      </c>
    </row>
    <row r="333" spans="1:7" x14ac:dyDescent="0.45">
      <c r="A333" s="20">
        <v>61</v>
      </c>
      <c r="B333" s="21" t="s">
        <v>730</v>
      </c>
      <c r="C333" s="21" t="s">
        <v>71</v>
      </c>
      <c r="D333" s="21" t="s">
        <v>731</v>
      </c>
      <c r="E333" s="21">
        <v>27</v>
      </c>
      <c r="F333" s="21" t="s">
        <v>63</v>
      </c>
      <c r="G333" s="21">
        <v>777608</v>
      </c>
    </row>
    <row r="334" spans="1:7" x14ac:dyDescent="0.45">
      <c r="A334" s="19">
        <v>1177</v>
      </c>
      <c r="B334" s="16" t="s">
        <v>732</v>
      </c>
      <c r="C334" s="16" t="s">
        <v>61</v>
      </c>
      <c r="D334" s="16" t="s">
        <v>733</v>
      </c>
      <c r="E334" s="16">
        <v>22</v>
      </c>
      <c r="F334" s="16" t="s">
        <v>63</v>
      </c>
      <c r="G334" s="16">
        <v>22045781</v>
      </c>
    </row>
    <row r="335" spans="1:7" x14ac:dyDescent="0.45">
      <c r="A335" s="20">
        <v>409</v>
      </c>
      <c r="B335" s="21" t="s">
        <v>734</v>
      </c>
      <c r="C335" s="21" t="s">
        <v>65</v>
      </c>
      <c r="D335" s="21" t="s">
        <v>735</v>
      </c>
      <c r="E335" s="21">
        <v>39</v>
      </c>
      <c r="F335" s="21" t="s">
        <v>88</v>
      </c>
      <c r="G335" s="21">
        <v>64295153</v>
      </c>
    </row>
    <row r="336" spans="1:7" x14ac:dyDescent="0.45">
      <c r="A336" s="19">
        <v>460</v>
      </c>
      <c r="B336" s="16" t="s">
        <v>736</v>
      </c>
      <c r="C336" s="16" t="s">
        <v>65</v>
      </c>
      <c r="D336" s="16" t="s">
        <v>737</v>
      </c>
      <c r="E336" s="16">
        <v>25</v>
      </c>
      <c r="F336" s="16" t="s">
        <v>63</v>
      </c>
      <c r="G336" s="16">
        <v>84914615</v>
      </c>
    </row>
    <row r="337" spans="1:7" x14ac:dyDescent="0.45">
      <c r="A337" s="20">
        <v>203</v>
      </c>
      <c r="B337" s="21" t="s">
        <v>738</v>
      </c>
      <c r="C337" s="21" t="s">
        <v>61</v>
      </c>
      <c r="D337" s="21" t="s">
        <v>739</v>
      </c>
      <c r="E337" s="21">
        <v>42</v>
      </c>
      <c r="F337" s="21" t="s">
        <v>88</v>
      </c>
      <c r="G337" s="21">
        <v>40197026</v>
      </c>
    </row>
    <row r="338" spans="1:7" x14ac:dyDescent="0.45">
      <c r="A338" s="19">
        <v>1709</v>
      </c>
      <c r="B338" s="16" t="s">
        <v>740</v>
      </c>
      <c r="C338" s="16" t="s">
        <v>61</v>
      </c>
      <c r="D338" s="16" t="s">
        <v>626</v>
      </c>
      <c r="E338" s="16">
        <v>32</v>
      </c>
      <c r="F338" s="16" t="s">
        <v>63</v>
      </c>
      <c r="G338" s="16">
        <v>63295425</v>
      </c>
    </row>
    <row r="339" spans="1:7" x14ac:dyDescent="0.45">
      <c r="A339" s="20">
        <v>643</v>
      </c>
      <c r="B339" s="21" t="s">
        <v>741</v>
      </c>
      <c r="C339" s="21" t="s">
        <v>61</v>
      </c>
      <c r="D339" s="21" t="s">
        <v>707</v>
      </c>
      <c r="E339" s="21">
        <v>32</v>
      </c>
      <c r="F339" s="21" t="s">
        <v>79</v>
      </c>
      <c r="G339" s="21">
        <v>96705996</v>
      </c>
    </row>
    <row r="340" spans="1:7" x14ac:dyDescent="0.45">
      <c r="A340" s="19">
        <v>761</v>
      </c>
      <c r="B340" s="16" t="s">
        <v>742</v>
      </c>
      <c r="C340" s="16" t="s">
        <v>71</v>
      </c>
      <c r="D340" s="16" t="s">
        <v>743</v>
      </c>
      <c r="E340" s="16">
        <v>25</v>
      </c>
      <c r="F340" s="16" t="s">
        <v>63</v>
      </c>
      <c r="G340" s="16">
        <v>39435249</v>
      </c>
    </row>
    <row r="341" spans="1:7" x14ac:dyDescent="0.45">
      <c r="A341" s="20">
        <v>1685</v>
      </c>
      <c r="B341" s="21" t="s">
        <v>744</v>
      </c>
      <c r="C341" s="21" t="s">
        <v>65</v>
      </c>
      <c r="D341" s="21" t="s">
        <v>745</v>
      </c>
      <c r="E341" s="21">
        <v>26</v>
      </c>
      <c r="F341" s="21" t="s">
        <v>168</v>
      </c>
      <c r="G341" s="21">
        <v>46965213</v>
      </c>
    </row>
    <row r="342" spans="1:7" x14ac:dyDescent="0.45">
      <c r="A342" s="19">
        <v>1753</v>
      </c>
      <c r="B342" s="16" t="s">
        <v>746</v>
      </c>
      <c r="C342" s="16" t="s">
        <v>61</v>
      </c>
      <c r="D342" s="16" t="s">
        <v>747</v>
      </c>
      <c r="E342" s="16">
        <v>33</v>
      </c>
      <c r="F342" s="16" t="s">
        <v>106</v>
      </c>
      <c r="G342" s="16">
        <v>70027129</v>
      </c>
    </row>
    <row r="343" spans="1:7" x14ac:dyDescent="0.45">
      <c r="A343" s="20">
        <v>1610</v>
      </c>
      <c r="B343" s="21" t="s">
        <v>748</v>
      </c>
      <c r="C343" s="21" t="s">
        <v>71</v>
      </c>
      <c r="D343" s="21" t="s">
        <v>749</v>
      </c>
      <c r="E343" s="21">
        <v>19</v>
      </c>
      <c r="F343" s="21" t="s">
        <v>63</v>
      </c>
      <c r="G343" s="21">
        <v>60361368</v>
      </c>
    </row>
    <row r="344" spans="1:7" x14ac:dyDescent="0.45">
      <c r="A344" s="19">
        <v>220</v>
      </c>
      <c r="B344" s="16" t="s">
        <v>750</v>
      </c>
      <c r="C344" s="16" t="s">
        <v>65</v>
      </c>
      <c r="D344" s="16" t="s">
        <v>751</v>
      </c>
      <c r="E344" s="16">
        <v>28</v>
      </c>
      <c r="F344" s="16" t="s">
        <v>106</v>
      </c>
      <c r="G344" s="16">
        <v>70892934</v>
      </c>
    </row>
    <row r="345" spans="1:7" x14ac:dyDescent="0.45">
      <c r="A345" s="20">
        <v>371</v>
      </c>
      <c r="B345" s="21" t="s">
        <v>752</v>
      </c>
      <c r="C345" s="21" t="s">
        <v>61</v>
      </c>
      <c r="D345" s="21" t="s">
        <v>753</v>
      </c>
      <c r="E345" s="21">
        <v>25</v>
      </c>
      <c r="F345" s="21" t="s">
        <v>168</v>
      </c>
      <c r="G345" s="21">
        <v>98987541</v>
      </c>
    </row>
    <row r="346" spans="1:7" x14ac:dyDescent="0.45">
      <c r="A346" s="19">
        <v>442</v>
      </c>
      <c r="B346" s="16" t="s">
        <v>754</v>
      </c>
      <c r="C346" s="16" t="s">
        <v>61</v>
      </c>
      <c r="D346" s="16" t="s">
        <v>755</v>
      </c>
      <c r="E346" s="16">
        <v>21</v>
      </c>
      <c r="F346" s="16" t="s">
        <v>79</v>
      </c>
      <c r="G346" s="16">
        <v>1673025</v>
      </c>
    </row>
    <row r="347" spans="1:7" x14ac:dyDescent="0.45">
      <c r="A347" s="20">
        <v>756</v>
      </c>
      <c r="B347" s="21" t="s">
        <v>756</v>
      </c>
      <c r="C347" s="21" t="s">
        <v>71</v>
      </c>
      <c r="D347" s="21" t="s">
        <v>757</v>
      </c>
      <c r="E347" s="21">
        <v>23</v>
      </c>
      <c r="F347" s="21" t="s">
        <v>63</v>
      </c>
      <c r="G347" s="21">
        <v>29879625</v>
      </c>
    </row>
    <row r="348" spans="1:7" x14ac:dyDescent="0.45">
      <c r="A348" s="19">
        <v>11</v>
      </c>
      <c r="B348" s="16" t="s">
        <v>758</v>
      </c>
      <c r="C348" s="16" t="s">
        <v>65</v>
      </c>
      <c r="D348" s="16" t="s">
        <v>759</v>
      </c>
      <c r="E348" s="16">
        <v>33</v>
      </c>
      <c r="F348" s="16" t="s">
        <v>63</v>
      </c>
      <c r="G348" s="16">
        <v>85977930</v>
      </c>
    </row>
    <row r="349" spans="1:7" x14ac:dyDescent="0.45">
      <c r="A349" s="20">
        <v>397</v>
      </c>
      <c r="B349" s="21" t="s">
        <v>760</v>
      </c>
      <c r="C349" s="21" t="s">
        <v>65</v>
      </c>
      <c r="D349" s="21" t="s">
        <v>761</v>
      </c>
      <c r="E349" s="21">
        <v>28</v>
      </c>
      <c r="F349" s="21" t="s">
        <v>63</v>
      </c>
      <c r="G349" s="21">
        <v>61172174</v>
      </c>
    </row>
    <row r="350" spans="1:7" x14ac:dyDescent="0.45">
      <c r="A350" s="19">
        <v>1453</v>
      </c>
      <c r="B350" s="16" t="s">
        <v>762</v>
      </c>
      <c r="C350" s="16" t="s">
        <v>61</v>
      </c>
      <c r="D350" s="16" t="s">
        <v>763</v>
      </c>
      <c r="E350" s="16">
        <v>23</v>
      </c>
      <c r="F350" s="16" t="s">
        <v>63</v>
      </c>
      <c r="G350" s="16">
        <v>61119290</v>
      </c>
    </row>
    <row r="351" spans="1:7" x14ac:dyDescent="0.45">
      <c r="A351" s="20">
        <v>176</v>
      </c>
      <c r="B351" s="21" t="s">
        <v>764</v>
      </c>
      <c r="C351" s="21" t="s">
        <v>61</v>
      </c>
      <c r="D351" s="21" t="s">
        <v>765</v>
      </c>
      <c r="E351" s="21">
        <v>26</v>
      </c>
      <c r="F351" s="21" t="s">
        <v>126</v>
      </c>
      <c r="G351" s="21">
        <v>14389852</v>
      </c>
    </row>
    <row r="352" spans="1:7" x14ac:dyDescent="0.45">
      <c r="A352" s="19">
        <v>437</v>
      </c>
      <c r="B352" s="16" t="s">
        <v>766</v>
      </c>
      <c r="C352" s="16" t="s">
        <v>65</v>
      </c>
      <c r="D352" s="16" t="s">
        <v>767</v>
      </c>
      <c r="E352" s="16">
        <v>22</v>
      </c>
      <c r="F352" s="16" t="s">
        <v>63</v>
      </c>
      <c r="G352" s="16">
        <v>39206533</v>
      </c>
    </row>
    <row r="353" spans="1:7" x14ac:dyDescent="0.45">
      <c r="A353" s="20">
        <v>1265</v>
      </c>
      <c r="B353" s="21" t="s">
        <v>768</v>
      </c>
      <c r="C353" s="21" t="s">
        <v>65</v>
      </c>
      <c r="D353" s="21" t="s">
        <v>769</v>
      </c>
      <c r="E353" s="21">
        <v>28</v>
      </c>
      <c r="F353" s="21" t="s">
        <v>63</v>
      </c>
      <c r="G353" s="21">
        <v>33152435</v>
      </c>
    </row>
    <row r="354" spans="1:7" x14ac:dyDescent="0.45">
      <c r="A354" s="19">
        <v>359</v>
      </c>
      <c r="B354" s="16" t="s">
        <v>770</v>
      </c>
      <c r="C354" s="16" t="s">
        <v>65</v>
      </c>
      <c r="D354" s="16" t="s">
        <v>771</v>
      </c>
      <c r="E354" s="16">
        <v>26</v>
      </c>
      <c r="F354" s="16" t="s">
        <v>63</v>
      </c>
      <c r="G354" s="16">
        <v>7572366</v>
      </c>
    </row>
    <row r="355" spans="1:7" x14ac:dyDescent="0.45">
      <c r="A355" s="20">
        <v>548</v>
      </c>
      <c r="B355" s="21" t="s">
        <v>772</v>
      </c>
      <c r="C355" s="21" t="s">
        <v>61</v>
      </c>
      <c r="D355" s="21" t="s">
        <v>773</v>
      </c>
      <c r="E355" s="21">
        <v>27</v>
      </c>
      <c r="F355" s="21" t="s">
        <v>63</v>
      </c>
      <c r="G355" s="21">
        <v>75445091</v>
      </c>
    </row>
    <row r="356" spans="1:7" x14ac:dyDescent="0.45">
      <c r="A356" s="19">
        <v>704</v>
      </c>
      <c r="B356" s="16" t="s">
        <v>774</v>
      </c>
      <c r="C356" s="16" t="s">
        <v>61</v>
      </c>
      <c r="D356" s="16" t="s">
        <v>775</v>
      </c>
      <c r="E356" s="16">
        <v>31</v>
      </c>
      <c r="F356" s="16" t="s">
        <v>63</v>
      </c>
      <c r="G356" s="16">
        <v>46120614</v>
      </c>
    </row>
    <row r="357" spans="1:7" x14ac:dyDescent="0.45">
      <c r="A357" s="20">
        <v>665</v>
      </c>
      <c r="B357" s="21" t="s">
        <v>776</v>
      </c>
      <c r="C357" s="21" t="s">
        <v>65</v>
      </c>
      <c r="D357" s="21" t="s">
        <v>777</v>
      </c>
      <c r="E357" s="21">
        <v>26</v>
      </c>
      <c r="F357" s="21" t="s">
        <v>88</v>
      </c>
      <c r="G357" s="21">
        <v>64960246</v>
      </c>
    </row>
    <row r="358" spans="1:7" x14ac:dyDescent="0.45">
      <c r="A358" s="19">
        <v>1089</v>
      </c>
      <c r="B358" s="16" t="s">
        <v>778</v>
      </c>
      <c r="C358" s="16" t="s">
        <v>65</v>
      </c>
      <c r="D358" s="16" t="s">
        <v>779</v>
      </c>
      <c r="E358" s="16">
        <v>23</v>
      </c>
      <c r="F358" s="16" t="s">
        <v>63</v>
      </c>
      <c r="G358" s="16">
        <v>54329803</v>
      </c>
    </row>
    <row r="359" spans="1:7" x14ac:dyDescent="0.45">
      <c r="A359" s="20">
        <v>648</v>
      </c>
      <c r="B359" s="21" t="s">
        <v>780</v>
      </c>
      <c r="C359" s="21" t="s">
        <v>61</v>
      </c>
      <c r="D359" s="21" t="s">
        <v>781</v>
      </c>
      <c r="E359" s="21">
        <v>33</v>
      </c>
      <c r="F359" s="21" t="s">
        <v>88</v>
      </c>
      <c r="G359" s="21">
        <v>75389645</v>
      </c>
    </row>
    <row r="360" spans="1:7" x14ac:dyDescent="0.45">
      <c r="A360" s="19">
        <v>1148</v>
      </c>
      <c r="B360" s="16" t="s">
        <v>782</v>
      </c>
      <c r="C360" s="16" t="s">
        <v>65</v>
      </c>
      <c r="D360" s="16" t="s">
        <v>783</v>
      </c>
      <c r="E360" s="16">
        <v>33</v>
      </c>
      <c r="F360" s="16" t="s">
        <v>121</v>
      </c>
      <c r="G360" s="16">
        <v>85666604</v>
      </c>
    </row>
    <row r="361" spans="1:7" x14ac:dyDescent="0.45">
      <c r="A361" s="20">
        <v>805</v>
      </c>
      <c r="B361" s="21" t="s">
        <v>784</v>
      </c>
      <c r="C361" s="21" t="s">
        <v>65</v>
      </c>
      <c r="D361" s="21" t="s">
        <v>785</v>
      </c>
      <c r="E361" s="21">
        <v>26</v>
      </c>
      <c r="F361" s="21" t="s">
        <v>63</v>
      </c>
      <c r="G361" s="21">
        <v>99901340</v>
      </c>
    </row>
    <row r="362" spans="1:7" x14ac:dyDescent="0.45">
      <c r="A362" s="19">
        <v>66</v>
      </c>
      <c r="B362" s="16" t="s">
        <v>786</v>
      </c>
      <c r="C362" s="16" t="s">
        <v>65</v>
      </c>
      <c r="D362" s="16" t="s">
        <v>787</v>
      </c>
      <c r="E362" s="16">
        <v>31</v>
      </c>
      <c r="F362" s="16" t="s">
        <v>88</v>
      </c>
      <c r="G362" s="16">
        <v>26378752</v>
      </c>
    </row>
    <row r="363" spans="1:7" x14ac:dyDescent="0.45">
      <c r="A363" s="20">
        <v>1466</v>
      </c>
      <c r="B363" s="21" t="s">
        <v>788</v>
      </c>
      <c r="C363" s="21" t="s">
        <v>71</v>
      </c>
      <c r="D363" s="21" t="s">
        <v>789</v>
      </c>
      <c r="E363" s="21">
        <v>42</v>
      </c>
      <c r="F363" s="21" t="s">
        <v>121</v>
      </c>
      <c r="G363" s="21">
        <v>46303747</v>
      </c>
    </row>
    <row r="364" spans="1:7" x14ac:dyDescent="0.45">
      <c r="A364" s="19">
        <v>1027</v>
      </c>
      <c r="B364" s="16" t="s">
        <v>790</v>
      </c>
      <c r="C364" s="16" t="s">
        <v>71</v>
      </c>
      <c r="D364" s="16" t="s">
        <v>791</v>
      </c>
      <c r="E364" s="16">
        <v>20</v>
      </c>
      <c r="F364" s="16" t="s">
        <v>63</v>
      </c>
      <c r="G364" s="16">
        <v>80408930</v>
      </c>
    </row>
    <row r="365" spans="1:7" x14ac:dyDescent="0.45">
      <c r="A365" s="20">
        <v>83</v>
      </c>
      <c r="B365" s="21" t="s">
        <v>792</v>
      </c>
      <c r="C365" s="21" t="s">
        <v>61</v>
      </c>
      <c r="D365" s="21" t="s">
        <v>793</v>
      </c>
      <c r="E365" s="21">
        <v>26</v>
      </c>
      <c r="F365" s="21" t="s">
        <v>63</v>
      </c>
      <c r="G365" s="21">
        <v>9942294</v>
      </c>
    </row>
    <row r="366" spans="1:7" x14ac:dyDescent="0.45">
      <c r="A366" s="19">
        <v>765</v>
      </c>
      <c r="B366" s="16" t="s">
        <v>794</v>
      </c>
      <c r="C366" s="16" t="s">
        <v>61</v>
      </c>
      <c r="D366" s="16" t="s">
        <v>795</v>
      </c>
      <c r="E366" s="16">
        <v>28</v>
      </c>
      <c r="F366" s="16" t="s">
        <v>63</v>
      </c>
      <c r="G366" s="16">
        <v>35683657</v>
      </c>
    </row>
    <row r="367" spans="1:7" x14ac:dyDescent="0.45">
      <c r="A367" s="20">
        <v>595</v>
      </c>
      <c r="B367" s="21" t="s">
        <v>796</v>
      </c>
      <c r="C367" s="21" t="s">
        <v>71</v>
      </c>
      <c r="D367" s="21" t="s">
        <v>797</v>
      </c>
      <c r="E367" s="21">
        <v>20</v>
      </c>
      <c r="F367" s="21" t="s">
        <v>63</v>
      </c>
      <c r="G367" s="21">
        <v>32467268</v>
      </c>
    </row>
    <row r="368" spans="1:7" x14ac:dyDescent="0.45">
      <c r="A368" s="19">
        <v>1704</v>
      </c>
      <c r="B368" s="16" t="s">
        <v>798</v>
      </c>
      <c r="C368" s="16" t="s">
        <v>65</v>
      </c>
      <c r="D368" s="16" t="s">
        <v>799</v>
      </c>
      <c r="E368" s="16">
        <v>41</v>
      </c>
      <c r="F368" s="16" t="s">
        <v>101</v>
      </c>
      <c r="G368" s="16">
        <v>98776744</v>
      </c>
    </row>
    <row r="369" spans="1:7" x14ac:dyDescent="0.45">
      <c r="A369" s="20">
        <v>52</v>
      </c>
      <c r="B369" s="21" t="s">
        <v>800</v>
      </c>
      <c r="C369" s="21" t="s">
        <v>65</v>
      </c>
      <c r="D369" s="21" t="s">
        <v>801</v>
      </c>
      <c r="E369" s="21">
        <v>26</v>
      </c>
      <c r="F369" s="21" t="s">
        <v>63</v>
      </c>
      <c r="G369" s="21">
        <v>26678156</v>
      </c>
    </row>
    <row r="370" spans="1:7" x14ac:dyDescent="0.45">
      <c r="A370" s="19">
        <v>1093</v>
      </c>
      <c r="B370" s="16" t="s">
        <v>802</v>
      </c>
      <c r="C370" s="16" t="s">
        <v>61</v>
      </c>
      <c r="D370" s="16" t="s">
        <v>803</v>
      </c>
      <c r="E370" s="16">
        <v>31</v>
      </c>
      <c r="F370" s="16" t="s">
        <v>63</v>
      </c>
      <c r="G370" s="16">
        <v>48577042</v>
      </c>
    </row>
    <row r="371" spans="1:7" x14ac:dyDescent="0.45">
      <c r="A371" s="20">
        <v>1323</v>
      </c>
      <c r="B371" s="21" t="s">
        <v>804</v>
      </c>
      <c r="C371" s="21" t="s">
        <v>65</v>
      </c>
      <c r="D371" s="21" t="s">
        <v>805</v>
      </c>
      <c r="E371" s="21">
        <v>32</v>
      </c>
      <c r="F371" s="21" t="s">
        <v>63</v>
      </c>
      <c r="G371" s="21">
        <v>24628256</v>
      </c>
    </row>
    <row r="372" spans="1:7" x14ac:dyDescent="0.45">
      <c r="A372" s="19">
        <v>1385</v>
      </c>
      <c r="B372" s="16" t="s">
        <v>806</v>
      </c>
      <c r="C372" s="16" t="s">
        <v>61</v>
      </c>
      <c r="D372" s="16" t="s">
        <v>807</v>
      </c>
      <c r="E372" s="16">
        <v>23</v>
      </c>
      <c r="F372" s="16" t="s">
        <v>101</v>
      </c>
      <c r="G372" s="16">
        <v>16397199</v>
      </c>
    </row>
    <row r="373" spans="1:7" x14ac:dyDescent="0.45">
      <c r="A373" s="20">
        <v>380</v>
      </c>
      <c r="B373" s="21" t="s">
        <v>808</v>
      </c>
      <c r="C373" s="21" t="s">
        <v>61</v>
      </c>
      <c r="D373" s="21" t="s">
        <v>809</v>
      </c>
      <c r="E373" s="21">
        <v>35</v>
      </c>
      <c r="F373" s="21" t="s">
        <v>106</v>
      </c>
      <c r="G373" s="21">
        <v>83763227</v>
      </c>
    </row>
    <row r="374" spans="1:7" x14ac:dyDescent="0.45">
      <c r="A374" s="19">
        <v>558</v>
      </c>
      <c r="B374" s="16" t="s">
        <v>810</v>
      </c>
      <c r="C374" s="16" t="s">
        <v>65</v>
      </c>
      <c r="D374" s="16" t="s">
        <v>811</v>
      </c>
      <c r="E374" s="16">
        <v>28</v>
      </c>
      <c r="F374" s="16" t="s">
        <v>63</v>
      </c>
      <c r="G374" s="16">
        <v>98286896</v>
      </c>
    </row>
    <row r="375" spans="1:7" x14ac:dyDescent="0.45">
      <c r="A375" s="20">
        <v>919</v>
      </c>
      <c r="B375" s="21" t="s">
        <v>812</v>
      </c>
      <c r="C375" s="21" t="s">
        <v>65</v>
      </c>
      <c r="D375" s="21" t="s">
        <v>813</v>
      </c>
      <c r="E375" s="21">
        <v>26</v>
      </c>
      <c r="F375" s="21" t="s">
        <v>121</v>
      </c>
      <c r="G375" s="21">
        <v>16235359</v>
      </c>
    </row>
    <row r="376" spans="1:7" x14ac:dyDescent="0.45">
      <c r="A376" s="19">
        <v>695</v>
      </c>
      <c r="B376" s="16" t="s">
        <v>814</v>
      </c>
      <c r="C376" s="16" t="s">
        <v>65</v>
      </c>
      <c r="D376" s="16" t="s">
        <v>815</v>
      </c>
      <c r="E376" s="16">
        <v>31</v>
      </c>
      <c r="F376" s="16" t="s">
        <v>63</v>
      </c>
      <c r="G376" s="16">
        <v>24419414</v>
      </c>
    </row>
    <row r="377" spans="1:7" x14ac:dyDescent="0.45">
      <c r="A377" s="20">
        <v>1050</v>
      </c>
      <c r="B377" s="21" t="s">
        <v>816</v>
      </c>
      <c r="C377" s="21" t="s">
        <v>65</v>
      </c>
      <c r="D377" s="21" t="s">
        <v>817</v>
      </c>
      <c r="E377" s="21">
        <v>20</v>
      </c>
      <c r="F377" s="21" t="s">
        <v>63</v>
      </c>
      <c r="G377" s="21">
        <v>95769759</v>
      </c>
    </row>
    <row r="378" spans="1:7" x14ac:dyDescent="0.45">
      <c r="A378" s="19">
        <v>341</v>
      </c>
      <c r="B378" s="16" t="s">
        <v>818</v>
      </c>
      <c r="C378" s="16" t="s">
        <v>71</v>
      </c>
      <c r="D378" s="16" t="s">
        <v>819</v>
      </c>
      <c r="E378" s="16">
        <v>22</v>
      </c>
      <c r="F378" s="16" t="s">
        <v>63</v>
      </c>
      <c r="G378" s="16">
        <v>74930100</v>
      </c>
    </row>
    <row r="379" spans="1:7" x14ac:dyDescent="0.45">
      <c r="A379" s="20">
        <v>804</v>
      </c>
      <c r="B379" s="21" t="s">
        <v>820</v>
      </c>
      <c r="C379" s="21" t="s">
        <v>61</v>
      </c>
      <c r="D379" s="21" t="s">
        <v>821</v>
      </c>
      <c r="E379" s="21">
        <v>20</v>
      </c>
      <c r="F379" s="21" t="s">
        <v>63</v>
      </c>
      <c r="G379" s="21">
        <v>83610723</v>
      </c>
    </row>
    <row r="380" spans="1:7" x14ac:dyDescent="0.45">
      <c r="A380" s="19">
        <v>745</v>
      </c>
      <c r="B380" s="16" t="s">
        <v>822</v>
      </c>
      <c r="C380" s="16" t="s">
        <v>61</v>
      </c>
      <c r="D380" s="16" t="s">
        <v>823</v>
      </c>
      <c r="E380" s="16">
        <v>23</v>
      </c>
      <c r="F380" s="16" t="s">
        <v>63</v>
      </c>
      <c r="G380" s="16">
        <v>75005630</v>
      </c>
    </row>
    <row r="381" spans="1:7" x14ac:dyDescent="0.45">
      <c r="A381" s="20">
        <v>1561</v>
      </c>
      <c r="B381" s="21" t="s">
        <v>824</v>
      </c>
      <c r="C381" s="21" t="s">
        <v>65</v>
      </c>
      <c r="D381" s="21" t="s">
        <v>825</v>
      </c>
      <c r="E381" s="21">
        <v>33</v>
      </c>
      <c r="F381" s="21" t="s">
        <v>88</v>
      </c>
      <c r="G381" s="21">
        <v>90195955</v>
      </c>
    </row>
    <row r="382" spans="1:7" x14ac:dyDescent="0.45">
      <c r="A382" s="19">
        <v>469</v>
      </c>
      <c r="B382" s="16" t="s">
        <v>826</v>
      </c>
      <c r="C382" s="16" t="s">
        <v>65</v>
      </c>
      <c r="D382" s="16" t="s">
        <v>827</v>
      </c>
      <c r="E382" s="16">
        <v>43</v>
      </c>
      <c r="F382" s="16" t="s">
        <v>63</v>
      </c>
      <c r="G382" s="16">
        <v>46591823</v>
      </c>
    </row>
    <row r="383" spans="1:7" x14ac:dyDescent="0.45">
      <c r="A383" s="20">
        <v>798</v>
      </c>
      <c r="B383" s="21" t="s">
        <v>828</v>
      </c>
      <c r="C383" s="21" t="s">
        <v>65</v>
      </c>
      <c r="D383" s="21" t="s">
        <v>829</v>
      </c>
      <c r="E383" s="21">
        <v>42</v>
      </c>
      <c r="F383" s="21" t="s">
        <v>63</v>
      </c>
      <c r="G383" s="21">
        <v>69832064</v>
      </c>
    </row>
    <row r="384" spans="1:7" x14ac:dyDescent="0.45">
      <c r="A384" s="19">
        <v>150</v>
      </c>
      <c r="B384" s="16" t="s">
        <v>830</v>
      </c>
      <c r="C384" s="16" t="s">
        <v>61</v>
      </c>
      <c r="D384" s="16" t="s">
        <v>831</v>
      </c>
      <c r="E384" s="16">
        <v>36</v>
      </c>
      <c r="F384" s="16" t="s">
        <v>121</v>
      </c>
      <c r="G384" s="16">
        <v>38405465</v>
      </c>
    </row>
    <row r="385" spans="1:7" x14ac:dyDescent="0.45">
      <c r="A385" s="20">
        <v>1508</v>
      </c>
      <c r="B385" s="21" t="s">
        <v>832</v>
      </c>
      <c r="C385" s="21" t="s">
        <v>71</v>
      </c>
      <c r="D385" s="21" t="s">
        <v>833</v>
      </c>
      <c r="E385" s="21">
        <v>19</v>
      </c>
      <c r="F385" s="21" t="s">
        <v>63</v>
      </c>
      <c r="G385" s="21">
        <v>59737450</v>
      </c>
    </row>
    <row r="386" spans="1:7" x14ac:dyDescent="0.45">
      <c r="A386" s="19">
        <v>1119</v>
      </c>
      <c r="B386" s="16" t="s">
        <v>834</v>
      </c>
      <c r="C386" s="16" t="s">
        <v>61</v>
      </c>
      <c r="D386" s="16" t="s">
        <v>835</v>
      </c>
      <c r="E386" s="16">
        <v>36</v>
      </c>
      <c r="F386" s="16" t="s">
        <v>63</v>
      </c>
      <c r="G386" s="16">
        <v>62572205</v>
      </c>
    </row>
    <row r="387" spans="1:7" x14ac:dyDescent="0.45">
      <c r="A387" s="20">
        <v>1227</v>
      </c>
      <c r="B387" s="21" t="s">
        <v>836</v>
      </c>
      <c r="C387" s="21" t="s">
        <v>65</v>
      </c>
      <c r="D387" s="21" t="s">
        <v>837</v>
      </c>
      <c r="E387" s="21">
        <v>36</v>
      </c>
      <c r="F387" s="21" t="s">
        <v>101</v>
      </c>
      <c r="G387" s="21">
        <v>94893579</v>
      </c>
    </row>
    <row r="388" spans="1:7" x14ac:dyDescent="0.45">
      <c r="A388" s="19">
        <v>1591</v>
      </c>
      <c r="B388" s="16" t="s">
        <v>838</v>
      </c>
      <c r="C388" s="16" t="s">
        <v>65</v>
      </c>
      <c r="D388" s="16" t="s">
        <v>839</v>
      </c>
      <c r="E388" s="16">
        <v>35</v>
      </c>
      <c r="F388" s="16" t="s">
        <v>88</v>
      </c>
      <c r="G388" s="16">
        <v>37585099</v>
      </c>
    </row>
    <row r="389" spans="1:7" x14ac:dyDescent="0.45">
      <c r="A389" s="20">
        <v>975</v>
      </c>
      <c r="B389" s="21" t="s">
        <v>840</v>
      </c>
      <c r="C389" s="21" t="s">
        <v>61</v>
      </c>
      <c r="D389" s="21" t="s">
        <v>841</v>
      </c>
      <c r="E389" s="21">
        <v>30</v>
      </c>
      <c r="F389" s="21" t="s">
        <v>63</v>
      </c>
      <c r="G389" s="21">
        <v>65906862</v>
      </c>
    </row>
    <row r="390" spans="1:7" x14ac:dyDescent="0.45">
      <c r="A390" s="19">
        <v>864</v>
      </c>
      <c r="B390" s="16" t="s">
        <v>842</v>
      </c>
      <c r="C390" s="16" t="s">
        <v>65</v>
      </c>
      <c r="D390" s="16" t="s">
        <v>843</v>
      </c>
      <c r="E390" s="16">
        <v>29</v>
      </c>
      <c r="F390" s="16" t="s">
        <v>63</v>
      </c>
      <c r="G390" s="16">
        <v>14614342</v>
      </c>
    </row>
    <row r="391" spans="1:7" x14ac:dyDescent="0.45">
      <c r="A391" s="20">
        <v>109</v>
      </c>
      <c r="B391" s="21" t="s">
        <v>844</v>
      </c>
      <c r="C391" s="21" t="s">
        <v>65</v>
      </c>
      <c r="D391" s="21" t="s">
        <v>845</v>
      </c>
      <c r="E391" s="21">
        <v>29</v>
      </c>
      <c r="F391" s="21" t="s">
        <v>253</v>
      </c>
      <c r="G391" s="21">
        <v>11780930</v>
      </c>
    </row>
    <row r="392" spans="1:7" x14ac:dyDescent="0.45">
      <c r="A392" s="19">
        <v>914</v>
      </c>
      <c r="B392" s="16" t="s">
        <v>846</v>
      </c>
      <c r="C392" s="16" t="s">
        <v>61</v>
      </c>
      <c r="D392" s="16" t="s">
        <v>847</v>
      </c>
      <c r="E392" s="16">
        <v>19</v>
      </c>
      <c r="F392" s="16" t="s">
        <v>63</v>
      </c>
      <c r="G392" s="16">
        <v>7199948</v>
      </c>
    </row>
    <row r="393" spans="1:7" x14ac:dyDescent="0.45">
      <c r="A393" s="20">
        <v>312</v>
      </c>
      <c r="B393" s="21" t="s">
        <v>848</v>
      </c>
      <c r="C393" s="21" t="s">
        <v>61</v>
      </c>
      <c r="D393" s="21" t="s">
        <v>849</v>
      </c>
      <c r="E393" s="21">
        <v>34</v>
      </c>
      <c r="F393" s="21" t="s">
        <v>88</v>
      </c>
      <c r="G393" s="21">
        <v>66255239</v>
      </c>
    </row>
    <row r="394" spans="1:7" x14ac:dyDescent="0.45">
      <c r="A394" s="19">
        <v>1244</v>
      </c>
      <c r="B394" s="16" t="s">
        <v>850</v>
      </c>
      <c r="C394" s="16" t="s">
        <v>65</v>
      </c>
      <c r="D394" s="16" t="s">
        <v>851</v>
      </c>
      <c r="E394" s="16">
        <v>28</v>
      </c>
      <c r="F394" s="16" t="s">
        <v>63</v>
      </c>
      <c r="G394" s="16">
        <v>94784854</v>
      </c>
    </row>
    <row r="395" spans="1:7" x14ac:dyDescent="0.45">
      <c r="A395" s="20">
        <v>721</v>
      </c>
      <c r="B395" s="21" t="s">
        <v>852</v>
      </c>
      <c r="C395" s="21" t="s">
        <v>61</v>
      </c>
      <c r="D395" s="21" t="s">
        <v>853</v>
      </c>
      <c r="E395" s="21">
        <v>26</v>
      </c>
      <c r="F395" s="21" t="s">
        <v>88</v>
      </c>
      <c r="G395" s="21">
        <v>51951286</v>
      </c>
    </row>
    <row r="396" spans="1:7" x14ac:dyDescent="0.45">
      <c r="A396" s="19">
        <v>227</v>
      </c>
      <c r="B396" s="16" t="s">
        <v>854</v>
      </c>
      <c r="C396" s="16" t="s">
        <v>61</v>
      </c>
      <c r="D396" s="16" t="s">
        <v>855</v>
      </c>
      <c r="E396" s="16">
        <v>26</v>
      </c>
      <c r="F396" s="16" t="s">
        <v>79</v>
      </c>
      <c r="G396" s="16">
        <v>7475807</v>
      </c>
    </row>
    <row r="397" spans="1:7" x14ac:dyDescent="0.45">
      <c r="A397" s="20">
        <v>1474</v>
      </c>
      <c r="B397" s="21" t="s">
        <v>856</v>
      </c>
      <c r="C397" s="21" t="s">
        <v>65</v>
      </c>
      <c r="D397" s="21" t="s">
        <v>857</v>
      </c>
      <c r="E397" s="21">
        <v>26</v>
      </c>
      <c r="F397" s="21" t="s">
        <v>63</v>
      </c>
      <c r="G397" s="21">
        <v>72082215</v>
      </c>
    </row>
    <row r="398" spans="1:7" x14ac:dyDescent="0.45">
      <c r="A398" s="19">
        <v>1440</v>
      </c>
      <c r="B398" s="16" t="s">
        <v>858</v>
      </c>
      <c r="C398" s="16" t="s">
        <v>71</v>
      </c>
      <c r="D398" s="16" t="s">
        <v>859</v>
      </c>
      <c r="E398" s="16">
        <v>44</v>
      </c>
      <c r="F398" s="16" t="s">
        <v>63</v>
      </c>
      <c r="G398" s="16">
        <v>72148020</v>
      </c>
    </row>
    <row r="399" spans="1:7" x14ac:dyDescent="0.45">
      <c r="A399" s="20">
        <v>1501</v>
      </c>
      <c r="B399" s="21" t="s">
        <v>860</v>
      </c>
      <c r="C399" s="21" t="s">
        <v>61</v>
      </c>
      <c r="D399" s="21" t="s">
        <v>861</v>
      </c>
      <c r="E399" s="21">
        <v>35</v>
      </c>
      <c r="F399" s="21" t="s">
        <v>168</v>
      </c>
      <c r="G399" s="21">
        <v>75185337</v>
      </c>
    </row>
    <row r="400" spans="1:7" x14ac:dyDescent="0.45">
      <c r="A400" s="19">
        <v>552</v>
      </c>
      <c r="B400" s="16" t="s">
        <v>862</v>
      </c>
      <c r="C400" s="16" t="s">
        <v>61</v>
      </c>
      <c r="D400" s="16" t="s">
        <v>863</v>
      </c>
      <c r="E400" s="16">
        <v>24</v>
      </c>
      <c r="F400" s="16" t="s">
        <v>63</v>
      </c>
      <c r="G400" s="16">
        <v>52368163</v>
      </c>
    </row>
    <row r="401" spans="1:7" x14ac:dyDescent="0.45">
      <c r="A401" s="20">
        <v>1159</v>
      </c>
      <c r="B401" s="21" t="s">
        <v>864</v>
      </c>
      <c r="C401" s="21" t="s">
        <v>65</v>
      </c>
      <c r="D401" s="21" t="s">
        <v>865</v>
      </c>
      <c r="E401" s="21">
        <v>27</v>
      </c>
      <c r="F401" s="21" t="s">
        <v>63</v>
      </c>
      <c r="G401" s="21">
        <v>42918631</v>
      </c>
    </row>
    <row r="402" spans="1:7" x14ac:dyDescent="0.45">
      <c r="A402" s="19">
        <v>405</v>
      </c>
      <c r="B402" s="16" t="s">
        <v>866</v>
      </c>
      <c r="C402" s="16" t="s">
        <v>65</v>
      </c>
      <c r="D402" s="16" t="s">
        <v>867</v>
      </c>
      <c r="E402" s="16">
        <v>21</v>
      </c>
      <c r="F402" s="16" t="s">
        <v>63</v>
      </c>
      <c r="G402" s="16">
        <v>58335958</v>
      </c>
    </row>
    <row r="403" spans="1:7" x14ac:dyDescent="0.45">
      <c r="A403" s="20">
        <v>857</v>
      </c>
      <c r="B403" s="21" t="s">
        <v>868</v>
      </c>
      <c r="C403" s="21" t="s">
        <v>65</v>
      </c>
      <c r="D403" s="21" t="s">
        <v>869</v>
      </c>
      <c r="E403" s="21">
        <v>25</v>
      </c>
      <c r="F403" s="21" t="s">
        <v>168</v>
      </c>
      <c r="G403" s="21">
        <v>99625321</v>
      </c>
    </row>
    <row r="404" spans="1:7" x14ac:dyDescent="0.45">
      <c r="A404" s="19">
        <v>1689</v>
      </c>
      <c r="B404" s="16" t="s">
        <v>870</v>
      </c>
      <c r="C404" s="16" t="s">
        <v>71</v>
      </c>
      <c r="D404" s="16" t="s">
        <v>871</v>
      </c>
      <c r="E404" s="16">
        <v>38</v>
      </c>
      <c r="F404" s="16" t="s">
        <v>121</v>
      </c>
      <c r="G404" s="16">
        <v>71166034</v>
      </c>
    </row>
    <row r="405" spans="1:7" x14ac:dyDescent="0.45">
      <c r="A405" s="20">
        <v>882</v>
      </c>
      <c r="B405" s="21" t="s">
        <v>872</v>
      </c>
      <c r="C405" s="21" t="s">
        <v>61</v>
      </c>
      <c r="D405" s="21" t="s">
        <v>873</v>
      </c>
      <c r="E405" s="21">
        <v>35</v>
      </c>
      <c r="F405" s="21" t="s">
        <v>63</v>
      </c>
      <c r="G405" s="21">
        <v>50692068</v>
      </c>
    </row>
    <row r="406" spans="1:7" x14ac:dyDescent="0.45">
      <c r="A406" s="19">
        <v>1069</v>
      </c>
      <c r="B406" s="16" t="s">
        <v>874</v>
      </c>
      <c r="C406" s="16" t="s">
        <v>71</v>
      </c>
      <c r="D406" s="16" t="s">
        <v>875</v>
      </c>
      <c r="E406" s="16">
        <v>35</v>
      </c>
      <c r="F406" s="16" t="s">
        <v>88</v>
      </c>
      <c r="G406" s="16">
        <v>51495498</v>
      </c>
    </row>
    <row r="407" spans="1:7" x14ac:dyDescent="0.45">
      <c r="A407" s="20">
        <v>160</v>
      </c>
      <c r="B407" s="21" t="s">
        <v>876</v>
      </c>
      <c r="C407" s="21" t="s">
        <v>61</v>
      </c>
      <c r="D407" s="21" t="s">
        <v>877</v>
      </c>
      <c r="E407" s="21">
        <v>21</v>
      </c>
      <c r="F407" s="21" t="s">
        <v>63</v>
      </c>
      <c r="G407" s="21">
        <v>23822415</v>
      </c>
    </row>
    <row r="408" spans="1:7" x14ac:dyDescent="0.45">
      <c r="A408" s="19">
        <v>869</v>
      </c>
      <c r="B408" s="16" t="s">
        <v>878</v>
      </c>
      <c r="C408" s="16" t="s">
        <v>61</v>
      </c>
      <c r="D408" s="16" t="s">
        <v>631</v>
      </c>
      <c r="E408" s="16">
        <v>23</v>
      </c>
      <c r="F408" s="16" t="s">
        <v>63</v>
      </c>
      <c r="G408" s="16">
        <v>28297504</v>
      </c>
    </row>
    <row r="409" spans="1:7" x14ac:dyDescent="0.45">
      <c r="A409" s="20">
        <v>637</v>
      </c>
      <c r="B409" s="21" t="s">
        <v>879</v>
      </c>
      <c r="C409" s="21" t="s">
        <v>65</v>
      </c>
      <c r="D409" s="21" t="s">
        <v>880</v>
      </c>
      <c r="E409" s="21">
        <v>35</v>
      </c>
      <c r="F409" s="21" t="s">
        <v>253</v>
      </c>
      <c r="G409" s="21">
        <v>80461568</v>
      </c>
    </row>
    <row r="410" spans="1:7" x14ac:dyDescent="0.45">
      <c r="A410" s="19">
        <v>438</v>
      </c>
      <c r="B410" s="16" t="s">
        <v>881</v>
      </c>
      <c r="C410" s="16" t="s">
        <v>71</v>
      </c>
      <c r="D410" s="16" t="s">
        <v>882</v>
      </c>
      <c r="E410" s="16">
        <v>35</v>
      </c>
      <c r="F410" s="16" t="s">
        <v>93</v>
      </c>
      <c r="G410" s="16">
        <v>92263763</v>
      </c>
    </row>
    <row r="411" spans="1:7" x14ac:dyDescent="0.45">
      <c r="A411" s="20">
        <v>12</v>
      </c>
      <c r="B411" s="21" t="s">
        <v>883</v>
      </c>
      <c r="C411" s="21" t="s">
        <v>61</v>
      </c>
      <c r="D411" s="21" t="s">
        <v>884</v>
      </c>
      <c r="E411" s="21">
        <v>32</v>
      </c>
      <c r="F411" s="21" t="s">
        <v>98</v>
      </c>
      <c r="G411" s="21">
        <v>20862927</v>
      </c>
    </row>
    <row r="412" spans="1:7" x14ac:dyDescent="0.45">
      <c r="A412" s="19">
        <v>604</v>
      </c>
      <c r="B412" s="16" t="s">
        <v>885</v>
      </c>
      <c r="C412" s="16" t="s">
        <v>61</v>
      </c>
      <c r="D412" s="16" t="s">
        <v>886</v>
      </c>
      <c r="E412" s="16">
        <v>36</v>
      </c>
      <c r="F412" s="16" t="s">
        <v>63</v>
      </c>
      <c r="G412" s="16">
        <v>61939117</v>
      </c>
    </row>
    <row r="413" spans="1:7" x14ac:dyDescent="0.45">
      <c r="A413" s="20">
        <v>30</v>
      </c>
      <c r="B413" s="21" t="s">
        <v>887</v>
      </c>
      <c r="C413" s="21" t="s">
        <v>61</v>
      </c>
      <c r="D413" s="21" t="s">
        <v>888</v>
      </c>
      <c r="E413" s="21">
        <v>24</v>
      </c>
      <c r="F413" s="21" t="s">
        <v>63</v>
      </c>
      <c r="G413" s="21">
        <v>71263688</v>
      </c>
    </row>
    <row r="414" spans="1:7" x14ac:dyDescent="0.45">
      <c r="A414" s="19">
        <v>15</v>
      </c>
      <c r="B414" s="16" t="s">
        <v>889</v>
      </c>
      <c r="C414" s="16" t="s">
        <v>61</v>
      </c>
      <c r="D414" s="16" t="s">
        <v>890</v>
      </c>
      <c r="E414" s="16">
        <v>41</v>
      </c>
      <c r="F414" s="16" t="s">
        <v>88</v>
      </c>
      <c r="G414" s="16">
        <v>12092353</v>
      </c>
    </row>
    <row r="415" spans="1:7" x14ac:dyDescent="0.45">
      <c r="A415" s="20">
        <v>968</v>
      </c>
      <c r="B415" s="21" t="s">
        <v>891</v>
      </c>
      <c r="C415" s="21" t="s">
        <v>65</v>
      </c>
      <c r="D415" s="21" t="s">
        <v>892</v>
      </c>
      <c r="E415" s="21">
        <v>42</v>
      </c>
      <c r="F415" s="21" t="s">
        <v>121</v>
      </c>
      <c r="G415" s="21">
        <v>11249743</v>
      </c>
    </row>
    <row r="416" spans="1:7" x14ac:dyDescent="0.45">
      <c r="A416" s="19">
        <v>1377</v>
      </c>
      <c r="B416" s="16" t="s">
        <v>893</v>
      </c>
      <c r="C416" s="16" t="s">
        <v>65</v>
      </c>
      <c r="D416" s="16" t="s">
        <v>894</v>
      </c>
      <c r="E416" s="16">
        <v>25</v>
      </c>
      <c r="F416" s="16" t="s">
        <v>63</v>
      </c>
      <c r="G416" s="16">
        <v>29340145</v>
      </c>
    </row>
    <row r="417" spans="1:7" x14ac:dyDescent="0.45">
      <c r="A417" s="20">
        <v>1239</v>
      </c>
      <c r="B417" s="21" t="s">
        <v>895</v>
      </c>
      <c r="C417" s="21" t="s">
        <v>65</v>
      </c>
      <c r="D417" s="21" t="s">
        <v>896</v>
      </c>
      <c r="E417" s="21">
        <v>27</v>
      </c>
      <c r="F417" s="21" t="s">
        <v>63</v>
      </c>
      <c r="G417" s="21">
        <v>67751706</v>
      </c>
    </row>
    <row r="418" spans="1:7" x14ac:dyDescent="0.45">
      <c r="A418" s="19">
        <v>783</v>
      </c>
      <c r="B418" s="16" t="s">
        <v>897</v>
      </c>
      <c r="C418" s="16" t="s">
        <v>65</v>
      </c>
      <c r="D418" s="16" t="s">
        <v>384</v>
      </c>
      <c r="E418" s="16">
        <v>29</v>
      </c>
      <c r="F418" s="16" t="s">
        <v>79</v>
      </c>
      <c r="G418" s="16">
        <v>26545049</v>
      </c>
    </row>
    <row r="419" spans="1:7" x14ac:dyDescent="0.45">
      <c r="A419" s="20">
        <v>1726</v>
      </c>
      <c r="B419" s="21" t="s">
        <v>898</v>
      </c>
      <c r="C419" s="21" t="s">
        <v>61</v>
      </c>
      <c r="D419" s="21" t="s">
        <v>444</v>
      </c>
      <c r="E419" s="21">
        <v>29</v>
      </c>
      <c r="F419" s="21" t="s">
        <v>106</v>
      </c>
      <c r="G419" s="21">
        <v>34531131</v>
      </c>
    </row>
    <row r="420" spans="1:7" x14ac:dyDescent="0.45">
      <c r="A420" s="19">
        <v>577</v>
      </c>
      <c r="B420" s="16" t="s">
        <v>899</v>
      </c>
      <c r="C420" s="16" t="s">
        <v>65</v>
      </c>
      <c r="D420" s="16" t="s">
        <v>900</v>
      </c>
      <c r="E420" s="16">
        <v>27</v>
      </c>
      <c r="F420" s="16" t="s">
        <v>63</v>
      </c>
      <c r="G420" s="16">
        <v>15661341</v>
      </c>
    </row>
    <row r="421" spans="1:7" x14ac:dyDescent="0.45">
      <c r="A421" s="20">
        <v>825</v>
      </c>
      <c r="B421" s="21" t="s">
        <v>901</v>
      </c>
      <c r="C421" s="21" t="s">
        <v>61</v>
      </c>
      <c r="D421" s="21" t="s">
        <v>902</v>
      </c>
      <c r="E421" s="21">
        <v>33</v>
      </c>
      <c r="F421" s="21" t="s">
        <v>98</v>
      </c>
      <c r="G421" s="21">
        <v>66023199</v>
      </c>
    </row>
    <row r="422" spans="1:7" x14ac:dyDescent="0.45">
      <c r="A422" s="19">
        <v>512</v>
      </c>
      <c r="B422" s="16" t="s">
        <v>903</v>
      </c>
      <c r="C422" s="16" t="s">
        <v>61</v>
      </c>
      <c r="D422" s="16" t="s">
        <v>904</v>
      </c>
      <c r="E422" s="16">
        <v>24</v>
      </c>
      <c r="F422" s="16" t="s">
        <v>63</v>
      </c>
      <c r="G422" s="16">
        <v>14659882</v>
      </c>
    </row>
    <row r="423" spans="1:7" x14ac:dyDescent="0.45">
      <c r="A423" s="20">
        <v>370</v>
      </c>
      <c r="B423" s="21" t="s">
        <v>905</v>
      </c>
      <c r="C423" s="21" t="s">
        <v>61</v>
      </c>
      <c r="D423" s="21" t="s">
        <v>906</v>
      </c>
      <c r="E423" s="21">
        <v>25</v>
      </c>
      <c r="F423" s="21" t="s">
        <v>63</v>
      </c>
      <c r="G423" s="21">
        <v>18614652</v>
      </c>
    </row>
    <row r="424" spans="1:7" x14ac:dyDescent="0.45">
      <c r="A424" s="19">
        <v>1589</v>
      </c>
      <c r="B424" s="16" t="s">
        <v>907</v>
      </c>
      <c r="C424" s="16" t="s">
        <v>65</v>
      </c>
      <c r="D424" s="16" t="s">
        <v>908</v>
      </c>
      <c r="E424" s="16">
        <v>21</v>
      </c>
      <c r="F424" s="16" t="s">
        <v>63</v>
      </c>
      <c r="G424" s="16">
        <v>57341721</v>
      </c>
    </row>
    <row r="425" spans="1:7" x14ac:dyDescent="0.45">
      <c r="A425" s="20">
        <v>284</v>
      </c>
      <c r="B425" s="21" t="s">
        <v>909</v>
      </c>
      <c r="C425" s="21" t="s">
        <v>61</v>
      </c>
      <c r="D425" s="21" t="s">
        <v>910</v>
      </c>
      <c r="E425" s="21">
        <v>36</v>
      </c>
      <c r="F425" s="21" t="s">
        <v>126</v>
      </c>
      <c r="G425" s="21">
        <v>52251233</v>
      </c>
    </row>
    <row r="426" spans="1:7" x14ac:dyDescent="0.45">
      <c r="A426" s="19">
        <v>629</v>
      </c>
      <c r="B426" s="16" t="s">
        <v>911</v>
      </c>
      <c r="C426" s="16" t="s">
        <v>71</v>
      </c>
      <c r="D426" s="16" t="s">
        <v>912</v>
      </c>
      <c r="E426" s="16">
        <v>23</v>
      </c>
      <c r="F426" s="16" t="s">
        <v>63</v>
      </c>
      <c r="G426" s="16">
        <v>21756631</v>
      </c>
    </row>
    <row r="427" spans="1:7" x14ac:dyDescent="0.45">
      <c r="A427" s="20">
        <v>1443</v>
      </c>
      <c r="B427" s="21" t="s">
        <v>913</v>
      </c>
      <c r="C427" s="21" t="s">
        <v>61</v>
      </c>
      <c r="D427" s="21" t="s">
        <v>914</v>
      </c>
      <c r="E427" s="21">
        <v>32</v>
      </c>
      <c r="F427" s="21" t="s">
        <v>63</v>
      </c>
      <c r="G427" s="21">
        <v>32662654</v>
      </c>
    </row>
    <row r="428" spans="1:7" x14ac:dyDescent="0.45">
      <c r="A428" s="19">
        <v>1105</v>
      </c>
      <c r="B428" s="16" t="s">
        <v>915</v>
      </c>
      <c r="C428" s="16" t="s">
        <v>65</v>
      </c>
      <c r="D428" s="16" t="s">
        <v>916</v>
      </c>
      <c r="E428" s="16">
        <v>38</v>
      </c>
      <c r="F428" s="16" t="s">
        <v>88</v>
      </c>
      <c r="G428" s="16">
        <v>8340066</v>
      </c>
    </row>
    <row r="429" spans="1:7" x14ac:dyDescent="0.45">
      <c r="A429" s="20">
        <v>993</v>
      </c>
      <c r="B429" s="21" t="s">
        <v>917</v>
      </c>
      <c r="C429" s="21" t="s">
        <v>65</v>
      </c>
      <c r="D429" s="21" t="s">
        <v>918</v>
      </c>
      <c r="E429" s="21">
        <v>20</v>
      </c>
      <c r="F429" s="21" t="s">
        <v>63</v>
      </c>
      <c r="G429" s="21">
        <v>31769327</v>
      </c>
    </row>
    <row r="430" spans="1:7" x14ac:dyDescent="0.45">
      <c r="A430" s="19">
        <v>475</v>
      </c>
      <c r="B430" s="16" t="s">
        <v>919</v>
      </c>
      <c r="C430" s="16" t="s">
        <v>71</v>
      </c>
      <c r="D430" s="16" t="s">
        <v>920</v>
      </c>
      <c r="E430" s="16">
        <v>29</v>
      </c>
      <c r="F430" s="16" t="s">
        <v>63</v>
      </c>
      <c r="G430" s="16">
        <v>99031960</v>
      </c>
    </row>
    <row r="431" spans="1:7" x14ac:dyDescent="0.45">
      <c r="A431" s="20">
        <v>626</v>
      </c>
      <c r="B431" s="21" t="s">
        <v>921</v>
      </c>
      <c r="C431" s="21" t="s">
        <v>65</v>
      </c>
      <c r="D431" s="21" t="s">
        <v>922</v>
      </c>
      <c r="E431" s="21">
        <v>34</v>
      </c>
      <c r="F431" s="21" t="s">
        <v>168</v>
      </c>
      <c r="G431" s="21">
        <v>42474920</v>
      </c>
    </row>
    <row r="432" spans="1:7" x14ac:dyDescent="0.45">
      <c r="A432" s="19">
        <v>158</v>
      </c>
      <c r="B432" s="16" t="s">
        <v>923</v>
      </c>
      <c r="C432" s="16" t="s">
        <v>61</v>
      </c>
      <c r="D432" s="16" t="s">
        <v>924</v>
      </c>
      <c r="E432" s="16">
        <v>46</v>
      </c>
      <c r="F432" s="16" t="s">
        <v>63</v>
      </c>
      <c r="G432" s="16">
        <v>73248410</v>
      </c>
    </row>
    <row r="433" spans="1:7" x14ac:dyDescent="0.45">
      <c r="A433" s="20">
        <v>196</v>
      </c>
      <c r="B433" s="21" t="s">
        <v>925</v>
      </c>
      <c r="C433" s="21" t="s">
        <v>65</v>
      </c>
      <c r="D433" s="21" t="s">
        <v>926</v>
      </c>
      <c r="E433" s="21">
        <v>33</v>
      </c>
      <c r="F433" s="21" t="s">
        <v>106</v>
      </c>
      <c r="G433" s="21">
        <v>42570444</v>
      </c>
    </row>
    <row r="434" spans="1:7" x14ac:dyDescent="0.45">
      <c r="A434" s="19">
        <v>107</v>
      </c>
      <c r="B434" s="16" t="s">
        <v>927</v>
      </c>
      <c r="C434" s="16" t="s">
        <v>61</v>
      </c>
      <c r="D434" s="16" t="s">
        <v>928</v>
      </c>
      <c r="E434" s="16">
        <v>38</v>
      </c>
      <c r="F434" s="16" t="s">
        <v>63</v>
      </c>
      <c r="G434" s="16">
        <v>53232293</v>
      </c>
    </row>
    <row r="435" spans="1:7" x14ac:dyDescent="0.45">
      <c r="A435" s="20">
        <v>711</v>
      </c>
      <c r="B435" s="21" t="s">
        <v>929</v>
      </c>
      <c r="C435" s="21" t="s">
        <v>61</v>
      </c>
      <c r="D435" s="21" t="s">
        <v>930</v>
      </c>
      <c r="E435" s="21">
        <v>29</v>
      </c>
      <c r="F435" s="21" t="s">
        <v>63</v>
      </c>
      <c r="G435" s="21">
        <v>43680913</v>
      </c>
    </row>
    <row r="436" spans="1:7" x14ac:dyDescent="0.45">
      <c r="A436" s="19">
        <v>74</v>
      </c>
      <c r="B436" s="16" t="s">
        <v>931</v>
      </c>
      <c r="C436" s="16" t="s">
        <v>61</v>
      </c>
      <c r="D436" s="16" t="s">
        <v>932</v>
      </c>
      <c r="E436" s="16">
        <v>46</v>
      </c>
      <c r="F436" s="16" t="s">
        <v>63</v>
      </c>
      <c r="G436" s="16">
        <v>61125603</v>
      </c>
    </row>
    <row r="437" spans="1:7" x14ac:dyDescent="0.45">
      <c r="A437" s="20">
        <v>1536</v>
      </c>
      <c r="B437" s="21" t="s">
        <v>933</v>
      </c>
      <c r="C437" s="21" t="s">
        <v>61</v>
      </c>
      <c r="D437" s="21" t="s">
        <v>934</v>
      </c>
      <c r="E437" s="21">
        <v>23</v>
      </c>
      <c r="F437" s="21" t="s">
        <v>63</v>
      </c>
      <c r="G437" s="21">
        <v>61334687</v>
      </c>
    </row>
    <row r="438" spans="1:7" x14ac:dyDescent="0.45">
      <c r="A438" s="19">
        <v>1117</v>
      </c>
      <c r="B438" s="16" t="s">
        <v>935</v>
      </c>
      <c r="C438" s="16" t="s">
        <v>61</v>
      </c>
      <c r="D438" s="16" t="s">
        <v>936</v>
      </c>
      <c r="E438" s="16">
        <v>35</v>
      </c>
      <c r="F438" s="16" t="s">
        <v>63</v>
      </c>
      <c r="G438" s="16">
        <v>78255341</v>
      </c>
    </row>
    <row r="439" spans="1:7" x14ac:dyDescent="0.45">
      <c r="A439" s="20">
        <v>846</v>
      </c>
      <c r="B439" s="21" t="s">
        <v>937</v>
      </c>
      <c r="C439" s="21" t="s">
        <v>61</v>
      </c>
      <c r="D439" s="21" t="s">
        <v>938</v>
      </c>
      <c r="E439" s="21">
        <v>25</v>
      </c>
      <c r="F439" s="21" t="s">
        <v>63</v>
      </c>
      <c r="G439" s="21">
        <v>87518196</v>
      </c>
    </row>
    <row r="440" spans="1:7" x14ac:dyDescent="0.45">
      <c r="A440" s="19">
        <v>650</v>
      </c>
      <c r="B440" s="16" t="s">
        <v>939</v>
      </c>
      <c r="C440" s="16" t="s">
        <v>61</v>
      </c>
      <c r="D440" s="16" t="s">
        <v>940</v>
      </c>
      <c r="E440" s="16">
        <v>27</v>
      </c>
      <c r="F440" s="16" t="s">
        <v>63</v>
      </c>
      <c r="G440" s="16">
        <v>60203475</v>
      </c>
    </row>
    <row r="441" spans="1:7" x14ac:dyDescent="0.45">
      <c r="A441" s="20">
        <v>1587</v>
      </c>
      <c r="B441" s="21" t="s">
        <v>941</v>
      </c>
      <c r="C441" s="21" t="s">
        <v>61</v>
      </c>
      <c r="D441" s="21" t="s">
        <v>942</v>
      </c>
      <c r="E441" s="21">
        <v>17</v>
      </c>
      <c r="F441" s="21" t="s">
        <v>63</v>
      </c>
      <c r="G441" s="21">
        <v>96319507</v>
      </c>
    </row>
    <row r="442" spans="1:7" x14ac:dyDescent="0.45">
      <c r="A442" s="19">
        <v>1062</v>
      </c>
      <c r="B442" s="16" t="s">
        <v>943</v>
      </c>
      <c r="C442" s="16" t="s">
        <v>61</v>
      </c>
      <c r="D442" s="16" t="s">
        <v>944</v>
      </c>
      <c r="E442" s="16">
        <v>26</v>
      </c>
      <c r="F442" s="16" t="s">
        <v>93</v>
      </c>
      <c r="G442" s="16">
        <v>28353298</v>
      </c>
    </row>
    <row r="443" spans="1:7" x14ac:dyDescent="0.45">
      <c r="A443" s="20">
        <v>666</v>
      </c>
      <c r="B443" s="21" t="s">
        <v>945</v>
      </c>
      <c r="C443" s="21" t="s">
        <v>65</v>
      </c>
      <c r="D443" s="21" t="s">
        <v>946</v>
      </c>
      <c r="E443" s="21">
        <v>21</v>
      </c>
      <c r="F443" s="21" t="s">
        <v>63</v>
      </c>
      <c r="G443" s="21">
        <v>65280448</v>
      </c>
    </row>
    <row r="444" spans="1:7" x14ac:dyDescent="0.45">
      <c r="A444" s="19">
        <v>1231</v>
      </c>
      <c r="B444" s="16" t="s">
        <v>947</v>
      </c>
      <c r="C444" s="16" t="s">
        <v>65</v>
      </c>
      <c r="D444" s="16" t="s">
        <v>948</v>
      </c>
      <c r="E444" s="16">
        <v>26</v>
      </c>
      <c r="F444" s="16" t="s">
        <v>63</v>
      </c>
      <c r="G444" s="16">
        <v>17923433</v>
      </c>
    </row>
    <row r="445" spans="1:7" x14ac:dyDescent="0.45">
      <c r="A445" s="20">
        <v>1600</v>
      </c>
      <c r="B445" s="21" t="s">
        <v>949</v>
      </c>
      <c r="C445" s="21" t="s">
        <v>61</v>
      </c>
      <c r="D445" s="21" t="s">
        <v>950</v>
      </c>
      <c r="E445" s="21">
        <v>30</v>
      </c>
      <c r="F445" s="21" t="s">
        <v>63</v>
      </c>
      <c r="G445" s="21">
        <v>72723002</v>
      </c>
    </row>
    <row r="446" spans="1:7" x14ac:dyDescent="0.45">
      <c r="A446" s="19">
        <v>944</v>
      </c>
      <c r="B446" s="16" t="s">
        <v>518</v>
      </c>
      <c r="C446" s="16" t="s">
        <v>65</v>
      </c>
      <c r="D446" s="16" t="s">
        <v>519</v>
      </c>
      <c r="E446" s="16">
        <v>36</v>
      </c>
      <c r="F446" s="16" t="s">
        <v>63</v>
      </c>
      <c r="G446" s="16">
        <v>49455923</v>
      </c>
    </row>
    <row r="447" spans="1:7" x14ac:dyDescent="0.45">
      <c r="A447" s="20">
        <v>1679</v>
      </c>
      <c r="B447" s="21" t="s">
        <v>951</v>
      </c>
      <c r="C447" s="21" t="s">
        <v>71</v>
      </c>
      <c r="D447" s="21" t="s">
        <v>952</v>
      </c>
      <c r="E447" s="21">
        <v>22</v>
      </c>
      <c r="F447" s="21" t="s">
        <v>63</v>
      </c>
      <c r="G447" s="21">
        <v>648984</v>
      </c>
    </row>
    <row r="448" spans="1:7" x14ac:dyDescent="0.45">
      <c r="A448" s="19">
        <v>989</v>
      </c>
      <c r="B448" s="16" t="s">
        <v>953</v>
      </c>
      <c r="C448" s="16" t="s">
        <v>61</v>
      </c>
      <c r="D448" s="16" t="s">
        <v>954</v>
      </c>
      <c r="E448" s="16">
        <v>28</v>
      </c>
      <c r="F448" s="16" t="s">
        <v>63</v>
      </c>
      <c r="G448" s="16">
        <v>25497071</v>
      </c>
    </row>
    <row r="449" spans="1:7" x14ac:dyDescent="0.45">
      <c r="A449" s="20">
        <v>1503</v>
      </c>
      <c r="B449" s="21" t="s">
        <v>955</v>
      </c>
      <c r="C449" s="21" t="s">
        <v>71</v>
      </c>
      <c r="D449" s="21" t="s">
        <v>956</v>
      </c>
      <c r="E449" s="21">
        <v>31</v>
      </c>
      <c r="F449" s="21" t="s">
        <v>101</v>
      </c>
      <c r="G449" s="21">
        <v>29699590</v>
      </c>
    </row>
    <row r="450" spans="1:7" x14ac:dyDescent="0.45">
      <c r="A450" s="19">
        <v>154</v>
      </c>
      <c r="B450" s="16" t="s">
        <v>957</v>
      </c>
      <c r="C450" s="16" t="s">
        <v>61</v>
      </c>
      <c r="D450" s="16" t="s">
        <v>958</v>
      </c>
      <c r="E450" s="16">
        <v>35</v>
      </c>
      <c r="F450" s="16" t="s">
        <v>63</v>
      </c>
      <c r="G450" s="16">
        <v>91748983</v>
      </c>
    </row>
    <row r="451" spans="1:7" x14ac:dyDescent="0.45">
      <c r="A451" s="20">
        <v>574</v>
      </c>
      <c r="B451" s="21" t="s">
        <v>959</v>
      </c>
      <c r="C451" s="21" t="s">
        <v>71</v>
      </c>
      <c r="D451" s="21" t="s">
        <v>960</v>
      </c>
      <c r="E451" s="21">
        <v>21</v>
      </c>
      <c r="F451" s="21" t="s">
        <v>63</v>
      </c>
      <c r="G451" s="21">
        <v>3372092</v>
      </c>
    </row>
    <row r="452" spans="1:7" x14ac:dyDescent="0.45">
      <c r="A452" s="19">
        <v>976</v>
      </c>
      <c r="B452" s="16" t="s">
        <v>840</v>
      </c>
      <c r="C452" s="16" t="s">
        <v>61</v>
      </c>
      <c r="D452" s="16" t="s">
        <v>841</v>
      </c>
      <c r="E452" s="16">
        <v>30</v>
      </c>
      <c r="F452" s="16" t="s">
        <v>63</v>
      </c>
      <c r="G452" s="16">
        <v>7320714</v>
      </c>
    </row>
    <row r="453" spans="1:7" x14ac:dyDescent="0.45">
      <c r="A453" s="20">
        <v>354</v>
      </c>
      <c r="B453" s="21" t="s">
        <v>961</v>
      </c>
      <c r="C453" s="21" t="s">
        <v>71</v>
      </c>
      <c r="D453" s="21" t="s">
        <v>962</v>
      </c>
      <c r="E453" s="21">
        <v>29</v>
      </c>
      <c r="F453" s="21" t="s">
        <v>63</v>
      </c>
      <c r="G453" s="21">
        <v>69349081</v>
      </c>
    </row>
    <row r="454" spans="1:7" x14ac:dyDescent="0.45">
      <c r="A454" s="19">
        <v>1043</v>
      </c>
      <c r="B454" s="16" t="s">
        <v>963</v>
      </c>
      <c r="C454" s="16" t="s">
        <v>61</v>
      </c>
      <c r="D454" s="16" t="s">
        <v>964</v>
      </c>
      <c r="E454" s="16">
        <v>30</v>
      </c>
      <c r="F454" s="16" t="s">
        <v>965</v>
      </c>
      <c r="G454" s="16">
        <v>44132430</v>
      </c>
    </row>
    <row r="455" spans="1:7" x14ac:dyDescent="0.45">
      <c r="A455" s="20">
        <v>1662</v>
      </c>
      <c r="B455" s="21" t="s">
        <v>966</v>
      </c>
      <c r="C455" s="21" t="s">
        <v>61</v>
      </c>
      <c r="D455" s="21" t="s">
        <v>967</v>
      </c>
      <c r="E455" s="21">
        <v>24</v>
      </c>
      <c r="F455" s="21" t="s">
        <v>63</v>
      </c>
      <c r="G455" s="21">
        <v>67505359</v>
      </c>
    </row>
    <row r="456" spans="1:7" x14ac:dyDescent="0.45">
      <c r="A456" s="19">
        <v>107</v>
      </c>
      <c r="B456" s="16" t="s">
        <v>968</v>
      </c>
      <c r="C456" s="16" t="s">
        <v>61</v>
      </c>
      <c r="D456" s="16" t="s">
        <v>612</v>
      </c>
      <c r="E456" s="16">
        <v>25</v>
      </c>
      <c r="F456" s="16" t="s">
        <v>63</v>
      </c>
      <c r="G456" s="16">
        <v>50216706</v>
      </c>
    </row>
    <row r="457" spans="1:7" x14ac:dyDescent="0.45">
      <c r="A457" s="20">
        <v>677</v>
      </c>
      <c r="B457" s="21" t="s">
        <v>969</v>
      </c>
      <c r="C457" s="21" t="s">
        <v>61</v>
      </c>
      <c r="D457" s="21" t="s">
        <v>970</v>
      </c>
      <c r="E457" s="21">
        <v>31</v>
      </c>
      <c r="F457" s="21" t="s">
        <v>971</v>
      </c>
      <c r="G457" s="21">
        <v>61100008</v>
      </c>
    </row>
    <row r="458" spans="1:7" x14ac:dyDescent="0.45">
      <c r="A458" s="19">
        <v>1204</v>
      </c>
      <c r="B458" s="16" t="s">
        <v>972</v>
      </c>
      <c r="C458" s="16" t="s">
        <v>65</v>
      </c>
      <c r="D458" s="16" t="s">
        <v>873</v>
      </c>
      <c r="E458" s="16">
        <v>35</v>
      </c>
      <c r="F458" s="16" t="s">
        <v>93</v>
      </c>
      <c r="G458" s="16">
        <v>96439649</v>
      </c>
    </row>
    <row r="459" spans="1:7" x14ac:dyDescent="0.45">
      <c r="A459" s="20">
        <v>300</v>
      </c>
      <c r="B459" s="21" t="s">
        <v>973</v>
      </c>
      <c r="C459" s="21" t="s">
        <v>71</v>
      </c>
      <c r="D459" s="21" t="s">
        <v>974</v>
      </c>
      <c r="E459" s="21">
        <v>33</v>
      </c>
      <c r="F459" s="21" t="s">
        <v>93</v>
      </c>
      <c r="G459" s="21">
        <v>48954967</v>
      </c>
    </row>
    <row r="460" spans="1:7" x14ac:dyDescent="0.45">
      <c r="A460" s="19">
        <v>729</v>
      </c>
      <c r="B460" s="16" t="s">
        <v>975</v>
      </c>
      <c r="C460" s="16" t="s">
        <v>65</v>
      </c>
      <c r="D460" s="16" t="s">
        <v>976</v>
      </c>
      <c r="E460" s="16">
        <v>27</v>
      </c>
      <c r="F460" s="16" t="s">
        <v>93</v>
      </c>
      <c r="G460" s="16">
        <v>39429644</v>
      </c>
    </row>
    <row r="461" spans="1:7" x14ac:dyDescent="0.45">
      <c r="A461" s="20">
        <v>943</v>
      </c>
      <c r="B461" s="21" t="s">
        <v>977</v>
      </c>
      <c r="C461" s="21" t="s">
        <v>61</v>
      </c>
      <c r="D461" s="21" t="s">
        <v>978</v>
      </c>
      <c r="E461" s="21">
        <v>26</v>
      </c>
      <c r="F461" s="21" t="s">
        <v>63</v>
      </c>
      <c r="G461" s="21">
        <v>93023891</v>
      </c>
    </row>
    <row r="462" spans="1:7" x14ac:dyDescent="0.45">
      <c r="A462" s="19">
        <v>1468</v>
      </c>
      <c r="B462" s="16" t="s">
        <v>979</v>
      </c>
      <c r="C462" s="16" t="s">
        <v>65</v>
      </c>
      <c r="D462" s="16" t="s">
        <v>980</v>
      </c>
      <c r="E462" s="16">
        <v>41</v>
      </c>
      <c r="F462" s="16" t="s">
        <v>63</v>
      </c>
      <c r="G462" s="16">
        <v>88631523</v>
      </c>
    </row>
    <row r="463" spans="1:7" x14ac:dyDescent="0.45">
      <c r="A463" s="20">
        <v>1209</v>
      </c>
      <c r="B463" s="21" t="s">
        <v>981</v>
      </c>
      <c r="C463" s="21" t="s">
        <v>61</v>
      </c>
      <c r="D463" s="21" t="s">
        <v>982</v>
      </c>
      <c r="E463" s="21">
        <v>33</v>
      </c>
      <c r="F463" s="21" t="s">
        <v>63</v>
      </c>
      <c r="G463" s="21">
        <v>90579081</v>
      </c>
    </row>
    <row r="464" spans="1:7" x14ac:dyDescent="0.45">
      <c r="A464" s="19">
        <v>377</v>
      </c>
      <c r="B464" s="16" t="s">
        <v>983</v>
      </c>
      <c r="C464" s="16" t="s">
        <v>61</v>
      </c>
      <c r="D464" s="16" t="s">
        <v>984</v>
      </c>
      <c r="E464" s="16">
        <v>30</v>
      </c>
      <c r="F464" s="16" t="s">
        <v>106</v>
      </c>
      <c r="G464" s="16">
        <v>44796078</v>
      </c>
    </row>
    <row r="465" spans="1:7" x14ac:dyDescent="0.45">
      <c r="A465" s="20">
        <v>148</v>
      </c>
      <c r="B465" s="21" t="s">
        <v>985</v>
      </c>
      <c r="C465" s="21" t="s">
        <v>65</v>
      </c>
      <c r="D465" s="21" t="s">
        <v>986</v>
      </c>
      <c r="E465" s="21">
        <v>36</v>
      </c>
      <c r="F465" s="21" t="s">
        <v>79</v>
      </c>
      <c r="G465" s="21">
        <v>95314792</v>
      </c>
    </row>
    <row r="466" spans="1:7" x14ac:dyDescent="0.45">
      <c r="A466" s="19">
        <v>613</v>
      </c>
      <c r="B466" s="16" t="s">
        <v>987</v>
      </c>
      <c r="C466" s="16" t="s">
        <v>65</v>
      </c>
      <c r="D466" s="16" t="s">
        <v>988</v>
      </c>
      <c r="E466" s="16">
        <v>32</v>
      </c>
      <c r="F466" s="16" t="s">
        <v>106</v>
      </c>
      <c r="G466" s="16">
        <v>7431088</v>
      </c>
    </row>
    <row r="467" spans="1:7" x14ac:dyDescent="0.45">
      <c r="A467" s="20">
        <v>1500</v>
      </c>
      <c r="B467" s="21" t="s">
        <v>989</v>
      </c>
      <c r="C467" s="21" t="s">
        <v>65</v>
      </c>
      <c r="D467" s="21" t="s">
        <v>990</v>
      </c>
      <c r="E467" s="21">
        <v>28</v>
      </c>
      <c r="F467" s="21" t="s">
        <v>121</v>
      </c>
      <c r="G467" s="21">
        <v>98979539</v>
      </c>
    </row>
    <row r="468" spans="1:7" x14ac:dyDescent="0.45">
      <c r="A468" s="19">
        <v>906</v>
      </c>
      <c r="B468" s="16" t="s">
        <v>991</v>
      </c>
      <c r="C468" s="16" t="s">
        <v>61</v>
      </c>
      <c r="D468" s="16" t="s">
        <v>992</v>
      </c>
      <c r="E468" s="16">
        <v>19</v>
      </c>
      <c r="F468" s="16" t="s">
        <v>491</v>
      </c>
      <c r="G468" s="16">
        <v>66626976</v>
      </c>
    </row>
    <row r="469" spans="1:7" x14ac:dyDescent="0.45">
      <c r="A469" s="20">
        <v>1444</v>
      </c>
      <c r="B469" s="21" t="s">
        <v>993</v>
      </c>
      <c r="C469" s="21" t="s">
        <v>71</v>
      </c>
      <c r="D469" s="21" t="s">
        <v>994</v>
      </c>
      <c r="E469" s="21">
        <v>30</v>
      </c>
      <c r="F469" s="21" t="s">
        <v>253</v>
      </c>
      <c r="G469" s="21">
        <v>47150342</v>
      </c>
    </row>
    <row r="470" spans="1:7" x14ac:dyDescent="0.45">
      <c r="A470" s="19">
        <v>948</v>
      </c>
      <c r="B470" s="16" t="s">
        <v>995</v>
      </c>
      <c r="C470" s="16" t="s">
        <v>61</v>
      </c>
      <c r="D470" s="16" t="s">
        <v>996</v>
      </c>
      <c r="E470" s="16">
        <v>40</v>
      </c>
      <c r="F470" s="16" t="s">
        <v>168</v>
      </c>
      <c r="G470" s="16">
        <v>5540414</v>
      </c>
    </row>
    <row r="471" spans="1:7" x14ac:dyDescent="0.45">
      <c r="A471" s="20">
        <v>899</v>
      </c>
      <c r="B471" s="21" t="s">
        <v>997</v>
      </c>
      <c r="C471" s="21" t="s">
        <v>65</v>
      </c>
      <c r="D471" s="21" t="s">
        <v>998</v>
      </c>
      <c r="E471" s="21">
        <v>30</v>
      </c>
      <c r="F471" s="21" t="s">
        <v>63</v>
      </c>
      <c r="G471" s="21">
        <v>24059762</v>
      </c>
    </row>
    <row r="472" spans="1:7" x14ac:dyDescent="0.45">
      <c r="A472" s="19">
        <v>42</v>
      </c>
      <c r="B472" s="16" t="s">
        <v>999</v>
      </c>
      <c r="C472" s="16" t="s">
        <v>65</v>
      </c>
      <c r="D472" s="16" t="s">
        <v>1000</v>
      </c>
      <c r="E472" s="16">
        <v>40</v>
      </c>
      <c r="F472" s="16" t="s">
        <v>93</v>
      </c>
      <c r="G472" s="16">
        <v>68398501</v>
      </c>
    </row>
    <row r="473" spans="1:7" x14ac:dyDescent="0.45">
      <c r="A473" s="20">
        <v>839</v>
      </c>
      <c r="B473" s="21" t="s">
        <v>1001</v>
      </c>
      <c r="C473" s="21" t="s">
        <v>61</v>
      </c>
      <c r="D473" s="21" t="s">
        <v>1002</v>
      </c>
      <c r="E473" s="21">
        <v>26</v>
      </c>
      <c r="F473" s="21" t="s">
        <v>63</v>
      </c>
      <c r="G473" s="21">
        <v>68372281</v>
      </c>
    </row>
    <row r="474" spans="1:7" x14ac:dyDescent="0.45">
      <c r="A474" s="19">
        <v>1788</v>
      </c>
      <c r="B474" s="16" t="s">
        <v>1003</v>
      </c>
      <c r="C474" s="16" t="s">
        <v>65</v>
      </c>
      <c r="D474" s="16" t="s">
        <v>1004</v>
      </c>
      <c r="E474" s="16">
        <v>21</v>
      </c>
      <c r="F474" s="16" t="s">
        <v>63</v>
      </c>
      <c r="G474" s="16">
        <v>88795653</v>
      </c>
    </row>
    <row r="475" spans="1:7" x14ac:dyDescent="0.45">
      <c r="A475" s="20">
        <v>647</v>
      </c>
      <c r="B475" s="21" t="s">
        <v>1005</v>
      </c>
      <c r="C475" s="21" t="s">
        <v>61</v>
      </c>
      <c r="D475" s="21" t="s">
        <v>1006</v>
      </c>
      <c r="E475" s="21">
        <v>27</v>
      </c>
      <c r="F475" s="21" t="s">
        <v>63</v>
      </c>
      <c r="G475" s="21">
        <v>50850046</v>
      </c>
    </row>
    <row r="476" spans="1:7" x14ac:dyDescent="0.45">
      <c r="A476" s="19">
        <v>565</v>
      </c>
      <c r="B476" s="16" t="s">
        <v>1007</v>
      </c>
      <c r="C476" s="16" t="s">
        <v>65</v>
      </c>
      <c r="D476" s="16" t="s">
        <v>1008</v>
      </c>
      <c r="E476" s="16">
        <v>26</v>
      </c>
      <c r="F476" s="16" t="s">
        <v>168</v>
      </c>
      <c r="G476" s="16">
        <v>27937022</v>
      </c>
    </row>
    <row r="477" spans="1:7" x14ac:dyDescent="0.45">
      <c r="A477" s="20">
        <v>1387</v>
      </c>
      <c r="B477" s="21" t="s">
        <v>1009</v>
      </c>
      <c r="C477" s="21" t="s">
        <v>65</v>
      </c>
      <c r="D477" s="21" t="s">
        <v>1010</v>
      </c>
      <c r="E477" s="21">
        <v>37</v>
      </c>
      <c r="F477" s="21" t="s">
        <v>88</v>
      </c>
      <c r="G477" s="21">
        <v>51564761</v>
      </c>
    </row>
    <row r="478" spans="1:7" x14ac:dyDescent="0.45">
      <c r="A478" s="19">
        <v>105</v>
      </c>
      <c r="B478" s="16" t="s">
        <v>1011</v>
      </c>
      <c r="C478" s="16" t="s">
        <v>61</v>
      </c>
      <c r="D478" s="16" t="s">
        <v>1012</v>
      </c>
      <c r="E478" s="16">
        <v>37</v>
      </c>
      <c r="F478" s="16" t="s">
        <v>63</v>
      </c>
      <c r="G478" s="16">
        <v>23892326</v>
      </c>
    </row>
    <row r="479" spans="1:7" x14ac:dyDescent="0.45">
      <c r="A479" s="20">
        <v>247</v>
      </c>
      <c r="B479" s="21" t="s">
        <v>1013</v>
      </c>
      <c r="C479" s="21" t="s">
        <v>71</v>
      </c>
      <c r="D479" s="21" t="s">
        <v>1014</v>
      </c>
      <c r="E479" s="21">
        <v>27</v>
      </c>
      <c r="F479" s="21" t="s">
        <v>63</v>
      </c>
      <c r="G479" s="21">
        <v>31518262</v>
      </c>
    </row>
    <row r="480" spans="1:7" x14ac:dyDescent="0.45">
      <c r="A480" s="19">
        <v>1075</v>
      </c>
      <c r="B480" s="16" t="s">
        <v>1015</v>
      </c>
      <c r="C480" s="16" t="s">
        <v>61</v>
      </c>
      <c r="D480" s="16" t="s">
        <v>1016</v>
      </c>
      <c r="E480" s="16">
        <v>29</v>
      </c>
      <c r="F480" s="16" t="s">
        <v>93</v>
      </c>
      <c r="G480" s="16">
        <v>82889075</v>
      </c>
    </row>
    <row r="481" spans="1:7" x14ac:dyDescent="0.45">
      <c r="A481" s="20">
        <v>1011</v>
      </c>
      <c r="B481" s="21" t="s">
        <v>1017</v>
      </c>
      <c r="C481" s="21" t="s">
        <v>65</v>
      </c>
      <c r="D481" s="21" t="s">
        <v>1018</v>
      </c>
      <c r="E481" s="21">
        <v>36</v>
      </c>
      <c r="F481" s="21" t="s">
        <v>63</v>
      </c>
      <c r="G481" s="21">
        <v>13833839</v>
      </c>
    </row>
    <row r="482" spans="1:7" x14ac:dyDescent="0.45">
      <c r="A482" s="19">
        <v>251</v>
      </c>
      <c r="B482" s="16" t="s">
        <v>1019</v>
      </c>
      <c r="C482" s="16" t="s">
        <v>65</v>
      </c>
      <c r="D482" s="16" t="s">
        <v>1020</v>
      </c>
      <c r="E482" s="16">
        <v>30</v>
      </c>
      <c r="F482" s="16" t="s">
        <v>63</v>
      </c>
      <c r="G482" s="16">
        <v>50328528</v>
      </c>
    </row>
    <row r="483" spans="1:7" x14ac:dyDescent="0.45">
      <c r="A483" s="20">
        <v>211</v>
      </c>
      <c r="B483" s="21" t="s">
        <v>1021</v>
      </c>
      <c r="C483" s="21" t="s">
        <v>61</v>
      </c>
      <c r="D483" s="21" t="s">
        <v>1022</v>
      </c>
      <c r="E483" s="21">
        <v>34</v>
      </c>
      <c r="F483" s="21" t="s">
        <v>88</v>
      </c>
      <c r="G483" s="21">
        <v>76841606</v>
      </c>
    </row>
    <row r="484" spans="1:7" x14ac:dyDescent="0.45">
      <c r="A484" s="19">
        <v>497</v>
      </c>
      <c r="B484" s="16" t="s">
        <v>1023</v>
      </c>
      <c r="C484" s="16" t="s">
        <v>61</v>
      </c>
      <c r="D484" s="16" t="s">
        <v>1024</v>
      </c>
      <c r="E484" s="16">
        <v>38</v>
      </c>
      <c r="F484" s="16" t="s">
        <v>63</v>
      </c>
      <c r="G484" s="16">
        <v>7154620</v>
      </c>
    </row>
    <row r="485" spans="1:7" x14ac:dyDescent="0.45">
      <c r="A485" s="20">
        <v>991</v>
      </c>
      <c r="B485" s="21" t="s">
        <v>296</v>
      </c>
      <c r="C485" s="21" t="s">
        <v>61</v>
      </c>
      <c r="D485" s="21" t="s">
        <v>297</v>
      </c>
      <c r="E485" s="21">
        <v>34</v>
      </c>
      <c r="F485" s="21" t="s">
        <v>63</v>
      </c>
      <c r="G485" s="21">
        <v>27660460</v>
      </c>
    </row>
    <row r="486" spans="1:7" x14ac:dyDescent="0.45">
      <c r="A486" s="19">
        <v>893</v>
      </c>
      <c r="B486" s="16" t="s">
        <v>284</v>
      </c>
      <c r="C486" s="16" t="s">
        <v>61</v>
      </c>
      <c r="D486" s="16" t="s">
        <v>285</v>
      </c>
      <c r="E486" s="16">
        <v>43</v>
      </c>
      <c r="F486" s="16" t="s">
        <v>63</v>
      </c>
      <c r="G486" s="16">
        <v>27063741</v>
      </c>
    </row>
    <row r="487" spans="1:7" x14ac:dyDescent="0.45">
      <c r="A487" s="20">
        <v>330</v>
      </c>
      <c r="B487" s="21" t="s">
        <v>1025</v>
      </c>
      <c r="C487" s="21" t="s">
        <v>61</v>
      </c>
      <c r="D487" s="21" t="s">
        <v>1026</v>
      </c>
      <c r="E487" s="21">
        <v>23</v>
      </c>
      <c r="F487" s="21" t="s">
        <v>63</v>
      </c>
      <c r="G487" s="21">
        <v>36193254</v>
      </c>
    </row>
    <row r="488" spans="1:7" x14ac:dyDescent="0.45">
      <c r="A488" s="19">
        <v>733</v>
      </c>
      <c r="B488" s="16" t="s">
        <v>1027</v>
      </c>
      <c r="C488" s="16" t="s">
        <v>71</v>
      </c>
      <c r="D488" s="16" t="s">
        <v>1028</v>
      </c>
      <c r="E488" s="16">
        <v>26</v>
      </c>
      <c r="F488" s="16" t="s">
        <v>93</v>
      </c>
      <c r="G488" s="16">
        <v>49240134</v>
      </c>
    </row>
    <row r="489" spans="1:7" x14ac:dyDescent="0.45">
      <c r="A489" s="20">
        <v>644</v>
      </c>
      <c r="B489" s="21" t="s">
        <v>1029</v>
      </c>
      <c r="C489" s="21" t="s">
        <v>61</v>
      </c>
      <c r="D489" s="21" t="s">
        <v>1030</v>
      </c>
      <c r="E489" s="21">
        <v>32</v>
      </c>
      <c r="F489" s="21" t="s">
        <v>88</v>
      </c>
      <c r="G489" s="21">
        <v>93001416</v>
      </c>
    </row>
    <row r="490" spans="1:7" x14ac:dyDescent="0.45">
      <c r="A490" s="19">
        <v>859</v>
      </c>
      <c r="B490" s="16" t="s">
        <v>1031</v>
      </c>
      <c r="C490" s="16" t="s">
        <v>65</v>
      </c>
      <c r="D490" s="16" t="s">
        <v>1032</v>
      </c>
      <c r="E490" s="16">
        <v>25</v>
      </c>
      <c r="F490" s="16" t="s">
        <v>63</v>
      </c>
      <c r="G490" s="16">
        <v>86591225</v>
      </c>
    </row>
    <row r="491" spans="1:7" x14ac:dyDescent="0.45">
      <c r="A491" s="20">
        <v>1698</v>
      </c>
      <c r="B491" s="21" t="s">
        <v>1033</v>
      </c>
      <c r="C491" s="21" t="s">
        <v>61</v>
      </c>
      <c r="D491" s="21" t="s">
        <v>1034</v>
      </c>
      <c r="E491" s="21">
        <v>42</v>
      </c>
      <c r="F491" s="21" t="s">
        <v>93</v>
      </c>
      <c r="G491" s="21">
        <v>11382772</v>
      </c>
    </row>
    <row r="492" spans="1:7" x14ac:dyDescent="0.45">
      <c r="A492" s="19">
        <v>290</v>
      </c>
      <c r="B492" s="16" t="s">
        <v>1035</v>
      </c>
      <c r="C492" s="16" t="s">
        <v>65</v>
      </c>
      <c r="D492" s="16" t="s">
        <v>1036</v>
      </c>
      <c r="E492" s="16">
        <v>37</v>
      </c>
      <c r="F492" s="16" t="s">
        <v>88</v>
      </c>
      <c r="G492" s="16">
        <v>76968113</v>
      </c>
    </row>
    <row r="493" spans="1:7" x14ac:dyDescent="0.45">
      <c r="A493" s="20">
        <v>1634</v>
      </c>
      <c r="B493" s="21" t="s">
        <v>1037</v>
      </c>
      <c r="C493" s="21" t="s">
        <v>71</v>
      </c>
      <c r="D493" s="21" t="s">
        <v>1038</v>
      </c>
      <c r="E493" s="21">
        <v>20</v>
      </c>
      <c r="F493" s="21" t="s">
        <v>63</v>
      </c>
      <c r="G493" s="21">
        <v>94713714</v>
      </c>
    </row>
    <row r="494" spans="1:7" x14ac:dyDescent="0.45">
      <c r="A494" s="19">
        <v>1450</v>
      </c>
      <c r="B494" s="16" t="s">
        <v>1039</v>
      </c>
      <c r="C494" s="16" t="s">
        <v>65</v>
      </c>
      <c r="D494" s="16" t="s">
        <v>1040</v>
      </c>
      <c r="E494" s="16">
        <v>23</v>
      </c>
      <c r="F494" s="16" t="s">
        <v>63</v>
      </c>
      <c r="G494" s="16">
        <v>53256018</v>
      </c>
    </row>
    <row r="495" spans="1:7" x14ac:dyDescent="0.45">
      <c r="A495" s="20">
        <v>700</v>
      </c>
      <c r="B495" s="21" t="s">
        <v>1041</v>
      </c>
      <c r="C495" s="21" t="s">
        <v>61</v>
      </c>
      <c r="D495" s="21" t="s">
        <v>1042</v>
      </c>
      <c r="E495" s="21">
        <v>27</v>
      </c>
      <c r="F495" s="21" t="s">
        <v>168</v>
      </c>
      <c r="G495" s="21">
        <v>94602581</v>
      </c>
    </row>
    <row r="496" spans="1:7" x14ac:dyDescent="0.45">
      <c r="A496" s="19">
        <v>1730</v>
      </c>
      <c r="B496" s="16" t="s">
        <v>1043</v>
      </c>
      <c r="C496" s="16" t="s">
        <v>65</v>
      </c>
      <c r="D496" s="16" t="s">
        <v>1044</v>
      </c>
      <c r="E496" s="16">
        <v>18</v>
      </c>
      <c r="F496" s="16" t="s">
        <v>253</v>
      </c>
      <c r="G496" s="16">
        <v>85212175</v>
      </c>
    </row>
    <row r="497" spans="1:7" x14ac:dyDescent="0.45">
      <c r="A497" s="20">
        <v>1767</v>
      </c>
      <c r="B497" s="21" t="s">
        <v>1045</v>
      </c>
      <c r="C497" s="21" t="s">
        <v>61</v>
      </c>
      <c r="D497" s="21" t="s">
        <v>1046</v>
      </c>
      <c r="E497" s="21">
        <v>33</v>
      </c>
      <c r="F497" s="21" t="s">
        <v>63</v>
      </c>
      <c r="G497" s="21">
        <v>46800500</v>
      </c>
    </row>
    <row r="498" spans="1:7" x14ac:dyDescent="0.45">
      <c r="A498" s="19">
        <v>1228</v>
      </c>
      <c r="B498" s="16" t="s">
        <v>1047</v>
      </c>
      <c r="C498" s="16" t="s">
        <v>71</v>
      </c>
      <c r="D498" s="16" t="s">
        <v>1048</v>
      </c>
      <c r="E498" s="16">
        <v>20</v>
      </c>
      <c r="F498" s="16" t="s">
        <v>63</v>
      </c>
      <c r="G498" s="16">
        <v>6747230</v>
      </c>
    </row>
    <row r="499" spans="1:7" x14ac:dyDescent="0.45">
      <c r="A499" s="20">
        <v>106</v>
      </c>
      <c r="B499" s="21" t="s">
        <v>1049</v>
      </c>
      <c r="C499" s="21" t="s">
        <v>65</v>
      </c>
      <c r="D499" s="21" t="s">
        <v>1050</v>
      </c>
      <c r="E499" s="21">
        <v>20</v>
      </c>
      <c r="F499" s="21" t="s">
        <v>63</v>
      </c>
      <c r="G499" s="21">
        <v>53262650</v>
      </c>
    </row>
    <row r="500" spans="1:7" x14ac:dyDescent="0.45">
      <c r="A500" s="19">
        <v>588</v>
      </c>
      <c r="B500" s="16" t="s">
        <v>1051</v>
      </c>
      <c r="C500" s="16" t="s">
        <v>65</v>
      </c>
      <c r="D500" s="16" t="s">
        <v>1052</v>
      </c>
      <c r="E500" s="16">
        <v>25</v>
      </c>
      <c r="F500" s="16" t="s">
        <v>101</v>
      </c>
      <c r="G500" s="16">
        <v>56530568</v>
      </c>
    </row>
    <row r="501" spans="1:7" x14ac:dyDescent="0.45">
      <c r="A501" s="20">
        <v>885</v>
      </c>
      <c r="B501" s="21" t="s">
        <v>1053</v>
      </c>
      <c r="C501" s="21" t="s">
        <v>65</v>
      </c>
      <c r="D501" s="21" t="s">
        <v>1054</v>
      </c>
      <c r="E501" s="21">
        <v>31</v>
      </c>
      <c r="F501" s="21" t="s">
        <v>106</v>
      </c>
      <c r="G501" s="21">
        <v>23911412</v>
      </c>
    </row>
    <row r="502" spans="1:7" x14ac:dyDescent="0.45">
      <c r="A502" s="19">
        <v>260</v>
      </c>
      <c r="B502" s="16" t="s">
        <v>1055</v>
      </c>
      <c r="C502" s="16" t="s">
        <v>61</v>
      </c>
      <c r="D502" s="16" t="s">
        <v>1056</v>
      </c>
      <c r="E502" s="16">
        <v>32</v>
      </c>
      <c r="F502" s="16" t="s">
        <v>88</v>
      </c>
      <c r="G502" s="16">
        <v>6381255</v>
      </c>
    </row>
    <row r="503" spans="1:7" x14ac:dyDescent="0.45">
      <c r="A503" s="20">
        <v>1197</v>
      </c>
      <c r="B503" s="21" t="s">
        <v>1057</v>
      </c>
      <c r="C503" s="21" t="s">
        <v>61</v>
      </c>
      <c r="D503" s="21" t="s">
        <v>1058</v>
      </c>
      <c r="E503" s="21">
        <v>20</v>
      </c>
      <c r="F503" s="21" t="s">
        <v>63</v>
      </c>
      <c r="G503" s="21">
        <v>92532424</v>
      </c>
    </row>
    <row r="504" spans="1:7" x14ac:dyDescent="0.45">
      <c r="A504" s="19">
        <v>356</v>
      </c>
      <c r="B504" s="16" t="s">
        <v>1059</v>
      </c>
      <c r="C504" s="16" t="s">
        <v>61</v>
      </c>
      <c r="D504" s="16" t="s">
        <v>1060</v>
      </c>
      <c r="E504" s="16">
        <v>24</v>
      </c>
      <c r="F504" s="16" t="s">
        <v>79</v>
      </c>
      <c r="G504" s="16">
        <v>17698329</v>
      </c>
    </row>
    <row r="505" spans="1:7" x14ac:dyDescent="0.45">
      <c r="A505" s="20">
        <v>1166</v>
      </c>
      <c r="B505" s="21" t="s">
        <v>1061</v>
      </c>
      <c r="C505" s="21" t="s">
        <v>65</v>
      </c>
      <c r="D505" s="21" t="s">
        <v>1062</v>
      </c>
      <c r="E505" s="21">
        <v>28</v>
      </c>
      <c r="F505" s="21" t="s">
        <v>63</v>
      </c>
      <c r="G505" s="21">
        <v>73590685</v>
      </c>
    </row>
    <row r="506" spans="1:7" x14ac:dyDescent="0.45">
      <c r="A506" s="19">
        <v>12</v>
      </c>
      <c r="B506" s="16" t="s">
        <v>1063</v>
      </c>
      <c r="C506" s="16" t="s">
        <v>65</v>
      </c>
      <c r="D506" s="16" t="s">
        <v>1064</v>
      </c>
      <c r="E506" s="16">
        <v>21</v>
      </c>
      <c r="F506" s="16" t="s">
        <v>63</v>
      </c>
      <c r="G506" s="16">
        <v>56711265</v>
      </c>
    </row>
    <row r="507" spans="1:7" x14ac:dyDescent="0.45">
      <c r="A507" s="20">
        <v>249</v>
      </c>
      <c r="B507" s="21" t="s">
        <v>1065</v>
      </c>
      <c r="C507" s="21" t="s">
        <v>61</v>
      </c>
      <c r="D507" s="21" t="s">
        <v>1066</v>
      </c>
      <c r="E507" s="21">
        <v>31</v>
      </c>
      <c r="F507" s="21" t="s">
        <v>168</v>
      </c>
      <c r="G507" s="21">
        <v>26238281</v>
      </c>
    </row>
    <row r="508" spans="1:7" x14ac:dyDescent="0.45">
      <c r="A508" s="19">
        <v>144</v>
      </c>
      <c r="B508" s="16" t="s">
        <v>1067</v>
      </c>
      <c r="C508" s="16" t="s">
        <v>65</v>
      </c>
      <c r="D508" s="16" t="s">
        <v>1068</v>
      </c>
      <c r="E508" s="16">
        <v>42</v>
      </c>
      <c r="F508" s="16" t="s">
        <v>63</v>
      </c>
      <c r="G508" s="16">
        <v>88229720</v>
      </c>
    </row>
    <row r="509" spans="1:7" x14ac:dyDescent="0.45">
      <c r="A509" s="20">
        <v>1142</v>
      </c>
      <c r="B509" s="21" t="s">
        <v>1069</v>
      </c>
      <c r="C509" s="21" t="s">
        <v>71</v>
      </c>
      <c r="D509" s="21" t="s">
        <v>1070</v>
      </c>
      <c r="E509" s="21">
        <v>24</v>
      </c>
      <c r="F509" s="21" t="s">
        <v>69</v>
      </c>
      <c r="G509" s="21">
        <v>80351818</v>
      </c>
    </row>
    <row r="510" spans="1:7" x14ac:dyDescent="0.45">
      <c r="A510" s="19">
        <v>964</v>
      </c>
      <c r="B510" s="16" t="s">
        <v>1071</v>
      </c>
      <c r="C510" s="16" t="s">
        <v>61</v>
      </c>
      <c r="D510" s="16" t="s">
        <v>1072</v>
      </c>
      <c r="E510" s="16">
        <v>19</v>
      </c>
      <c r="F510" s="16" t="s">
        <v>63</v>
      </c>
      <c r="G510" s="16">
        <v>108339</v>
      </c>
    </row>
    <row r="511" spans="1:7" x14ac:dyDescent="0.45">
      <c r="A511" s="20">
        <v>167</v>
      </c>
      <c r="B511" s="21" t="s">
        <v>1073</v>
      </c>
      <c r="C511" s="21" t="s">
        <v>61</v>
      </c>
      <c r="D511" s="21" t="s">
        <v>1074</v>
      </c>
      <c r="E511" s="21">
        <v>19</v>
      </c>
      <c r="F511" s="21" t="s">
        <v>63</v>
      </c>
      <c r="G511" s="21">
        <v>91206324</v>
      </c>
    </row>
    <row r="512" spans="1:7" x14ac:dyDescent="0.45">
      <c r="A512" s="19">
        <v>1016</v>
      </c>
      <c r="B512" s="16" t="s">
        <v>1075</v>
      </c>
      <c r="C512" s="16" t="s">
        <v>61</v>
      </c>
      <c r="D512" s="16" t="s">
        <v>1076</v>
      </c>
      <c r="E512" s="16">
        <v>31</v>
      </c>
      <c r="F512" s="16" t="s">
        <v>106</v>
      </c>
      <c r="G512" s="16">
        <v>84090047</v>
      </c>
    </row>
    <row r="513" spans="1:7" x14ac:dyDescent="0.45">
      <c r="A513" s="20">
        <v>157</v>
      </c>
      <c r="B513" s="21" t="s">
        <v>1077</v>
      </c>
      <c r="C513" s="21" t="s">
        <v>61</v>
      </c>
      <c r="D513" s="21" t="s">
        <v>1078</v>
      </c>
      <c r="E513" s="21">
        <v>28</v>
      </c>
      <c r="F513" s="21" t="s">
        <v>168</v>
      </c>
      <c r="G513" s="21">
        <v>7026702</v>
      </c>
    </row>
    <row r="514" spans="1:7" x14ac:dyDescent="0.45">
      <c r="A514" s="19">
        <v>1079</v>
      </c>
      <c r="B514" s="16" t="s">
        <v>1079</v>
      </c>
      <c r="C514" s="16" t="s">
        <v>61</v>
      </c>
      <c r="D514" s="16" t="s">
        <v>1080</v>
      </c>
      <c r="E514" s="16">
        <v>32</v>
      </c>
      <c r="F514" s="16" t="s">
        <v>63</v>
      </c>
      <c r="G514" s="16">
        <v>28883808</v>
      </c>
    </row>
    <row r="515" spans="1:7" x14ac:dyDescent="0.45">
      <c r="A515" s="20">
        <v>8</v>
      </c>
      <c r="B515" s="21" t="s">
        <v>1081</v>
      </c>
      <c r="C515" s="21" t="s">
        <v>61</v>
      </c>
      <c r="D515" s="21" t="s">
        <v>952</v>
      </c>
      <c r="E515" s="21">
        <v>22</v>
      </c>
      <c r="F515" s="21" t="s">
        <v>79</v>
      </c>
      <c r="G515" s="21">
        <v>33597742</v>
      </c>
    </row>
    <row r="516" spans="1:7" x14ac:dyDescent="0.45">
      <c r="A516" s="19">
        <v>169</v>
      </c>
      <c r="B516" s="16" t="s">
        <v>1082</v>
      </c>
      <c r="C516" s="16" t="s">
        <v>71</v>
      </c>
      <c r="D516" s="16" t="s">
        <v>1083</v>
      </c>
      <c r="E516" s="16">
        <v>20</v>
      </c>
      <c r="F516" s="16" t="s">
        <v>121</v>
      </c>
      <c r="G516" s="16">
        <v>41522968</v>
      </c>
    </row>
    <row r="517" spans="1:7" x14ac:dyDescent="0.45">
      <c r="A517" s="20">
        <v>1</v>
      </c>
      <c r="B517" s="21" t="s">
        <v>1084</v>
      </c>
      <c r="C517" s="21" t="s">
        <v>65</v>
      </c>
      <c r="D517" s="21" t="s">
        <v>1085</v>
      </c>
      <c r="E517" s="21">
        <v>33</v>
      </c>
      <c r="F517" s="21" t="s">
        <v>63</v>
      </c>
      <c r="G517" s="21">
        <v>25719799</v>
      </c>
    </row>
    <row r="518" spans="1:7" x14ac:dyDescent="0.45">
      <c r="A518" s="19">
        <v>672</v>
      </c>
      <c r="B518" s="16" t="s">
        <v>1086</v>
      </c>
      <c r="C518" s="16" t="s">
        <v>61</v>
      </c>
      <c r="D518" s="16" t="s">
        <v>1087</v>
      </c>
      <c r="E518" s="16">
        <v>29</v>
      </c>
      <c r="F518" s="16" t="s">
        <v>79</v>
      </c>
      <c r="G518" s="16">
        <v>10968221</v>
      </c>
    </row>
    <row r="519" spans="1:7" x14ac:dyDescent="0.45">
      <c r="A519" s="20">
        <v>569</v>
      </c>
      <c r="B519" s="21" t="s">
        <v>1088</v>
      </c>
      <c r="C519" s="21" t="s">
        <v>71</v>
      </c>
      <c r="D519" s="21" t="s">
        <v>1089</v>
      </c>
      <c r="E519" s="21">
        <v>44</v>
      </c>
      <c r="F519" s="21" t="s">
        <v>63</v>
      </c>
      <c r="G519" s="21">
        <v>77827735</v>
      </c>
    </row>
    <row r="520" spans="1:7" x14ac:dyDescent="0.45">
      <c r="A520" s="19">
        <v>1530</v>
      </c>
      <c r="B520" s="16" t="s">
        <v>1090</v>
      </c>
      <c r="C520" s="16" t="s">
        <v>61</v>
      </c>
      <c r="D520" s="16" t="s">
        <v>1091</v>
      </c>
      <c r="E520" s="16">
        <v>29</v>
      </c>
      <c r="F520" s="16" t="s">
        <v>63</v>
      </c>
      <c r="G520" s="16">
        <v>71878464</v>
      </c>
    </row>
    <row r="521" spans="1:7" x14ac:dyDescent="0.45">
      <c r="A521" s="20">
        <v>767</v>
      </c>
      <c r="B521" s="21" t="s">
        <v>1092</v>
      </c>
      <c r="C521" s="21" t="s">
        <v>61</v>
      </c>
      <c r="D521" s="21" t="s">
        <v>1093</v>
      </c>
      <c r="E521" s="21">
        <v>22</v>
      </c>
      <c r="F521" s="21" t="s">
        <v>63</v>
      </c>
      <c r="G521" s="21">
        <v>83553997</v>
      </c>
    </row>
    <row r="522" spans="1:7" x14ac:dyDescent="0.45">
      <c r="A522" s="19">
        <v>1409</v>
      </c>
      <c r="B522" s="16" t="s">
        <v>1094</v>
      </c>
      <c r="C522" s="16" t="s">
        <v>61</v>
      </c>
      <c r="D522" s="16" t="s">
        <v>1095</v>
      </c>
      <c r="E522" s="16">
        <v>36</v>
      </c>
      <c r="F522" s="16" t="s">
        <v>63</v>
      </c>
      <c r="G522" s="16">
        <v>42899285</v>
      </c>
    </row>
    <row r="523" spans="1:7" x14ac:dyDescent="0.45">
      <c r="A523" s="20">
        <v>51</v>
      </c>
      <c r="B523" s="21" t="s">
        <v>1096</v>
      </c>
      <c r="C523" s="21" t="s">
        <v>61</v>
      </c>
      <c r="D523" s="21" t="s">
        <v>1097</v>
      </c>
      <c r="E523" s="21">
        <v>37</v>
      </c>
      <c r="F523" s="21" t="s">
        <v>126</v>
      </c>
      <c r="G523" s="21">
        <v>46140009</v>
      </c>
    </row>
    <row r="524" spans="1:7" x14ac:dyDescent="0.45">
      <c r="A524" s="19">
        <v>806</v>
      </c>
      <c r="B524" s="16" t="s">
        <v>1098</v>
      </c>
      <c r="C524" s="16" t="s">
        <v>61</v>
      </c>
      <c r="D524" s="16" t="s">
        <v>1099</v>
      </c>
      <c r="E524" s="16">
        <v>32</v>
      </c>
      <c r="F524" s="16" t="s">
        <v>126</v>
      </c>
      <c r="G524" s="16">
        <v>91360250</v>
      </c>
    </row>
    <row r="525" spans="1:7" x14ac:dyDescent="0.45">
      <c r="A525" s="20">
        <v>18</v>
      </c>
      <c r="B525" s="21" t="s">
        <v>1100</v>
      </c>
      <c r="C525" s="21" t="s">
        <v>61</v>
      </c>
      <c r="D525" s="21" t="s">
        <v>1101</v>
      </c>
      <c r="E525" s="21">
        <v>29</v>
      </c>
      <c r="F525" s="21" t="s">
        <v>88</v>
      </c>
      <c r="G525" s="21">
        <v>74236906</v>
      </c>
    </row>
    <row r="526" spans="1:7" x14ac:dyDescent="0.45">
      <c r="A526" s="19">
        <v>382</v>
      </c>
      <c r="B526" s="16" t="s">
        <v>1102</v>
      </c>
      <c r="C526" s="16" t="s">
        <v>65</v>
      </c>
      <c r="D526" s="16" t="s">
        <v>1103</v>
      </c>
      <c r="E526" s="16">
        <v>46</v>
      </c>
      <c r="F526" s="16" t="s">
        <v>63</v>
      </c>
      <c r="G526" s="16">
        <v>56392585</v>
      </c>
    </row>
    <row r="527" spans="1:7" x14ac:dyDescent="0.45">
      <c r="A527" s="20">
        <v>662</v>
      </c>
      <c r="B527" s="21" t="s">
        <v>1104</v>
      </c>
      <c r="C527" s="21" t="s">
        <v>65</v>
      </c>
      <c r="D527" s="21" t="s">
        <v>1105</v>
      </c>
      <c r="E527" s="21">
        <v>59</v>
      </c>
      <c r="F527" s="21" t="s">
        <v>63</v>
      </c>
      <c r="G527" s="21">
        <v>64353488</v>
      </c>
    </row>
    <row r="528" spans="1:7" x14ac:dyDescent="0.45">
      <c r="A528" s="19">
        <v>1471</v>
      </c>
      <c r="B528" s="16" t="s">
        <v>1106</v>
      </c>
      <c r="C528" s="16" t="s">
        <v>65</v>
      </c>
      <c r="D528" s="16" t="s">
        <v>1107</v>
      </c>
      <c r="E528" s="16">
        <v>27</v>
      </c>
      <c r="F528" s="16" t="s">
        <v>63</v>
      </c>
      <c r="G528" s="16">
        <v>39334271</v>
      </c>
    </row>
    <row r="529" spans="1:7" x14ac:dyDescent="0.45">
      <c r="A529" s="20">
        <v>868</v>
      </c>
      <c r="B529" s="21" t="s">
        <v>1108</v>
      </c>
      <c r="C529" s="21" t="s">
        <v>61</v>
      </c>
      <c r="D529" s="21" t="s">
        <v>1109</v>
      </c>
      <c r="E529" s="21">
        <v>22</v>
      </c>
      <c r="F529" s="21" t="s">
        <v>63</v>
      </c>
      <c r="G529" s="21">
        <v>5461797</v>
      </c>
    </row>
    <row r="530" spans="1:7" x14ac:dyDescent="0.45">
      <c r="A530" s="19">
        <v>1073</v>
      </c>
      <c r="B530" s="16" t="s">
        <v>1110</v>
      </c>
      <c r="C530" s="16" t="s">
        <v>71</v>
      </c>
      <c r="D530" s="16" t="s">
        <v>1111</v>
      </c>
      <c r="E530" s="16">
        <v>22</v>
      </c>
      <c r="F530" s="16" t="s">
        <v>168</v>
      </c>
      <c r="G530" s="16">
        <v>57249283</v>
      </c>
    </row>
    <row r="531" spans="1:7" x14ac:dyDescent="0.45">
      <c r="A531" s="20">
        <v>1051</v>
      </c>
      <c r="B531" s="21" t="s">
        <v>1112</v>
      </c>
      <c r="C531" s="21" t="s">
        <v>61</v>
      </c>
      <c r="D531" s="21" t="s">
        <v>1113</v>
      </c>
      <c r="E531" s="21">
        <v>44</v>
      </c>
      <c r="F531" s="21" t="s">
        <v>63</v>
      </c>
      <c r="G531" s="21">
        <v>76570279</v>
      </c>
    </row>
    <row r="532" spans="1:7" x14ac:dyDescent="0.45">
      <c r="A532" s="19">
        <v>217</v>
      </c>
      <c r="B532" s="16" t="s">
        <v>1114</v>
      </c>
      <c r="C532" s="16" t="s">
        <v>61</v>
      </c>
      <c r="D532" s="16" t="s">
        <v>1115</v>
      </c>
      <c r="E532" s="16">
        <v>26</v>
      </c>
      <c r="F532" s="16" t="s">
        <v>79</v>
      </c>
      <c r="G532" s="16">
        <v>58306119</v>
      </c>
    </row>
    <row r="533" spans="1:7" x14ac:dyDescent="0.45">
      <c r="A533" s="20">
        <v>810</v>
      </c>
      <c r="B533" s="21" t="s">
        <v>1116</v>
      </c>
      <c r="C533" s="21" t="s">
        <v>71</v>
      </c>
      <c r="D533" s="21" t="s">
        <v>1117</v>
      </c>
      <c r="E533" s="21">
        <v>21</v>
      </c>
      <c r="F533" s="21" t="s">
        <v>63</v>
      </c>
      <c r="G533" s="21">
        <v>39199408</v>
      </c>
    </row>
    <row r="534" spans="1:7" x14ac:dyDescent="0.45">
      <c r="A534" s="19">
        <v>131</v>
      </c>
      <c r="B534" s="16" t="s">
        <v>1118</v>
      </c>
      <c r="C534" s="16" t="s">
        <v>61</v>
      </c>
      <c r="D534" s="16" t="s">
        <v>1119</v>
      </c>
      <c r="E534" s="16">
        <v>38</v>
      </c>
      <c r="F534" s="16" t="s">
        <v>63</v>
      </c>
      <c r="G534" s="16">
        <v>23147849</v>
      </c>
    </row>
    <row r="535" spans="1:7" x14ac:dyDescent="0.45">
      <c r="A535" s="20">
        <v>944</v>
      </c>
      <c r="B535" s="21" t="s">
        <v>1120</v>
      </c>
      <c r="C535" s="21" t="s">
        <v>61</v>
      </c>
      <c r="D535" s="21" t="s">
        <v>1121</v>
      </c>
      <c r="E535" s="21">
        <v>39</v>
      </c>
      <c r="F535" s="21" t="s">
        <v>106</v>
      </c>
      <c r="G535" s="21">
        <v>43493189</v>
      </c>
    </row>
    <row r="536" spans="1:7" x14ac:dyDescent="0.45">
      <c r="A536" s="19">
        <v>465</v>
      </c>
      <c r="B536" s="16" t="s">
        <v>1122</v>
      </c>
      <c r="C536" s="16" t="s">
        <v>61</v>
      </c>
      <c r="D536" s="16" t="s">
        <v>1123</v>
      </c>
      <c r="E536" s="16">
        <v>32</v>
      </c>
      <c r="F536" s="16" t="s">
        <v>93</v>
      </c>
      <c r="G536" s="16">
        <v>4012005</v>
      </c>
    </row>
    <row r="537" spans="1:7" x14ac:dyDescent="0.45">
      <c r="A537" s="20">
        <v>1625</v>
      </c>
      <c r="B537" s="21" t="s">
        <v>1124</v>
      </c>
      <c r="C537" s="21" t="s">
        <v>65</v>
      </c>
      <c r="D537" s="21" t="s">
        <v>1125</v>
      </c>
      <c r="E537" s="21">
        <v>20</v>
      </c>
      <c r="F537" s="21" t="s">
        <v>63</v>
      </c>
      <c r="G537" s="21">
        <v>53904693</v>
      </c>
    </row>
    <row r="538" spans="1:7" x14ac:dyDescent="0.45">
      <c r="A538" s="19">
        <v>768</v>
      </c>
      <c r="B538" s="16" t="s">
        <v>1126</v>
      </c>
      <c r="C538" s="16" t="s">
        <v>65</v>
      </c>
      <c r="D538" s="16" t="s">
        <v>1127</v>
      </c>
      <c r="E538" s="16">
        <v>37</v>
      </c>
      <c r="F538" s="16" t="s">
        <v>63</v>
      </c>
      <c r="G538" s="16">
        <v>30523834</v>
      </c>
    </row>
    <row r="539" spans="1:7" x14ac:dyDescent="0.45">
      <c r="A539" s="20">
        <v>1346</v>
      </c>
      <c r="B539" s="21" t="s">
        <v>1128</v>
      </c>
      <c r="C539" s="21" t="s">
        <v>65</v>
      </c>
      <c r="D539" s="21" t="s">
        <v>1129</v>
      </c>
      <c r="E539" s="21">
        <v>32</v>
      </c>
      <c r="F539" s="21" t="s">
        <v>253</v>
      </c>
      <c r="G539" s="21">
        <v>9211539</v>
      </c>
    </row>
    <row r="540" spans="1:7" x14ac:dyDescent="0.45">
      <c r="A540" s="19">
        <v>1545</v>
      </c>
      <c r="B540" s="16" t="s">
        <v>1130</v>
      </c>
      <c r="C540" s="16" t="s">
        <v>61</v>
      </c>
      <c r="D540" s="16" t="s">
        <v>1131</v>
      </c>
      <c r="E540" s="16">
        <v>20</v>
      </c>
      <c r="F540" s="16" t="s">
        <v>79</v>
      </c>
      <c r="G540" s="16">
        <v>72409764</v>
      </c>
    </row>
    <row r="541" spans="1:7" x14ac:dyDescent="0.45">
      <c r="A541" s="20">
        <v>800</v>
      </c>
      <c r="B541" s="21" t="s">
        <v>1132</v>
      </c>
      <c r="C541" s="21" t="s">
        <v>71</v>
      </c>
      <c r="D541" s="21" t="s">
        <v>1133</v>
      </c>
      <c r="E541" s="21">
        <v>39</v>
      </c>
      <c r="F541" s="21" t="s">
        <v>63</v>
      </c>
      <c r="G541" s="21">
        <v>76063839</v>
      </c>
    </row>
    <row r="542" spans="1:7" x14ac:dyDescent="0.45">
      <c r="A542" s="19">
        <v>88</v>
      </c>
      <c r="B542" s="16" t="s">
        <v>1134</v>
      </c>
      <c r="C542" s="16" t="s">
        <v>61</v>
      </c>
      <c r="D542" s="16" t="s">
        <v>1135</v>
      </c>
      <c r="E542" s="16">
        <v>24</v>
      </c>
      <c r="F542" s="16" t="s">
        <v>63</v>
      </c>
      <c r="G542" s="16">
        <v>38567595</v>
      </c>
    </row>
    <row r="543" spans="1:7" x14ac:dyDescent="0.45">
      <c r="A543" s="20">
        <v>319</v>
      </c>
      <c r="B543" s="21" t="s">
        <v>1136</v>
      </c>
      <c r="C543" s="21" t="s">
        <v>61</v>
      </c>
      <c r="D543" s="21" t="s">
        <v>1137</v>
      </c>
      <c r="E543" s="21">
        <v>30</v>
      </c>
      <c r="F543" s="21" t="s">
        <v>106</v>
      </c>
      <c r="G543" s="21">
        <v>92405159</v>
      </c>
    </row>
    <row r="544" spans="1:7" x14ac:dyDescent="0.45">
      <c r="A544" s="19">
        <v>358</v>
      </c>
      <c r="B544" s="16" t="s">
        <v>1138</v>
      </c>
      <c r="C544" s="16" t="s">
        <v>71</v>
      </c>
      <c r="D544" s="16" t="s">
        <v>1139</v>
      </c>
      <c r="E544" s="16">
        <v>27</v>
      </c>
      <c r="F544" s="16" t="s">
        <v>63</v>
      </c>
      <c r="G544" s="16">
        <v>78878485</v>
      </c>
    </row>
    <row r="545" spans="1:7" x14ac:dyDescent="0.45">
      <c r="A545" s="20">
        <v>426</v>
      </c>
      <c r="B545" s="21" t="s">
        <v>1140</v>
      </c>
      <c r="C545" s="21" t="s">
        <v>65</v>
      </c>
      <c r="D545" s="21" t="s">
        <v>1141</v>
      </c>
      <c r="E545" s="21">
        <v>41</v>
      </c>
      <c r="F545" s="21" t="s">
        <v>88</v>
      </c>
      <c r="G545" s="21">
        <v>90829117</v>
      </c>
    </row>
    <row r="546" spans="1:7" x14ac:dyDescent="0.45">
      <c r="A546" s="19">
        <v>1192</v>
      </c>
      <c r="B546" s="16" t="s">
        <v>1142</v>
      </c>
      <c r="C546" s="16" t="s">
        <v>65</v>
      </c>
      <c r="D546" s="16" t="s">
        <v>1143</v>
      </c>
      <c r="E546" s="16">
        <v>25</v>
      </c>
      <c r="F546" s="16" t="s">
        <v>63</v>
      </c>
      <c r="G546" s="16">
        <v>10494494</v>
      </c>
    </row>
    <row r="547" spans="1:7" x14ac:dyDescent="0.45">
      <c r="A547" s="20">
        <v>1719</v>
      </c>
      <c r="B547" s="21" t="s">
        <v>1144</v>
      </c>
      <c r="C547" s="21" t="s">
        <v>71</v>
      </c>
      <c r="D547" s="21" t="s">
        <v>1145</v>
      </c>
      <c r="E547" s="21">
        <v>41</v>
      </c>
      <c r="F547" s="21" t="s">
        <v>121</v>
      </c>
      <c r="G547" s="21">
        <v>44092356</v>
      </c>
    </row>
    <row r="548" spans="1:7" x14ac:dyDescent="0.45">
      <c r="A548" s="19">
        <v>922</v>
      </c>
      <c r="B548" s="16" t="s">
        <v>1146</v>
      </c>
      <c r="C548" s="16" t="s">
        <v>61</v>
      </c>
      <c r="D548" s="16" t="s">
        <v>1147</v>
      </c>
      <c r="E548" s="16">
        <v>22</v>
      </c>
      <c r="F548" s="16" t="s">
        <v>63</v>
      </c>
      <c r="G548" s="16">
        <v>46495788</v>
      </c>
    </row>
    <row r="549" spans="1:7" x14ac:dyDescent="0.45">
      <c r="A549" s="20">
        <v>788</v>
      </c>
      <c r="B549" s="21" t="s">
        <v>1148</v>
      </c>
      <c r="C549" s="21" t="s">
        <v>61</v>
      </c>
      <c r="D549" s="21" t="s">
        <v>1149</v>
      </c>
      <c r="E549" s="21">
        <v>37</v>
      </c>
      <c r="F549" s="21" t="s">
        <v>79</v>
      </c>
      <c r="G549" s="21">
        <v>30822570</v>
      </c>
    </row>
    <row r="550" spans="1:7" x14ac:dyDescent="0.45">
      <c r="A550" s="19">
        <v>1563</v>
      </c>
      <c r="B550" s="16" t="s">
        <v>1150</v>
      </c>
      <c r="C550" s="16" t="s">
        <v>65</v>
      </c>
      <c r="D550" s="16" t="s">
        <v>1151</v>
      </c>
      <c r="E550" s="16">
        <v>27</v>
      </c>
      <c r="F550" s="16" t="s">
        <v>63</v>
      </c>
      <c r="G550" s="16">
        <v>83579829</v>
      </c>
    </row>
    <row r="551" spans="1:7" x14ac:dyDescent="0.45">
      <c r="A551" s="20">
        <v>1103</v>
      </c>
      <c r="B551" s="21" t="s">
        <v>1152</v>
      </c>
      <c r="C551" s="21" t="s">
        <v>61</v>
      </c>
      <c r="D551" s="21" t="s">
        <v>1153</v>
      </c>
      <c r="E551" s="21">
        <v>30</v>
      </c>
      <c r="F551" s="21" t="s">
        <v>63</v>
      </c>
      <c r="G551" s="21">
        <v>71108186</v>
      </c>
    </row>
    <row r="552" spans="1:7" x14ac:dyDescent="0.45">
      <c r="A552" s="19">
        <v>1411</v>
      </c>
      <c r="B552" s="16" t="s">
        <v>1154</v>
      </c>
      <c r="C552" s="16" t="s">
        <v>65</v>
      </c>
      <c r="D552" s="16" t="s">
        <v>1155</v>
      </c>
      <c r="E552" s="16">
        <v>34</v>
      </c>
      <c r="F552" s="16" t="s">
        <v>93</v>
      </c>
      <c r="G552" s="16">
        <v>79554790</v>
      </c>
    </row>
    <row r="553" spans="1:7" x14ac:dyDescent="0.45">
      <c r="A553" s="20">
        <v>1608</v>
      </c>
      <c r="B553" s="21" t="s">
        <v>1156</v>
      </c>
      <c r="C553" s="21" t="s">
        <v>65</v>
      </c>
      <c r="D553" s="21" t="s">
        <v>1157</v>
      </c>
      <c r="E553" s="21">
        <v>23</v>
      </c>
      <c r="F553" s="21" t="s">
        <v>63</v>
      </c>
      <c r="G553" s="21">
        <v>41980470</v>
      </c>
    </row>
    <row r="554" spans="1:7" x14ac:dyDescent="0.45">
      <c r="A554" s="19">
        <v>323</v>
      </c>
      <c r="B554" s="16" t="s">
        <v>1158</v>
      </c>
      <c r="C554" s="16" t="s">
        <v>61</v>
      </c>
      <c r="D554" s="16" t="s">
        <v>1159</v>
      </c>
      <c r="E554" s="16">
        <v>36</v>
      </c>
      <c r="F554" s="16" t="s">
        <v>63</v>
      </c>
      <c r="G554" s="16">
        <v>53710346</v>
      </c>
    </row>
    <row r="555" spans="1:7" x14ac:dyDescent="0.45">
      <c r="A555" s="20">
        <v>336</v>
      </c>
      <c r="B555" s="21" t="s">
        <v>1160</v>
      </c>
      <c r="C555" s="21" t="s">
        <v>65</v>
      </c>
      <c r="D555" s="21" t="s">
        <v>1161</v>
      </c>
      <c r="E555" s="21">
        <v>28</v>
      </c>
      <c r="F555" s="21" t="s">
        <v>101</v>
      </c>
      <c r="G555" s="21">
        <v>51343406</v>
      </c>
    </row>
    <row r="556" spans="1:7" x14ac:dyDescent="0.45">
      <c r="A556" s="19">
        <v>1337</v>
      </c>
      <c r="B556" s="16" t="s">
        <v>1162</v>
      </c>
      <c r="C556" s="16" t="s">
        <v>65</v>
      </c>
      <c r="D556" s="16" t="s">
        <v>1036</v>
      </c>
      <c r="E556" s="16">
        <v>37</v>
      </c>
      <c r="F556" s="16" t="s">
        <v>88</v>
      </c>
      <c r="G556" s="16">
        <v>12736021</v>
      </c>
    </row>
    <row r="557" spans="1:7" x14ac:dyDescent="0.45">
      <c r="A557" s="20">
        <v>833</v>
      </c>
      <c r="B557" s="21" t="s">
        <v>1163</v>
      </c>
      <c r="C557" s="21" t="s">
        <v>65</v>
      </c>
      <c r="D557" s="21" t="s">
        <v>1164</v>
      </c>
      <c r="E557" s="21">
        <v>20</v>
      </c>
      <c r="F557" s="21" t="s">
        <v>63</v>
      </c>
      <c r="G557" s="21">
        <v>27819857</v>
      </c>
    </row>
    <row r="558" spans="1:7" x14ac:dyDescent="0.45">
      <c r="A558" s="19">
        <v>260</v>
      </c>
      <c r="B558" s="16" t="s">
        <v>1165</v>
      </c>
      <c r="C558" s="16" t="s">
        <v>61</v>
      </c>
      <c r="D558" s="16" t="s">
        <v>1166</v>
      </c>
      <c r="E558" s="16">
        <v>32</v>
      </c>
      <c r="F558" s="16" t="s">
        <v>121</v>
      </c>
      <c r="G558" s="16">
        <v>83420275</v>
      </c>
    </row>
    <row r="559" spans="1:7" x14ac:dyDescent="0.45">
      <c r="A559" s="20">
        <v>925</v>
      </c>
      <c r="B559" s="21" t="s">
        <v>1167</v>
      </c>
      <c r="C559" s="21" t="s">
        <v>65</v>
      </c>
      <c r="D559" s="21" t="s">
        <v>1168</v>
      </c>
      <c r="E559" s="21">
        <v>37</v>
      </c>
      <c r="F559" s="21" t="s">
        <v>63</v>
      </c>
      <c r="G559" s="21">
        <v>79586714</v>
      </c>
    </row>
    <row r="560" spans="1:7" x14ac:dyDescent="0.45">
      <c r="A560" s="19">
        <v>489</v>
      </c>
      <c r="B560" s="16" t="s">
        <v>1169</v>
      </c>
      <c r="C560" s="16" t="s">
        <v>61</v>
      </c>
      <c r="D560" s="16" t="s">
        <v>1170</v>
      </c>
      <c r="E560" s="16">
        <v>27</v>
      </c>
      <c r="F560" s="16" t="s">
        <v>63</v>
      </c>
      <c r="G560" s="16">
        <v>26903678</v>
      </c>
    </row>
    <row r="561" spans="1:7" x14ac:dyDescent="0.45">
      <c r="A561" s="20">
        <v>376</v>
      </c>
      <c r="B561" s="21" t="s">
        <v>1171</v>
      </c>
      <c r="C561" s="21" t="s">
        <v>65</v>
      </c>
      <c r="D561" s="21" t="s">
        <v>1172</v>
      </c>
      <c r="E561" s="21">
        <v>28</v>
      </c>
      <c r="F561" s="21" t="s">
        <v>63</v>
      </c>
      <c r="G561" s="21">
        <v>64619862</v>
      </c>
    </row>
    <row r="562" spans="1:7" x14ac:dyDescent="0.45">
      <c r="A562" s="19">
        <v>1014</v>
      </c>
      <c r="B562" s="16" t="s">
        <v>1173</v>
      </c>
      <c r="C562" s="16" t="s">
        <v>65</v>
      </c>
      <c r="D562" s="16" t="s">
        <v>1174</v>
      </c>
      <c r="E562" s="16">
        <v>27</v>
      </c>
      <c r="F562" s="16" t="s">
        <v>101</v>
      </c>
      <c r="G562" s="16">
        <v>77217411</v>
      </c>
    </row>
    <row r="563" spans="1:7" x14ac:dyDescent="0.45">
      <c r="A563" s="20">
        <v>384</v>
      </c>
      <c r="B563" s="21" t="s">
        <v>1175</v>
      </c>
      <c r="C563" s="21" t="s">
        <v>61</v>
      </c>
      <c r="D563" s="21" t="s">
        <v>1176</v>
      </c>
      <c r="E563" s="21">
        <v>32</v>
      </c>
      <c r="F563" s="21" t="s">
        <v>93</v>
      </c>
      <c r="G563" s="21">
        <v>71958616</v>
      </c>
    </row>
    <row r="564" spans="1:7" x14ac:dyDescent="0.45">
      <c r="A564" s="19">
        <v>502</v>
      </c>
      <c r="B564" s="16" t="s">
        <v>1177</v>
      </c>
      <c r="C564" s="16" t="s">
        <v>71</v>
      </c>
      <c r="D564" s="16" t="s">
        <v>1178</v>
      </c>
      <c r="E564" s="16">
        <v>23</v>
      </c>
      <c r="F564" s="16" t="s">
        <v>491</v>
      </c>
      <c r="G564" s="16">
        <v>28597512</v>
      </c>
    </row>
    <row r="565" spans="1:7" x14ac:dyDescent="0.45">
      <c r="A565" s="20">
        <v>881</v>
      </c>
      <c r="B565" s="21" t="s">
        <v>1179</v>
      </c>
      <c r="C565" s="21" t="s">
        <v>61</v>
      </c>
      <c r="D565" s="21" t="s">
        <v>1180</v>
      </c>
      <c r="E565" s="21">
        <v>19</v>
      </c>
      <c r="F565" s="21" t="s">
        <v>63</v>
      </c>
      <c r="G565" s="21">
        <v>78754806</v>
      </c>
    </row>
    <row r="566" spans="1:7" x14ac:dyDescent="0.45">
      <c r="A566" s="19">
        <v>1087</v>
      </c>
      <c r="B566" s="16" t="s">
        <v>1181</v>
      </c>
      <c r="C566" s="16" t="s">
        <v>61</v>
      </c>
      <c r="D566" s="16" t="s">
        <v>1111</v>
      </c>
      <c r="E566" s="16">
        <v>22</v>
      </c>
      <c r="F566" s="16" t="s">
        <v>63</v>
      </c>
      <c r="G566" s="16">
        <v>39614313</v>
      </c>
    </row>
    <row r="567" spans="1:7" x14ac:dyDescent="0.45">
      <c r="A567" s="20">
        <v>713</v>
      </c>
      <c r="B567" s="21" t="s">
        <v>1182</v>
      </c>
      <c r="C567" s="21" t="s">
        <v>61</v>
      </c>
      <c r="D567" s="21" t="s">
        <v>1183</v>
      </c>
      <c r="E567" s="21">
        <v>27</v>
      </c>
      <c r="F567" s="21" t="s">
        <v>121</v>
      </c>
      <c r="G567" s="21">
        <v>1597484</v>
      </c>
    </row>
    <row r="568" spans="1:7" x14ac:dyDescent="0.45">
      <c r="A568" s="19">
        <v>461</v>
      </c>
      <c r="B568" s="16" t="s">
        <v>1184</v>
      </c>
      <c r="C568" s="16" t="s">
        <v>71</v>
      </c>
      <c r="D568" s="16" t="s">
        <v>1185</v>
      </c>
      <c r="E568" s="16">
        <v>30</v>
      </c>
      <c r="F568" s="16" t="s">
        <v>63</v>
      </c>
      <c r="G568" s="16">
        <v>8623671</v>
      </c>
    </row>
    <row r="569" spans="1:7" x14ac:dyDescent="0.45">
      <c r="A569" s="20">
        <v>513</v>
      </c>
      <c r="B569" s="21" t="s">
        <v>1186</v>
      </c>
      <c r="C569" s="21" t="s">
        <v>61</v>
      </c>
      <c r="D569" s="21" t="s">
        <v>1187</v>
      </c>
      <c r="E569" s="21">
        <v>27</v>
      </c>
      <c r="F569" s="21" t="s">
        <v>63</v>
      </c>
      <c r="G569" s="21">
        <v>71137315</v>
      </c>
    </row>
    <row r="570" spans="1:7" x14ac:dyDescent="0.45">
      <c r="A570" s="19">
        <v>188</v>
      </c>
      <c r="B570" s="16" t="s">
        <v>1188</v>
      </c>
      <c r="C570" s="16" t="s">
        <v>61</v>
      </c>
      <c r="D570" s="16" t="s">
        <v>1189</v>
      </c>
      <c r="E570" s="16">
        <v>20</v>
      </c>
      <c r="F570" s="16" t="s">
        <v>63</v>
      </c>
      <c r="G570" s="16">
        <v>89236914</v>
      </c>
    </row>
    <row r="571" spans="1:7" x14ac:dyDescent="0.45">
      <c r="A571" s="20">
        <v>418</v>
      </c>
      <c r="B571" s="21" t="s">
        <v>1190</v>
      </c>
      <c r="C571" s="21" t="s">
        <v>61</v>
      </c>
      <c r="D571" s="21" t="s">
        <v>1191</v>
      </c>
      <c r="E571" s="21">
        <v>26</v>
      </c>
      <c r="F571" s="21" t="s">
        <v>63</v>
      </c>
      <c r="G571" s="21">
        <v>60745652</v>
      </c>
    </row>
    <row r="572" spans="1:7" x14ac:dyDescent="0.45">
      <c r="A572" s="19">
        <v>118</v>
      </c>
      <c r="B572" s="16" t="s">
        <v>1192</v>
      </c>
      <c r="C572" s="16" t="s">
        <v>65</v>
      </c>
      <c r="D572" s="16" t="s">
        <v>1193</v>
      </c>
      <c r="E572" s="16">
        <v>34</v>
      </c>
      <c r="F572" s="16" t="s">
        <v>63</v>
      </c>
      <c r="G572" s="16">
        <v>36135999</v>
      </c>
    </row>
    <row r="573" spans="1:7" x14ac:dyDescent="0.45">
      <c r="A573" s="20">
        <v>612</v>
      </c>
      <c r="B573" s="21" t="s">
        <v>1194</v>
      </c>
      <c r="C573" s="21" t="s">
        <v>61</v>
      </c>
      <c r="D573" s="21" t="s">
        <v>1195</v>
      </c>
      <c r="E573" s="21">
        <v>37</v>
      </c>
      <c r="F573" s="21" t="s">
        <v>101</v>
      </c>
      <c r="G573" s="21">
        <v>53073462</v>
      </c>
    </row>
    <row r="574" spans="1:7" x14ac:dyDescent="0.45">
      <c r="A574" s="19">
        <v>1207</v>
      </c>
      <c r="B574" s="16" t="s">
        <v>1196</v>
      </c>
      <c r="C574" s="16" t="s">
        <v>65</v>
      </c>
      <c r="D574" s="16" t="s">
        <v>1197</v>
      </c>
      <c r="E574" s="16">
        <v>21</v>
      </c>
      <c r="F574" s="16" t="s">
        <v>63</v>
      </c>
      <c r="G574" s="16">
        <v>38996978</v>
      </c>
    </row>
    <row r="575" spans="1:7" x14ac:dyDescent="0.45">
      <c r="A575" s="20">
        <v>187</v>
      </c>
      <c r="B575" s="21" t="s">
        <v>1198</v>
      </c>
      <c r="C575" s="21" t="s">
        <v>61</v>
      </c>
      <c r="D575" s="21" t="s">
        <v>855</v>
      </c>
      <c r="E575" s="21">
        <v>26</v>
      </c>
      <c r="F575" s="21" t="s">
        <v>253</v>
      </c>
      <c r="G575" s="21">
        <v>24795395</v>
      </c>
    </row>
    <row r="576" spans="1:7" x14ac:dyDescent="0.45">
      <c r="A576" s="19">
        <v>315</v>
      </c>
      <c r="B576" s="16" t="s">
        <v>1199</v>
      </c>
      <c r="C576" s="16" t="s">
        <v>65</v>
      </c>
      <c r="D576" s="16" t="s">
        <v>1200</v>
      </c>
      <c r="E576" s="16">
        <v>27</v>
      </c>
      <c r="F576" s="16" t="s">
        <v>88</v>
      </c>
      <c r="G576" s="16">
        <v>16462919</v>
      </c>
    </row>
    <row r="577" spans="1:7" x14ac:dyDescent="0.45">
      <c r="A577" s="20">
        <v>81</v>
      </c>
      <c r="B577" s="21" t="s">
        <v>1201</v>
      </c>
      <c r="C577" s="21" t="s">
        <v>71</v>
      </c>
      <c r="D577" s="21" t="s">
        <v>1202</v>
      </c>
      <c r="E577" s="21">
        <v>19</v>
      </c>
      <c r="F577" s="21" t="s">
        <v>63</v>
      </c>
      <c r="G577" s="21">
        <v>41233730</v>
      </c>
    </row>
    <row r="578" spans="1:7" x14ac:dyDescent="0.45">
      <c r="A578" s="19">
        <v>417</v>
      </c>
      <c r="B578" s="16" t="s">
        <v>1203</v>
      </c>
      <c r="C578" s="16" t="s">
        <v>61</v>
      </c>
      <c r="D578" s="16" t="s">
        <v>1204</v>
      </c>
      <c r="E578" s="16">
        <v>32</v>
      </c>
      <c r="F578" s="16" t="s">
        <v>63</v>
      </c>
      <c r="G578" s="16">
        <v>14096407</v>
      </c>
    </row>
    <row r="579" spans="1:7" x14ac:dyDescent="0.45">
      <c r="A579" s="20">
        <v>796</v>
      </c>
      <c r="B579" s="21" t="s">
        <v>1205</v>
      </c>
      <c r="C579" s="21" t="s">
        <v>65</v>
      </c>
      <c r="D579" s="21" t="s">
        <v>1206</v>
      </c>
      <c r="E579" s="21">
        <v>29</v>
      </c>
      <c r="F579" s="21" t="s">
        <v>63</v>
      </c>
      <c r="G579" s="21">
        <v>7106553</v>
      </c>
    </row>
    <row r="580" spans="1:7" x14ac:dyDescent="0.45">
      <c r="A580" s="19">
        <v>1613</v>
      </c>
      <c r="B580" s="16" t="s">
        <v>1207</v>
      </c>
      <c r="C580" s="16" t="s">
        <v>71</v>
      </c>
      <c r="D580" s="16" t="s">
        <v>1208</v>
      </c>
      <c r="E580" s="16">
        <v>33</v>
      </c>
      <c r="F580" s="16" t="s">
        <v>79</v>
      </c>
      <c r="G580" s="16">
        <v>67005768</v>
      </c>
    </row>
    <row r="581" spans="1:7" x14ac:dyDescent="0.45">
      <c r="A581" s="20">
        <v>815</v>
      </c>
      <c r="B581" s="21" t="s">
        <v>1209</v>
      </c>
      <c r="C581" s="21" t="s">
        <v>65</v>
      </c>
      <c r="D581" s="21" t="s">
        <v>608</v>
      </c>
      <c r="E581" s="21">
        <v>41</v>
      </c>
      <c r="F581" s="21" t="s">
        <v>93</v>
      </c>
      <c r="G581" s="21">
        <v>11091485</v>
      </c>
    </row>
    <row r="582" spans="1:7" x14ac:dyDescent="0.45">
      <c r="A582" s="19">
        <v>38</v>
      </c>
      <c r="B582" s="16" t="s">
        <v>1210</v>
      </c>
      <c r="C582" s="16" t="s">
        <v>61</v>
      </c>
      <c r="D582" s="16" t="s">
        <v>1211</v>
      </c>
      <c r="E582" s="16">
        <v>44</v>
      </c>
      <c r="F582" s="16" t="s">
        <v>101</v>
      </c>
      <c r="G582" s="16">
        <v>77714354</v>
      </c>
    </row>
    <row r="583" spans="1:7" x14ac:dyDescent="0.45">
      <c r="A583" s="20">
        <v>19</v>
      </c>
      <c r="B583" s="21" t="s">
        <v>1212</v>
      </c>
      <c r="C583" s="21" t="s">
        <v>61</v>
      </c>
      <c r="D583" s="21" t="s">
        <v>1213</v>
      </c>
      <c r="E583" s="21">
        <v>35</v>
      </c>
      <c r="F583" s="21" t="s">
        <v>121</v>
      </c>
      <c r="G583" s="21">
        <v>1671793</v>
      </c>
    </row>
    <row r="584" spans="1:7" x14ac:dyDescent="0.45">
      <c r="A584" s="19">
        <v>835</v>
      </c>
      <c r="B584" s="16" t="s">
        <v>1214</v>
      </c>
      <c r="C584" s="16" t="s">
        <v>61</v>
      </c>
      <c r="D584" s="16" t="s">
        <v>1215</v>
      </c>
      <c r="E584" s="16">
        <v>28</v>
      </c>
      <c r="F584" s="16" t="s">
        <v>63</v>
      </c>
      <c r="G584" s="16">
        <v>46609209</v>
      </c>
    </row>
    <row r="585" spans="1:7" x14ac:dyDescent="0.45">
      <c r="A585" s="20">
        <v>245</v>
      </c>
      <c r="B585" s="21" t="s">
        <v>1216</v>
      </c>
      <c r="C585" s="21" t="s">
        <v>65</v>
      </c>
      <c r="D585" s="21" t="s">
        <v>1217</v>
      </c>
      <c r="E585" s="21">
        <v>26</v>
      </c>
      <c r="F585" s="21" t="s">
        <v>63</v>
      </c>
      <c r="G585" s="21">
        <v>71196555</v>
      </c>
    </row>
    <row r="586" spans="1:7" x14ac:dyDescent="0.45">
      <c r="A586" s="19">
        <v>664</v>
      </c>
      <c r="B586" s="16" t="s">
        <v>1218</v>
      </c>
      <c r="C586" s="16" t="s">
        <v>71</v>
      </c>
      <c r="D586" s="16" t="s">
        <v>1219</v>
      </c>
      <c r="E586" s="16">
        <v>27</v>
      </c>
      <c r="F586" s="16" t="s">
        <v>63</v>
      </c>
      <c r="G586" s="16">
        <v>83277847</v>
      </c>
    </row>
    <row r="587" spans="1:7" x14ac:dyDescent="0.45">
      <c r="A587" s="20">
        <v>873</v>
      </c>
      <c r="B587" s="21" t="s">
        <v>1220</v>
      </c>
      <c r="C587" s="21" t="s">
        <v>61</v>
      </c>
      <c r="D587" s="21" t="s">
        <v>224</v>
      </c>
      <c r="E587" s="21">
        <v>22</v>
      </c>
      <c r="F587" s="21" t="s">
        <v>63</v>
      </c>
      <c r="G587" s="21">
        <v>88788721</v>
      </c>
    </row>
    <row r="588" spans="1:7" x14ac:dyDescent="0.45">
      <c r="A588" s="19">
        <v>697</v>
      </c>
      <c r="B588" s="16" t="s">
        <v>1221</v>
      </c>
      <c r="C588" s="16" t="s">
        <v>65</v>
      </c>
      <c r="D588" s="16" t="s">
        <v>1222</v>
      </c>
      <c r="E588" s="16">
        <v>18</v>
      </c>
      <c r="F588" s="16" t="s">
        <v>63</v>
      </c>
      <c r="G588" s="16">
        <v>5250826</v>
      </c>
    </row>
    <row r="589" spans="1:7" x14ac:dyDescent="0.45">
      <c r="A589" s="20">
        <v>996</v>
      </c>
      <c r="B589" s="21" t="s">
        <v>1223</v>
      </c>
      <c r="C589" s="21" t="s">
        <v>65</v>
      </c>
      <c r="D589" s="21" t="s">
        <v>1224</v>
      </c>
      <c r="E589" s="21">
        <v>28</v>
      </c>
      <c r="F589" s="21" t="s">
        <v>98</v>
      </c>
      <c r="G589" s="21">
        <v>96252659</v>
      </c>
    </row>
    <row r="590" spans="1:7" x14ac:dyDescent="0.45">
      <c r="A590" s="19">
        <v>909</v>
      </c>
      <c r="B590" s="16" t="s">
        <v>1225</v>
      </c>
      <c r="C590" s="16" t="s">
        <v>65</v>
      </c>
      <c r="D590" s="16" t="s">
        <v>559</v>
      </c>
      <c r="E590" s="16">
        <v>25</v>
      </c>
      <c r="F590" s="16" t="s">
        <v>63</v>
      </c>
      <c r="G590" s="16">
        <v>55076181</v>
      </c>
    </row>
    <row r="591" spans="1:7" x14ac:dyDescent="0.45">
      <c r="A591" s="20">
        <v>273</v>
      </c>
      <c r="B591" s="21" t="s">
        <v>1226</v>
      </c>
      <c r="C591" s="21" t="s">
        <v>61</v>
      </c>
      <c r="D591" s="21" t="s">
        <v>1227</v>
      </c>
      <c r="E591" s="21">
        <v>28</v>
      </c>
      <c r="F591" s="21" t="s">
        <v>63</v>
      </c>
      <c r="G591" s="21">
        <v>97766690</v>
      </c>
    </row>
    <row r="592" spans="1:7" x14ac:dyDescent="0.45">
      <c r="A592" s="19">
        <v>148</v>
      </c>
      <c r="B592" s="16" t="s">
        <v>1228</v>
      </c>
      <c r="C592" s="16" t="s">
        <v>71</v>
      </c>
      <c r="D592" s="16" t="s">
        <v>1229</v>
      </c>
      <c r="E592" s="16">
        <v>33</v>
      </c>
      <c r="F592" s="16" t="s">
        <v>63</v>
      </c>
      <c r="G592" s="16">
        <v>59887932</v>
      </c>
    </row>
    <row r="593" spans="1:7" x14ac:dyDescent="0.45">
      <c r="A593" s="20">
        <v>17</v>
      </c>
      <c r="B593" s="21" t="s">
        <v>1230</v>
      </c>
      <c r="C593" s="21" t="s">
        <v>65</v>
      </c>
      <c r="D593" s="21" t="s">
        <v>1231</v>
      </c>
      <c r="E593" s="21">
        <v>23</v>
      </c>
      <c r="F593" s="21" t="s">
        <v>63</v>
      </c>
      <c r="G593" s="21">
        <v>41189160</v>
      </c>
    </row>
    <row r="594" spans="1:7" x14ac:dyDescent="0.45">
      <c r="A594" s="19">
        <v>4</v>
      </c>
      <c r="B594" s="16" t="s">
        <v>1232</v>
      </c>
      <c r="C594" s="16" t="s">
        <v>61</v>
      </c>
      <c r="D594" s="16" t="s">
        <v>1233</v>
      </c>
      <c r="E594" s="16">
        <v>33</v>
      </c>
      <c r="F594" s="16" t="s">
        <v>63</v>
      </c>
      <c r="G594" s="16">
        <v>8818075</v>
      </c>
    </row>
    <row r="595" spans="1:7" x14ac:dyDescent="0.45">
      <c r="A595" s="20">
        <v>728</v>
      </c>
      <c r="B595" s="21" t="s">
        <v>1234</v>
      </c>
      <c r="C595" s="21" t="s">
        <v>61</v>
      </c>
      <c r="D595" s="21" t="s">
        <v>1235</v>
      </c>
      <c r="E595" s="21">
        <v>33</v>
      </c>
      <c r="F595" s="21" t="s">
        <v>88</v>
      </c>
      <c r="G595" s="21">
        <v>15966869</v>
      </c>
    </row>
    <row r="596" spans="1:7" x14ac:dyDescent="0.45">
      <c r="A596" s="19">
        <v>48</v>
      </c>
      <c r="B596" s="16" t="s">
        <v>1236</v>
      </c>
      <c r="C596" s="16" t="s">
        <v>65</v>
      </c>
      <c r="D596" s="16" t="s">
        <v>1237</v>
      </c>
      <c r="E596" s="16">
        <v>23</v>
      </c>
      <c r="F596" s="16" t="s">
        <v>63</v>
      </c>
      <c r="G596" s="16">
        <v>70336071</v>
      </c>
    </row>
    <row r="597" spans="1:7" x14ac:dyDescent="0.45">
      <c r="A597" s="20">
        <v>257</v>
      </c>
      <c r="B597" s="21" t="s">
        <v>1238</v>
      </c>
      <c r="C597" s="21" t="s">
        <v>61</v>
      </c>
      <c r="D597" s="21" t="s">
        <v>1239</v>
      </c>
      <c r="E597" s="21">
        <v>22</v>
      </c>
      <c r="F597" s="21" t="s">
        <v>63</v>
      </c>
      <c r="G597" s="21">
        <v>7806016</v>
      </c>
    </row>
    <row r="598" spans="1:7" x14ac:dyDescent="0.45">
      <c r="A598" s="19">
        <v>1059</v>
      </c>
      <c r="B598" s="16" t="s">
        <v>1240</v>
      </c>
      <c r="C598" s="16" t="s">
        <v>65</v>
      </c>
      <c r="D598" s="16" t="s">
        <v>1241</v>
      </c>
      <c r="E598" s="16">
        <v>21</v>
      </c>
      <c r="F598" s="16" t="s">
        <v>63</v>
      </c>
      <c r="G598" s="16">
        <v>94029801</v>
      </c>
    </row>
    <row r="599" spans="1:7" x14ac:dyDescent="0.45">
      <c r="A599" s="20">
        <v>1389</v>
      </c>
      <c r="B599" s="21" t="s">
        <v>1242</v>
      </c>
      <c r="C599" s="21" t="s">
        <v>61</v>
      </c>
      <c r="D599" s="21" t="s">
        <v>1243</v>
      </c>
      <c r="E599" s="21">
        <v>28</v>
      </c>
      <c r="F599" s="21" t="s">
        <v>121</v>
      </c>
      <c r="G599" s="21">
        <v>8966748</v>
      </c>
    </row>
    <row r="600" spans="1:7" x14ac:dyDescent="0.45">
      <c r="A600" s="19">
        <v>828</v>
      </c>
      <c r="B600" s="16" t="s">
        <v>1244</v>
      </c>
      <c r="C600" s="16" t="s">
        <v>61</v>
      </c>
      <c r="D600" s="16" t="s">
        <v>1245</v>
      </c>
      <c r="E600" s="16">
        <v>27</v>
      </c>
      <c r="F600" s="16" t="s">
        <v>63</v>
      </c>
      <c r="G600" s="16">
        <v>43569758</v>
      </c>
    </row>
    <row r="601" spans="1:7" x14ac:dyDescent="0.45">
      <c r="A601" s="20">
        <v>183</v>
      </c>
      <c r="B601" s="21" t="s">
        <v>1246</v>
      </c>
      <c r="C601" s="21" t="s">
        <v>61</v>
      </c>
      <c r="D601" s="21" t="s">
        <v>1247</v>
      </c>
      <c r="E601" s="21">
        <v>27</v>
      </c>
      <c r="F601" s="21" t="s">
        <v>63</v>
      </c>
      <c r="G601" s="21">
        <v>33316873</v>
      </c>
    </row>
    <row r="602" spans="1:7" x14ac:dyDescent="0.45">
      <c r="A602" s="19">
        <v>752</v>
      </c>
      <c r="B602" s="16" t="s">
        <v>1248</v>
      </c>
      <c r="C602" s="16" t="s">
        <v>61</v>
      </c>
      <c r="D602" s="16" t="s">
        <v>1249</v>
      </c>
      <c r="E602" s="16">
        <v>24</v>
      </c>
      <c r="F602" s="16" t="s">
        <v>669</v>
      </c>
      <c r="G602" s="16">
        <v>60495516</v>
      </c>
    </row>
    <row r="603" spans="1:7" x14ac:dyDescent="0.45">
      <c r="A603" s="20">
        <v>793</v>
      </c>
      <c r="B603" s="21" t="s">
        <v>1250</v>
      </c>
      <c r="C603" s="21" t="s">
        <v>61</v>
      </c>
      <c r="D603" s="21" t="s">
        <v>1251</v>
      </c>
      <c r="E603" s="21">
        <v>35</v>
      </c>
      <c r="F603" s="21" t="s">
        <v>63</v>
      </c>
      <c r="G603" s="21">
        <v>95773974</v>
      </c>
    </row>
    <row r="604" spans="1:7" x14ac:dyDescent="0.45">
      <c r="A604" s="19">
        <v>44</v>
      </c>
      <c r="B604" s="16" t="s">
        <v>1252</v>
      </c>
      <c r="C604" s="16" t="s">
        <v>61</v>
      </c>
      <c r="D604" s="16" t="s">
        <v>1253</v>
      </c>
      <c r="E604" s="16">
        <v>20</v>
      </c>
      <c r="F604" s="16" t="s">
        <v>63</v>
      </c>
      <c r="G604" s="16">
        <v>92547243</v>
      </c>
    </row>
    <row r="605" spans="1:7" x14ac:dyDescent="0.45">
      <c r="A605" s="20">
        <v>668</v>
      </c>
      <c r="B605" s="21" t="s">
        <v>1254</v>
      </c>
      <c r="C605" s="21" t="s">
        <v>65</v>
      </c>
      <c r="D605" s="21" t="s">
        <v>1255</v>
      </c>
      <c r="E605" s="21">
        <v>40</v>
      </c>
      <c r="F605" s="21" t="s">
        <v>126</v>
      </c>
      <c r="G605" s="21">
        <v>94365514</v>
      </c>
    </row>
    <row r="606" spans="1:7" x14ac:dyDescent="0.45">
      <c r="A606" s="19">
        <v>507</v>
      </c>
      <c r="B606" s="16" t="s">
        <v>1256</v>
      </c>
      <c r="C606" s="16" t="s">
        <v>61</v>
      </c>
      <c r="D606" s="16" t="s">
        <v>1257</v>
      </c>
      <c r="E606" s="16">
        <v>20</v>
      </c>
      <c r="F606" s="16" t="s">
        <v>63</v>
      </c>
      <c r="G606" s="16">
        <v>45308378</v>
      </c>
    </row>
    <row r="607" spans="1:7" x14ac:dyDescent="0.45">
      <c r="A607" s="20">
        <v>1350</v>
      </c>
      <c r="B607" s="21" t="s">
        <v>1258</v>
      </c>
      <c r="C607" s="21" t="s">
        <v>61</v>
      </c>
      <c r="D607" s="21" t="s">
        <v>1259</v>
      </c>
      <c r="E607" s="21">
        <v>43</v>
      </c>
      <c r="F607" s="21" t="s">
        <v>101</v>
      </c>
      <c r="G607" s="21">
        <v>45707046</v>
      </c>
    </row>
    <row r="608" spans="1:7" x14ac:dyDescent="0.45">
      <c r="A608" s="19">
        <v>455</v>
      </c>
      <c r="B608" s="16" t="s">
        <v>1260</v>
      </c>
      <c r="C608" s="16" t="s">
        <v>61</v>
      </c>
      <c r="D608" s="16" t="s">
        <v>1261</v>
      </c>
      <c r="E608" s="16">
        <v>32</v>
      </c>
      <c r="F608" s="16" t="s">
        <v>63</v>
      </c>
      <c r="G608" s="16">
        <v>74598492</v>
      </c>
    </row>
    <row r="609" spans="1:7" x14ac:dyDescent="0.45">
      <c r="A609" s="20">
        <v>1294</v>
      </c>
      <c r="B609" s="21" t="s">
        <v>1262</v>
      </c>
      <c r="C609" s="21" t="s">
        <v>71</v>
      </c>
      <c r="D609" s="21" t="s">
        <v>1263</v>
      </c>
      <c r="E609" s="21">
        <v>43</v>
      </c>
      <c r="F609" s="21" t="s">
        <v>88</v>
      </c>
      <c r="G609" s="21">
        <v>18034941</v>
      </c>
    </row>
    <row r="610" spans="1:7" x14ac:dyDescent="0.45">
      <c r="A610" s="19">
        <v>1439</v>
      </c>
      <c r="B610" s="16" t="s">
        <v>1264</v>
      </c>
      <c r="C610" s="16" t="s">
        <v>61</v>
      </c>
      <c r="D610" s="16" t="s">
        <v>1265</v>
      </c>
      <c r="E610" s="16">
        <v>31</v>
      </c>
      <c r="F610" s="16" t="s">
        <v>63</v>
      </c>
      <c r="G610" s="16">
        <v>4470985</v>
      </c>
    </row>
    <row r="611" spans="1:7" x14ac:dyDescent="0.45">
      <c r="A611" s="20">
        <v>303</v>
      </c>
      <c r="B611" s="21" t="s">
        <v>1266</v>
      </c>
      <c r="C611" s="21" t="s">
        <v>61</v>
      </c>
      <c r="D611" s="21" t="s">
        <v>1267</v>
      </c>
      <c r="E611" s="21">
        <v>32</v>
      </c>
      <c r="F611" s="21" t="s">
        <v>101</v>
      </c>
      <c r="G611" s="21">
        <v>25596348</v>
      </c>
    </row>
    <row r="612" spans="1:7" x14ac:dyDescent="0.45">
      <c r="A612" s="19">
        <v>605</v>
      </c>
      <c r="B612" s="16" t="s">
        <v>1268</v>
      </c>
      <c r="C612" s="16" t="s">
        <v>61</v>
      </c>
      <c r="D612" s="16" t="s">
        <v>1269</v>
      </c>
      <c r="E612" s="16">
        <v>29</v>
      </c>
      <c r="F612" s="16" t="s">
        <v>106</v>
      </c>
      <c r="G612" s="16">
        <v>73454759</v>
      </c>
    </row>
    <row r="613" spans="1:7" x14ac:dyDescent="0.45">
      <c r="A613" s="20">
        <v>1562</v>
      </c>
      <c r="B613" s="21" t="s">
        <v>1270</v>
      </c>
      <c r="C613" s="21" t="s">
        <v>65</v>
      </c>
      <c r="D613" s="21" t="s">
        <v>1271</v>
      </c>
      <c r="E613" s="21">
        <v>32</v>
      </c>
      <c r="F613" s="21" t="s">
        <v>63</v>
      </c>
      <c r="G613" s="21">
        <v>71718382</v>
      </c>
    </row>
    <row r="614" spans="1:7" x14ac:dyDescent="0.45">
      <c r="A614" s="19">
        <v>206</v>
      </c>
      <c r="B614" s="16" t="s">
        <v>1272</v>
      </c>
      <c r="C614" s="16" t="s">
        <v>65</v>
      </c>
      <c r="D614" s="16" t="s">
        <v>228</v>
      </c>
      <c r="E614" s="16">
        <v>22</v>
      </c>
      <c r="F614" s="16" t="s">
        <v>63</v>
      </c>
      <c r="G614" s="16">
        <v>17472333</v>
      </c>
    </row>
    <row r="615" spans="1:7" x14ac:dyDescent="0.45">
      <c r="A615" s="20">
        <v>92</v>
      </c>
      <c r="B615" s="21" t="s">
        <v>1273</v>
      </c>
      <c r="C615" s="21" t="s">
        <v>65</v>
      </c>
      <c r="D615" s="21" t="s">
        <v>1274</v>
      </c>
      <c r="E615" s="21">
        <v>29</v>
      </c>
      <c r="F615" s="21" t="s">
        <v>63</v>
      </c>
      <c r="G615" s="21">
        <v>80210154</v>
      </c>
    </row>
    <row r="616" spans="1:7" x14ac:dyDescent="0.45">
      <c r="A616" s="19">
        <v>1326</v>
      </c>
      <c r="B616" s="16" t="s">
        <v>1275</v>
      </c>
      <c r="C616" s="16" t="s">
        <v>71</v>
      </c>
      <c r="D616" s="16" t="s">
        <v>1276</v>
      </c>
      <c r="E616" s="16">
        <v>34</v>
      </c>
      <c r="F616" s="16" t="s">
        <v>88</v>
      </c>
      <c r="G616" s="16">
        <v>55275750</v>
      </c>
    </row>
    <row r="617" spans="1:7" x14ac:dyDescent="0.45">
      <c r="A617" s="20">
        <v>680</v>
      </c>
      <c r="B617" s="21" t="s">
        <v>1277</v>
      </c>
      <c r="C617" s="21" t="s">
        <v>71</v>
      </c>
      <c r="D617" s="21" t="s">
        <v>1278</v>
      </c>
      <c r="E617" s="21">
        <v>21</v>
      </c>
      <c r="F617" s="21" t="s">
        <v>63</v>
      </c>
      <c r="G617" s="21">
        <v>36341561</v>
      </c>
    </row>
    <row r="618" spans="1:7" x14ac:dyDescent="0.45">
      <c r="A618" s="19">
        <v>822</v>
      </c>
      <c r="B618" s="16" t="s">
        <v>1279</v>
      </c>
      <c r="C618" s="16" t="s">
        <v>61</v>
      </c>
      <c r="D618" s="16" t="s">
        <v>1280</v>
      </c>
      <c r="E618" s="16">
        <v>29</v>
      </c>
      <c r="F618" s="16" t="s">
        <v>63</v>
      </c>
      <c r="G618" s="16">
        <v>62982525</v>
      </c>
    </row>
    <row r="619" spans="1:7" x14ac:dyDescent="0.45">
      <c r="A619" s="20">
        <v>58</v>
      </c>
      <c r="B619" s="21" t="s">
        <v>1281</v>
      </c>
      <c r="C619" s="21" t="s">
        <v>65</v>
      </c>
      <c r="D619" s="21" t="s">
        <v>1282</v>
      </c>
      <c r="E619" s="21">
        <v>40</v>
      </c>
      <c r="F619" s="21" t="s">
        <v>126</v>
      </c>
      <c r="G619" s="21">
        <v>40427366</v>
      </c>
    </row>
    <row r="620" spans="1:7" x14ac:dyDescent="0.45">
      <c r="A620" s="19">
        <v>706</v>
      </c>
      <c r="B620" s="16" t="s">
        <v>1283</v>
      </c>
      <c r="C620" s="16" t="s">
        <v>71</v>
      </c>
      <c r="D620" s="16" t="s">
        <v>400</v>
      </c>
      <c r="E620" s="16">
        <v>38</v>
      </c>
      <c r="F620" s="16" t="s">
        <v>88</v>
      </c>
      <c r="G620" s="16">
        <v>13571329</v>
      </c>
    </row>
    <row r="621" spans="1:7" x14ac:dyDescent="0.45">
      <c r="A621" s="20">
        <v>1100</v>
      </c>
      <c r="B621" s="21" t="s">
        <v>1284</v>
      </c>
      <c r="C621" s="21" t="s">
        <v>61</v>
      </c>
      <c r="D621" s="21" t="s">
        <v>1285</v>
      </c>
      <c r="E621" s="21">
        <v>36</v>
      </c>
      <c r="F621" s="21" t="s">
        <v>168</v>
      </c>
      <c r="G621" s="21">
        <v>46620497</v>
      </c>
    </row>
    <row r="622" spans="1:7" x14ac:dyDescent="0.45">
      <c r="A622" s="19">
        <v>425</v>
      </c>
      <c r="B622" s="16" t="s">
        <v>1286</v>
      </c>
      <c r="C622" s="16" t="s">
        <v>61</v>
      </c>
      <c r="D622" s="16" t="s">
        <v>1287</v>
      </c>
      <c r="E622" s="16">
        <v>27</v>
      </c>
      <c r="F622" s="16" t="s">
        <v>168</v>
      </c>
      <c r="G622" s="16">
        <v>15526053</v>
      </c>
    </row>
    <row r="623" spans="1:7" x14ac:dyDescent="0.45">
      <c r="A623" s="20">
        <v>1491</v>
      </c>
      <c r="B623" s="21" t="s">
        <v>1288</v>
      </c>
      <c r="C623" s="21" t="s">
        <v>65</v>
      </c>
      <c r="D623" s="21" t="s">
        <v>1289</v>
      </c>
      <c r="E623" s="21">
        <v>32</v>
      </c>
      <c r="F623" s="21" t="s">
        <v>63</v>
      </c>
      <c r="G623" s="21">
        <v>69302726</v>
      </c>
    </row>
    <row r="624" spans="1:7" x14ac:dyDescent="0.45">
      <c r="A624" s="19">
        <v>1532</v>
      </c>
      <c r="B624" s="16" t="s">
        <v>1290</v>
      </c>
      <c r="C624" s="16" t="s">
        <v>61</v>
      </c>
      <c r="D624" s="16" t="s">
        <v>1291</v>
      </c>
      <c r="E624" s="16">
        <v>30</v>
      </c>
      <c r="F624" s="16" t="s">
        <v>63</v>
      </c>
      <c r="G624" s="16">
        <v>83449445</v>
      </c>
    </row>
    <row r="625" spans="1:7" x14ac:dyDescent="0.45">
      <c r="A625" s="20">
        <v>904</v>
      </c>
      <c r="B625" s="21" t="s">
        <v>1292</v>
      </c>
      <c r="C625" s="21" t="s">
        <v>65</v>
      </c>
      <c r="D625" s="21" t="s">
        <v>1293</v>
      </c>
      <c r="E625" s="21">
        <v>23</v>
      </c>
      <c r="F625" s="21" t="s">
        <v>63</v>
      </c>
      <c r="G625" s="21">
        <v>85535187</v>
      </c>
    </row>
    <row r="626" spans="1:7" x14ac:dyDescent="0.45">
      <c r="A626" s="19">
        <v>1004</v>
      </c>
      <c r="B626" s="16" t="s">
        <v>1294</v>
      </c>
      <c r="C626" s="16" t="s">
        <v>61</v>
      </c>
      <c r="D626" s="16" t="s">
        <v>1295</v>
      </c>
      <c r="E626" s="16">
        <v>33</v>
      </c>
      <c r="F626" s="16" t="s">
        <v>126</v>
      </c>
      <c r="G626" s="16">
        <v>35580079</v>
      </c>
    </row>
    <row r="627" spans="1:7" x14ac:dyDescent="0.45">
      <c r="A627" s="20">
        <v>1360</v>
      </c>
      <c r="B627" s="21" t="s">
        <v>1296</v>
      </c>
      <c r="C627" s="21" t="s">
        <v>65</v>
      </c>
      <c r="D627" s="21" t="s">
        <v>1297</v>
      </c>
      <c r="E627" s="21">
        <v>21</v>
      </c>
      <c r="F627" s="21" t="s">
        <v>253</v>
      </c>
      <c r="G627" s="21">
        <v>61326233</v>
      </c>
    </row>
    <row r="628" spans="1:7" x14ac:dyDescent="0.45">
      <c r="A628" s="19">
        <v>830</v>
      </c>
      <c r="B628" s="16" t="s">
        <v>1298</v>
      </c>
      <c r="C628" s="16" t="s">
        <v>61</v>
      </c>
      <c r="D628" s="16" t="s">
        <v>1299</v>
      </c>
      <c r="E628" s="16">
        <v>18</v>
      </c>
      <c r="F628" s="16" t="s">
        <v>63</v>
      </c>
      <c r="G628" s="16">
        <v>39914351</v>
      </c>
    </row>
    <row r="629" spans="1:7" x14ac:dyDescent="0.45">
      <c r="A629" s="20">
        <v>319</v>
      </c>
      <c r="B629" s="21" t="s">
        <v>1300</v>
      </c>
      <c r="C629" s="21" t="s">
        <v>61</v>
      </c>
      <c r="D629" s="21" t="s">
        <v>1301</v>
      </c>
      <c r="E629" s="21">
        <v>37</v>
      </c>
      <c r="F629" s="21" t="s">
        <v>63</v>
      </c>
      <c r="G629" s="21">
        <v>70717621</v>
      </c>
    </row>
    <row r="630" spans="1:7" x14ac:dyDescent="0.45">
      <c r="A630" s="19">
        <v>770</v>
      </c>
      <c r="B630" s="16" t="s">
        <v>1302</v>
      </c>
      <c r="C630" s="16" t="s">
        <v>61</v>
      </c>
      <c r="D630" s="16" t="s">
        <v>1303</v>
      </c>
      <c r="E630" s="16">
        <v>29</v>
      </c>
      <c r="F630" s="16" t="s">
        <v>63</v>
      </c>
      <c r="G630" s="16">
        <v>72705249</v>
      </c>
    </row>
    <row r="631" spans="1:7" x14ac:dyDescent="0.45">
      <c r="A631" s="20">
        <v>479</v>
      </c>
      <c r="B631" s="21" t="s">
        <v>1304</v>
      </c>
      <c r="C631" s="21" t="s">
        <v>61</v>
      </c>
      <c r="D631" s="21" t="s">
        <v>1305</v>
      </c>
      <c r="E631" s="21">
        <v>35</v>
      </c>
      <c r="F631" s="21" t="s">
        <v>106</v>
      </c>
      <c r="G631" s="21">
        <v>4462452</v>
      </c>
    </row>
    <row r="632" spans="1:7" x14ac:dyDescent="0.45">
      <c r="A632" s="19">
        <v>1005</v>
      </c>
      <c r="B632" s="16" t="s">
        <v>1306</v>
      </c>
      <c r="C632" s="16" t="s">
        <v>61</v>
      </c>
      <c r="D632" s="16" t="s">
        <v>1307</v>
      </c>
      <c r="E632" s="16">
        <v>20</v>
      </c>
      <c r="F632" s="16" t="s">
        <v>63</v>
      </c>
      <c r="G632" s="16">
        <v>17025053</v>
      </c>
    </row>
    <row r="633" spans="1:7" x14ac:dyDescent="0.45">
      <c r="A633" s="20">
        <v>897</v>
      </c>
      <c r="B633" s="21" t="s">
        <v>1308</v>
      </c>
      <c r="C633" s="21" t="s">
        <v>61</v>
      </c>
      <c r="D633" s="21" t="s">
        <v>1309</v>
      </c>
      <c r="E633" s="21">
        <v>21</v>
      </c>
      <c r="F633" s="21" t="s">
        <v>63</v>
      </c>
      <c r="G633" s="21">
        <v>32117672</v>
      </c>
    </row>
    <row r="634" spans="1:7" x14ac:dyDescent="0.45">
      <c r="A634" s="19">
        <v>997</v>
      </c>
      <c r="B634" s="16" t="s">
        <v>1310</v>
      </c>
      <c r="C634" s="16" t="s">
        <v>65</v>
      </c>
      <c r="D634" s="16" t="s">
        <v>1311</v>
      </c>
      <c r="E634" s="16">
        <v>31</v>
      </c>
      <c r="F634" s="16" t="s">
        <v>63</v>
      </c>
      <c r="G634" s="16">
        <v>54722106</v>
      </c>
    </row>
    <row r="635" spans="1:7" x14ac:dyDescent="0.45">
      <c r="A635" s="20">
        <v>817</v>
      </c>
      <c r="B635" s="21" t="s">
        <v>1312</v>
      </c>
      <c r="C635" s="21" t="s">
        <v>65</v>
      </c>
      <c r="D635" s="21" t="s">
        <v>1313</v>
      </c>
      <c r="E635" s="21">
        <v>39</v>
      </c>
      <c r="F635" s="21" t="s">
        <v>63</v>
      </c>
      <c r="G635" s="21">
        <v>7054235</v>
      </c>
    </row>
    <row r="636" spans="1:7" x14ac:dyDescent="0.45">
      <c r="A636" s="19">
        <v>139</v>
      </c>
      <c r="B636" s="16" t="s">
        <v>1314</v>
      </c>
      <c r="C636" s="16" t="s">
        <v>61</v>
      </c>
      <c r="D636" s="16" t="s">
        <v>1315</v>
      </c>
      <c r="E636" s="16">
        <v>35</v>
      </c>
      <c r="F636" s="16" t="s">
        <v>126</v>
      </c>
      <c r="G636" s="16">
        <v>99561007</v>
      </c>
    </row>
    <row r="637" spans="1:7" x14ac:dyDescent="0.45">
      <c r="A637" s="20">
        <v>750</v>
      </c>
      <c r="B637" s="21" t="s">
        <v>1316</v>
      </c>
      <c r="C637" s="21" t="s">
        <v>61</v>
      </c>
      <c r="D637" s="21" t="s">
        <v>1317</v>
      </c>
      <c r="E637" s="21">
        <v>29</v>
      </c>
      <c r="F637" s="21" t="s">
        <v>88</v>
      </c>
      <c r="G637" s="21">
        <v>74412866</v>
      </c>
    </row>
    <row r="638" spans="1:7" x14ac:dyDescent="0.45">
      <c r="A638" s="19">
        <v>1009</v>
      </c>
      <c r="B638" s="16" t="s">
        <v>1318</v>
      </c>
      <c r="C638" s="16" t="s">
        <v>61</v>
      </c>
      <c r="D638" s="16" t="s">
        <v>1319</v>
      </c>
      <c r="E638" s="16">
        <v>31</v>
      </c>
      <c r="F638" s="16" t="s">
        <v>106</v>
      </c>
      <c r="G638" s="16">
        <v>4655884</v>
      </c>
    </row>
    <row r="639" spans="1:7" x14ac:dyDescent="0.45">
      <c r="A639" s="20">
        <v>979</v>
      </c>
      <c r="B639" s="21" t="s">
        <v>1320</v>
      </c>
      <c r="C639" s="21" t="s">
        <v>61</v>
      </c>
      <c r="D639" s="21" t="s">
        <v>1321</v>
      </c>
      <c r="E639" s="21">
        <v>20</v>
      </c>
      <c r="F639" s="21" t="s">
        <v>63</v>
      </c>
      <c r="G639" s="21">
        <v>17675797</v>
      </c>
    </row>
    <row r="640" spans="1:7" x14ac:dyDescent="0.45">
      <c r="A640" s="19">
        <v>399</v>
      </c>
      <c r="B640" s="16" t="s">
        <v>1322</v>
      </c>
      <c r="C640" s="16" t="s">
        <v>61</v>
      </c>
      <c r="D640" s="16" t="s">
        <v>1323</v>
      </c>
      <c r="E640" s="16">
        <v>27</v>
      </c>
      <c r="F640" s="16" t="s">
        <v>63</v>
      </c>
      <c r="G640" s="16">
        <v>77232347</v>
      </c>
    </row>
    <row r="641" spans="1:7" x14ac:dyDescent="0.45">
      <c r="A641" s="20">
        <v>502</v>
      </c>
      <c r="B641" s="21" t="s">
        <v>1324</v>
      </c>
      <c r="C641" s="21" t="s">
        <v>71</v>
      </c>
      <c r="D641" s="21" t="s">
        <v>1325</v>
      </c>
      <c r="E641" s="21">
        <v>38</v>
      </c>
      <c r="F641" s="21" t="s">
        <v>63</v>
      </c>
      <c r="G641" s="21">
        <v>25906735</v>
      </c>
    </row>
    <row r="642" spans="1:7" x14ac:dyDescent="0.45">
      <c r="A642" s="19">
        <v>996</v>
      </c>
      <c r="B642" s="16" t="s">
        <v>1326</v>
      </c>
      <c r="C642" s="16" t="s">
        <v>61</v>
      </c>
      <c r="D642" s="16" t="s">
        <v>1327</v>
      </c>
      <c r="E642" s="16">
        <v>27</v>
      </c>
      <c r="F642" s="16" t="s">
        <v>63</v>
      </c>
      <c r="G642" s="16">
        <v>68921327</v>
      </c>
    </row>
    <row r="643" spans="1:7" x14ac:dyDescent="0.45">
      <c r="A643" s="20">
        <v>1618</v>
      </c>
      <c r="B643" s="21" t="s">
        <v>1328</v>
      </c>
      <c r="C643" s="21" t="s">
        <v>61</v>
      </c>
      <c r="D643" s="21" t="s">
        <v>1329</v>
      </c>
      <c r="E643" s="21">
        <v>27</v>
      </c>
      <c r="F643" s="21" t="s">
        <v>121</v>
      </c>
      <c r="G643" s="21">
        <v>78272308</v>
      </c>
    </row>
    <row r="644" spans="1:7" x14ac:dyDescent="0.45">
      <c r="A644" s="19">
        <v>328</v>
      </c>
      <c r="B644" s="16" t="s">
        <v>1330</v>
      </c>
      <c r="C644" s="16" t="s">
        <v>61</v>
      </c>
      <c r="D644" s="16" t="s">
        <v>1331</v>
      </c>
      <c r="E644" s="16">
        <v>22</v>
      </c>
      <c r="F644" s="16" t="s">
        <v>63</v>
      </c>
      <c r="G644" s="16">
        <v>62453078</v>
      </c>
    </row>
    <row r="645" spans="1:7" x14ac:dyDescent="0.45">
      <c r="A645" s="20">
        <v>395</v>
      </c>
      <c r="B645" s="21" t="s">
        <v>1332</v>
      </c>
      <c r="C645" s="21" t="s">
        <v>65</v>
      </c>
      <c r="D645" s="21" t="s">
        <v>1333</v>
      </c>
      <c r="E645" s="21">
        <v>41</v>
      </c>
      <c r="F645" s="21" t="s">
        <v>101</v>
      </c>
      <c r="G645" s="21">
        <v>81852115</v>
      </c>
    </row>
    <row r="646" spans="1:7" x14ac:dyDescent="0.45">
      <c r="A646" s="19">
        <v>1358</v>
      </c>
      <c r="B646" s="16" t="s">
        <v>1334</v>
      </c>
      <c r="C646" s="16" t="s">
        <v>61</v>
      </c>
      <c r="D646" s="16" t="s">
        <v>1335</v>
      </c>
      <c r="E646" s="16">
        <v>23</v>
      </c>
      <c r="F646" s="16" t="s">
        <v>253</v>
      </c>
      <c r="G646" s="16">
        <v>47902163</v>
      </c>
    </row>
    <row r="647" spans="1:7" x14ac:dyDescent="0.45">
      <c r="A647" s="20">
        <v>942</v>
      </c>
      <c r="B647" s="21" t="s">
        <v>1336</v>
      </c>
      <c r="C647" s="21" t="s">
        <v>71</v>
      </c>
      <c r="D647" s="21" t="s">
        <v>1337</v>
      </c>
      <c r="E647" s="21">
        <v>22</v>
      </c>
      <c r="F647" s="21" t="s">
        <v>63</v>
      </c>
      <c r="G647" s="21">
        <v>92383887</v>
      </c>
    </row>
    <row r="648" spans="1:7" x14ac:dyDescent="0.45">
      <c r="A648" s="19">
        <v>1102</v>
      </c>
      <c r="B648" s="16" t="s">
        <v>1338</v>
      </c>
      <c r="C648" s="16" t="s">
        <v>61</v>
      </c>
      <c r="D648" s="16" t="s">
        <v>1339</v>
      </c>
      <c r="E648" s="16">
        <v>23</v>
      </c>
      <c r="F648" s="16" t="s">
        <v>63</v>
      </c>
      <c r="G648" s="16">
        <v>90206332</v>
      </c>
    </row>
    <row r="649" spans="1:7" x14ac:dyDescent="0.45">
      <c r="A649" s="20">
        <v>226</v>
      </c>
      <c r="B649" s="21" t="s">
        <v>1340</v>
      </c>
      <c r="C649" s="21" t="s">
        <v>61</v>
      </c>
      <c r="D649" s="21" t="s">
        <v>1341</v>
      </c>
      <c r="E649" s="21">
        <v>18</v>
      </c>
      <c r="F649" s="21" t="s">
        <v>63</v>
      </c>
      <c r="G649" s="21">
        <v>72484420</v>
      </c>
    </row>
    <row r="650" spans="1:7" x14ac:dyDescent="0.45">
      <c r="A650" s="19">
        <v>455</v>
      </c>
      <c r="B650" s="16" t="s">
        <v>1342</v>
      </c>
      <c r="C650" s="16" t="s">
        <v>65</v>
      </c>
      <c r="D650" s="16" t="s">
        <v>1343</v>
      </c>
      <c r="E650" s="16">
        <v>41</v>
      </c>
      <c r="F650" s="16" t="s">
        <v>121</v>
      </c>
      <c r="G650" s="16">
        <v>61865823</v>
      </c>
    </row>
    <row r="651" spans="1:7" x14ac:dyDescent="0.45">
      <c r="A651" s="20">
        <v>1376</v>
      </c>
      <c r="B651" s="21" t="s">
        <v>1344</v>
      </c>
      <c r="C651" s="21" t="s">
        <v>71</v>
      </c>
      <c r="D651" s="21" t="s">
        <v>1345</v>
      </c>
      <c r="E651" s="21">
        <v>24</v>
      </c>
      <c r="F651" s="21" t="s">
        <v>126</v>
      </c>
      <c r="G651" s="21">
        <v>90386646</v>
      </c>
    </row>
    <row r="652" spans="1:7" x14ac:dyDescent="0.45">
      <c r="A652" s="19">
        <v>14</v>
      </c>
      <c r="B652" s="16" t="s">
        <v>1346</v>
      </c>
      <c r="C652" s="16" t="s">
        <v>65</v>
      </c>
      <c r="D652" s="16" t="s">
        <v>1347</v>
      </c>
      <c r="E652" s="16">
        <v>31</v>
      </c>
      <c r="F652" s="16" t="s">
        <v>88</v>
      </c>
      <c r="G652" s="16">
        <v>9878226</v>
      </c>
    </row>
    <row r="653" spans="1:7" x14ac:dyDescent="0.45">
      <c r="A653" s="20">
        <v>1080</v>
      </c>
      <c r="B653" s="21" t="s">
        <v>1348</v>
      </c>
      <c r="C653" s="21" t="s">
        <v>61</v>
      </c>
      <c r="D653" s="21" t="s">
        <v>1349</v>
      </c>
      <c r="E653" s="21">
        <v>37</v>
      </c>
      <c r="F653" s="21" t="s">
        <v>93</v>
      </c>
      <c r="G653" s="21">
        <v>71262404</v>
      </c>
    </row>
    <row r="654" spans="1:7" x14ac:dyDescent="0.45">
      <c r="A654" s="19">
        <v>317</v>
      </c>
      <c r="B654" s="16" t="s">
        <v>1350</v>
      </c>
      <c r="C654" s="16" t="s">
        <v>61</v>
      </c>
      <c r="D654" s="16" t="s">
        <v>1351</v>
      </c>
      <c r="E654" s="16">
        <v>23</v>
      </c>
      <c r="F654" s="16" t="s">
        <v>63</v>
      </c>
      <c r="G654" s="16">
        <v>89349083</v>
      </c>
    </row>
    <row r="655" spans="1:7" x14ac:dyDescent="0.45">
      <c r="A655" s="20">
        <v>580</v>
      </c>
      <c r="B655" s="21" t="s">
        <v>1352</v>
      </c>
      <c r="C655" s="21" t="s">
        <v>65</v>
      </c>
      <c r="D655" s="21" t="s">
        <v>1353</v>
      </c>
      <c r="E655" s="21">
        <v>29</v>
      </c>
      <c r="F655" s="21" t="s">
        <v>126</v>
      </c>
      <c r="G655" s="21">
        <v>39303929</v>
      </c>
    </row>
    <row r="656" spans="1:7" x14ac:dyDescent="0.45">
      <c r="A656" s="19">
        <v>149</v>
      </c>
      <c r="B656" s="16" t="s">
        <v>1354</v>
      </c>
      <c r="C656" s="16" t="s">
        <v>71</v>
      </c>
      <c r="D656" s="16" t="s">
        <v>1355</v>
      </c>
      <c r="E656" s="16">
        <v>18</v>
      </c>
      <c r="F656" s="16" t="s">
        <v>63</v>
      </c>
      <c r="G656" s="16">
        <v>93425673</v>
      </c>
    </row>
    <row r="657" spans="1:7" x14ac:dyDescent="0.45">
      <c r="A657" s="20">
        <v>210</v>
      </c>
      <c r="B657" s="21" t="s">
        <v>1356</v>
      </c>
      <c r="C657" s="21" t="s">
        <v>65</v>
      </c>
      <c r="D657" s="21" t="s">
        <v>996</v>
      </c>
      <c r="E657" s="21">
        <v>40</v>
      </c>
      <c r="F657" s="21" t="s">
        <v>63</v>
      </c>
      <c r="G657" s="21">
        <v>26940630</v>
      </c>
    </row>
    <row r="658" spans="1:7" x14ac:dyDescent="0.45">
      <c r="A658" s="19">
        <v>556</v>
      </c>
      <c r="B658" s="16" t="s">
        <v>1357</v>
      </c>
      <c r="C658" s="16" t="s">
        <v>61</v>
      </c>
      <c r="D658" s="16" t="s">
        <v>1358</v>
      </c>
      <c r="E658" s="16">
        <v>35</v>
      </c>
      <c r="F658" s="16" t="s">
        <v>126</v>
      </c>
      <c r="G658" s="16">
        <v>95133387</v>
      </c>
    </row>
    <row r="659" spans="1:7" x14ac:dyDescent="0.45">
      <c r="A659" s="20">
        <v>675</v>
      </c>
      <c r="B659" s="21" t="s">
        <v>1359</v>
      </c>
      <c r="C659" s="21" t="s">
        <v>61</v>
      </c>
      <c r="D659" s="21" t="s">
        <v>1360</v>
      </c>
      <c r="E659" s="21">
        <v>30</v>
      </c>
      <c r="F659" s="21" t="s">
        <v>604</v>
      </c>
      <c r="G659" s="21">
        <v>37385295</v>
      </c>
    </row>
    <row r="660" spans="1:7" x14ac:dyDescent="0.45">
      <c r="A660" s="19">
        <v>218</v>
      </c>
      <c r="B660" s="16" t="s">
        <v>1361</v>
      </c>
      <c r="C660" s="16" t="s">
        <v>61</v>
      </c>
      <c r="D660" s="16" t="s">
        <v>1362</v>
      </c>
      <c r="E660" s="16">
        <v>32</v>
      </c>
      <c r="F660" s="16" t="s">
        <v>63</v>
      </c>
      <c r="G660" s="16">
        <v>82472249</v>
      </c>
    </row>
    <row r="661" spans="1:7" x14ac:dyDescent="0.45">
      <c r="A661" s="20">
        <v>933</v>
      </c>
      <c r="B661" s="21" t="s">
        <v>1363</v>
      </c>
      <c r="C661" s="21" t="s">
        <v>61</v>
      </c>
      <c r="D661" s="21" t="s">
        <v>1364</v>
      </c>
      <c r="E661" s="21">
        <v>33</v>
      </c>
      <c r="F661" s="21" t="s">
        <v>63</v>
      </c>
      <c r="G661" s="21">
        <v>25617531</v>
      </c>
    </row>
    <row r="662" spans="1:7" x14ac:dyDescent="0.45">
      <c r="A662" s="19">
        <v>570</v>
      </c>
      <c r="B662" s="16" t="s">
        <v>1365</v>
      </c>
      <c r="C662" s="16" t="s">
        <v>65</v>
      </c>
      <c r="D662" s="16" t="s">
        <v>1366</v>
      </c>
      <c r="E662" s="16">
        <v>34</v>
      </c>
      <c r="F662" s="16" t="s">
        <v>101</v>
      </c>
      <c r="G662" s="16">
        <v>49117381</v>
      </c>
    </row>
    <row r="663" spans="1:7" x14ac:dyDescent="0.45">
      <c r="A663" s="20">
        <v>1117</v>
      </c>
      <c r="B663" s="21" t="s">
        <v>1367</v>
      </c>
      <c r="C663" s="21" t="s">
        <v>61</v>
      </c>
      <c r="D663" s="21" t="s">
        <v>1368</v>
      </c>
      <c r="E663" s="21">
        <v>33</v>
      </c>
      <c r="F663" s="21" t="s">
        <v>121</v>
      </c>
      <c r="G663" s="21">
        <v>2115277</v>
      </c>
    </row>
    <row r="664" spans="1:7" x14ac:dyDescent="0.45">
      <c r="A664" s="19">
        <v>733</v>
      </c>
      <c r="B664" s="16" t="s">
        <v>1369</v>
      </c>
      <c r="C664" s="16" t="s">
        <v>65</v>
      </c>
      <c r="D664" s="16" t="s">
        <v>1370</v>
      </c>
      <c r="E664" s="16">
        <v>28</v>
      </c>
      <c r="F664" s="16" t="s">
        <v>63</v>
      </c>
      <c r="G664" s="16">
        <v>40799267</v>
      </c>
    </row>
    <row r="665" spans="1:7" x14ac:dyDescent="0.45">
      <c r="A665" s="20">
        <v>1082</v>
      </c>
      <c r="B665" s="21" t="s">
        <v>1371</v>
      </c>
      <c r="C665" s="21" t="s">
        <v>65</v>
      </c>
      <c r="D665" s="21" t="s">
        <v>1372</v>
      </c>
      <c r="E665" s="21">
        <v>27</v>
      </c>
      <c r="F665" s="21" t="s">
        <v>121</v>
      </c>
      <c r="G665" s="21">
        <v>27042017</v>
      </c>
    </row>
    <row r="666" spans="1:7" x14ac:dyDescent="0.45">
      <c r="A666" s="19">
        <v>923</v>
      </c>
      <c r="B666" s="16" t="s">
        <v>1373</v>
      </c>
      <c r="C666" s="16" t="s">
        <v>61</v>
      </c>
      <c r="D666" s="16" t="s">
        <v>1374</v>
      </c>
      <c r="E666" s="16">
        <v>25</v>
      </c>
      <c r="F666" s="16" t="s">
        <v>63</v>
      </c>
      <c r="G666" s="16">
        <v>75816288</v>
      </c>
    </row>
    <row r="667" spans="1:7" x14ac:dyDescent="0.45">
      <c r="A667" s="20">
        <v>778</v>
      </c>
      <c r="B667" s="21" t="s">
        <v>1375</v>
      </c>
      <c r="C667" s="21" t="s">
        <v>71</v>
      </c>
      <c r="D667" s="21" t="s">
        <v>1376</v>
      </c>
      <c r="E667" s="21">
        <v>34</v>
      </c>
      <c r="F667" s="21" t="s">
        <v>63</v>
      </c>
      <c r="G667" s="21">
        <v>16159823</v>
      </c>
    </row>
    <row r="668" spans="1:7" x14ac:dyDescent="0.45">
      <c r="A668" s="19">
        <v>1666</v>
      </c>
      <c r="B668" s="16" t="s">
        <v>1377</v>
      </c>
      <c r="C668" s="16" t="s">
        <v>61</v>
      </c>
      <c r="D668" s="16" t="s">
        <v>1378</v>
      </c>
      <c r="E668" s="16">
        <v>28</v>
      </c>
      <c r="F668" s="16" t="s">
        <v>63</v>
      </c>
      <c r="G668" s="16">
        <v>74126558</v>
      </c>
    </row>
    <row r="669" spans="1:7" x14ac:dyDescent="0.45">
      <c r="A669" s="20">
        <v>97</v>
      </c>
      <c r="B669" s="21" t="s">
        <v>1379</v>
      </c>
      <c r="C669" s="21" t="s">
        <v>61</v>
      </c>
      <c r="D669" s="21" t="s">
        <v>1380</v>
      </c>
      <c r="E669" s="21">
        <v>24</v>
      </c>
      <c r="F669" s="21" t="s">
        <v>63</v>
      </c>
      <c r="G669" s="21">
        <v>97255047</v>
      </c>
    </row>
    <row r="670" spans="1:7" x14ac:dyDescent="0.45">
      <c r="A670" s="19">
        <v>1658</v>
      </c>
      <c r="B670" s="16" t="s">
        <v>1381</v>
      </c>
      <c r="C670" s="16" t="s">
        <v>61</v>
      </c>
      <c r="D670" s="16" t="s">
        <v>1382</v>
      </c>
      <c r="E670" s="16">
        <v>34</v>
      </c>
      <c r="F670" s="16" t="s">
        <v>121</v>
      </c>
      <c r="G670" s="16">
        <v>52013686</v>
      </c>
    </row>
    <row r="671" spans="1:7" x14ac:dyDescent="0.45">
      <c r="A671" s="20">
        <v>1485</v>
      </c>
      <c r="B671" s="21" t="s">
        <v>1383</v>
      </c>
      <c r="C671" s="21" t="s">
        <v>61</v>
      </c>
      <c r="D671" s="21" t="s">
        <v>1384</v>
      </c>
      <c r="E671" s="21">
        <v>24</v>
      </c>
      <c r="F671" s="21" t="s">
        <v>126</v>
      </c>
      <c r="G671" s="21">
        <v>95985234</v>
      </c>
    </row>
    <row r="672" spans="1:7" x14ac:dyDescent="0.45">
      <c r="A672" s="19">
        <v>559</v>
      </c>
      <c r="B672" s="16" t="s">
        <v>1385</v>
      </c>
      <c r="C672" s="16" t="s">
        <v>65</v>
      </c>
      <c r="D672" s="16" t="s">
        <v>1386</v>
      </c>
      <c r="E672" s="16">
        <v>40</v>
      </c>
      <c r="F672" s="16" t="s">
        <v>63</v>
      </c>
      <c r="G672" s="16">
        <v>95887227</v>
      </c>
    </row>
    <row r="673" spans="1:7" x14ac:dyDescent="0.45">
      <c r="A673" s="20">
        <v>760</v>
      </c>
      <c r="B673" s="21" t="s">
        <v>1387</v>
      </c>
      <c r="C673" s="21" t="s">
        <v>65</v>
      </c>
      <c r="D673" s="21" t="s">
        <v>1388</v>
      </c>
      <c r="E673" s="21">
        <v>28</v>
      </c>
      <c r="F673" s="21" t="s">
        <v>63</v>
      </c>
      <c r="G673" s="21">
        <v>96346497</v>
      </c>
    </row>
    <row r="674" spans="1:7" x14ac:dyDescent="0.45">
      <c r="A674" s="19">
        <v>23</v>
      </c>
      <c r="B674" s="16" t="s">
        <v>1389</v>
      </c>
      <c r="C674" s="16" t="s">
        <v>61</v>
      </c>
      <c r="D674" s="16" t="s">
        <v>1390</v>
      </c>
      <c r="E674" s="16">
        <v>23</v>
      </c>
      <c r="F674" s="16" t="s">
        <v>63</v>
      </c>
      <c r="G674" s="16">
        <v>67145594</v>
      </c>
    </row>
    <row r="675" spans="1:7" x14ac:dyDescent="0.45">
      <c r="A675" s="20">
        <v>285</v>
      </c>
      <c r="B675" s="21" t="s">
        <v>1391</v>
      </c>
      <c r="C675" s="21" t="s">
        <v>61</v>
      </c>
      <c r="D675" s="21" t="s">
        <v>1392</v>
      </c>
      <c r="E675" s="21">
        <v>27</v>
      </c>
      <c r="F675" s="21" t="s">
        <v>63</v>
      </c>
      <c r="G675" s="21">
        <v>77162560</v>
      </c>
    </row>
    <row r="676" spans="1:7" x14ac:dyDescent="0.45">
      <c r="A676" s="19">
        <v>1744</v>
      </c>
      <c r="B676" s="16" t="s">
        <v>1393</v>
      </c>
      <c r="C676" s="16" t="s">
        <v>65</v>
      </c>
      <c r="D676" s="16" t="s">
        <v>1394</v>
      </c>
      <c r="E676" s="16">
        <v>30</v>
      </c>
      <c r="F676" s="16" t="s">
        <v>63</v>
      </c>
      <c r="G676" s="16">
        <v>15733752</v>
      </c>
    </row>
    <row r="677" spans="1:7" x14ac:dyDescent="0.45">
      <c r="A677" s="20">
        <v>111</v>
      </c>
      <c r="B677" s="21" t="s">
        <v>1395</v>
      </c>
      <c r="C677" s="21" t="s">
        <v>65</v>
      </c>
      <c r="D677" s="21" t="s">
        <v>1396</v>
      </c>
      <c r="E677" s="21">
        <v>25</v>
      </c>
      <c r="F677" s="21" t="s">
        <v>63</v>
      </c>
      <c r="G677" s="21">
        <v>76743941</v>
      </c>
    </row>
    <row r="678" spans="1:7" x14ac:dyDescent="0.45">
      <c r="A678" s="19">
        <v>139</v>
      </c>
      <c r="B678" s="16" t="s">
        <v>1397</v>
      </c>
      <c r="C678" s="16" t="s">
        <v>61</v>
      </c>
      <c r="D678" s="16" t="s">
        <v>1398</v>
      </c>
      <c r="E678" s="16">
        <v>41</v>
      </c>
      <c r="F678" s="16" t="s">
        <v>63</v>
      </c>
      <c r="G678" s="16">
        <v>34939872</v>
      </c>
    </row>
    <row r="679" spans="1:7" x14ac:dyDescent="0.45">
      <c r="A679" s="20">
        <v>1395</v>
      </c>
      <c r="B679" s="21" t="s">
        <v>1399</v>
      </c>
      <c r="C679" s="21" t="s">
        <v>65</v>
      </c>
      <c r="D679" s="21" t="s">
        <v>1400</v>
      </c>
      <c r="E679" s="21">
        <v>22</v>
      </c>
      <c r="F679" s="21" t="s">
        <v>63</v>
      </c>
      <c r="G679" s="21">
        <v>81220200</v>
      </c>
    </row>
    <row r="680" spans="1:7" x14ac:dyDescent="0.45">
      <c r="A680" s="19">
        <v>23</v>
      </c>
      <c r="B680" s="16" t="s">
        <v>1401</v>
      </c>
      <c r="C680" s="16" t="s">
        <v>61</v>
      </c>
      <c r="D680" s="16" t="s">
        <v>1402</v>
      </c>
      <c r="E680" s="16">
        <v>27</v>
      </c>
      <c r="F680" s="16" t="s">
        <v>93</v>
      </c>
      <c r="G680" s="16">
        <v>77628430</v>
      </c>
    </row>
    <row r="681" spans="1:7" x14ac:dyDescent="0.45">
      <c r="A681" s="20">
        <v>101</v>
      </c>
      <c r="B681" s="21" t="s">
        <v>1403</v>
      </c>
      <c r="C681" s="21" t="s">
        <v>71</v>
      </c>
      <c r="D681" s="21" t="s">
        <v>1404</v>
      </c>
      <c r="E681" s="21">
        <v>23</v>
      </c>
      <c r="F681" s="21" t="s">
        <v>63</v>
      </c>
      <c r="G681" s="21">
        <v>61054482</v>
      </c>
    </row>
    <row r="682" spans="1:7" x14ac:dyDescent="0.45">
      <c r="A682" s="19">
        <v>87</v>
      </c>
      <c r="B682" s="16" t="s">
        <v>1405</v>
      </c>
      <c r="C682" s="16" t="s">
        <v>65</v>
      </c>
      <c r="D682" s="16" t="s">
        <v>1406</v>
      </c>
      <c r="E682" s="16">
        <v>39</v>
      </c>
      <c r="F682" s="16" t="s">
        <v>63</v>
      </c>
      <c r="G682" s="16">
        <v>83568643</v>
      </c>
    </row>
    <row r="683" spans="1:7" x14ac:dyDescent="0.45">
      <c r="A683" s="20">
        <v>222</v>
      </c>
      <c r="B683" s="21" t="s">
        <v>1407</v>
      </c>
      <c r="C683" s="21" t="s">
        <v>61</v>
      </c>
      <c r="D683" s="21" t="s">
        <v>1408</v>
      </c>
      <c r="E683" s="21">
        <v>40</v>
      </c>
      <c r="F683" s="21" t="s">
        <v>126</v>
      </c>
      <c r="G683" s="21">
        <v>83871634</v>
      </c>
    </row>
    <row r="684" spans="1:7" x14ac:dyDescent="0.45">
      <c r="A684" s="19">
        <v>286</v>
      </c>
      <c r="B684" s="16" t="s">
        <v>1409</v>
      </c>
      <c r="C684" s="16" t="s">
        <v>61</v>
      </c>
      <c r="D684" s="16" t="s">
        <v>1410</v>
      </c>
      <c r="E684" s="16">
        <v>37</v>
      </c>
      <c r="F684" s="16" t="s">
        <v>88</v>
      </c>
      <c r="G684" s="16">
        <v>97969776</v>
      </c>
    </row>
    <row r="685" spans="1:7" x14ac:dyDescent="0.45">
      <c r="A685" s="20">
        <v>1644</v>
      </c>
      <c r="B685" s="21" t="s">
        <v>1411</v>
      </c>
      <c r="C685" s="21" t="s">
        <v>65</v>
      </c>
      <c r="D685" s="21" t="s">
        <v>1412</v>
      </c>
      <c r="E685" s="21">
        <v>33</v>
      </c>
      <c r="F685" s="21" t="s">
        <v>126</v>
      </c>
      <c r="G685" s="21">
        <v>18816619</v>
      </c>
    </row>
    <row r="686" spans="1:7" x14ac:dyDescent="0.45">
      <c r="A686" s="19">
        <v>415</v>
      </c>
      <c r="B686" s="16" t="s">
        <v>1413</v>
      </c>
      <c r="C686" s="16" t="s">
        <v>61</v>
      </c>
      <c r="D686" s="16" t="s">
        <v>1414</v>
      </c>
      <c r="E686" s="16">
        <v>34</v>
      </c>
      <c r="F686" s="16" t="s">
        <v>63</v>
      </c>
      <c r="G686" s="16">
        <v>722322</v>
      </c>
    </row>
    <row r="687" spans="1:7" x14ac:dyDescent="0.45">
      <c r="A687" s="20">
        <v>309</v>
      </c>
      <c r="B687" s="21" t="s">
        <v>1415</v>
      </c>
      <c r="C687" s="21" t="s">
        <v>61</v>
      </c>
      <c r="D687" s="21" t="s">
        <v>809</v>
      </c>
      <c r="E687" s="21">
        <v>35</v>
      </c>
      <c r="F687" s="21" t="s">
        <v>63</v>
      </c>
      <c r="G687" s="21">
        <v>55301411</v>
      </c>
    </row>
    <row r="688" spans="1:7" x14ac:dyDescent="0.45">
      <c r="A688" s="19">
        <v>594</v>
      </c>
      <c r="B688" s="16" t="s">
        <v>1416</v>
      </c>
      <c r="C688" s="16" t="s">
        <v>71</v>
      </c>
      <c r="D688" s="16" t="s">
        <v>1417</v>
      </c>
      <c r="E688" s="16">
        <v>34</v>
      </c>
      <c r="F688" s="16" t="s">
        <v>121</v>
      </c>
      <c r="G688" s="16">
        <v>83124072</v>
      </c>
    </row>
    <row r="689" spans="1:7" x14ac:dyDescent="0.45">
      <c r="A689" s="20">
        <v>1074</v>
      </c>
      <c r="B689" s="21" t="s">
        <v>1418</v>
      </c>
      <c r="C689" s="21" t="s">
        <v>65</v>
      </c>
      <c r="D689" s="21" t="s">
        <v>1419</v>
      </c>
      <c r="E689" s="21">
        <v>38</v>
      </c>
      <c r="F689" s="21" t="s">
        <v>106</v>
      </c>
      <c r="G689" s="21">
        <v>8746603</v>
      </c>
    </row>
    <row r="690" spans="1:7" x14ac:dyDescent="0.45">
      <c r="A690" s="19">
        <v>970</v>
      </c>
      <c r="B690" s="16" t="s">
        <v>1420</v>
      </c>
      <c r="C690" s="16" t="s">
        <v>65</v>
      </c>
      <c r="D690" s="16" t="s">
        <v>1421</v>
      </c>
      <c r="E690" s="16">
        <v>32</v>
      </c>
      <c r="F690" s="16" t="s">
        <v>168</v>
      </c>
      <c r="G690" s="16">
        <v>50454025</v>
      </c>
    </row>
    <row r="691" spans="1:7" x14ac:dyDescent="0.45">
      <c r="A691" s="20">
        <v>50</v>
      </c>
      <c r="B691" s="21" t="s">
        <v>1422</v>
      </c>
      <c r="C691" s="21" t="s">
        <v>61</v>
      </c>
      <c r="D691" s="21" t="s">
        <v>1423</v>
      </c>
      <c r="E691" s="21">
        <v>22</v>
      </c>
      <c r="F691" s="21" t="s">
        <v>168</v>
      </c>
      <c r="G691" s="21">
        <v>99808478</v>
      </c>
    </row>
    <row r="692" spans="1:7" x14ac:dyDescent="0.45">
      <c r="A692" s="19">
        <v>464</v>
      </c>
      <c r="B692" s="16" t="s">
        <v>1424</v>
      </c>
      <c r="C692" s="16" t="s">
        <v>65</v>
      </c>
      <c r="D692" s="16" t="s">
        <v>1425</v>
      </c>
      <c r="E692" s="16">
        <v>30</v>
      </c>
      <c r="F692" s="16" t="s">
        <v>88</v>
      </c>
      <c r="G692" s="16">
        <v>6516102</v>
      </c>
    </row>
    <row r="693" spans="1:7" x14ac:dyDescent="0.45">
      <c r="A693" s="20">
        <v>1057</v>
      </c>
      <c r="B693" s="21" t="s">
        <v>1426</v>
      </c>
      <c r="C693" s="21" t="s">
        <v>65</v>
      </c>
      <c r="D693" s="21" t="s">
        <v>1427</v>
      </c>
      <c r="E693" s="21">
        <v>34</v>
      </c>
      <c r="F693" s="21" t="s">
        <v>63</v>
      </c>
      <c r="G693" s="21">
        <v>11265529</v>
      </c>
    </row>
    <row r="694" spans="1:7" x14ac:dyDescent="0.45">
      <c r="A694" s="19">
        <v>491</v>
      </c>
      <c r="B694" s="16" t="s">
        <v>1428</v>
      </c>
      <c r="C694" s="16" t="s">
        <v>71</v>
      </c>
      <c r="D694" s="16" t="s">
        <v>1429</v>
      </c>
      <c r="E694" s="16">
        <v>19</v>
      </c>
      <c r="F694" s="16" t="s">
        <v>63</v>
      </c>
      <c r="G694" s="16">
        <v>53305241</v>
      </c>
    </row>
    <row r="695" spans="1:7" x14ac:dyDescent="0.45">
      <c r="A695" s="20">
        <v>1345</v>
      </c>
      <c r="B695" s="21" t="s">
        <v>1430</v>
      </c>
      <c r="C695" s="21" t="s">
        <v>65</v>
      </c>
      <c r="D695" s="21" t="s">
        <v>1431</v>
      </c>
      <c r="E695" s="21">
        <v>40</v>
      </c>
      <c r="F695" s="21" t="s">
        <v>101</v>
      </c>
      <c r="G695" s="21">
        <v>68661473</v>
      </c>
    </row>
    <row r="696" spans="1:7" x14ac:dyDescent="0.45">
      <c r="A696" s="19">
        <v>865</v>
      </c>
      <c r="B696" s="16" t="s">
        <v>1432</v>
      </c>
      <c r="C696" s="16" t="s">
        <v>65</v>
      </c>
      <c r="D696" s="16" t="s">
        <v>1433</v>
      </c>
      <c r="E696" s="16">
        <v>28</v>
      </c>
      <c r="F696" s="16" t="s">
        <v>63</v>
      </c>
      <c r="G696" s="16">
        <v>49039313</v>
      </c>
    </row>
    <row r="697" spans="1:7" x14ac:dyDescent="0.45">
      <c r="A697" s="20">
        <v>1023</v>
      </c>
      <c r="B697" s="21" t="s">
        <v>1434</v>
      </c>
      <c r="C697" s="21" t="s">
        <v>61</v>
      </c>
      <c r="D697" s="21" t="s">
        <v>238</v>
      </c>
      <c r="E697" s="21">
        <v>26</v>
      </c>
      <c r="F697" s="21" t="s">
        <v>101</v>
      </c>
      <c r="G697" s="21">
        <v>97823721</v>
      </c>
    </row>
    <row r="698" spans="1:7" x14ac:dyDescent="0.45">
      <c r="A698" s="19">
        <v>836</v>
      </c>
      <c r="B698" s="16" t="s">
        <v>1435</v>
      </c>
      <c r="C698" s="16" t="s">
        <v>65</v>
      </c>
      <c r="D698" s="16" t="s">
        <v>1436</v>
      </c>
      <c r="E698" s="16">
        <v>31</v>
      </c>
      <c r="F698" s="16" t="s">
        <v>63</v>
      </c>
      <c r="G698" s="16">
        <v>23609178</v>
      </c>
    </row>
    <row r="699" spans="1:7" x14ac:dyDescent="0.45">
      <c r="A699" s="20">
        <v>245</v>
      </c>
      <c r="B699" s="21" t="s">
        <v>1437</v>
      </c>
      <c r="C699" s="21" t="s">
        <v>65</v>
      </c>
      <c r="D699" s="21" t="s">
        <v>1438</v>
      </c>
      <c r="E699" s="21">
        <v>39</v>
      </c>
      <c r="F699" s="21" t="s">
        <v>168</v>
      </c>
      <c r="G699" s="21">
        <v>28449491</v>
      </c>
    </row>
    <row r="700" spans="1:7" x14ac:dyDescent="0.45">
      <c r="A700" s="19">
        <v>472</v>
      </c>
      <c r="B700" s="16" t="s">
        <v>1439</v>
      </c>
      <c r="C700" s="16" t="s">
        <v>61</v>
      </c>
      <c r="D700" s="16" t="s">
        <v>1440</v>
      </c>
      <c r="E700" s="16">
        <v>26</v>
      </c>
      <c r="F700" s="16" t="s">
        <v>63</v>
      </c>
      <c r="G700" s="16">
        <v>679476</v>
      </c>
    </row>
    <row r="701" spans="1:7" x14ac:dyDescent="0.45">
      <c r="A701" s="20">
        <v>755</v>
      </c>
      <c r="B701" s="21" t="s">
        <v>1441</v>
      </c>
      <c r="C701" s="21" t="s">
        <v>61</v>
      </c>
      <c r="D701" s="21" t="s">
        <v>1442</v>
      </c>
      <c r="E701" s="21">
        <v>32</v>
      </c>
      <c r="F701" s="21" t="s">
        <v>63</v>
      </c>
      <c r="G701" s="21">
        <v>86792645</v>
      </c>
    </row>
    <row r="702" spans="1:7" x14ac:dyDescent="0.45">
      <c r="A702" s="19">
        <v>1143</v>
      </c>
      <c r="B702" s="16" t="s">
        <v>1443</v>
      </c>
      <c r="C702" s="16" t="s">
        <v>61</v>
      </c>
      <c r="D702" s="16" t="s">
        <v>1444</v>
      </c>
      <c r="E702" s="16">
        <v>44</v>
      </c>
      <c r="F702" s="16" t="s">
        <v>63</v>
      </c>
      <c r="G702" s="16">
        <v>95911676</v>
      </c>
    </row>
    <row r="703" spans="1:7" x14ac:dyDescent="0.45">
      <c r="A703" s="20">
        <v>1487</v>
      </c>
      <c r="B703" s="21" t="s">
        <v>1445</v>
      </c>
      <c r="C703" s="21" t="s">
        <v>61</v>
      </c>
      <c r="D703" s="21" t="s">
        <v>1446</v>
      </c>
      <c r="E703" s="21">
        <v>25</v>
      </c>
      <c r="F703" s="21" t="s">
        <v>101</v>
      </c>
      <c r="G703" s="21">
        <v>10344653</v>
      </c>
    </row>
    <row r="704" spans="1:7" x14ac:dyDescent="0.45">
      <c r="A704" s="19">
        <v>601</v>
      </c>
      <c r="B704" s="16" t="s">
        <v>1447</v>
      </c>
      <c r="C704" s="16" t="s">
        <v>65</v>
      </c>
      <c r="D704" s="16" t="s">
        <v>1448</v>
      </c>
      <c r="E704" s="16">
        <v>33</v>
      </c>
      <c r="F704" s="16" t="s">
        <v>63</v>
      </c>
      <c r="G704" s="16">
        <v>43456869</v>
      </c>
    </row>
    <row r="705" spans="1:7" x14ac:dyDescent="0.45">
      <c r="A705" s="20">
        <v>9</v>
      </c>
      <c r="B705" s="21" t="s">
        <v>1449</v>
      </c>
      <c r="C705" s="21" t="s">
        <v>61</v>
      </c>
      <c r="D705" s="21" t="s">
        <v>1450</v>
      </c>
      <c r="E705" s="21">
        <v>24</v>
      </c>
      <c r="F705" s="21" t="s">
        <v>63</v>
      </c>
      <c r="G705" s="21">
        <v>86608888</v>
      </c>
    </row>
    <row r="706" spans="1:7" x14ac:dyDescent="0.45">
      <c r="A706" s="19">
        <v>189</v>
      </c>
      <c r="B706" s="16" t="s">
        <v>1451</v>
      </c>
      <c r="C706" s="16" t="s">
        <v>61</v>
      </c>
      <c r="D706" s="16" t="s">
        <v>1452</v>
      </c>
      <c r="E706" s="16">
        <v>25</v>
      </c>
      <c r="F706" s="16" t="s">
        <v>98</v>
      </c>
      <c r="G706" s="16">
        <v>56071004</v>
      </c>
    </row>
    <row r="707" spans="1:7" x14ac:dyDescent="0.45">
      <c r="A707" s="20">
        <v>165</v>
      </c>
      <c r="B707" s="21" t="s">
        <v>1453</v>
      </c>
      <c r="C707" s="21" t="s">
        <v>65</v>
      </c>
      <c r="D707" s="21" t="s">
        <v>1454</v>
      </c>
      <c r="E707" s="21">
        <v>37</v>
      </c>
      <c r="F707" s="21" t="s">
        <v>98</v>
      </c>
      <c r="G707" s="21">
        <v>13044640</v>
      </c>
    </row>
    <row r="708" spans="1:7" x14ac:dyDescent="0.45">
      <c r="A708" s="19">
        <v>77</v>
      </c>
      <c r="B708" s="16" t="s">
        <v>1455</v>
      </c>
      <c r="C708" s="16" t="s">
        <v>65</v>
      </c>
      <c r="D708" s="16" t="s">
        <v>1456</v>
      </c>
      <c r="E708" s="16">
        <v>21</v>
      </c>
      <c r="F708" s="16" t="s">
        <v>63</v>
      </c>
      <c r="G708" s="16">
        <v>36681375</v>
      </c>
    </row>
    <row r="709" spans="1:7" x14ac:dyDescent="0.45">
      <c r="A709" s="20">
        <v>1378</v>
      </c>
      <c r="B709" s="21" t="s">
        <v>1457</v>
      </c>
      <c r="C709" s="21" t="s">
        <v>61</v>
      </c>
      <c r="D709" s="21" t="s">
        <v>1440</v>
      </c>
      <c r="E709" s="21">
        <v>26</v>
      </c>
      <c r="F709" s="21" t="s">
        <v>63</v>
      </c>
      <c r="G709" s="21">
        <v>97970088</v>
      </c>
    </row>
    <row r="710" spans="1:7" x14ac:dyDescent="0.45">
      <c r="A710" s="19">
        <v>740</v>
      </c>
      <c r="B710" s="16" t="s">
        <v>1458</v>
      </c>
      <c r="C710" s="16" t="s">
        <v>65</v>
      </c>
      <c r="D710" s="16" t="s">
        <v>1459</v>
      </c>
      <c r="E710" s="16">
        <v>32</v>
      </c>
      <c r="F710" s="16" t="s">
        <v>121</v>
      </c>
      <c r="G710" s="16">
        <v>79534289</v>
      </c>
    </row>
    <row r="711" spans="1:7" x14ac:dyDescent="0.45">
      <c r="A711" s="20">
        <v>1441</v>
      </c>
      <c r="B711" s="21" t="s">
        <v>1460</v>
      </c>
      <c r="C711" s="21" t="s">
        <v>65</v>
      </c>
      <c r="D711" s="21" t="s">
        <v>585</v>
      </c>
      <c r="E711" s="21">
        <v>31</v>
      </c>
      <c r="F711" s="21" t="s">
        <v>106</v>
      </c>
      <c r="G711" s="21">
        <v>6314362</v>
      </c>
    </row>
    <row r="712" spans="1:7" x14ac:dyDescent="0.45">
      <c r="A712" s="19">
        <v>914</v>
      </c>
      <c r="B712" s="16" t="s">
        <v>1461</v>
      </c>
      <c r="C712" s="16" t="s">
        <v>65</v>
      </c>
      <c r="D712" s="16" t="s">
        <v>1462</v>
      </c>
      <c r="E712" s="16">
        <v>28</v>
      </c>
      <c r="F712" s="16" t="s">
        <v>63</v>
      </c>
      <c r="G712" s="16">
        <v>56445420</v>
      </c>
    </row>
    <row r="713" spans="1:7" x14ac:dyDescent="0.45">
      <c r="A713" s="20">
        <v>1740</v>
      </c>
      <c r="B713" s="21" t="s">
        <v>1463</v>
      </c>
      <c r="C713" s="21" t="s">
        <v>61</v>
      </c>
      <c r="D713" s="21" t="s">
        <v>1464</v>
      </c>
      <c r="E713" s="21">
        <v>22</v>
      </c>
      <c r="F713" s="21" t="s">
        <v>63</v>
      </c>
      <c r="G713" s="21">
        <v>46527843</v>
      </c>
    </row>
    <row r="714" spans="1:7" x14ac:dyDescent="0.45">
      <c r="A714" s="19">
        <v>1088</v>
      </c>
      <c r="B714" s="16" t="s">
        <v>1465</v>
      </c>
      <c r="C714" s="16" t="s">
        <v>65</v>
      </c>
      <c r="D714" s="16" t="s">
        <v>1466</v>
      </c>
      <c r="E714" s="16">
        <v>41</v>
      </c>
      <c r="F714" s="16" t="s">
        <v>63</v>
      </c>
      <c r="G714" s="16">
        <v>97974421</v>
      </c>
    </row>
    <row r="715" spans="1:7" x14ac:dyDescent="0.45">
      <c r="A715" s="20">
        <v>120</v>
      </c>
      <c r="B715" s="21" t="s">
        <v>1467</v>
      </c>
      <c r="C715" s="21" t="s">
        <v>61</v>
      </c>
      <c r="D715" s="21" t="s">
        <v>1468</v>
      </c>
      <c r="E715" s="21">
        <v>36</v>
      </c>
      <c r="F715" s="21" t="s">
        <v>63</v>
      </c>
      <c r="G715" s="21">
        <v>42597635</v>
      </c>
    </row>
    <row r="716" spans="1:7" x14ac:dyDescent="0.45">
      <c r="A716" s="19">
        <v>427</v>
      </c>
      <c r="B716" s="16" t="s">
        <v>1469</v>
      </c>
      <c r="C716" s="16" t="s">
        <v>61</v>
      </c>
      <c r="D716" s="16" t="s">
        <v>1470</v>
      </c>
      <c r="E716" s="16">
        <v>28</v>
      </c>
      <c r="F716" s="16" t="s">
        <v>126</v>
      </c>
      <c r="G716" s="16">
        <v>80686839</v>
      </c>
    </row>
    <row r="717" spans="1:7" x14ac:dyDescent="0.45">
      <c r="A717" s="20">
        <v>1153</v>
      </c>
      <c r="B717" s="21" t="s">
        <v>1471</v>
      </c>
      <c r="C717" s="21" t="s">
        <v>65</v>
      </c>
      <c r="D717" s="21" t="s">
        <v>1472</v>
      </c>
      <c r="E717" s="21">
        <v>23</v>
      </c>
      <c r="F717" s="21" t="s">
        <v>63</v>
      </c>
      <c r="G717" s="21">
        <v>24591541</v>
      </c>
    </row>
    <row r="718" spans="1:7" x14ac:dyDescent="0.45">
      <c r="A718" s="19">
        <v>616</v>
      </c>
      <c r="B718" s="16" t="s">
        <v>1473</v>
      </c>
      <c r="C718" s="16" t="s">
        <v>61</v>
      </c>
      <c r="D718" s="16" t="s">
        <v>1474</v>
      </c>
      <c r="E718" s="16">
        <v>28</v>
      </c>
      <c r="F718" s="16" t="s">
        <v>93</v>
      </c>
      <c r="G718" s="16">
        <v>12780312</v>
      </c>
    </row>
    <row r="719" spans="1:7" x14ac:dyDescent="0.45">
      <c r="A719" s="20">
        <v>734</v>
      </c>
      <c r="B719" s="21" t="s">
        <v>1475</v>
      </c>
      <c r="C719" s="21" t="s">
        <v>65</v>
      </c>
      <c r="D719" s="21" t="s">
        <v>1476</v>
      </c>
      <c r="E719" s="21">
        <v>30</v>
      </c>
      <c r="F719" s="21" t="s">
        <v>93</v>
      </c>
      <c r="G719" s="21">
        <v>96753891</v>
      </c>
    </row>
    <row r="720" spans="1:7" x14ac:dyDescent="0.45">
      <c r="A720" s="19">
        <v>1179</v>
      </c>
      <c r="B720" s="16" t="s">
        <v>1477</v>
      </c>
      <c r="C720" s="16" t="s">
        <v>61</v>
      </c>
      <c r="D720" s="16" t="s">
        <v>1478</v>
      </c>
      <c r="E720" s="16">
        <v>18</v>
      </c>
      <c r="F720" s="16" t="s">
        <v>63</v>
      </c>
      <c r="G720" s="16">
        <v>75223025</v>
      </c>
    </row>
    <row r="721" spans="1:7" x14ac:dyDescent="0.45">
      <c r="A721" s="20">
        <v>1316</v>
      </c>
      <c r="B721" s="21" t="s">
        <v>1479</v>
      </c>
      <c r="C721" s="21" t="s">
        <v>61</v>
      </c>
      <c r="D721" s="21" t="s">
        <v>1480</v>
      </c>
      <c r="E721" s="21">
        <v>26</v>
      </c>
      <c r="F721" s="21" t="s">
        <v>63</v>
      </c>
      <c r="G721" s="21">
        <v>6747149</v>
      </c>
    </row>
    <row r="722" spans="1:7" x14ac:dyDescent="0.45">
      <c r="A722" s="19">
        <v>936</v>
      </c>
      <c r="B722" s="16" t="s">
        <v>1481</v>
      </c>
      <c r="C722" s="16" t="s">
        <v>61</v>
      </c>
      <c r="D722" s="16" t="s">
        <v>1482</v>
      </c>
      <c r="E722" s="16">
        <v>34</v>
      </c>
      <c r="F722" s="16" t="s">
        <v>63</v>
      </c>
      <c r="G722" s="16">
        <v>83850213</v>
      </c>
    </row>
    <row r="723" spans="1:7" x14ac:dyDescent="0.45">
      <c r="A723" s="20">
        <v>49</v>
      </c>
      <c r="B723" s="21" t="s">
        <v>1483</v>
      </c>
      <c r="C723" s="21" t="s">
        <v>71</v>
      </c>
      <c r="D723" s="21" t="s">
        <v>1484</v>
      </c>
      <c r="E723" s="21">
        <v>27</v>
      </c>
      <c r="F723" s="21" t="s">
        <v>63</v>
      </c>
      <c r="G723" s="21">
        <v>84573230</v>
      </c>
    </row>
    <row r="724" spans="1:7" x14ac:dyDescent="0.45">
      <c r="A724" s="19">
        <v>703</v>
      </c>
      <c r="B724" s="16" t="s">
        <v>1485</v>
      </c>
      <c r="C724" s="16" t="s">
        <v>71</v>
      </c>
      <c r="D724" s="16" t="s">
        <v>1484</v>
      </c>
      <c r="E724" s="16">
        <v>27</v>
      </c>
      <c r="F724" s="16" t="s">
        <v>63</v>
      </c>
      <c r="G724" s="16">
        <v>22447855</v>
      </c>
    </row>
    <row r="725" spans="1:7" x14ac:dyDescent="0.45">
      <c r="A725" s="20">
        <v>533</v>
      </c>
      <c r="B725" s="21" t="s">
        <v>1486</v>
      </c>
      <c r="C725" s="21" t="s">
        <v>71</v>
      </c>
      <c r="D725" s="21" t="s">
        <v>1487</v>
      </c>
      <c r="E725" s="21">
        <v>22</v>
      </c>
      <c r="F725" s="21" t="s">
        <v>101</v>
      </c>
      <c r="G725" s="21">
        <v>94752799</v>
      </c>
    </row>
    <row r="726" spans="1:7" x14ac:dyDescent="0.45">
      <c r="A726" s="19">
        <v>446</v>
      </c>
      <c r="B726" s="16" t="s">
        <v>1488</v>
      </c>
      <c r="C726" s="16" t="s">
        <v>65</v>
      </c>
      <c r="D726" s="16" t="s">
        <v>228</v>
      </c>
      <c r="E726" s="16">
        <v>22</v>
      </c>
      <c r="F726" s="16" t="s">
        <v>63</v>
      </c>
      <c r="G726" s="16">
        <v>96079688</v>
      </c>
    </row>
    <row r="727" spans="1:7" x14ac:dyDescent="0.45">
      <c r="A727" s="20">
        <v>785</v>
      </c>
      <c r="B727" s="21" t="s">
        <v>1489</v>
      </c>
      <c r="C727" s="21" t="s">
        <v>61</v>
      </c>
      <c r="D727" s="21" t="s">
        <v>1490</v>
      </c>
      <c r="E727" s="21">
        <v>25</v>
      </c>
      <c r="F727" s="21" t="s">
        <v>101</v>
      </c>
      <c r="G727" s="21">
        <v>47181561</v>
      </c>
    </row>
    <row r="728" spans="1:7" x14ac:dyDescent="0.45">
      <c r="A728" s="19">
        <v>1031</v>
      </c>
      <c r="B728" s="16" t="s">
        <v>1491</v>
      </c>
      <c r="C728" s="16" t="s">
        <v>61</v>
      </c>
      <c r="D728" s="16" t="s">
        <v>1492</v>
      </c>
      <c r="E728" s="16">
        <v>28</v>
      </c>
      <c r="F728" s="16" t="s">
        <v>101</v>
      </c>
      <c r="G728" s="16">
        <v>7645836</v>
      </c>
    </row>
    <row r="729" spans="1:7" x14ac:dyDescent="0.45">
      <c r="A729" s="20">
        <v>1188</v>
      </c>
      <c r="B729" s="21" t="s">
        <v>1493</v>
      </c>
      <c r="C729" s="21" t="s">
        <v>65</v>
      </c>
      <c r="D729" s="21" t="s">
        <v>1494</v>
      </c>
      <c r="E729" s="21">
        <v>46</v>
      </c>
      <c r="F729" s="21" t="s">
        <v>63</v>
      </c>
      <c r="G729" s="21">
        <v>54283387</v>
      </c>
    </row>
    <row r="730" spans="1:7" x14ac:dyDescent="0.45">
      <c r="A730" s="19">
        <v>739</v>
      </c>
      <c r="B730" s="16" t="s">
        <v>1495</v>
      </c>
      <c r="C730" s="16" t="s">
        <v>71</v>
      </c>
      <c r="D730" s="16" t="s">
        <v>1496</v>
      </c>
      <c r="E730" s="16">
        <v>31</v>
      </c>
      <c r="F730" s="16" t="s">
        <v>63</v>
      </c>
      <c r="G730" s="16">
        <v>8995458</v>
      </c>
    </row>
    <row r="731" spans="1:7" x14ac:dyDescent="0.45">
      <c r="A731" s="20">
        <v>396</v>
      </c>
      <c r="B731" s="21" t="s">
        <v>1497</v>
      </c>
      <c r="C731" s="21" t="s">
        <v>65</v>
      </c>
      <c r="D731" s="21" t="s">
        <v>1498</v>
      </c>
      <c r="E731" s="21">
        <v>37</v>
      </c>
      <c r="F731" s="21" t="s">
        <v>63</v>
      </c>
      <c r="G731" s="21">
        <v>63056589</v>
      </c>
    </row>
    <row r="732" spans="1:7" x14ac:dyDescent="0.45">
      <c r="A732" s="19">
        <v>100</v>
      </c>
      <c r="B732" s="16" t="s">
        <v>1499</v>
      </c>
      <c r="C732" s="16" t="s">
        <v>61</v>
      </c>
      <c r="D732" s="16" t="s">
        <v>1500</v>
      </c>
      <c r="E732" s="16">
        <v>24</v>
      </c>
      <c r="F732" s="16" t="s">
        <v>63</v>
      </c>
      <c r="G732" s="16">
        <v>42056944</v>
      </c>
    </row>
    <row r="733" spans="1:7" x14ac:dyDescent="0.45">
      <c r="A733" s="20">
        <v>811</v>
      </c>
      <c r="B733" s="21" t="s">
        <v>1501</v>
      </c>
      <c r="C733" s="21" t="s">
        <v>61</v>
      </c>
      <c r="D733" s="21" t="s">
        <v>1502</v>
      </c>
      <c r="E733" s="21">
        <v>42</v>
      </c>
      <c r="F733" s="21" t="s">
        <v>63</v>
      </c>
      <c r="G733" s="21">
        <v>5728181</v>
      </c>
    </row>
    <row r="734" spans="1:7" x14ac:dyDescent="0.45">
      <c r="A734" s="19">
        <v>843</v>
      </c>
      <c r="B734" s="16" t="s">
        <v>1503</v>
      </c>
      <c r="C734" s="16" t="s">
        <v>61</v>
      </c>
      <c r="D734" s="16" t="s">
        <v>1504</v>
      </c>
      <c r="E734" s="16">
        <v>21</v>
      </c>
      <c r="F734" s="16" t="s">
        <v>63</v>
      </c>
      <c r="G734" s="16">
        <v>25773565</v>
      </c>
    </row>
    <row r="735" spans="1:7" x14ac:dyDescent="0.45">
      <c r="A735" s="20">
        <v>446</v>
      </c>
      <c r="B735" s="21" t="s">
        <v>1505</v>
      </c>
      <c r="C735" s="21" t="s">
        <v>61</v>
      </c>
      <c r="D735" s="21" t="s">
        <v>1506</v>
      </c>
      <c r="E735" s="21">
        <v>30</v>
      </c>
      <c r="F735" s="21" t="s">
        <v>669</v>
      </c>
      <c r="G735" s="21">
        <v>95089459</v>
      </c>
    </row>
    <row r="736" spans="1:7" x14ac:dyDescent="0.45">
      <c r="A736" s="19">
        <v>1218</v>
      </c>
      <c r="B736" s="16" t="s">
        <v>1507</v>
      </c>
      <c r="C736" s="16" t="s">
        <v>61</v>
      </c>
      <c r="D736" s="16" t="s">
        <v>1508</v>
      </c>
      <c r="E736" s="16">
        <v>28</v>
      </c>
      <c r="F736" s="16" t="s">
        <v>63</v>
      </c>
      <c r="G736" s="16">
        <v>13839708</v>
      </c>
    </row>
    <row r="737" spans="1:7" x14ac:dyDescent="0.45">
      <c r="A737" s="20">
        <v>41</v>
      </c>
      <c r="B737" s="21" t="s">
        <v>1509</v>
      </c>
      <c r="C737" s="21" t="s">
        <v>61</v>
      </c>
      <c r="D737" s="21" t="s">
        <v>1510</v>
      </c>
      <c r="E737" s="21">
        <v>28</v>
      </c>
      <c r="F737" s="21" t="s">
        <v>88</v>
      </c>
      <c r="G737" s="21">
        <v>38337817</v>
      </c>
    </row>
    <row r="738" spans="1:7" x14ac:dyDescent="0.45">
      <c r="A738" s="19">
        <v>1609</v>
      </c>
      <c r="B738" s="16" t="s">
        <v>1511</v>
      </c>
      <c r="C738" s="16" t="s">
        <v>61</v>
      </c>
      <c r="D738" s="16" t="s">
        <v>1512</v>
      </c>
      <c r="E738" s="16">
        <v>26</v>
      </c>
      <c r="F738" s="16" t="s">
        <v>63</v>
      </c>
      <c r="G738" s="16">
        <v>45379250</v>
      </c>
    </row>
    <row r="739" spans="1:7" x14ac:dyDescent="0.45">
      <c r="A739" s="20">
        <v>413</v>
      </c>
      <c r="B739" s="21" t="s">
        <v>1513</v>
      </c>
      <c r="C739" s="21" t="s">
        <v>61</v>
      </c>
      <c r="D739" s="21" t="s">
        <v>1514</v>
      </c>
      <c r="E739" s="21">
        <v>30</v>
      </c>
      <c r="F739" s="21" t="s">
        <v>126</v>
      </c>
      <c r="G739" s="21">
        <v>42204303</v>
      </c>
    </row>
    <row r="740" spans="1:7" x14ac:dyDescent="0.45">
      <c r="A740" s="19">
        <v>174</v>
      </c>
      <c r="B740" s="16" t="s">
        <v>1515</v>
      </c>
      <c r="C740" s="16" t="s">
        <v>61</v>
      </c>
      <c r="D740" s="16" t="s">
        <v>1516</v>
      </c>
      <c r="E740" s="16">
        <v>25</v>
      </c>
      <c r="F740" s="16" t="s">
        <v>253</v>
      </c>
      <c r="G740" s="16">
        <v>35648869</v>
      </c>
    </row>
    <row r="741" spans="1:7" x14ac:dyDescent="0.45">
      <c r="A741" s="20">
        <v>705</v>
      </c>
      <c r="B741" s="21" t="s">
        <v>1517</v>
      </c>
      <c r="C741" s="21" t="s">
        <v>71</v>
      </c>
      <c r="D741" s="21" t="s">
        <v>1518</v>
      </c>
      <c r="E741" s="21">
        <v>36</v>
      </c>
      <c r="F741" s="21" t="s">
        <v>126</v>
      </c>
      <c r="G741" s="21">
        <v>41045563</v>
      </c>
    </row>
    <row r="742" spans="1:7" x14ac:dyDescent="0.45">
      <c r="A742" s="19">
        <v>847</v>
      </c>
      <c r="B742" s="16" t="s">
        <v>701</v>
      </c>
      <c r="C742" s="16" t="s">
        <v>61</v>
      </c>
      <c r="D742" s="16" t="s">
        <v>702</v>
      </c>
      <c r="E742" s="16">
        <v>26</v>
      </c>
      <c r="F742" s="16" t="s">
        <v>88</v>
      </c>
      <c r="G742" s="16">
        <v>58114001</v>
      </c>
    </row>
    <row r="743" spans="1:7" x14ac:dyDescent="0.45">
      <c r="A743" s="20">
        <v>831</v>
      </c>
      <c r="B743" s="21" t="s">
        <v>1519</v>
      </c>
      <c r="C743" s="21" t="s">
        <v>61</v>
      </c>
      <c r="D743" s="21" t="s">
        <v>1520</v>
      </c>
      <c r="E743" s="21">
        <v>32</v>
      </c>
      <c r="F743" s="21" t="s">
        <v>126</v>
      </c>
      <c r="G743" s="21">
        <v>26490105</v>
      </c>
    </row>
    <row r="744" spans="1:7" x14ac:dyDescent="0.45">
      <c r="A744" s="19">
        <v>1122</v>
      </c>
      <c r="B744" s="16" t="s">
        <v>1521</v>
      </c>
      <c r="C744" s="16" t="s">
        <v>61</v>
      </c>
      <c r="D744" s="16" t="s">
        <v>1339</v>
      </c>
      <c r="E744" s="16">
        <v>23</v>
      </c>
      <c r="F744" s="16" t="s">
        <v>63</v>
      </c>
      <c r="G744" s="16">
        <v>18762059</v>
      </c>
    </row>
    <row r="745" spans="1:7" x14ac:dyDescent="0.45">
      <c r="A745" s="20">
        <v>523</v>
      </c>
      <c r="B745" s="21" t="s">
        <v>1522</v>
      </c>
      <c r="C745" s="21" t="s">
        <v>61</v>
      </c>
      <c r="D745" s="21" t="s">
        <v>1523</v>
      </c>
      <c r="E745" s="21">
        <v>34</v>
      </c>
      <c r="F745" s="21" t="s">
        <v>126</v>
      </c>
      <c r="G745" s="21">
        <v>50773445</v>
      </c>
    </row>
    <row r="746" spans="1:7" x14ac:dyDescent="0.45">
      <c r="A746" s="19">
        <v>1604</v>
      </c>
      <c r="B746" s="16" t="s">
        <v>1524</v>
      </c>
      <c r="C746" s="16" t="s">
        <v>61</v>
      </c>
      <c r="D746" s="16" t="s">
        <v>1525</v>
      </c>
      <c r="E746" s="16">
        <v>36</v>
      </c>
      <c r="F746" s="16" t="s">
        <v>63</v>
      </c>
      <c r="G746" s="16">
        <v>91756052</v>
      </c>
    </row>
    <row r="747" spans="1:7" x14ac:dyDescent="0.45">
      <c r="A747" s="20">
        <v>1251</v>
      </c>
      <c r="B747" s="21" t="s">
        <v>1526</v>
      </c>
      <c r="C747" s="21" t="s">
        <v>61</v>
      </c>
      <c r="D747" s="21" t="s">
        <v>1527</v>
      </c>
      <c r="E747" s="21">
        <v>32</v>
      </c>
      <c r="F747" s="21" t="s">
        <v>168</v>
      </c>
      <c r="G747" s="21">
        <v>39669803</v>
      </c>
    </row>
    <row r="748" spans="1:7" x14ac:dyDescent="0.45">
      <c r="A748" s="19">
        <v>600</v>
      </c>
      <c r="B748" s="16" t="s">
        <v>1528</v>
      </c>
      <c r="C748" s="16" t="s">
        <v>71</v>
      </c>
      <c r="D748" s="16" t="s">
        <v>1529</v>
      </c>
      <c r="E748" s="16">
        <v>31</v>
      </c>
      <c r="F748" s="16" t="s">
        <v>88</v>
      </c>
      <c r="G748" s="16">
        <v>44594683</v>
      </c>
    </row>
    <row r="749" spans="1:7" x14ac:dyDescent="0.45">
      <c r="A749" s="20">
        <v>832</v>
      </c>
      <c r="B749" s="21" t="s">
        <v>1530</v>
      </c>
      <c r="C749" s="21" t="s">
        <v>61</v>
      </c>
      <c r="D749" s="21" t="s">
        <v>1531</v>
      </c>
      <c r="E749" s="21">
        <v>37</v>
      </c>
      <c r="F749" s="21" t="s">
        <v>88</v>
      </c>
      <c r="G749" s="21">
        <v>82485858</v>
      </c>
    </row>
    <row r="750" spans="1:7" x14ac:dyDescent="0.45">
      <c r="A750" s="19">
        <v>605</v>
      </c>
      <c r="B750" s="16" t="s">
        <v>1532</v>
      </c>
      <c r="C750" s="16" t="s">
        <v>61</v>
      </c>
      <c r="D750" s="16" t="s">
        <v>1533</v>
      </c>
      <c r="E750" s="16">
        <v>27</v>
      </c>
      <c r="F750" s="16" t="s">
        <v>101</v>
      </c>
      <c r="G750" s="16">
        <v>48280479</v>
      </c>
    </row>
    <row r="751" spans="1:7" x14ac:dyDescent="0.45">
      <c r="A751" s="20">
        <v>1755</v>
      </c>
      <c r="B751" s="21" t="s">
        <v>1534</v>
      </c>
      <c r="C751" s="21" t="s">
        <v>65</v>
      </c>
      <c r="D751" s="21" t="s">
        <v>1535</v>
      </c>
      <c r="E751" s="21">
        <v>25</v>
      </c>
      <c r="F751" s="21" t="s">
        <v>126</v>
      </c>
      <c r="G751" s="21">
        <v>47436384</v>
      </c>
    </row>
    <row r="752" spans="1:7" x14ac:dyDescent="0.45">
      <c r="A752" s="19">
        <v>1217</v>
      </c>
      <c r="B752" s="16" t="s">
        <v>1536</v>
      </c>
      <c r="C752" s="16" t="s">
        <v>61</v>
      </c>
      <c r="D752" s="16" t="s">
        <v>1537</v>
      </c>
      <c r="E752" s="16">
        <v>24</v>
      </c>
      <c r="F752" s="16" t="s">
        <v>63</v>
      </c>
      <c r="G752" s="16">
        <v>535816</v>
      </c>
    </row>
    <row r="753" spans="1:7" x14ac:dyDescent="0.45">
      <c r="A753" s="20">
        <v>1113</v>
      </c>
      <c r="B753" s="21" t="s">
        <v>1538</v>
      </c>
      <c r="C753" s="21" t="s">
        <v>71</v>
      </c>
      <c r="D753" s="21" t="s">
        <v>1539</v>
      </c>
      <c r="E753" s="21">
        <v>29</v>
      </c>
      <c r="F753" s="21" t="s">
        <v>63</v>
      </c>
      <c r="G753" s="21">
        <v>48236713</v>
      </c>
    </row>
    <row r="754" spans="1:7" x14ac:dyDescent="0.45">
      <c r="A754" s="19">
        <v>167</v>
      </c>
      <c r="B754" s="16" t="s">
        <v>1540</v>
      </c>
      <c r="C754" s="16" t="s">
        <v>61</v>
      </c>
      <c r="D754" s="16" t="s">
        <v>1541</v>
      </c>
      <c r="E754" s="16">
        <v>20</v>
      </c>
      <c r="F754" s="16" t="s">
        <v>63</v>
      </c>
      <c r="G754" s="16">
        <v>60978507</v>
      </c>
    </row>
    <row r="755" spans="1:7" x14ac:dyDescent="0.45">
      <c r="A755" s="20">
        <v>929</v>
      </c>
      <c r="B755" s="21" t="s">
        <v>1542</v>
      </c>
      <c r="C755" s="21" t="s">
        <v>61</v>
      </c>
      <c r="D755" s="21" t="s">
        <v>1543</v>
      </c>
      <c r="E755" s="21">
        <v>24</v>
      </c>
      <c r="F755" s="21" t="s">
        <v>63</v>
      </c>
      <c r="G755" s="21">
        <v>52429876</v>
      </c>
    </row>
    <row r="756" spans="1:7" x14ac:dyDescent="0.45">
      <c r="A756" s="19">
        <v>277</v>
      </c>
      <c r="B756" s="16" t="s">
        <v>1544</v>
      </c>
      <c r="C756" s="16" t="s">
        <v>65</v>
      </c>
      <c r="D756" s="16" t="s">
        <v>1545</v>
      </c>
      <c r="E756" s="16">
        <v>32</v>
      </c>
      <c r="F756" s="16" t="s">
        <v>106</v>
      </c>
      <c r="G756" s="16">
        <v>99723296</v>
      </c>
    </row>
    <row r="757" spans="1:7" x14ac:dyDescent="0.45">
      <c r="A757" s="20">
        <v>562</v>
      </c>
      <c r="B757" s="21" t="s">
        <v>1546</v>
      </c>
      <c r="C757" s="21" t="s">
        <v>65</v>
      </c>
      <c r="D757" s="21" t="s">
        <v>1547</v>
      </c>
      <c r="E757" s="21">
        <v>28</v>
      </c>
      <c r="F757" s="21" t="s">
        <v>168</v>
      </c>
      <c r="G757" s="21">
        <v>59207551</v>
      </c>
    </row>
    <row r="758" spans="1:7" x14ac:dyDescent="0.45">
      <c r="A758" s="19">
        <v>1306</v>
      </c>
      <c r="B758" s="16" t="s">
        <v>1548</v>
      </c>
      <c r="C758" s="16" t="s">
        <v>71</v>
      </c>
      <c r="D758" s="16" t="s">
        <v>1549</v>
      </c>
      <c r="E758" s="16">
        <v>34</v>
      </c>
      <c r="F758" s="16" t="s">
        <v>121</v>
      </c>
      <c r="G758" s="16">
        <v>77185284</v>
      </c>
    </row>
    <row r="759" spans="1:7" x14ac:dyDescent="0.45">
      <c r="A759" s="20">
        <v>571</v>
      </c>
      <c r="B759" s="21" t="s">
        <v>1550</v>
      </c>
      <c r="C759" s="21" t="s">
        <v>61</v>
      </c>
      <c r="D759" s="21" t="s">
        <v>1551</v>
      </c>
      <c r="E759" s="21">
        <v>27</v>
      </c>
      <c r="F759" s="21" t="s">
        <v>63</v>
      </c>
      <c r="G759" s="21">
        <v>12727802</v>
      </c>
    </row>
    <row r="760" spans="1:7" x14ac:dyDescent="0.45">
      <c r="A760" s="19">
        <v>810</v>
      </c>
      <c r="B760" s="16" t="s">
        <v>1552</v>
      </c>
      <c r="C760" s="16" t="s">
        <v>61</v>
      </c>
      <c r="D760" s="16" t="s">
        <v>1553</v>
      </c>
      <c r="E760" s="16">
        <v>37</v>
      </c>
      <c r="F760" s="16" t="s">
        <v>63</v>
      </c>
      <c r="G760" s="16">
        <v>21114327</v>
      </c>
    </row>
    <row r="761" spans="1:7" x14ac:dyDescent="0.45">
      <c r="A761" s="20">
        <v>3</v>
      </c>
      <c r="B761" s="21" t="s">
        <v>1554</v>
      </c>
      <c r="C761" s="21" t="s">
        <v>61</v>
      </c>
      <c r="D761" s="21" t="s">
        <v>226</v>
      </c>
      <c r="E761" s="21">
        <v>33</v>
      </c>
      <c r="F761" s="21" t="s">
        <v>63</v>
      </c>
      <c r="G761" s="21">
        <v>60916999</v>
      </c>
    </row>
    <row r="762" spans="1:7" x14ac:dyDescent="0.45">
      <c r="A762" s="19">
        <v>1705</v>
      </c>
      <c r="B762" s="16" t="s">
        <v>1555</v>
      </c>
      <c r="C762" s="16" t="s">
        <v>61</v>
      </c>
      <c r="D762" s="16" t="s">
        <v>1556</v>
      </c>
      <c r="E762" s="16">
        <v>32</v>
      </c>
      <c r="F762" s="16" t="s">
        <v>63</v>
      </c>
      <c r="G762" s="16">
        <v>37887796</v>
      </c>
    </row>
    <row r="763" spans="1:7" x14ac:dyDescent="0.45">
      <c r="A763" s="20">
        <v>39</v>
      </c>
      <c r="B763" s="21" t="s">
        <v>1557</v>
      </c>
      <c r="C763" s="21" t="s">
        <v>61</v>
      </c>
      <c r="D763" s="21" t="s">
        <v>1558</v>
      </c>
      <c r="E763" s="21">
        <v>40</v>
      </c>
      <c r="F763" s="21" t="s">
        <v>101</v>
      </c>
      <c r="G763" s="21">
        <v>16791218</v>
      </c>
    </row>
    <row r="764" spans="1:7" x14ac:dyDescent="0.45">
      <c r="A764" s="19">
        <v>137</v>
      </c>
      <c r="B764" s="16" t="s">
        <v>1559</v>
      </c>
      <c r="C764" s="16" t="s">
        <v>65</v>
      </c>
      <c r="D764" s="16" t="s">
        <v>1560</v>
      </c>
      <c r="E764" s="16">
        <v>41</v>
      </c>
      <c r="F764" s="16" t="s">
        <v>63</v>
      </c>
      <c r="G764" s="16">
        <v>70393535</v>
      </c>
    </row>
    <row r="765" spans="1:7" x14ac:dyDescent="0.45">
      <c r="A765" s="20">
        <v>1616</v>
      </c>
      <c r="B765" s="21" t="s">
        <v>1561</v>
      </c>
      <c r="C765" s="21" t="s">
        <v>65</v>
      </c>
      <c r="D765" s="21" t="s">
        <v>1562</v>
      </c>
      <c r="E765" s="21">
        <v>44</v>
      </c>
      <c r="F765" s="21" t="s">
        <v>88</v>
      </c>
      <c r="G765" s="21">
        <v>2668887</v>
      </c>
    </row>
    <row r="766" spans="1:7" x14ac:dyDescent="0.45">
      <c r="A766" s="19">
        <v>884</v>
      </c>
      <c r="B766" s="16" t="s">
        <v>1563</v>
      </c>
      <c r="C766" s="16" t="s">
        <v>61</v>
      </c>
      <c r="D766" s="16" t="s">
        <v>1564</v>
      </c>
      <c r="E766" s="16">
        <v>22</v>
      </c>
      <c r="F766" s="16" t="s">
        <v>63</v>
      </c>
      <c r="G766" s="16">
        <v>38056464</v>
      </c>
    </row>
    <row r="767" spans="1:7" x14ac:dyDescent="0.45">
      <c r="A767" s="20">
        <v>824</v>
      </c>
      <c r="B767" s="21" t="s">
        <v>1565</v>
      </c>
      <c r="C767" s="21" t="s">
        <v>71</v>
      </c>
      <c r="D767" s="21" t="s">
        <v>1566</v>
      </c>
      <c r="E767" s="21">
        <v>27</v>
      </c>
      <c r="F767" s="21" t="s">
        <v>63</v>
      </c>
      <c r="G767" s="21">
        <v>35994109</v>
      </c>
    </row>
    <row r="768" spans="1:7" x14ac:dyDescent="0.45">
      <c r="A768" s="19">
        <v>1379</v>
      </c>
      <c r="B768" s="16" t="s">
        <v>1567</v>
      </c>
      <c r="C768" s="16" t="s">
        <v>65</v>
      </c>
      <c r="D768" s="16" t="s">
        <v>1568</v>
      </c>
      <c r="E768" s="16">
        <v>27</v>
      </c>
      <c r="F768" s="16" t="s">
        <v>63</v>
      </c>
      <c r="G768" s="16">
        <v>75473306</v>
      </c>
    </row>
    <row r="769" spans="1:7" x14ac:dyDescent="0.45">
      <c r="A769" s="20">
        <v>1700</v>
      </c>
      <c r="B769" s="21" t="s">
        <v>1569</v>
      </c>
      <c r="C769" s="21" t="s">
        <v>61</v>
      </c>
      <c r="D769" s="21" t="s">
        <v>1570</v>
      </c>
      <c r="E769" s="21">
        <v>20</v>
      </c>
      <c r="F769" s="21" t="s">
        <v>63</v>
      </c>
      <c r="G769" s="21">
        <v>54317886</v>
      </c>
    </row>
    <row r="770" spans="1:7" x14ac:dyDescent="0.45">
      <c r="A770" s="19">
        <v>398</v>
      </c>
      <c r="B770" s="16" t="s">
        <v>1571</v>
      </c>
      <c r="C770" s="16" t="s">
        <v>65</v>
      </c>
      <c r="D770" s="16" t="s">
        <v>1572</v>
      </c>
      <c r="E770" s="16">
        <v>29</v>
      </c>
      <c r="F770" s="16" t="s">
        <v>63</v>
      </c>
      <c r="G770" s="16">
        <v>9264484</v>
      </c>
    </row>
    <row r="771" spans="1:7" x14ac:dyDescent="0.45">
      <c r="A771" s="20">
        <v>732</v>
      </c>
      <c r="B771" s="21" t="s">
        <v>1573</v>
      </c>
      <c r="C771" s="21" t="s">
        <v>71</v>
      </c>
      <c r="D771" s="21" t="s">
        <v>1574</v>
      </c>
      <c r="E771" s="21">
        <v>29</v>
      </c>
      <c r="F771" s="21" t="s">
        <v>121</v>
      </c>
      <c r="G771" s="21">
        <v>70459510</v>
      </c>
    </row>
    <row r="772" spans="1:7" x14ac:dyDescent="0.45">
      <c r="A772" s="19">
        <v>973</v>
      </c>
      <c r="B772" s="16" t="s">
        <v>1575</v>
      </c>
      <c r="C772" s="16" t="s">
        <v>61</v>
      </c>
      <c r="D772" s="16" t="s">
        <v>1576</v>
      </c>
      <c r="E772" s="16">
        <v>27</v>
      </c>
      <c r="F772" s="16" t="s">
        <v>88</v>
      </c>
      <c r="G772" s="16">
        <v>62990284</v>
      </c>
    </row>
    <row r="773" spans="1:7" x14ac:dyDescent="0.45">
      <c r="A773" s="20">
        <v>1509</v>
      </c>
      <c r="B773" s="21" t="s">
        <v>1577</v>
      </c>
      <c r="C773" s="21" t="s">
        <v>65</v>
      </c>
      <c r="D773" s="21" t="s">
        <v>1578</v>
      </c>
      <c r="E773" s="21">
        <v>20</v>
      </c>
      <c r="F773" s="21" t="s">
        <v>63</v>
      </c>
      <c r="G773" s="21">
        <v>89508324</v>
      </c>
    </row>
    <row r="774" spans="1:7" x14ac:dyDescent="0.45">
      <c r="A774" s="19">
        <v>1382</v>
      </c>
      <c r="B774" s="16" t="s">
        <v>1579</v>
      </c>
      <c r="C774" s="16" t="s">
        <v>61</v>
      </c>
      <c r="D774" s="16" t="s">
        <v>1580</v>
      </c>
      <c r="E774" s="16">
        <v>36</v>
      </c>
      <c r="F774" s="16" t="s">
        <v>93</v>
      </c>
      <c r="G774" s="16">
        <v>64948893</v>
      </c>
    </row>
    <row r="775" spans="1:7" x14ac:dyDescent="0.45">
      <c r="A775" s="20">
        <v>54</v>
      </c>
      <c r="B775" s="21" t="s">
        <v>1581</v>
      </c>
      <c r="C775" s="21" t="s">
        <v>61</v>
      </c>
      <c r="D775" s="21" t="s">
        <v>1582</v>
      </c>
      <c r="E775" s="21">
        <v>32</v>
      </c>
      <c r="F775" s="21" t="s">
        <v>88</v>
      </c>
      <c r="G775" s="21">
        <v>98912477</v>
      </c>
    </row>
    <row r="776" spans="1:7" x14ac:dyDescent="0.45">
      <c r="A776" s="19">
        <v>285</v>
      </c>
      <c r="B776" s="16" t="s">
        <v>1583</v>
      </c>
      <c r="C776" s="16" t="s">
        <v>61</v>
      </c>
      <c r="D776" s="16" t="s">
        <v>1584</v>
      </c>
      <c r="E776" s="16">
        <v>38</v>
      </c>
      <c r="F776" s="16" t="s">
        <v>121</v>
      </c>
      <c r="G776" s="16">
        <v>45832094</v>
      </c>
    </row>
    <row r="777" spans="1:7" x14ac:dyDescent="0.45">
      <c r="A777" s="20">
        <v>1693</v>
      </c>
      <c r="B777" s="21" t="s">
        <v>1585</v>
      </c>
      <c r="C777" s="21" t="s">
        <v>61</v>
      </c>
      <c r="D777" s="21" t="s">
        <v>1586</v>
      </c>
      <c r="E777" s="21">
        <v>32</v>
      </c>
      <c r="F777" s="21" t="s">
        <v>63</v>
      </c>
      <c r="G777" s="21">
        <v>66530487</v>
      </c>
    </row>
    <row r="778" spans="1:7" x14ac:dyDescent="0.45">
      <c r="A778" s="19">
        <v>1140</v>
      </c>
      <c r="B778" s="16" t="s">
        <v>1587</v>
      </c>
      <c r="C778" s="16" t="s">
        <v>61</v>
      </c>
      <c r="D778" s="16" t="s">
        <v>1588</v>
      </c>
      <c r="E778" s="16">
        <v>29</v>
      </c>
      <c r="F778" s="16" t="s">
        <v>63</v>
      </c>
      <c r="G778" s="16">
        <v>50580095</v>
      </c>
    </row>
    <row r="779" spans="1:7" x14ac:dyDescent="0.45">
      <c r="A779" s="20">
        <v>104</v>
      </c>
      <c r="B779" s="21" t="s">
        <v>1589</v>
      </c>
      <c r="C779" s="21" t="s">
        <v>61</v>
      </c>
      <c r="D779" s="21" t="s">
        <v>400</v>
      </c>
      <c r="E779" s="21">
        <v>38</v>
      </c>
      <c r="F779" s="21" t="s">
        <v>63</v>
      </c>
      <c r="G779" s="21">
        <v>17776076</v>
      </c>
    </row>
    <row r="780" spans="1:7" x14ac:dyDescent="0.45">
      <c r="A780" s="19">
        <v>883</v>
      </c>
      <c r="B780" s="16" t="s">
        <v>1590</v>
      </c>
      <c r="C780" s="16" t="s">
        <v>61</v>
      </c>
      <c r="D780" s="16" t="s">
        <v>1591</v>
      </c>
      <c r="E780" s="16">
        <v>43</v>
      </c>
      <c r="F780" s="16" t="s">
        <v>101</v>
      </c>
      <c r="G780" s="16">
        <v>44985332</v>
      </c>
    </row>
    <row r="781" spans="1:7" x14ac:dyDescent="0.45">
      <c r="A781" s="20">
        <v>29</v>
      </c>
      <c r="B781" s="21" t="s">
        <v>1592</v>
      </c>
      <c r="C781" s="21" t="s">
        <v>65</v>
      </c>
      <c r="D781" s="21" t="s">
        <v>1593</v>
      </c>
      <c r="E781" s="21">
        <v>29</v>
      </c>
      <c r="F781" s="21" t="s">
        <v>63</v>
      </c>
      <c r="G781" s="21">
        <v>28258750</v>
      </c>
    </row>
    <row r="782" spans="1:7" x14ac:dyDescent="0.45">
      <c r="A782" s="19">
        <v>531</v>
      </c>
      <c r="B782" s="16" t="s">
        <v>1594</v>
      </c>
      <c r="C782" s="16" t="s">
        <v>65</v>
      </c>
      <c r="D782" s="16" t="s">
        <v>1595</v>
      </c>
      <c r="E782" s="16">
        <v>41</v>
      </c>
      <c r="F782" s="16" t="s">
        <v>63</v>
      </c>
      <c r="G782" s="16">
        <v>60949817</v>
      </c>
    </row>
    <row r="783" spans="1:7" x14ac:dyDescent="0.45">
      <c r="A783" s="20">
        <v>100</v>
      </c>
      <c r="B783" s="21" t="s">
        <v>1596</v>
      </c>
      <c r="C783" s="21" t="s">
        <v>71</v>
      </c>
      <c r="D783" s="21" t="s">
        <v>1597</v>
      </c>
      <c r="E783" s="21">
        <v>26</v>
      </c>
      <c r="F783" s="21" t="s">
        <v>253</v>
      </c>
      <c r="G783" s="21">
        <v>96181342</v>
      </c>
    </row>
    <row r="784" spans="1:7" x14ac:dyDescent="0.45">
      <c r="A784" s="19">
        <v>338</v>
      </c>
      <c r="B784" s="16" t="s">
        <v>1598</v>
      </c>
      <c r="C784" s="16" t="s">
        <v>65</v>
      </c>
      <c r="D784" s="16" t="s">
        <v>1599</v>
      </c>
      <c r="E784" s="16">
        <v>26</v>
      </c>
      <c r="F784" s="16" t="s">
        <v>63</v>
      </c>
      <c r="G784" s="16">
        <v>34085629</v>
      </c>
    </row>
    <row r="785" spans="1:7" x14ac:dyDescent="0.45">
      <c r="A785" s="20">
        <v>777</v>
      </c>
      <c r="B785" s="21" t="s">
        <v>1600</v>
      </c>
      <c r="C785" s="21" t="s">
        <v>61</v>
      </c>
      <c r="D785" s="21" t="s">
        <v>1601</v>
      </c>
      <c r="E785" s="21">
        <v>23</v>
      </c>
      <c r="F785" s="21" t="s">
        <v>63</v>
      </c>
      <c r="G785" s="21">
        <v>13978722</v>
      </c>
    </row>
    <row r="786" spans="1:7" x14ac:dyDescent="0.45">
      <c r="A786" s="19">
        <v>169</v>
      </c>
      <c r="B786" s="16" t="s">
        <v>1602</v>
      </c>
      <c r="C786" s="16" t="s">
        <v>61</v>
      </c>
      <c r="D786" s="16" t="s">
        <v>1603</v>
      </c>
      <c r="E786" s="16">
        <v>26</v>
      </c>
      <c r="F786" s="16" t="s">
        <v>88</v>
      </c>
      <c r="G786" s="16">
        <v>81345458</v>
      </c>
    </row>
    <row r="787" spans="1:7" x14ac:dyDescent="0.45">
      <c r="A787" s="20">
        <v>191</v>
      </c>
      <c r="B787" s="21" t="s">
        <v>1604</v>
      </c>
      <c r="C787" s="21" t="s">
        <v>65</v>
      </c>
      <c r="D787" s="21" t="s">
        <v>1605</v>
      </c>
      <c r="E787" s="21">
        <v>28</v>
      </c>
      <c r="F787" s="21" t="s">
        <v>63</v>
      </c>
      <c r="G787" s="21">
        <v>88756378</v>
      </c>
    </row>
    <row r="788" spans="1:7" x14ac:dyDescent="0.45">
      <c r="A788" s="19">
        <v>289</v>
      </c>
      <c r="B788" s="16" t="s">
        <v>1606</v>
      </c>
      <c r="C788" s="16" t="s">
        <v>61</v>
      </c>
      <c r="D788" s="16" t="s">
        <v>1607</v>
      </c>
      <c r="E788" s="16">
        <v>32</v>
      </c>
      <c r="F788" s="16" t="s">
        <v>63</v>
      </c>
      <c r="G788" s="16">
        <v>86394737</v>
      </c>
    </row>
    <row r="789" spans="1:7" x14ac:dyDescent="0.45">
      <c r="A789" s="20">
        <v>1748</v>
      </c>
      <c r="B789" s="21" t="s">
        <v>1608</v>
      </c>
      <c r="C789" s="21" t="s">
        <v>61</v>
      </c>
      <c r="D789" s="21" t="s">
        <v>1609</v>
      </c>
      <c r="E789" s="21">
        <v>23</v>
      </c>
      <c r="F789" s="21" t="s">
        <v>63</v>
      </c>
      <c r="G789" s="21">
        <v>51471877</v>
      </c>
    </row>
    <row r="790" spans="1:7" x14ac:dyDescent="0.45">
      <c r="A790" s="19">
        <v>72</v>
      </c>
      <c r="B790" s="16" t="s">
        <v>1610</v>
      </c>
      <c r="C790" s="16" t="s">
        <v>61</v>
      </c>
      <c r="D790" s="16" t="s">
        <v>1611</v>
      </c>
      <c r="E790" s="16">
        <v>27</v>
      </c>
      <c r="F790" s="16" t="s">
        <v>63</v>
      </c>
      <c r="G790" s="16">
        <v>4059305</v>
      </c>
    </row>
    <row r="791" spans="1:7" x14ac:dyDescent="0.45">
      <c r="A791" s="20">
        <v>201</v>
      </c>
      <c r="B791" s="21" t="s">
        <v>1612</v>
      </c>
      <c r="C791" s="21" t="s">
        <v>61</v>
      </c>
      <c r="D791" s="21" t="s">
        <v>1613</v>
      </c>
      <c r="E791" s="21">
        <v>47</v>
      </c>
      <c r="F791" s="21" t="s">
        <v>63</v>
      </c>
      <c r="G791" s="21">
        <v>30499190</v>
      </c>
    </row>
    <row r="792" spans="1:7" x14ac:dyDescent="0.45">
      <c r="A792" s="19">
        <v>772</v>
      </c>
      <c r="B792" s="16" t="s">
        <v>1614</v>
      </c>
      <c r="C792" s="16" t="s">
        <v>61</v>
      </c>
      <c r="D792" s="16" t="s">
        <v>1615</v>
      </c>
      <c r="E792" s="16">
        <v>30</v>
      </c>
      <c r="F792" s="16" t="s">
        <v>121</v>
      </c>
      <c r="G792" s="16">
        <v>96168557</v>
      </c>
    </row>
    <row r="793" spans="1:7" x14ac:dyDescent="0.45">
      <c r="A793" s="20">
        <v>254</v>
      </c>
      <c r="B793" s="21" t="s">
        <v>1616</v>
      </c>
      <c r="C793" s="21" t="s">
        <v>65</v>
      </c>
      <c r="D793" s="21" t="s">
        <v>1617</v>
      </c>
      <c r="E793" s="21">
        <v>42</v>
      </c>
      <c r="F793" s="21" t="s">
        <v>63</v>
      </c>
      <c r="G793" s="21">
        <v>59172930</v>
      </c>
    </row>
    <row r="794" spans="1:7" x14ac:dyDescent="0.45">
      <c r="A794" s="19">
        <v>738</v>
      </c>
      <c r="B794" s="16" t="s">
        <v>1618</v>
      </c>
      <c r="C794" s="16" t="s">
        <v>65</v>
      </c>
      <c r="D794" s="16" t="s">
        <v>1619</v>
      </c>
      <c r="E794" s="16">
        <v>32</v>
      </c>
      <c r="F794" s="16" t="s">
        <v>63</v>
      </c>
      <c r="G794" s="16">
        <v>59151132</v>
      </c>
    </row>
    <row r="795" spans="1:7" x14ac:dyDescent="0.45">
      <c r="A795" s="20">
        <v>392</v>
      </c>
      <c r="B795" s="21" t="s">
        <v>1620</v>
      </c>
      <c r="C795" s="21" t="s">
        <v>61</v>
      </c>
      <c r="D795" s="21" t="s">
        <v>1621</v>
      </c>
      <c r="E795" s="21">
        <v>23</v>
      </c>
      <c r="F795" s="21" t="s">
        <v>63</v>
      </c>
      <c r="G795" s="21">
        <v>14035</v>
      </c>
    </row>
    <row r="796" spans="1:7" x14ac:dyDescent="0.45">
      <c r="A796" s="19">
        <v>476</v>
      </c>
      <c r="B796" s="16" t="s">
        <v>1622</v>
      </c>
      <c r="C796" s="16" t="s">
        <v>61</v>
      </c>
      <c r="D796" s="16" t="s">
        <v>1623</v>
      </c>
      <c r="E796" s="16">
        <v>25</v>
      </c>
      <c r="F796" s="16" t="s">
        <v>63</v>
      </c>
      <c r="G796" s="16">
        <v>75931487</v>
      </c>
    </row>
    <row r="797" spans="1:7" x14ac:dyDescent="0.45">
      <c r="A797" s="20">
        <v>176</v>
      </c>
      <c r="B797" s="21" t="s">
        <v>1624</v>
      </c>
      <c r="C797" s="21" t="s">
        <v>65</v>
      </c>
      <c r="D797" s="21" t="s">
        <v>1625</v>
      </c>
      <c r="E797" s="21">
        <v>31</v>
      </c>
      <c r="F797" s="21" t="s">
        <v>63</v>
      </c>
      <c r="G797" s="21">
        <v>38724909</v>
      </c>
    </row>
    <row r="798" spans="1:7" x14ac:dyDescent="0.45">
      <c r="A798" s="19">
        <v>862</v>
      </c>
      <c r="B798" s="16" t="s">
        <v>1626</v>
      </c>
      <c r="C798" s="16" t="s">
        <v>61</v>
      </c>
      <c r="D798" s="16" t="s">
        <v>1627</v>
      </c>
      <c r="E798" s="16">
        <v>27</v>
      </c>
      <c r="F798" s="16" t="s">
        <v>63</v>
      </c>
      <c r="G798" s="16">
        <v>4033914</v>
      </c>
    </row>
    <row r="799" spans="1:7" x14ac:dyDescent="0.45">
      <c r="A799" s="20">
        <v>532</v>
      </c>
      <c r="B799" s="21" t="s">
        <v>1628</v>
      </c>
      <c r="C799" s="21" t="s">
        <v>61</v>
      </c>
      <c r="D799" s="21" t="s">
        <v>1629</v>
      </c>
      <c r="E799" s="21">
        <v>25</v>
      </c>
      <c r="F799" s="21" t="s">
        <v>63</v>
      </c>
      <c r="G799" s="21">
        <v>3232628</v>
      </c>
    </row>
    <row r="800" spans="1:7" x14ac:dyDescent="0.45">
      <c r="A800" s="19">
        <v>261</v>
      </c>
      <c r="B800" s="16" t="s">
        <v>1630</v>
      </c>
      <c r="C800" s="16" t="s">
        <v>61</v>
      </c>
      <c r="D800" s="16" t="s">
        <v>1631</v>
      </c>
      <c r="E800" s="16">
        <v>22</v>
      </c>
      <c r="F800" s="16" t="s">
        <v>253</v>
      </c>
      <c r="G800" s="16">
        <v>28159358</v>
      </c>
    </row>
    <row r="801" spans="1:7" x14ac:dyDescent="0.45">
      <c r="A801" s="20">
        <v>653</v>
      </c>
      <c r="B801" s="21" t="s">
        <v>1632</v>
      </c>
      <c r="C801" s="21" t="s">
        <v>71</v>
      </c>
      <c r="D801" s="21" t="s">
        <v>1633</v>
      </c>
      <c r="E801" s="21">
        <v>33</v>
      </c>
      <c r="F801" s="21" t="s">
        <v>88</v>
      </c>
      <c r="G801" s="21">
        <v>51851147</v>
      </c>
    </row>
    <row r="802" spans="1:7" x14ac:dyDescent="0.45">
      <c r="A802" s="19">
        <v>853</v>
      </c>
      <c r="B802" s="16" t="s">
        <v>1634</v>
      </c>
      <c r="C802" s="16" t="s">
        <v>65</v>
      </c>
      <c r="D802" s="16" t="s">
        <v>1635</v>
      </c>
      <c r="E802" s="16">
        <v>22</v>
      </c>
      <c r="F802" s="16" t="s">
        <v>63</v>
      </c>
      <c r="G802" s="16">
        <v>31205608</v>
      </c>
    </row>
    <row r="803" spans="1:7" x14ac:dyDescent="0.45">
      <c r="A803" s="20">
        <v>178</v>
      </c>
      <c r="B803" s="21" t="s">
        <v>1636</v>
      </c>
      <c r="C803" s="21" t="s">
        <v>61</v>
      </c>
      <c r="D803" s="21" t="s">
        <v>1637</v>
      </c>
      <c r="E803" s="21">
        <v>37</v>
      </c>
      <c r="F803" s="21" t="s">
        <v>63</v>
      </c>
      <c r="G803" s="21">
        <v>37790732</v>
      </c>
    </row>
    <row r="804" spans="1:7" x14ac:dyDescent="0.45">
      <c r="A804" s="19">
        <v>357</v>
      </c>
      <c r="B804" s="16" t="s">
        <v>1638</v>
      </c>
      <c r="C804" s="16" t="s">
        <v>61</v>
      </c>
      <c r="D804" s="16" t="s">
        <v>1639</v>
      </c>
      <c r="E804" s="16">
        <v>22</v>
      </c>
      <c r="F804" s="16" t="s">
        <v>63</v>
      </c>
      <c r="G804" s="16">
        <v>75779186</v>
      </c>
    </row>
    <row r="805" spans="1:7" x14ac:dyDescent="0.45">
      <c r="A805" s="20">
        <v>1056</v>
      </c>
      <c r="B805" s="21" t="s">
        <v>1640</v>
      </c>
      <c r="C805" s="21" t="s">
        <v>61</v>
      </c>
      <c r="D805" s="21" t="s">
        <v>1641</v>
      </c>
      <c r="E805" s="21">
        <v>34</v>
      </c>
      <c r="F805" s="21" t="s">
        <v>63</v>
      </c>
      <c r="G805" s="21">
        <v>30508769</v>
      </c>
    </row>
    <row r="806" spans="1:7" x14ac:dyDescent="0.45">
      <c r="A806" s="19">
        <v>1283</v>
      </c>
      <c r="B806" s="16" t="s">
        <v>1642</v>
      </c>
      <c r="C806" s="16" t="s">
        <v>65</v>
      </c>
      <c r="D806" s="16" t="s">
        <v>1643</v>
      </c>
      <c r="E806" s="16">
        <v>43</v>
      </c>
      <c r="F806" s="16" t="s">
        <v>79</v>
      </c>
      <c r="G806" s="16">
        <v>87329627</v>
      </c>
    </row>
    <row r="807" spans="1:7" x14ac:dyDescent="0.45">
      <c r="A807" s="20">
        <v>458</v>
      </c>
      <c r="B807" s="21" t="s">
        <v>1644</v>
      </c>
      <c r="C807" s="21" t="s">
        <v>65</v>
      </c>
      <c r="D807" s="21" t="s">
        <v>1645</v>
      </c>
      <c r="E807" s="21">
        <v>22</v>
      </c>
      <c r="F807" s="21" t="s">
        <v>63</v>
      </c>
      <c r="G807" s="21">
        <v>35547306</v>
      </c>
    </row>
    <row r="808" spans="1:7" x14ac:dyDescent="0.45">
      <c r="A808" s="19">
        <v>473</v>
      </c>
      <c r="B808" s="16" t="s">
        <v>1646</v>
      </c>
      <c r="C808" s="16" t="s">
        <v>61</v>
      </c>
      <c r="D808" s="16" t="s">
        <v>1647</v>
      </c>
      <c r="E808" s="16">
        <v>27</v>
      </c>
      <c r="F808" s="16" t="s">
        <v>63</v>
      </c>
      <c r="G808" s="16">
        <v>69387388</v>
      </c>
    </row>
    <row r="809" spans="1:7" x14ac:dyDescent="0.45">
      <c r="A809" s="20">
        <v>1185</v>
      </c>
      <c r="B809" s="21" t="s">
        <v>1648</v>
      </c>
      <c r="C809" s="21" t="s">
        <v>61</v>
      </c>
      <c r="D809" s="21" t="s">
        <v>1649</v>
      </c>
      <c r="E809" s="21">
        <v>21</v>
      </c>
      <c r="F809" s="21" t="s">
        <v>63</v>
      </c>
      <c r="G809" s="21">
        <v>44429386</v>
      </c>
    </row>
    <row r="810" spans="1:7" x14ac:dyDescent="0.45">
      <c r="A810" s="19">
        <v>1201</v>
      </c>
      <c r="B810" s="16" t="s">
        <v>1650</v>
      </c>
      <c r="C810" s="16" t="s">
        <v>61</v>
      </c>
      <c r="D810" s="16" t="s">
        <v>1651</v>
      </c>
      <c r="E810" s="16">
        <v>27</v>
      </c>
      <c r="F810" s="16" t="s">
        <v>106</v>
      </c>
      <c r="G810" s="16">
        <v>92151211</v>
      </c>
    </row>
    <row r="811" spans="1:7" x14ac:dyDescent="0.45">
      <c r="A811" s="20">
        <v>512</v>
      </c>
      <c r="B811" s="21" t="s">
        <v>1652</v>
      </c>
      <c r="C811" s="21" t="s">
        <v>71</v>
      </c>
      <c r="D811" s="21" t="s">
        <v>1653</v>
      </c>
      <c r="E811" s="21">
        <v>41</v>
      </c>
      <c r="F811" s="21" t="s">
        <v>63</v>
      </c>
      <c r="G811" s="21">
        <v>34845347</v>
      </c>
    </row>
    <row r="812" spans="1:7" x14ac:dyDescent="0.45">
      <c r="A812" s="19">
        <v>121</v>
      </c>
      <c r="B812" s="16" t="s">
        <v>1654</v>
      </c>
      <c r="C812" s="16" t="s">
        <v>65</v>
      </c>
      <c r="D812" s="16" t="s">
        <v>771</v>
      </c>
      <c r="E812" s="16">
        <v>26</v>
      </c>
      <c r="F812" s="16" t="s">
        <v>63</v>
      </c>
      <c r="G812" s="16">
        <v>14237496</v>
      </c>
    </row>
    <row r="813" spans="1:7" x14ac:dyDescent="0.45">
      <c r="A813" s="20">
        <v>1785</v>
      </c>
      <c r="B813" s="21" t="s">
        <v>1655</v>
      </c>
      <c r="C813" s="21" t="s">
        <v>65</v>
      </c>
      <c r="D813" s="21" t="s">
        <v>1656</v>
      </c>
      <c r="E813" s="21">
        <v>28</v>
      </c>
      <c r="F813" s="21" t="s">
        <v>63</v>
      </c>
      <c r="G813" s="21">
        <v>89084311</v>
      </c>
    </row>
    <row r="814" spans="1:7" x14ac:dyDescent="0.45">
      <c r="A814" s="19">
        <v>743</v>
      </c>
      <c r="B814" s="16" t="s">
        <v>1657</v>
      </c>
      <c r="C814" s="16" t="s">
        <v>61</v>
      </c>
      <c r="D814" s="16" t="s">
        <v>1658</v>
      </c>
      <c r="E814" s="16">
        <v>26</v>
      </c>
      <c r="F814" s="16" t="s">
        <v>88</v>
      </c>
      <c r="G814" s="16">
        <v>85257203</v>
      </c>
    </row>
    <row r="815" spans="1:7" x14ac:dyDescent="0.45">
      <c r="A815" s="20">
        <v>1080</v>
      </c>
      <c r="B815" s="21" t="s">
        <v>1659</v>
      </c>
      <c r="C815" s="21" t="s">
        <v>61</v>
      </c>
      <c r="D815" s="21" t="s">
        <v>1660</v>
      </c>
      <c r="E815" s="21">
        <v>31</v>
      </c>
      <c r="F815" s="21" t="s">
        <v>63</v>
      </c>
      <c r="G815" s="21">
        <v>41486962</v>
      </c>
    </row>
    <row r="816" spans="1:7" x14ac:dyDescent="0.45">
      <c r="A816" s="19">
        <v>1158</v>
      </c>
      <c r="B816" s="16" t="s">
        <v>1661</v>
      </c>
      <c r="C816" s="16" t="s">
        <v>61</v>
      </c>
      <c r="D816" s="16" t="s">
        <v>1662</v>
      </c>
      <c r="E816" s="16">
        <v>38</v>
      </c>
      <c r="F816" s="16" t="s">
        <v>63</v>
      </c>
      <c r="G816" s="16">
        <v>17018231</v>
      </c>
    </row>
    <row r="817" spans="1:7" x14ac:dyDescent="0.45">
      <c r="A817" s="20">
        <v>734</v>
      </c>
      <c r="B817" s="21" t="s">
        <v>1663</v>
      </c>
      <c r="C817" s="21" t="s">
        <v>61</v>
      </c>
      <c r="D817" s="21" t="s">
        <v>1664</v>
      </c>
      <c r="E817" s="21">
        <v>29</v>
      </c>
      <c r="F817" s="21" t="s">
        <v>1665</v>
      </c>
      <c r="G817" s="21">
        <v>14439238</v>
      </c>
    </row>
    <row r="818" spans="1:7" x14ac:dyDescent="0.45">
      <c r="A818" s="19">
        <v>902</v>
      </c>
      <c r="B818" s="16" t="s">
        <v>1666</v>
      </c>
      <c r="C818" s="16" t="s">
        <v>61</v>
      </c>
      <c r="D818" s="16" t="s">
        <v>1667</v>
      </c>
      <c r="E818" s="16">
        <v>21</v>
      </c>
      <c r="F818" s="16" t="s">
        <v>63</v>
      </c>
      <c r="G818" s="16">
        <v>3923992</v>
      </c>
    </row>
    <row r="819" spans="1:7" x14ac:dyDescent="0.45">
      <c r="A819" s="20">
        <v>242</v>
      </c>
      <c r="B819" s="21" t="s">
        <v>1668</v>
      </c>
      <c r="C819" s="21" t="s">
        <v>71</v>
      </c>
      <c r="D819" s="21" t="s">
        <v>1669</v>
      </c>
      <c r="E819" s="21">
        <v>30</v>
      </c>
      <c r="F819" s="21" t="s">
        <v>121</v>
      </c>
      <c r="G819" s="21">
        <v>11726183</v>
      </c>
    </row>
    <row r="820" spans="1:7" x14ac:dyDescent="0.45">
      <c r="A820" s="19">
        <v>1675</v>
      </c>
      <c r="B820" s="16" t="s">
        <v>1670</v>
      </c>
      <c r="C820" s="16" t="s">
        <v>61</v>
      </c>
      <c r="D820" s="16" t="s">
        <v>371</v>
      </c>
      <c r="E820" s="16">
        <v>22</v>
      </c>
      <c r="F820" s="16" t="s">
        <v>63</v>
      </c>
      <c r="G820" s="16">
        <v>1991092</v>
      </c>
    </row>
    <row r="821" spans="1:7" x14ac:dyDescent="0.45">
      <c r="A821" s="20">
        <v>335</v>
      </c>
      <c r="B821" s="21" t="s">
        <v>1671</v>
      </c>
      <c r="C821" s="21" t="s">
        <v>61</v>
      </c>
      <c r="D821" s="21" t="s">
        <v>1672</v>
      </c>
      <c r="E821" s="21">
        <v>30</v>
      </c>
      <c r="F821" s="21" t="s">
        <v>93</v>
      </c>
      <c r="G821" s="21">
        <v>41179231</v>
      </c>
    </row>
    <row r="822" spans="1:7" x14ac:dyDescent="0.45">
      <c r="A822" s="19">
        <v>763</v>
      </c>
      <c r="B822" s="16" t="s">
        <v>1673</v>
      </c>
      <c r="C822" s="16" t="s">
        <v>65</v>
      </c>
      <c r="D822" s="16" t="s">
        <v>663</v>
      </c>
      <c r="E822" s="16">
        <v>23</v>
      </c>
      <c r="F822" s="16" t="s">
        <v>63</v>
      </c>
      <c r="G822" s="16">
        <v>12411946</v>
      </c>
    </row>
    <row r="823" spans="1:7" x14ac:dyDescent="0.45">
      <c r="A823" s="20">
        <v>499</v>
      </c>
      <c r="B823" s="21" t="s">
        <v>1674</v>
      </c>
      <c r="C823" s="21" t="s">
        <v>61</v>
      </c>
      <c r="D823" s="21" t="s">
        <v>1675</v>
      </c>
      <c r="E823" s="21">
        <v>34</v>
      </c>
      <c r="F823" s="21" t="s">
        <v>88</v>
      </c>
      <c r="G823" s="21">
        <v>27409606</v>
      </c>
    </row>
    <row r="824" spans="1:7" x14ac:dyDescent="0.45">
      <c r="A824" s="19">
        <v>377</v>
      </c>
      <c r="B824" s="16" t="s">
        <v>1676</v>
      </c>
      <c r="C824" s="16" t="s">
        <v>65</v>
      </c>
      <c r="D824" s="16" t="s">
        <v>1677</v>
      </c>
      <c r="E824" s="16">
        <v>23</v>
      </c>
      <c r="F824" s="16" t="s">
        <v>63</v>
      </c>
      <c r="G824" s="16">
        <v>7756348</v>
      </c>
    </row>
    <row r="825" spans="1:7" x14ac:dyDescent="0.45">
      <c r="A825" s="20">
        <v>1421</v>
      </c>
      <c r="B825" s="21" t="s">
        <v>1678</v>
      </c>
      <c r="C825" s="21" t="s">
        <v>61</v>
      </c>
      <c r="D825" s="21" t="s">
        <v>1556</v>
      </c>
      <c r="E825" s="21">
        <v>32</v>
      </c>
      <c r="F825" s="21" t="s">
        <v>63</v>
      </c>
      <c r="G825" s="21">
        <v>14068043</v>
      </c>
    </row>
    <row r="826" spans="1:7" x14ac:dyDescent="0.45">
      <c r="A826" s="19">
        <v>1144</v>
      </c>
      <c r="B826" s="16" t="s">
        <v>1679</v>
      </c>
      <c r="C826" s="16" t="s">
        <v>61</v>
      </c>
      <c r="D826" s="16" t="s">
        <v>1680</v>
      </c>
      <c r="E826" s="16">
        <v>42</v>
      </c>
      <c r="F826" s="16" t="s">
        <v>63</v>
      </c>
      <c r="G826" s="16">
        <v>48860308</v>
      </c>
    </row>
    <row r="827" spans="1:7" x14ac:dyDescent="0.45">
      <c r="A827" s="20">
        <v>1036</v>
      </c>
      <c r="B827" s="21" t="s">
        <v>1681</v>
      </c>
      <c r="C827" s="21" t="s">
        <v>61</v>
      </c>
      <c r="D827" s="21" t="s">
        <v>1682</v>
      </c>
      <c r="E827" s="21">
        <v>33</v>
      </c>
      <c r="F827" s="21" t="s">
        <v>126</v>
      </c>
      <c r="G827" s="21">
        <v>80344889</v>
      </c>
    </row>
    <row r="828" spans="1:7" x14ac:dyDescent="0.45">
      <c r="A828" s="19">
        <v>840</v>
      </c>
      <c r="B828" s="16" t="s">
        <v>1683</v>
      </c>
      <c r="C828" s="16" t="s">
        <v>61</v>
      </c>
      <c r="D828" s="16" t="s">
        <v>1684</v>
      </c>
      <c r="E828" s="16">
        <v>37</v>
      </c>
      <c r="F828" s="16" t="s">
        <v>63</v>
      </c>
      <c r="G828" s="16">
        <v>11086570</v>
      </c>
    </row>
    <row r="829" spans="1:7" x14ac:dyDescent="0.45">
      <c r="A829" s="20">
        <v>422</v>
      </c>
      <c r="B829" s="21" t="s">
        <v>1685</v>
      </c>
      <c r="C829" s="21" t="s">
        <v>61</v>
      </c>
      <c r="D829" s="21" t="s">
        <v>1686</v>
      </c>
      <c r="E829" s="21">
        <v>25</v>
      </c>
      <c r="F829" s="21" t="s">
        <v>63</v>
      </c>
      <c r="G829" s="21">
        <v>22382881</v>
      </c>
    </row>
    <row r="830" spans="1:7" x14ac:dyDescent="0.45">
      <c r="A830" s="19">
        <v>620</v>
      </c>
      <c r="B830" s="16" t="s">
        <v>1687</v>
      </c>
      <c r="C830" s="16" t="s">
        <v>61</v>
      </c>
      <c r="D830" s="16" t="s">
        <v>1688</v>
      </c>
      <c r="E830" s="16">
        <v>26</v>
      </c>
      <c r="F830" s="16" t="s">
        <v>79</v>
      </c>
      <c r="G830" s="16">
        <v>78988771</v>
      </c>
    </row>
    <row r="831" spans="1:7" x14ac:dyDescent="0.45">
      <c r="A831" s="20">
        <v>790</v>
      </c>
      <c r="B831" s="21" t="s">
        <v>1689</v>
      </c>
      <c r="C831" s="21" t="s">
        <v>65</v>
      </c>
      <c r="D831" s="21" t="s">
        <v>1690</v>
      </c>
      <c r="E831" s="21">
        <v>45</v>
      </c>
      <c r="F831" s="21" t="s">
        <v>63</v>
      </c>
      <c r="G831" s="21">
        <v>27580721</v>
      </c>
    </row>
    <row r="832" spans="1:7" x14ac:dyDescent="0.45">
      <c r="A832" s="19">
        <v>1122</v>
      </c>
      <c r="B832" s="16" t="s">
        <v>1691</v>
      </c>
      <c r="C832" s="16" t="s">
        <v>61</v>
      </c>
      <c r="D832" s="16" t="s">
        <v>1692</v>
      </c>
      <c r="E832" s="16">
        <v>35</v>
      </c>
      <c r="F832" s="16" t="s">
        <v>101</v>
      </c>
      <c r="G832" s="16">
        <v>12834136</v>
      </c>
    </row>
    <row r="833" spans="1:7" x14ac:dyDescent="0.45">
      <c r="A833" s="20">
        <v>766</v>
      </c>
      <c r="B833" s="21" t="s">
        <v>1693</v>
      </c>
      <c r="C833" s="21" t="s">
        <v>61</v>
      </c>
      <c r="D833" s="21" t="s">
        <v>1694</v>
      </c>
      <c r="E833" s="21">
        <v>22</v>
      </c>
      <c r="F833" s="21" t="s">
        <v>63</v>
      </c>
      <c r="G833" s="21">
        <v>83382236</v>
      </c>
    </row>
    <row r="834" spans="1:7" x14ac:dyDescent="0.45">
      <c r="A834" s="19">
        <v>1070</v>
      </c>
      <c r="B834" s="16" t="s">
        <v>1695</v>
      </c>
      <c r="C834" s="16" t="s">
        <v>61</v>
      </c>
      <c r="D834" s="16" t="s">
        <v>1696</v>
      </c>
      <c r="E834" s="16">
        <v>45</v>
      </c>
      <c r="F834" s="16" t="s">
        <v>63</v>
      </c>
      <c r="G834" s="16">
        <v>57906455</v>
      </c>
    </row>
    <row r="835" spans="1:7" x14ac:dyDescent="0.45">
      <c r="A835" s="20">
        <v>769</v>
      </c>
      <c r="B835" s="21" t="s">
        <v>1697</v>
      </c>
      <c r="C835" s="21" t="s">
        <v>61</v>
      </c>
      <c r="D835" s="21" t="s">
        <v>1698</v>
      </c>
      <c r="E835" s="21">
        <v>31</v>
      </c>
      <c r="F835" s="21" t="s">
        <v>253</v>
      </c>
      <c r="G835" s="21">
        <v>34846154</v>
      </c>
    </row>
    <row r="836" spans="1:7" x14ac:dyDescent="0.45">
      <c r="A836" s="19">
        <v>1431</v>
      </c>
      <c r="B836" s="16" t="s">
        <v>1699</v>
      </c>
      <c r="C836" s="16" t="s">
        <v>65</v>
      </c>
      <c r="D836" s="16" t="s">
        <v>1700</v>
      </c>
      <c r="E836" s="16">
        <v>33</v>
      </c>
      <c r="F836" s="16" t="s">
        <v>98</v>
      </c>
      <c r="G836" s="16">
        <v>99627553</v>
      </c>
    </row>
    <row r="837" spans="1:7" x14ac:dyDescent="0.45">
      <c r="A837" s="20">
        <v>202</v>
      </c>
      <c r="B837" s="21" t="s">
        <v>1701</v>
      </c>
      <c r="C837" s="21" t="s">
        <v>65</v>
      </c>
      <c r="D837" s="21" t="s">
        <v>1702</v>
      </c>
      <c r="E837" s="21">
        <v>31</v>
      </c>
      <c r="F837" s="21" t="s">
        <v>88</v>
      </c>
      <c r="G837" s="21">
        <v>22507983</v>
      </c>
    </row>
    <row r="838" spans="1:7" x14ac:dyDescent="0.45">
      <c r="A838" s="19">
        <v>366</v>
      </c>
      <c r="B838" s="16" t="s">
        <v>1703</v>
      </c>
      <c r="C838" s="16" t="s">
        <v>71</v>
      </c>
      <c r="D838" s="16" t="s">
        <v>1704</v>
      </c>
      <c r="E838" s="16">
        <v>23</v>
      </c>
      <c r="F838" s="16" t="s">
        <v>63</v>
      </c>
      <c r="G838" s="16">
        <v>91706742</v>
      </c>
    </row>
    <row r="839" spans="1:7" x14ac:dyDescent="0.45">
      <c r="A839" s="20">
        <v>1335</v>
      </c>
      <c r="B839" s="21" t="s">
        <v>1705</v>
      </c>
      <c r="C839" s="21" t="s">
        <v>65</v>
      </c>
      <c r="D839" s="21" t="s">
        <v>1706</v>
      </c>
      <c r="E839" s="21">
        <v>23</v>
      </c>
      <c r="F839" s="21" t="s">
        <v>79</v>
      </c>
      <c r="G839" s="21">
        <v>80776508</v>
      </c>
    </row>
    <row r="840" spans="1:7" x14ac:dyDescent="0.45">
      <c r="A840" s="19">
        <v>498</v>
      </c>
      <c r="B840" s="16" t="s">
        <v>1707</v>
      </c>
      <c r="C840" s="16" t="s">
        <v>65</v>
      </c>
      <c r="D840" s="16" t="s">
        <v>1708</v>
      </c>
      <c r="E840" s="16">
        <v>19</v>
      </c>
      <c r="F840" s="16" t="s">
        <v>63</v>
      </c>
      <c r="G840" s="16">
        <v>55435399</v>
      </c>
    </row>
    <row r="841" spans="1:7" x14ac:dyDescent="0.45">
      <c r="A841" s="20">
        <v>156</v>
      </c>
      <c r="B841" s="21" t="s">
        <v>1709</v>
      </c>
      <c r="C841" s="21" t="s">
        <v>65</v>
      </c>
      <c r="D841" s="21" t="s">
        <v>1564</v>
      </c>
      <c r="E841" s="21">
        <v>22</v>
      </c>
      <c r="F841" s="21" t="s">
        <v>101</v>
      </c>
      <c r="G841" s="21">
        <v>46237450</v>
      </c>
    </row>
    <row r="842" spans="1:7" x14ac:dyDescent="0.45">
      <c r="A842" s="19">
        <v>770</v>
      </c>
      <c r="B842" s="16" t="s">
        <v>1710</v>
      </c>
      <c r="C842" s="16" t="s">
        <v>61</v>
      </c>
      <c r="D842" s="16" t="s">
        <v>1711</v>
      </c>
      <c r="E842" s="16">
        <v>25</v>
      </c>
      <c r="F842" s="16" t="s">
        <v>168</v>
      </c>
      <c r="G842" s="16">
        <v>12984687</v>
      </c>
    </row>
    <row r="843" spans="1:7" x14ac:dyDescent="0.45">
      <c r="A843" s="20">
        <v>373</v>
      </c>
      <c r="B843" s="21" t="s">
        <v>1712</v>
      </c>
      <c r="C843" s="21" t="s">
        <v>61</v>
      </c>
      <c r="D843" s="21" t="s">
        <v>1713</v>
      </c>
      <c r="E843" s="21">
        <v>33</v>
      </c>
      <c r="F843" s="21" t="s">
        <v>63</v>
      </c>
      <c r="G843" s="21">
        <v>51210142</v>
      </c>
    </row>
    <row r="844" spans="1:7" x14ac:dyDescent="0.45">
      <c r="A844" s="19">
        <v>484</v>
      </c>
      <c r="B844" s="16" t="s">
        <v>1714</v>
      </c>
      <c r="C844" s="16" t="s">
        <v>61</v>
      </c>
      <c r="D844" s="16" t="s">
        <v>1715</v>
      </c>
      <c r="E844" s="16">
        <v>32</v>
      </c>
      <c r="F844" s="16" t="s">
        <v>88</v>
      </c>
      <c r="G844" s="16">
        <v>93421145</v>
      </c>
    </row>
    <row r="845" spans="1:7" x14ac:dyDescent="0.45">
      <c r="A845" s="20">
        <v>872</v>
      </c>
      <c r="B845" s="21" t="s">
        <v>1716</v>
      </c>
      <c r="C845" s="21" t="s">
        <v>65</v>
      </c>
      <c r="D845" s="21" t="s">
        <v>1717</v>
      </c>
      <c r="E845" s="21">
        <v>21</v>
      </c>
      <c r="F845" s="21" t="s">
        <v>63</v>
      </c>
      <c r="G845" s="21">
        <v>71993937</v>
      </c>
    </row>
    <row r="846" spans="1:7" x14ac:dyDescent="0.45">
      <c r="A846" s="19">
        <v>812</v>
      </c>
      <c r="B846" s="16" t="s">
        <v>1718</v>
      </c>
      <c r="C846" s="16" t="s">
        <v>71</v>
      </c>
      <c r="D846" s="16" t="s">
        <v>1719</v>
      </c>
      <c r="E846" s="16">
        <v>22</v>
      </c>
      <c r="F846" s="16" t="s">
        <v>63</v>
      </c>
      <c r="G846" s="16">
        <v>50210468</v>
      </c>
    </row>
    <row r="847" spans="1:7" x14ac:dyDescent="0.45">
      <c r="A847" s="20">
        <v>114</v>
      </c>
      <c r="B847" s="21" t="s">
        <v>1720</v>
      </c>
      <c r="C847" s="21" t="s">
        <v>65</v>
      </c>
      <c r="D847" s="21" t="s">
        <v>1721</v>
      </c>
      <c r="E847" s="21">
        <v>35</v>
      </c>
      <c r="F847" s="21" t="s">
        <v>98</v>
      </c>
      <c r="G847" s="21">
        <v>39924090</v>
      </c>
    </row>
    <row r="848" spans="1:7" x14ac:dyDescent="0.45">
      <c r="A848" s="19">
        <v>720</v>
      </c>
      <c r="B848" s="16" t="s">
        <v>1722</v>
      </c>
      <c r="C848" s="16" t="s">
        <v>71</v>
      </c>
      <c r="D848" s="16" t="s">
        <v>1723</v>
      </c>
      <c r="E848" s="16">
        <v>30</v>
      </c>
      <c r="F848" s="16" t="s">
        <v>1724</v>
      </c>
      <c r="G848" s="16">
        <v>48685390</v>
      </c>
    </row>
    <row r="849" spans="1:7" x14ac:dyDescent="0.45">
      <c r="A849" s="20">
        <v>456</v>
      </c>
      <c r="B849" s="21" t="s">
        <v>1725</v>
      </c>
      <c r="C849" s="21" t="s">
        <v>65</v>
      </c>
      <c r="D849" s="21" t="s">
        <v>1726</v>
      </c>
      <c r="E849" s="21">
        <v>33</v>
      </c>
      <c r="F849" s="21" t="s">
        <v>101</v>
      </c>
      <c r="G849" s="21">
        <v>71382881</v>
      </c>
    </row>
    <row r="850" spans="1:7" x14ac:dyDescent="0.45">
      <c r="A850" s="19">
        <v>115</v>
      </c>
      <c r="B850" s="16" t="s">
        <v>1727</v>
      </c>
      <c r="C850" s="16" t="s">
        <v>65</v>
      </c>
      <c r="D850" s="16" t="s">
        <v>1728</v>
      </c>
      <c r="E850" s="16">
        <v>33</v>
      </c>
      <c r="F850" s="16" t="s">
        <v>63</v>
      </c>
      <c r="G850" s="16">
        <v>52109505</v>
      </c>
    </row>
    <row r="851" spans="1:7" x14ac:dyDescent="0.45">
      <c r="A851" s="20">
        <v>988</v>
      </c>
      <c r="B851" s="21" t="s">
        <v>625</v>
      </c>
      <c r="C851" s="21" t="s">
        <v>61</v>
      </c>
      <c r="D851" s="21" t="s">
        <v>626</v>
      </c>
      <c r="E851" s="21">
        <v>32</v>
      </c>
      <c r="F851" s="21" t="s">
        <v>63</v>
      </c>
      <c r="G851" s="21">
        <v>62900883</v>
      </c>
    </row>
    <row r="852" spans="1:7" x14ac:dyDescent="0.45">
      <c r="A852" s="19">
        <v>192</v>
      </c>
      <c r="B852" s="16" t="s">
        <v>1729</v>
      </c>
      <c r="C852" s="16" t="s">
        <v>61</v>
      </c>
      <c r="D852" s="16" t="s">
        <v>1730</v>
      </c>
      <c r="E852" s="16">
        <v>30</v>
      </c>
      <c r="F852" s="16" t="s">
        <v>63</v>
      </c>
      <c r="G852" s="16">
        <v>653345</v>
      </c>
    </row>
    <row r="853" spans="1:7" x14ac:dyDescent="0.45">
      <c r="A853" s="20">
        <v>113</v>
      </c>
      <c r="B853" s="21" t="s">
        <v>1731</v>
      </c>
      <c r="C853" s="21" t="s">
        <v>61</v>
      </c>
      <c r="D853" s="21" t="s">
        <v>1732</v>
      </c>
      <c r="E853" s="21">
        <v>40</v>
      </c>
      <c r="F853" s="21" t="s">
        <v>63</v>
      </c>
      <c r="G853" s="21">
        <v>432288</v>
      </c>
    </row>
    <row r="854" spans="1:7" x14ac:dyDescent="0.45">
      <c r="A854" s="19">
        <v>351</v>
      </c>
      <c r="B854" s="16" t="s">
        <v>1733</v>
      </c>
      <c r="C854" s="16" t="s">
        <v>65</v>
      </c>
      <c r="D854" s="16" t="s">
        <v>1734</v>
      </c>
      <c r="E854" s="16">
        <v>31</v>
      </c>
      <c r="F854" s="16" t="s">
        <v>93</v>
      </c>
      <c r="G854" s="16">
        <v>98879314</v>
      </c>
    </row>
    <row r="855" spans="1:7" x14ac:dyDescent="0.45">
      <c r="A855" s="20">
        <v>146</v>
      </c>
      <c r="B855" s="21" t="s">
        <v>1735</v>
      </c>
      <c r="C855" s="21" t="s">
        <v>61</v>
      </c>
      <c r="D855" s="21" t="s">
        <v>1736</v>
      </c>
      <c r="E855" s="21">
        <v>23</v>
      </c>
      <c r="F855" s="21" t="s">
        <v>63</v>
      </c>
      <c r="G855" s="21">
        <v>72317178</v>
      </c>
    </row>
    <row r="856" spans="1:7" x14ac:dyDescent="0.45">
      <c r="A856" s="19">
        <v>1023</v>
      </c>
      <c r="B856" s="16" t="s">
        <v>1737</v>
      </c>
      <c r="C856" s="16" t="s">
        <v>65</v>
      </c>
      <c r="D856" s="16" t="s">
        <v>1738</v>
      </c>
      <c r="E856" s="16">
        <v>24</v>
      </c>
      <c r="F856" s="16" t="s">
        <v>63</v>
      </c>
      <c r="G856" s="16">
        <v>93556596</v>
      </c>
    </row>
    <row r="857" spans="1:7" x14ac:dyDescent="0.45">
      <c r="A857" s="20">
        <v>529</v>
      </c>
      <c r="B857" s="21" t="s">
        <v>1739</v>
      </c>
      <c r="C857" s="21" t="s">
        <v>61</v>
      </c>
      <c r="D857" s="21" t="s">
        <v>1740</v>
      </c>
      <c r="E857" s="21">
        <v>25</v>
      </c>
      <c r="F857" s="21" t="s">
        <v>63</v>
      </c>
      <c r="G857" s="21">
        <v>55443009</v>
      </c>
    </row>
    <row r="858" spans="1:7" x14ac:dyDescent="0.45">
      <c r="A858" s="19">
        <v>1187</v>
      </c>
      <c r="B858" s="16" t="s">
        <v>1741</v>
      </c>
      <c r="C858" s="16" t="s">
        <v>71</v>
      </c>
      <c r="D858" s="16" t="s">
        <v>681</v>
      </c>
      <c r="E858" s="16">
        <v>20</v>
      </c>
      <c r="F858" s="16" t="s">
        <v>63</v>
      </c>
      <c r="G858" s="16">
        <v>55827145</v>
      </c>
    </row>
    <row r="859" spans="1:7" x14ac:dyDescent="0.45">
      <c r="A859" s="20">
        <v>522</v>
      </c>
      <c r="B859" s="21" t="s">
        <v>1742</v>
      </c>
      <c r="C859" s="21" t="s">
        <v>71</v>
      </c>
      <c r="D859" s="21" t="s">
        <v>1743</v>
      </c>
      <c r="E859" s="21">
        <v>32</v>
      </c>
      <c r="F859" s="21" t="s">
        <v>88</v>
      </c>
      <c r="G859" s="21">
        <v>96782517</v>
      </c>
    </row>
    <row r="860" spans="1:7" x14ac:dyDescent="0.45">
      <c r="A860" s="19">
        <v>208</v>
      </c>
      <c r="B860" s="16" t="s">
        <v>1744</v>
      </c>
      <c r="C860" s="16" t="s">
        <v>61</v>
      </c>
      <c r="D860" s="16" t="s">
        <v>1745</v>
      </c>
      <c r="E860" s="16">
        <v>36</v>
      </c>
      <c r="F860" s="16" t="s">
        <v>1665</v>
      </c>
      <c r="G860" s="16">
        <v>27953495</v>
      </c>
    </row>
    <row r="861" spans="1:7" x14ac:dyDescent="0.45">
      <c r="A861" s="20">
        <v>644</v>
      </c>
      <c r="B861" s="21" t="s">
        <v>1746</v>
      </c>
      <c r="C861" s="21" t="s">
        <v>61</v>
      </c>
      <c r="D861" s="21" t="s">
        <v>1747</v>
      </c>
      <c r="E861" s="21">
        <v>20</v>
      </c>
      <c r="F861" s="21" t="s">
        <v>63</v>
      </c>
      <c r="G861" s="21">
        <v>16222816</v>
      </c>
    </row>
    <row r="862" spans="1:7" x14ac:dyDescent="0.45">
      <c r="A862" s="19">
        <v>221</v>
      </c>
      <c r="B862" s="16" t="s">
        <v>1748</v>
      </c>
      <c r="C862" s="16" t="s">
        <v>61</v>
      </c>
      <c r="D862" s="16" t="s">
        <v>1749</v>
      </c>
      <c r="E862" s="16">
        <v>24</v>
      </c>
      <c r="F862" s="16" t="s">
        <v>63</v>
      </c>
      <c r="G862" s="16">
        <v>31393397</v>
      </c>
    </row>
    <row r="863" spans="1:7" x14ac:dyDescent="0.45">
      <c r="A863" s="20">
        <v>111</v>
      </c>
      <c r="B863" s="21" t="s">
        <v>1750</v>
      </c>
      <c r="C863" s="21" t="s">
        <v>71</v>
      </c>
      <c r="D863" s="21" t="s">
        <v>1751</v>
      </c>
      <c r="E863" s="21">
        <v>36</v>
      </c>
      <c r="F863" s="21" t="s">
        <v>121</v>
      </c>
      <c r="G863" s="21">
        <v>66536847</v>
      </c>
    </row>
    <row r="864" spans="1:7" x14ac:dyDescent="0.45">
      <c r="A864" s="19">
        <v>161</v>
      </c>
      <c r="B864" s="16" t="s">
        <v>1752</v>
      </c>
      <c r="C864" s="16" t="s">
        <v>61</v>
      </c>
      <c r="D864" s="16" t="s">
        <v>1753</v>
      </c>
      <c r="E864" s="16">
        <v>22</v>
      </c>
      <c r="F864" s="16" t="s">
        <v>63</v>
      </c>
      <c r="G864" s="16">
        <v>52548181</v>
      </c>
    </row>
    <row r="865" spans="1:7" x14ac:dyDescent="0.45">
      <c r="A865" s="20">
        <v>811</v>
      </c>
      <c r="B865" s="21" t="s">
        <v>1754</v>
      </c>
      <c r="C865" s="21" t="s">
        <v>61</v>
      </c>
      <c r="D865" s="21" t="s">
        <v>1755</v>
      </c>
      <c r="E865" s="21">
        <v>26</v>
      </c>
      <c r="F865" s="21" t="s">
        <v>63</v>
      </c>
      <c r="G865" s="21">
        <v>21301866</v>
      </c>
    </row>
    <row r="866" spans="1:7" x14ac:dyDescent="0.45">
      <c r="A866" s="19">
        <v>859</v>
      </c>
      <c r="B866" s="16" t="s">
        <v>522</v>
      </c>
      <c r="C866" s="16" t="s">
        <v>61</v>
      </c>
      <c r="D866" s="16" t="s">
        <v>523</v>
      </c>
      <c r="E866" s="16">
        <v>24</v>
      </c>
      <c r="F866" s="16" t="s">
        <v>63</v>
      </c>
      <c r="G866" s="16">
        <v>99700467</v>
      </c>
    </row>
    <row r="867" spans="1:7" x14ac:dyDescent="0.45">
      <c r="A867" s="20">
        <v>106</v>
      </c>
      <c r="B867" s="21" t="s">
        <v>1756</v>
      </c>
      <c r="C867" s="21" t="s">
        <v>61</v>
      </c>
      <c r="D867" s="21" t="s">
        <v>1757</v>
      </c>
      <c r="E867" s="21">
        <v>29</v>
      </c>
      <c r="F867" s="21" t="s">
        <v>63</v>
      </c>
      <c r="G867" s="21">
        <v>30784391</v>
      </c>
    </row>
    <row r="868" spans="1:7" x14ac:dyDescent="0.45">
      <c r="A868" s="19">
        <v>1498</v>
      </c>
      <c r="B868" s="16" t="s">
        <v>1758</v>
      </c>
      <c r="C868" s="16" t="s">
        <v>71</v>
      </c>
      <c r="D868" s="16" t="s">
        <v>1759</v>
      </c>
      <c r="E868" s="16">
        <v>29</v>
      </c>
      <c r="F868" s="16" t="s">
        <v>63</v>
      </c>
      <c r="G868" s="16">
        <v>76572396</v>
      </c>
    </row>
    <row r="869" spans="1:7" x14ac:dyDescent="0.45">
      <c r="A869" s="20">
        <v>938</v>
      </c>
      <c r="B869" s="21" t="s">
        <v>1760</v>
      </c>
      <c r="C869" s="21" t="s">
        <v>61</v>
      </c>
      <c r="D869" s="21" t="s">
        <v>1761</v>
      </c>
      <c r="E869" s="21">
        <v>24</v>
      </c>
      <c r="F869" s="21" t="s">
        <v>63</v>
      </c>
      <c r="G869" s="21">
        <v>95215036</v>
      </c>
    </row>
    <row r="870" spans="1:7" x14ac:dyDescent="0.45">
      <c r="A870" s="19">
        <v>241</v>
      </c>
      <c r="B870" s="16" t="s">
        <v>1762</v>
      </c>
      <c r="C870" s="16" t="s">
        <v>65</v>
      </c>
      <c r="D870" s="16" t="s">
        <v>1763</v>
      </c>
      <c r="E870" s="16">
        <v>29</v>
      </c>
      <c r="F870" s="16" t="s">
        <v>63</v>
      </c>
      <c r="G870" s="16">
        <v>79443170</v>
      </c>
    </row>
    <row r="871" spans="1:7" x14ac:dyDescent="0.45">
      <c r="A871" s="20">
        <v>1342</v>
      </c>
      <c r="B871" s="21" t="s">
        <v>1764</v>
      </c>
      <c r="C871" s="21" t="s">
        <v>61</v>
      </c>
      <c r="D871" s="21" t="s">
        <v>1765</v>
      </c>
      <c r="E871" s="21">
        <v>35</v>
      </c>
      <c r="F871" s="21" t="s">
        <v>168</v>
      </c>
      <c r="G871" s="21">
        <v>67273664</v>
      </c>
    </row>
    <row r="872" spans="1:7" x14ac:dyDescent="0.45">
      <c r="A872" s="19">
        <v>369</v>
      </c>
      <c r="B872" s="16" t="s">
        <v>1766</v>
      </c>
      <c r="C872" s="16" t="s">
        <v>61</v>
      </c>
      <c r="D872" s="16" t="s">
        <v>1767</v>
      </c>
      <c r="E872" s="16">
        <v>36</v>
      </c>
      <c r="F872" s="16" t="s">
        <v>63</v>
      </c>
      <c r="G872" s="16">
        <v>9555799</v>
      </c>
    </row>
    <row r="873" spans="1:7" x14ac:dyDescent="0.45">
      <c r="A873" s="20">
        <v>569</v>
      </c>
      <c r="B873" s="21" t="s">
        <v>1768</v>
      </c>
      <c r="C873" s="21" t="s">
        <v>65</v>
      </c>
      <c r="D873" s="21" t="s">
        <v>1769</v>
      </c>
      <c r="E873" s="21">
        <v>30</v>
      </c>
      <c r="F873" s="21" t="s">
        <v>88</v>
      </c>
      <c r="G873" s="21">
        <v>27547821</v>
      </c>
    </row>
    <row r="874" spans="1:7" x14ac:dyDescent="0.45">
      <c r="A874" s="19">
        <v>892</v>
      </c>
      <c r="B874" s="16" t="s">
        <v>82</v>
      </c>
      <c r="C874" s="16" t="s">
        <v>61</v>
      </c>
      <c r="D874" s="16" t="s">
        <v>83</v>
      </c>
      <c r="E874" s="16">
        <v>18</v>
      </c>
      <c r="F874" s="16" t="s">
        <v>63</v>
      </c>
      <c r="G874" s="16">
        <v>91452703</v>
      </c>
    </row>
    <row r="875" spans="1:7" x14ac:dyDescent="0.45">
      <c r="A875" s="20">
        <v>1756</v>
      </c>
      <c r="B875" s="21" t="s">
        <v>1770</v>
      </c>
      <c r="C875" s="21" t="s">
        <v>61</v>
      </c>
      <c r="D875" s="21" t="s">
        <v>1771</v>
      </c>
      <c r="E875" s="21">
        <v>40</v>
      </c>
      <c r="F875" s="21" t="s">
        <v>101</v>
      </c>
      <c r="G875" s="21">
        <v>23856828</v>
      </c>
    </row>
    <row r="876" spans="1:7" x14ac:dyDescent="0.45">
      <c r="A876" s="19">
        <v>1486</v>
      </c>
      <c r="B876" s="16" t="s">
        <v>1772</v>
      </c>
      <c r="C876" s="16" t="s">
        <v>61</v>
      </c>
      <c r="D876" s="16" t="s">
        <v>1773</v>
      </c>
      <c r="E876" s="16">
        <v>36</v>
      </c>
      <c r="F876" s="16" t="s">
        <v>168</v>
      </c>
      <c r="G876" s="16">
        <v>96971232</v>
      </c>
    </row>
    <row r="877" spans="1:7" x14ac:dyDescent="0.45">
      <c r="A877" s="20">
        <v>1013</v>
      </c>
      <c r="B877" s="21" t="s">
        <v>1173</v>
      </c>
      <c r="C877" s="21" t="s">
        <v>65</v>
      </c>
      <c r="D877" s="21" t="s">
        <v>1174</v>
      </c>
      <c r="E877" s="21">
        <v>27</v>
      </c>
      <c r="F877" s="21" t="s">
        <v>101</v>
      </c>
      <c r="G877" s="21">
        <v>6239439</v>
      </c>
    </row>
    <row r="878" spans="1:7" x14ac:dyDescent="0.45">
      <c r="A878" s="19">
        <v>484</v>
      </c>
      <c r="B878" s="16" t="s">
        <v>1774</v>
      </c>
      <c r="C878" s="16" t="s">
        <v>61</v>
      </c>
      <c r="D878" s="16" t="s">
        <v>1775</v>
      </c>
      <c r="E878" s="16">
        <v>36</v>
      </c>
      <c r="F878" s="16" t="s">
        <v>63</v>
      </c>
      <c r="G878" s="16">
        <v>45990691</v>
      </c>
    </row>
    <row r="879" spans="1:7" x14ac:dyDescent="0.45">
      <c r="A879" s="20">
        <v>585</v>
      </c>
      <c r="B879" s="21" t="s">
        <v>1776</v>
      </c>
      <c r="C879" s="21" t="s">
        <v>61</v>
      </c>
      <c r="D879" s="21" t="s">
        <v>1533</v>
      </c>
      <c r="E879" s="21">
        <v>27</v>
      </c>
      <c r="F879" s="21" t="s">
        <v>63</v>
      </c>
      <c r="G879" s="21">
        <v>29764561</v>
      </c>
    </row>
    <row r="880" spans="1:7" x14ac:dyDescent="0.45">
      <c r="A880" s="19">
        <v>949</v>
      </c>
      <c r="B880" s="16" t="s">
        <v>1777</v>
      </c>
      <c r="C880" s="16" t="s">
        <v>61</v>
      </c>
      <c r="D880" s="16" t="s">
        <v>1778</v>
      </c>
      <c r="E880" s="16">
        <v>30</v>
      </c>
      <c r="F880" s="16" t="s">
        <v>63</v>
      </c>
      <c r="G880" s="16">
        <v>57959590</v>
      </c>
    </row>
    <row r="881" spans="1:7" x14ac:dyDescent="0.45">
      <c r="A881" s="20">
        <v>287</v>
      </c>
      <c r="B881" s="21" t="s">
        <v>1779</v>
      </c>
      <c r="C881" s="21" t="s">
        <v>61</v>
      </c>
      <c r="D881" s="21" t="s">
        <v>1780</v>
      </c>
      <c r="E881" s="21">
        <v>33</v>
      </c>
      <c r="F881" s="21" t="s">
        <v>88</v>
      </c>
      <c r="G881" s="21">
        <v>11524946</v>
      </c>
    </row>
    <row r="882" spans="1:7" x14ac:dyDescent="0.45">
      <c r="A882" s="19">
        <v>1018</v>
      </c>
      <c r="B882" s="16" t="s">
        <v>1781</v>
      </c>
      <c r="C882" s="16" t="s">
        <v>61</v>
      </c>
      <c r="D882" s="16" t="s">
        <v>1123</v>
      </c>
      <c r="E882" s="16">
        <v>32</v>
      </c>
      <c r="F882" s="16" t="s">
        <v>63</v>
      </c>
      <c r="G882" s="16">
        <v>60419880</v>
      </c>
    </row>
    <row r="883" spans="1:7" x14ac:dyDescent="0.45">
      <c r="A883" s="20">
        <v>706</v>
      </c>
      <c r="B883" s="21" t="s">
        <v>1782</v>
      </c>
      <c r="C883" s="21" t="s">
        <v>65</v>
      </c>
      <c r="D883" s="21" t="s">
        <v>1783</v>
      </c>
      <c r="E883" s="21">
        <v>25</v>
      </c>
      <c r="F883" s="21" t="s">
        <v>88</v>
      </c>
      <c r="G883" s="21">
        <v>86535974</v>
      </c>
    </row>
    <row r="884" spans="1:7" x14ac:dyDescent="0.45">
      <c r="A884" s="19">
        <v>355</v>
      </c>
      <c r="B884" s="16" t="s">
        <v>1784</v>
      </c>
      <c r="C884" s="16" t="s">
        <v>65</v>
      </c>
      <c r="D884" s="16" t="s">
        <v>1785</v>
      </c>
      <c r="E884" s="16">
        <v>25</v>
      </c>
      <c r="F884" s="16" t="s">
        <v>79</v>
      </c>
      <c r="G884" s="16">
        <v>41127609</v>
      </c>
    </row>
    <row r="885" spans="1:7" x14ac:dyDescent="0.45">
      <c r="A885" s="20">
        <v>1512</v>
      </c>
      <c r="B885" s="21" t="s">
        <v>1786</v>
      </c>
      <c r="C885" s="21" t="s">
        <v>61</v>
      </c>
      <c r="D885" s="21" t="s">
        <v>1787</v>
      </c>
      <c r="E885" s="21">
        <v>38</v>
      </c>
      <c r="F885" s="21" t="s">
        <v>106</v>
      </c>
      <c r="G885" s="21">
        <v>63313159</v>
      </c>
    </row>
    <row r="886" spans="1:7" x14ac:dyDescent="0.45">
      <c r="A886" s="19">
        <v>267</v>
      </c>
      <c r="B886" s="16" t="s">
        <v>1788</v>
      </c>
      <c r="C886" s="16" t="s">
        <v>61</v>
      </c>
      <c r="D886" s="16" t="s">
        <v>1789</v>
      </c>
      <c r="E886" s="16">
        <v>20</v>
      </c>
      <c r="F886" s="16" t="s">
        <v>63</v>
      </c>
      <c r="G886" s="16">
        <v>41272969</v>
      </c>
    </row>
    <row r="887" spans="1:7" x14ac:dyDescent="0.45">
      <c r="A887" s="20">
        <v>159</v>
      </c>
      <c r="B887" s="21" t="s">
        <v>1790</v>
      </c>
      <c r="C887" s="21" t="s">
        <v>61</v>
      </c>
      <c r="D887" s="21" t="s">
        <v>1791</v>
      </c>
      <c r="E887" s="21">
        <v>47</v>
      </c>
      <c r="F887" s="21" t="s">
        <v>63</v>
      </c>
      <c r="G887" s="21">
        <v>58835655</v>
      </c>
    </row>
    <row r="888" spans="1:7" x14ac:dyDescent="0.45">
      <c r="A888" s="19">
        <v>537</v>
      </c>
      <c r="B888" s="16" t="s">
        <v>1792</v>
      </c>
      <c r="C888" s="16" t="s">
        <v>61</v>
      </c>
      <c r="D888" s="16" t="s">
        <v>1793</v>
      </c>
      <c r="E888" s="16">
        <v>40</v>
      </c>
      <c r="F888" s="16" t="s">
        <v>63</v>
      </c>
      <c r="G888" s="16">
        <v>58788596</v>
      </c>
    </row>
    <row r="889" spans="1:7" x14ac:dyDescent="0.45">
      <c r="A889" s="20">
        <v>1307</v>
      </c>
      <c r="B889" s="21" t="s">
        <v>1794</v>
      </c>
      <c r="C889" s="21" t="s">
        <v>65</v>
      </c>
      <c r="D889" s="21" t="s">
        <v>1795</v>
      </c>
      <c r="E889" s="21">
        <v>28</v>
      </c>
      <c r="F889" s="21" t="s">
        <v>669</v>
      </c>
      <c r="G889" s="21">
        <v>46245166</v>
      </c>
    </row>
    <row r="890" spans="1:7" x14ac:dyDescent="0.45">
      <c r="A890" s="19">
        <v>140</v>
      </c>
      <c r="B890" s="16" t="s">
        <v>1796</v>
      </c>
      <c r="C890" s="16" t="s">
        <v>71</v>
      </c>
      <c r="D890" s="16" t="s">
        <v>1797</v>
      </c>
      <c r="E890" s="16">
        <v>24</v>
      </c>
      <c r="F890" s="16" t="s">
        <v>63</v>
      </c>
      <c r="G890" s="16">
        <v>99525100</v>
      </c>
    </row>
    <row r="891" spans="1:7" x14ac:dyDescent="0.45">
      <c r="A891" s="20">
        <v>141</v>
      </c>
      <c r="B891" s="21" t="s">
        <v>1798</v>
      </c>
      <c r="C891" s="21" t="s">
        <v>65</v>
      </c>
      <c r="D891" s="21" t="s">
        <v>1799</v>
      </c>
      <c r="E891" s="21">
        <v>39</v>
      </c>
      <c r="F891" s="21" t="s">
        <v>121</v>
      </c>
      <c r="G891" s="21">
        <v>80717037</v>
      </c>
    </row>
    <row r="892" spans="1:7" x14ac:dyDescent="0.45">
      <c r="A892" s="19">
        <v>501</v>
      </c>
      <c r="B892" s="16" t="s">
        <v>1800</v>
      </c>
      <c r="C892" s="16" t="s">
        <v>61</v>
      </c>
      <c r="D892" s="16" t="s">
        <v>1801</v>
      </c>
      <c r="E892" s="16">
        <v>24</v>
      </c>
      <c r="F892" s="16" t="s">
        <v>491</v>
      </c>
      <c r="G892" s="16">
        <v>46672912</v>
      </c>
    </row>
    <row r="893" spans="1:7" x14ac:dyDescent="0.45">
      <c r="A893" s="20">
        <v>302</v>
      </c>
      <c r="B893" s="21" t="s">
        <v>1802</v>
      </c>
      <c r="C893" s="21" t="s">
        <v>61</v>
      </c>
      <c r="D893" s="21" t="s">
        <v>1803</v>
      </c>
      <c r="E893" s="21">
        <v>39</v>
      </c>
      <c r="F893" s="21" t="s">
        <v>63</v>
      </c>
      <c r="G893" s="21">
        <v>37240162</v>
      </c>
    </row>
    <row r="894" spans="1:7" x14ac:dyDescent="0.45">
      <c r="A894" s="19">
        <v>84</v>
      </c>
      <c r="B894" s="16" t="s">
        <v>1804</v>
      </c>
      <c r="C894" s="16" t="s">
        <v>71</v>
      </c>
      <c r="D894" s="16" t="s">
        <v>1805</v>
      </c>
      <c r="E894" s="16">
        <v>22</v>
      </c>
      <c r="F894" s="16" t="s">
        <v>63</v>
      </c>
      <c r="G894" s="16">
        <v>94154731</v>
      </c>
    </row>
    <row r="895" spans="1:7" x14ac:dyDescent="0.45">
      <c r="A895" s="20">
        <v>85</v>
      </c>
      <c r="B895" s="21" t="s">
        <v>1806</v>
      </c>
      <c r="C895" s="21" t="s">
        <v>65</v>
      </c>
      <c r="D895" s="21" t="s">
        <v>1807</v>
      </c>
      <c r="E895" s="21">
        <v>19</v>
      </c>
      <c r="F895" s="21" t="s">
        <v>101</v>
      </c>
      <c r="G895" s="21">
        <v>19951572</v>
      </c>
    </row>
    <row r="896" spans="1:7" x14ac:dyDescent="0.45">
      <c r="A896" s="19">
        <v>1650</v>
      </c>
      <c r="B896" s="16" t="s">
        <v>1808</v>
      </c>
      <c r="C896" s="16" t="s">
        <v>61</v>
      </c>
      <c r="D896" s="16" t="s">
        <v>1809</v>
      </c>
      <c r="E896" s="16">
        <v>26</v>
      </c>
      <c r="F896" s="16" t="s">
        <v>126</v>
      </c>
      <c r="G896" s="16">
        <v>63966887</v>
      </c>
    </row>
    <row r="897" spans="1:7" x14ac:dyDescent="0.45">
      <c r="A897" s="20">
        <v>1120</v>
      </c>
      <c r="B897" s="21" t="s">
        <v>1810</v>
      </c>
      <c r="C897" s="21" t="s">
        <v>71</v>
      </c>
      <c r="D897" s="21" t="s">
        <v>1811</v>
      </c>
      <c r="E897" s="21">
        <v>23</v>
      </c>
      <c r="F897" s="21" t="s">
        <v>63</v>
      </c>
      <c r="G897" s="21">
        <v>38905366</v>
      </c>
    </row>
    <row r="898" spans="1:7" x14ac:dyDescent="0.45">
      <c r="A898" s="19">
        <v>690</v>
      </c>
      <c r="B898" s="16" t="s">
        <v>1812</v>
      </c>
      <c r="C898" s="16" t="s">
        <v>71</v>
      </c>
      <c r="D898" s="16" t="s">
        <v>1813</v>
      </c>
      <c r="E898" s="16">
        <v>20</v>
      </c>
      <c r="F898" s="16" t="s">
        <v>63</v>
      </c>
      <c r="G898" s="16">
        <v>84097573</v>
      </c>
    </row>
    <row r="899" spans="1:7" x14ac:dyDescent="0.45">
      <c r="A899" s="20">
        <v>829</v>
      </c>
      <c r="B899" s="21" t="s">
        <v>1814</v>
      </c>
      <c r="C899" s="21" t="s">
        <v>65</v>
      </c>
      <c r="D899" s="21" t="s">
        <v>1815</v>
      </c>
      <c r="E899" s="21">
        <v>19</v>
      </c>
      <c r="F899" s="21" t="s">
        <v>63</v>
      </c>
      <c r="G899" s="21">
        <v>54137307</v>
      </c>
    </row>
    <row r="900" spans="1:7" x14ac:dyDescent="0.45">
      <c r="A900" s="19">
        <v>494</v>
      </c>
      <c r="B900" s="16" t="s">
        <v>1816</v>
      </c>
      <c r="C900" s="16" t="s">
        <v>71</v>
      </c>
      <c r="D900" s="16" t="s">
        <v>1817</v>
      </c>
      <c r="E900" s="16">
        <v>25</v>
      </c>
      <c r="F900" s="16" t="s">
        <v>63</v>
      </c>
      <c r="G900" s="16">
        <v>52567954</v>
      </c>
    </row>
    <row r="901" spans="1:7" x14ac:dyDescent="0.45">
      <c r="A901" s="20">
        <v>535</v>
      </c>
      <c r="B901" s="21" t="s">
        <v>1818</v>
      </c>
      <c r="C901" s="21" t="s">
        <v>65</v>
      </c>
      <c r="D901" s="21" t="s">
        <v>1819</v>
      </c>
      <c r="E901" s="21">
        <v>34</v>
      </c>
      <c r="F901" s="21" t="s">
        <v>63</v>
      </c>
      <c r="G901" s="21">
        <v>24120596</v>
      </c>
    </row>
    <row r="902" spans="1:7" x14ac:dyDescent="0.45">
      <c r="A902" s="19">
        <v>171</v>
      </c>
      <c r="B902" s="16" t="s">
        <v>1820</v>
      </c>
      <c r="C902" s="16" t="s">
        <v>65</v>
      </c>
      <c r="D902" s="16" t="s">
        <v>1821</v>
      </c>
      <c r="E902" s="16">
        <v>24</v>
      </c>
      <c r="F902" s="16" t="s">
        <v>63</v>
      </c>
      <c r="G902" s="16">
        <v>23893577</v>
      </c>
    </row>
    <row r="903" spans="1:7" x14ac:dyDescent="0.45">
      <c r="A903" s="20">
        <v>1584</v>
      </c>
      <c r="B903" s="21" t="s">
        <v>1822</v>
      </c>
      <c r="C903" s="21" t="s">
        <v>65</v>
      </c>
      <c r="D903" s="21" t="s">
        <v>1823</v>
      </c>
      <c r="E903" s="21">
        <v>21</v>
      </c>
      <c r="F903" s="21" t="s">
        <v>63</v>
      </c>
      <c r="G903" s="21">
        <v>7383789</v>
      </c>
    </row>
    <row r="904" spans="1:7" x14ac:dyDescent="0.45">
      <c r="A904" s="19">
        <v>759</v>
      </c>
      <c r="B904" s="16" t="s">
        <v>1824</v>
      </c>
      <c r="C904" s="16" t="s">
        <v>71</v>
      </c>
      <c r="D904" s="16" t="s">
        <v>1825</v>
      </c>
      <c r="E904" s="16">
        <v>37</v>
      </c>
      <c r="F904" s="16" t="s">
        <v>63</v>
      </c>
      <c r="G904" s="16">
        <v>92049085</v>
      </c>
    </row>
    <row r="905" spans="1:7" x14ac:dyDescent="0.45">
      <c r="A905" s="20">
        <v>126</v>
      </c>
      <c r="B905" s="21" t="s">
        <v>1826</v>
      </c>
      <c r="C905" s="21" t="s">
        <v>71</v>
      </c>
      <c r="D905" s="21" t="s">
        <v>1827</v>
      </c>
      <c r="E905" s="21">
        <v>21</v>
      </c>
      <c r="F905" s="21" t="s">
        <v>79</v>
      </c>
      <c r="G905" s="21">
        <v>65835125</v>
      </c>
    </row>
    <row r="906" spans="1:7" x14ac:dyDescent="0.45">
      <c r="A906" s="19">
        <v>144</v>
      </c>
      <c r="B906" s="16" t="s">
        <v>1828</v>
      </c>
      <c r="C906" s="16" t="s">
        <v>71</v>
      </c>
      <c r="D906" s="16" t="s">
        <v>1829</v>
      </c>
      <c r="E906" s="16">
        <v>23</v>
      </c>
      <c r="F906" s="16" t="s">
        <v>101</v>
      </c>
      <c r="G906" s="16">
        <v>57242113</v>
      </c>
    </row>
    <row r="907" spans="1:7" x14ac:dyDescent="0.45">
      <c r="A907" s="20">
        <v>742</v>
      </c>
      <c r="B907" s="21" t="s">
        <v>1830</v>
      </c>
      <c r="C907" s="21" t="s">
        <v>71</v>
      </c>
      <c r="D907" s="21" t="s">
        <v>1091</v>
      </c>
      <c r="E907" s="21">
        <v>29</v>
      </c>
      <c r="F907" s="21" t="s">
        <v>106</v>
      </c>
      <c r="G907" s="21">
        <v>44334488</v>
      </c>
    </row>
    <row r="908" spans="1:7" x14ac:dyDescent="0.45">
      <c r="A908" s="19">
        <v>30</v>
      </c>
      <c r="B908" s="16" t="s">
        <v>1831</v>
      </c>
      <c r="C908" s="16" t="s">
        <v>61</v>
      </c>
      <c r="D908" s="16" t="s">
        <v>1832</v>
      </c>
      <c r="E908" s="16">
        <v>22</v>
      </c>
      <c r="F908" s="16" t="s">
        <v>63</v>
      </c>
      <c r="G908" s="16">
        <v>27272412</v>
      </c>
    </row>
    <row r="909" spans="1:7" x14ac:dyDescent="0.45">
      <c r="A909" s="20">
        <v>1516</v>
      </c>
      <c r="B909" s="21" t="s">
        <v>1833</v>
      </c>
      <c r="C909" s="21" t="s">
        <v>65</v>
      </c>
      <c r="D909" s="21" t="s">
        <v>1834</v>
      </c>
      <c r="E909" s="21">
        <v>32</v>
      </c>
      <c r="F909" s="21" t="s">
        <v>101</v>
      </c>
      <c r="G909" s="21">
        <v>39664436</v>
      </c>
    </row>
    <row r="910" spans="1:7" x14ac:dyDescent="0.45">
      <c r="A910" s="19">
        <v>69</v>
      </c>
      <c r="B910" s="16" t="s">
        <v>1835</v>
      </c>
      <c r="C910" s="16" t="s">
        <v>61</v>
      </c>
      <c r="D910" s="16" t="s">
        <v>1836</v>
      </c>
      <c r="E910" s="16">
        <v>26</v>
      </c>
      <c r="F910" s="16" t="s">
        <v>63</v>
      </c>
      <c r="G910" s="16">
        <v>87233490</v>
      </c>
    </row>
    <row r="911" spans="1:7" x14ac:dyDescent="0.45">
      <c r="A911" s="20">
        <v>1558</v>
      </c>
      <c r="B911" s="21" t="s">
        <v>1837</v>
      </c>
      <c r="C911" s="21" t="s">
        <v>61</v>
      </c>
      <c r="D911" s="21" t="s">
        <v>1838</v>
      </c>
      <c r="E911" s="21">
        <v>35</v>
      </c>
      <c r="F911" s="21" t="s">
        <v>63</v>
      </c>
      <c r="G911" s="21">
        <v>89963634</v>
      </c>
    </row>
    <row r="912" spans="1:7" x14ac:dyDescent="0.45">
      <c r="A912" s="19">
        <v>801</v>
      </c>
      <c r="B912" s="16" t="s">
        <v>1839</v>
      </c>
      <c r="C912" s="16" t="s">
        <v>61</v>
      </c>
      <c r="D912" s="16" t="s">
        <v>1840</v>
      </c>
      <c r="E912" s="16">
        <v>42</v>
      </c>
      <c r="F912" s="16" t="s">
        <v>126</v>
      </c>
      <c r="G912" s="16">
        <v>11405945</v>
      </c>
    </row>
    <row r="913" spans="1:7" x14ac:dyDescent="0.45">
      <c r="A913" s="20">
        <v>830</v>
      </c>
      <c r="B913" s="21" t="s">
        <v>1841</v>
      </c>
      <c r="C913" s="21" t="s">
        <v>61</v>
      </c>
      <c r="D913" s="21" t="s">
        <v>1842</v>
      </c>
      <c r="E913" s="21">
        <v>37</v>
      </c>
      <c r="F913" s="21" t="s">
        <v>63</v>
      </c>
      <c r="G913" s="21">
        <v>2416358</v>
      </c>
    </row>
    <row r="914" spans="1:7" x14ac:dyDescent="0.45">
      <c r="A914" s="19">
        <v>72</v>
      </c>
      <c r="B914" s="16" t="s">
        <v>1843</v>
      </c>
      <c r="C914" s="16" t="s">
        <v>61</v>
      </c>
      <c r="D914" s="16" t="s">
        <v>1231</v>
      </c>
      <c r="E914" s="16">
        <v>23</v>
      </c>
      <c r="F914" s="16" t="s">
        <v>63</v>
      </c>
      <c r="G914" s="16">
        <v>91946342</v>
      </c>
    </row>
    <row r="915" spans="1:7" x14ac:dyDescent="0.45">
      <c r="A915" s="20">
        <v>742</v>
      </c>
      <c r="B915" s="21" t="s">
        <v>1844</v>
      </c>
      <c r="C915" s="21" t="s">
        <v>65</v>
      </c>
      <c r="D915" s="21" t="s">
        <v>1845</v>
      </c>
      <c r="E915" s="21">
        <v>19</v>
      </c>
      <c r="F915" s="21" t="s">
        <v>63</v>
      </c>
      <c r="G915" s="21">
        <v>94207022</v>
      </c>
    </row>
    <row r="916" spans="1:7" x14ac:dyDescent="0.45">
      <c r="A916" s="19">
        <v>1497</v>
      </c>
      <c r="B916" s="16" t="s">
        <v>1846</v>
      </c>
      <c r="C916" s="16" t="s">
        <v>71</v>
      </c>
      <c r="D916" s="16" t="s">
        <v>1847</v>
      </c>
      <c r="E916" s="16">
        <v>43</v>
      </c>
      <c r="F916" s="16" t="s">
        <v>63</v>
      </c>
      <c r="G916" s="16">
        <v>78237590</v>
      </c>
    </row>
    <row r="917" spans="1:7" x14ac:dyDescent="0.45">
      <c r="A917" s="20">
        <v>823</v>
      </c>
      <c r="B917" s="21" t="s">
        <v>1848</v>
      </c>
      <c r="C917" s="21" t="s">
        <v>61</v>
      </c>
      <c r="D917" s="21" t="s">
        <v>1849</v>
      </c>
      <c r="E917" s="21">
        <v>30</v>
      </c>
      <c r="F917" s="21" t="s">
        <v>93</v>
      </c>
      <c r="G917" s="21">
        <v>63358107</v>
      </c>
    </row>
    <row r="918" spans="1:7" x14ac:dyDescent="0.45">
      <c r="A918" s="19">
        <v>789</v>
      </c>
      <c r="B918" s="16" t="s">
        <v>1850</v>
      </c>
      <c r="C918" s="16" t="s">
        <v>71</v>
      </c>
      <c r="D918" s="16" t="s">
        <v>1851</v>
      </c>
      <c r="E918" s="16">
        <v>33</v>
      </c>
      <c r="F918" s="16" t="s">
        <v>253</v>
      </c>
      <c r="G918" s="16">
        <v>22396587</v>
      </c>
    </row>
    <row r="919" spans="1:7" x14ac:dyDescent="0.45">
      <c r="A919" s="20">
        <v>1622</v>
      </c>
      <c r="B919" s="21" t="s">
        <v>1852</v>
      </c>
      <c r="C919" s="21" t="s">
        <v>61</v>
      </c>
      <c r="D919" s="21" t="s">
        <v>1853</v>
      </c>
      <c r="E919" s="21">
        <v>21</v>
      </c>
      <c r="F919" s="21" t="s">
        <v>121</v>
      </c>
      <c r="G919" s="21">
        <v>22851253</v>
      </c>
    </row>
    <row r="920" spans="1:7" x14ac:dyDescent="0.45">
      <c r="A920" s="19">
        <v>445</v>
      </c>
      <c r="B920" s="16" t="s">
        <v>1854</v>
      </c>
      <c r="C920" s="16" t="s">
        <v>71</v>
      </c>
      <c r="D920" s="16" t="s">
        <v>1855</v>
      </c>
      <c r="E920" s="16">
        <v>38</v>
      </c>
      <c r="F920" s="16" t="s">
        <v>101</v>
      </c>
      <c r="G920" s="16">
        <v>62788462</v>
      </c>
    </row>
    <row r="921" spans="1:7" x14ac:dyDescent="0.45">
      <c r="A921" s="20">
        <v>952</v>
      </c>
      <c r="B921" s="21" t="s">
        <v>1856</v>
      </c>
      <c r="C921" s="21" t="s">
        <v>65</v>
      </c>
      <c r="D921" s="21" t="s">
        <v>1857</v>
      </c>
      <c r="E921" s="21">
        <v>45</v>
      </c>
      <c r="F921" s="21" t="s">
        <v>63</v>
      </c>
      <c r="G921" s="21">
        <v>96762087</v>
      </c>
    </row>
    <row r="922" spans="1:7" x14ac:dyDescent="0.45">
      <c r="A922" s="19">
        <v>17</v>
      </c>
      <c r="B922" s="16" t="s">
        <v>1858</v>
      </c>
      <c r="C922" s="16" t="s">
        <v>61</v>
      </c>
      <c r="D922" s="16" t="s">
        <v>1859</v>
      </c>
      <c r="E922" s="16">
        <v>38</v>
      </c>
      <c r="F922" s="16" t="s">
        <v>93</v>
      </c>
      <c r="G922" s="16">
        <v>83134450</v>
      </c>
    </row>
    <row r="923" spans="1:7" x14ac:dyDescent="0.45">
      <c r="A923" s="20">
        <v>795</v>
      </c>
      <c r="B923" s="21" t="s">
        <v>1860</v>
      </c>
      <c r="C923" s="21" t="s">
        <v>61</v>
      </c>
      <c r="D923" s="21" t="s">
        <v>1861</v>
      </c>
      <c r="E923" s="21">
        <v>19</v>
      </c>
      <c r="F923" s="21" t="s">
        <v>63</v>
      </c>
      <c r="G923" s="21">
        <v>93063471</v>
      </c>
    </row>
    <row r="924" spans="1:7" x14ac:dyDescent="0.45">
      <c r="A924" s="19">
        <v>523</v>
      </c>
      <c r="B924" s="16" t="s">
        <v>1862</v>
      </c>
      <c r="C924" s="16" t="s">
        <v>65</v>
      </c>
      <c r="D924" s="16" t="s">
        <v>643</v>
      </c>
      <c r="E924" s="16">
        <v>26</v>
      </c>
      <c r="F924" s="16" t="s">
        <v>63</v>
      </c>
      <c r="G924" s="16">
        <v>83036568</v>
      </c>
    </row>
    <row r="925" spans="1:7" x14ac:dyDescent="0.45">
      <c r="A925" s="20">
        <v>665</v>
      </c>
      <c r="B925" s="21" t="s">
        <v>1863</v>
      </c>
      <c r="C925" s="21" t="s">
        <v>65</v>
      </c>
      <c r="D925" s="21" t="s">
        <v>1864</v>
      </c>
      <c r="E925" s="21">
        <v>23</v>
      </c>
      <c r="F925" s="21" t="s">
        <v>63</v>
      </c>
      <c r="G925" s="21">
        <v>3606764</v>
      </c>
    </row>
    <row r="926" spans="1:7" x14ac:dyDescent="0.45">
      <c r="A926" s="19">
        <v>1044</v>
      </c>
      <c r="B926" s="16" t="s">
        <v>963</v>
      </c>
      <c r="C926" s="16" t="s">
        <v>61</v>
      </c>
      <c r="D926" s="16" t="s">
        <v>964</v>
      </c>
      <c r="E926" s="16">
        <v>30</v>
      </c>
      <c r="F926" s="16" t="s">
        <v>965</v>
      </c>
      <c r="G926" s="16">
        <v>58488279</v>
      </c>
    </row>
    <row r="927" spans="1:7" x14ac:dyDescent="0.45">
      <c r="A927" s="20">
        <v>1005</v>
      </c>
      <c r="B927" s="21" t="s">
        <v>1865</v>
      </c>
      <c r="C927" s="21" t="s">
        <v>61</v>
      </c>
      <c r="D927" s="21" t="s">
        <v>1866</v>
      </c>
      <c r="E927" s="21">
        <v>37</v>
      </c>
      <c r="F927" s="21" t="s">
        <v>101</v>
      </c>
      <c r="G927" s="21">
        <v>45213511</v>
      </c>
    </row>
    <row r="928" spans="1:7" x14ac:dyDescent="0.45">
      <c r="A928" s="19">
        <v>240</v>
      </c>
      <c r="B928" s="16" t="s">
        <v>1867</v>
      </c>
      <c r="C928" s="16" t="s">
        <v>65</v>
      </c>
      <c r="D928" s="16" t="s">
        <v>1868</v>
      </c>
      <c r="E928" s="16">
        <v>22</v>
      </c>
      <c r="F928" s="16" t="s">
        <v>253</v>
      </c>
      <c r="G928" s="16">
        <v>37545188</v>
      </c>
    </row>
    <row r="929" spans="1:7" x14ac:dyDescent="0.45">
      <c r="A929" s="20">
        <v>1521</v>
      </c>
      <c r="B929" s="21" t="s">
        <v>1869</v>
      </c>
      <c r="C929" s="21" t="s">
        <v>61</v>
      </c>
      <c r="D929" s="21" t="s">
        <v>1301</v>
      </c>
      <c r="E929" s="21">
        <v>37</v>
      </c>
      <c r="F929" s="21" t="s">
        <v>121</v>
      </c>
      <c r="G929" s="21">
        <v>79944559</v>
      </c>
    </row>
    <row r="930" spans="1:7" x14ac:dyDescent="0.45">
      <c r="A930" s="19">
        <v>589</v>
      </c>
      <c r="B930" s="16" t="s">
        <v>1870</v>
      </c>
      <c r="C930" s="16" t="s">
        <v>65</v>
      </c>
      <c r="D930" s="16" t="s">
        <v>1871</v>
      </c>
      <c r="E930" s="16">
        <v>29</v>
      </c>
      <c r="F930" s="16" t="s">
        <v>63</v>
      </c>
      <c r="G930" s="16">
        <v>81178365</v>
      </c>
    </row>
    <row r="931" spans="1:7" x14ac:dyDescent="0.45">
      <c r="A931" s="20">
        <v>259</v>
      </c>
      <c r="B931" s="21" t="s">
        <v>1872</v>
      </c>
      <c r="C931" s="21" t="s">
        <v>65</v>
      </c>
      <c r="D931" s="21" t="s">
        <v>1873</v>
      </c>
      <c r="E931" s="21">
        <v>30</v>
      </c>
      <c r="F931" s="21" t="s">
        <v>63</v>
      </c>
      <c r="G931" s="21">
        <v>69644231</v>
      </c>
    </row>
    <row r="932" spans="1:7" x14ac:dyDescent="0.45">
      <c r="A932" s="19">
        <v>826</v>
      </c>
      <c r="B932" s="16" t="s">
        <v>1874</v>
      </c>
      <c r="C932" s="16" t="s">
        <v>71</v>
      </c>
      <c r="D932" s="16" t="s">
        <v>1875</v>
      </c>
      <c r="E932" s="16">
        <v>31</v>
      </c>
      <c r="F932" s="16" t="s">
        <v>106</v>
      </c>
      <c r="G932" s="16">
        <v>24942704</v>
      </c>
    </row>
    <row r="933" spans="1:7" x14ac:dyDescent="0.45">
      <c r="A933" s="20">
        <v>856</v>
      </c>
      <c r="B933" s="21" t="s">
        <v>1876</v>
      </c>
      <c r="C933" s="21" t="s">
        <v>65</v>
      </c>
      <c r="D933" s="21" t="s">
        <v>1877</v>
      </c>
      <c r="E933" s="21">
        <v>42</v>
      </c>
      <c r="F933" s="21" t="s">
        <v>63</v>
      </c>
      <c r="G933" s="21">
        <v>11903734</v>
      </c>
    </row>
    <row r="934" spans="1:7" x14ac:dyDescent="0.45">
      <c r="A934" s="19">
        <v>371</v>
      </c>
      <c r="B934" s="16" t="s">
        <v>1878</v>
      </c>
      <c r="C934" s="16" t="s">
        <v>61</v>
      </c>
      <c r="D934" s="16" t="s">
        <v>1879</v>
      </c>
      <c r="E934" s="16">
        <v>26</v>
      </c>
      <c r="F934" s="16" t="s">
        <v>88</v>
      </c>
      <c r="G934" s="16">
        <v>99205168</v>
      </c>
    </row>
    <row r="935" spans="1:7" x14ac:dyDescent="0.45">
      <c r="A935" s="20">
        <v>1290</v>
      </c>
      <c r="B935" s="21" t="s">
        <v>1880</v>
      </c>
      <c r="C935" s="21" t="s">
        <v>65</v>
      </c>
      <c r="D935" s="21" t="s">
        <v>1514</v>
      </c>
      <c r="E935" s="21">
        <v>30</v>
      </c>
      <c r="F935" s="21" t="s">
        <v>253</v>
      </c>
      <c r="G935" s="21">
        <v>70038845</v>
      </c>
    </row>
    <row r="936" spans="1:7" x14ac:dyDescent="0.45">
      <c r="A936" s="19">
        <v>436</v>
      </c>
      <c r="B936" s="16" t="s">
        <v>1881</v>
      </c>
      <c r="C936" s="16" t="s">
        <v>61</v>
      </c>
      <c r="D936" s="16" t="s">
        <v>1882</v>
      </c>
      <c r="E936" s="16">
        <v>34</v>
      </c>
      <c r="F936" s="16" t="s">
        <v>88</v>
      </c>
      <c r="G936" s="16">
        <v>56865743</v>
      </c>
    </row>
    <row r="937" spans="1:7" x14ac:dyDescent="0.45">
      <c r="A937" s="20">
        <v>1095</v>
      </c>
      <c r="B937" s="21" t="s">
        <v>1883</v>
      </c>
      <c r="C937" s="21" t="s">
        <v>65</v>
      </c>
      <c r="D937" s="21" t="s">
        <v>1884</v>
      </c>
      <c r="E937" s="21">
        <v>34</v>
      </c>
      <c r="F937" s="21" t="s">
        <v>101</v>
      </c>
      <c r="G937" s="21">
        <v>60471333</v>
      </c>
    </row>
    <row r="938" spans="1:7" x14ac:dyDescent="0.45">
      <c r="A938" s="19">
        <v>483</v>
      </c>
      <c r="B938" s="16" t="s">
        <v>1885</v>
      </c>
      <c r="C938" s="16" t="s">
        <v>61</v>
      </c>
      <c r="D938" s="16" t="s">
        <v>1886</v>
      </c>
      <c r="E938" s="16">
        <v>29</v>
      </c>
      <c r="F938" s="16" t="s">
        <v>126</v>
      </c>
      <c r="G938" s="16">
        <v>75441873</v>
      </c>
    </row>
    <row r="939" spans="1:7" x14ac:dyDescent="0.45">
      <c r="A939" s="20">
        <v>1518</v>
      </c>
      <c r="B939" s="21" t="s">
        <v>1887</v>
      </c>
      <c r="C939" s="21" t="s">
        <v>65</v>
      </c>
      <c r="D939" s="21" t="s">
        <v>1888</v>
      </c>
      <c r="E939" s="21">
        <v>36</v>
      </c>
      <c r="F939" s="21" t="s">
        <v>63</v>
      </c>
      <c r="G939" s="21">
        <v>17165127</v>
      </c>
    </row>
    <row r="940" spans="1:7" x14ac:dyDescent="0.45">
      <c r="A940" s="19">
        <v>326</v>
      </c>
      <c r="B940" s="16" t="s">
        <v>1889</v>
      </c>
      <c r="C940" s="16" t="s">
        <v>61</v>
      </c>
      <c r="D940" s="16" t="s">
        <v>1890</v>
      </c>
      <c r="E940" s="16">
        <v>35</v>
      </c>
      <c r="F940" s="16" t="s">
        <v>63</v>
      </c>
      <c r="G940" s="16">
        <v>39357008</v>
      </c>
    </row>
    <row r="941" spans="1:7" x14ac:dyDescent="0.45">
      <c r="A941" s="20">
        <v>1</v>
      </c>
      <c r="B941" s="21" t="s">
        <v>1891</v>
      </c>
      <c r="C941" s="21" t="s">
        <v>61</v>
      </c>
      <c r="D941" s="21" t="s">
        <v>1892</v>
      </c>
      <c r="E941" s="21">
        <v>24</v>
      </c>
      <c r="F941" s="21" t="s">
        <v>121</v>
      </c>
      <c r="G941" s="21">
        <v>2313182</v>
      </c>
    </row>
    <row r="942" spans="1:7" x14ac:dyDescent="0.45">
      <c r="A942" s="19">
        <v>901</v>
      </c>
      <c r="B942" s="16" t="s">
        <v>1893</v>
      </c>
      <c r="C942" s="16" t="s">
        <v>61</v>
      </c>
      <c r="D942" s="16" t="s">
        <v>1894</v>
      </c>
      <c r="E942" s="16">
        <v>23</v>
      </c>
      <c r="F942" s="16" t="s">
        <v>121</v>
      </c>
      <c r="G942" s="16">
        <v>17861270</v>
      </c>
    </row>
    <row r="943" spans="1:7" x14ac:dyDescent="0.45">
      <c r="A943" s="20">
        <v>1129</v>
      </c>
      <c r="B943" s="21" t="s">
        <v>1895</v>
      </c>
      <c r="C943" s="21" t="s">
        <v>61</v>
      </c>
      <c r="D943" s="21" t="s">
        <v>1896</v>
      </c>
      <c r="E943" s="21">
        <v>22</v>
      </c>
      <c r="F943" s="21" t="s">
        <v>63</v>
      </c>
      <c r="G943" s="21">
        <v>28452296</v>
      </c>
    </row>
    <row r="944" spans="1:7" x14ac:dyDescent="0.45">
      <c r="A944" s="19">
        <v>1256</v>
      </c>
      <c r="B944" s="16" t="s">
        <v>1897</v>
      </c>
      <c r="C944" s="16" t="s">
        <v>61</v>
      </c>
      <c r="D944" s="16" t="s">
        <v>1898</v>
      </c>
      <c r="E944" s="16">
        <v>27</v>
      </c>
      <c r="F944" s="16" t="s">
        <v>63</v>
      </c>
      <c r="G944" s="16">
        <v>91416374</v>
      </c>
    </row>
    <row r="945" spans="1:7" x14ac:dyDescent="0.45">
      <c r="A945" s="20">
        <v>1004</v>
      </c>
      <c r="B945" s="21" t="s">
        <v>1899</v>
      </c>
      <c r="C945" s="21" t="s">
        <v>61</v>
      </c>
      <c r="D945" s="21" t="s">
        <v>1900</v>
      </c>
      <c r="E945" s="21">
        <v>20</v>
      </c>
      <c r="F945" s="21" t="s">
        <v>63</v>
      </c>
      <c r="G945" s="21">
        <v>883369</v>
      </c>
    </row>
    <row r="946" spans="1:7" x14ac:dyDescent="0.45">
      <c r="A946" s="19">
        <v>589</v>
      </c>
      <c r="B946" s="16" t="s">
        <v>1901</v>
      </c>
      <c r="C946" s="16" t="s">
        <v>65</v>
      </c>
      <c r="D946" s="16" t="s">
        <v>1902</v>
      </c>
      <c r="E946" s="16">
        <v>23</v>
      </c>
      <c r="F946" s="16" t="s">
        <v>63</v>
      </c>
      <c r="G946" s="16">
        <v>26165003</v>
      </c>
    </row>
    <row r="947" spans="1:7" x14ac:dyDescent="0.45">
      <c r="A947" s="20">
        <v>138</v>
      </c>
      <c r="B947" s="21" t="s">
        <v>1903</v>
      </c>
      <c r="C947" s="21" t="s">
        <v>71</v>
      </c>
      <c r="D947" s="21" t="s">
        <v>1904</v>
      </c>
      <c r="E947" s="21">
        <v>42</v>
      </c>
      <c r="F947" s="21" t="s">
        <v>126</v>
      </c>
      <c r="G947" s="21">
        <v>82768907</v>
      </c>
    </row>
    <row r="948" spans="1:7" x14ac:dyDescent="0.45">
      <c r="A948" s="19">
        <v>133</v>
      </c>
      <c r="B948" s="16" t="s">
        <v>1905</v>
      </c>
      <c r="C948" s="16" t="s">
        <v>61</v>
      </c>
      <c r="D948" s="16" t="s">
        <v>1197</v>
      </c>
      <c r="E948" s="16">
        <v>21</v>
      </c>
      <c r="F948" s="16" t="s">
        <v>63</v>
      </c>
      <c r="G948" s="16">
        <v>75679052</v>
      </c>
    </row>
    <row r="949" spans="1:7" x14ac:dyDescent="0.45">
      <c r="A949" s="20">
        <v>520</v>
      </c>
      <c r="B949" s="21" t="s">
        <v>1906</v>
      </c>
      <c r="C949" s="21" t="s">
        <v>61</v>
      </c>
      <c r="D949" s="21" t="s">
        <v>1907</v>
      </c>
      <c r="E949" s="21">
        <v>33</v>
      </c>
      <c r="F949" s="21" t="s">
        <v>88</v>
      </c>
      <c r="G949" s="21">
        <v>16142562</v>
      </c>
    </row>
    <row r="950" spans="1:7" x14ac:dyDescent="0.45">
      <c r="A950" s="19">
        <v>645</v>
      </c>
      <c r="B950" s="16" t="s">
        <v>1908</v>
      </c>
      <c r="C950" s="16" t="s">
        <v>61</v>
      </c>
      <c r="D950" s="16" t="s">
        <v>1909</v>
      </c>
      <c r="E950" s="16">
        <v>29</v>
      </c>
      <c r="F950" s="16" t="s">
        <v>79</v>
      </c>
      <c r="G950" s="16">
        <v>45784992</v>
      </c>
    </row>
    <row r="951" spans="1:7" x14ac:dyDescent="0.45">
      <c r="A951" s="20">
        <v>691</v>
      </c>
      <c r="B951" s="21" t="s">
        <v>1910</v>
      </c>
      <c r="C951" s="21" t="s">
        <v>71</v>
      </c>
      <c r="D951" s="21" t="s">
        <v>1911</v>
      </c>
      <c r="E951" s="21">
        <v>19</v>
      </c>
      <c r="F951" s="21" t="s">
        <v>63</v>
      </c>
      <c r="G951" s="21">
        <v>39149823</v>
      </c>
    </row>
    <row r="952" spans="1:7" x14ac:dyDescent="0.45">
      <c r="A952" s="19">
        <v>998</v>
      </c>
      <c r="B952" s="16" t="s">
        <v>1912</v>
      </c>
      <c r="C952" s="16" t="s">
        <v>61</v>
      </c>
      <c r="D952" s="16" t="s">
        <v>1726</v>
      </c>
      <c r="E952" s="16">
        <v>33</v>
      </c>
      <c r="F952" s="16" t="s">
        <v>63</v>
      </c>
      <c r="G952" s="16">
        <v>37342367</v>
      </c>
    </row>
    <row r="953" spans="1:7" x14ac:dyDescent="0.45">
      <c r="A953" s="20">
        <v>374</v>
      </c>
      <c r="B953" s="21" t="s">
        <v>1913</v>
      </c>
      <c r="C953" s="21" t="s">
        <v>65</v>
      </c>
      <c r="D953" s="21" t="s">
        <v>1914</v>
      </c>
      <c r="E953" s="21">
        <v>36</v>
      </c>
      <c r="F953" s="21" t="s">
        <v>63</v>
      </c>
      <c r="G953" s="21">
        <v>85210422</v>
      </c>
    </row>
    <row r="954" spans="1:7" x14ac:dyDescent="0.45">
      <c r="A954" s="19">
        <v>604</v>
      </c>
      <c r="B954" s="16" t="s">
        <v>1915</v>
      </c>
      <c r="C954" s="16" t="s">
        <v>65</v>
      </c>
      <c r="D954" s="16" t="s">
        <v>1851</v>
      </c>
      <c r="E954" s="16">
        <v>33</v>
      </c>
      <c r="F954" s="16" t="s">
        <v>88</v>
      </c>
      <c r="G954" s="16">
        <v>95391062</v>
      </c>
    </row>
    <row r="955" spans="1:7" x14ac:dyDescent="0.45">
      <c r="A955" s="20">
        <v>656</v>
      </c>
      <c r="B955" s="21" t="s">
        <v>1916</v>
      </c>
      <c r="C955" s="21" t="s">
        <v>71</v>
      </c>
      <c r="D955" s="21" t="s">
        <v>1702</v>
      </c>
      <c r="E955" s="21">
        <v>31</v>
      </c>
      <c r="F955" s="21" t="s">
        <v>63</v>
      </c>
      <c r="G955" s="21">
        <v>35406135</v>
      </c>
    </row>
    <row r="956" spans="1:7" x14ac:dyDescent="0.45">
      <c r="A956" s="19">
        <v>1525</v>
      </c>
      <c r="B956" s="16" t="s">
        <v>1917</v>
      </c>
      <c r="C956" s="16" t="s">
        <v>65</v>
      </c>
      <c r="D956" s="16" t="s">
        <v>380</v>
      </c>
      <c r="E956" s="16">
        <v>33</v>
      </c>
      <c r="F956" s="16" t="s">
        <v>101</v>
      </c>
      <c r="G956" s="16">
        <v>96633937</v>
      </c>
    </row>
    <row r="957" spans="1:7" x14ac:dyDescent="0.45">
      <c r="A957" s="20">
        <v>684</v>
      </c>
      <c r="B957" s="21" t="s">
        <v>1918</v>
      </c>
      <c r="C957" s="21" t="s">
        <v>61</v>
      </c>
      <c r="D957" s="21" t="s">
        <v>1775</v>
      </c>
      <c r="E957" s="21">
        <v>36</v>
      </c>
      <c r="F957" s="21" t="s">
        <v>88</v>
      </c>
      <c r="G957" s="21">
        <v>65955166</v>
      </c>
    </row>
    <row r="958" spans="1:7" x14ac:dyDescent="0.45">
      <c r="A958" s="19">
        <v>1084</v>
      </c>
      <c r="B958" s="16" t="s">
        <v>1919</v>
      </c>
      <c r="C958" s="16" t="s">
        <v>71</v>
      </c>
      <c r="D958" s="16" t="s">
        <v>1920</v>
      </c>
      <c r="E958" s="16">
        <v>40</v>
      </c>
      <c r="F958" s="16" t="s">
        <v>106</v>
      </c>
      <c r="G958" s="16">
        <v>38399892</v>
      </c>
    </row>
    <row r="959" spans="1:7" x14ac:dyDescent="0.45">
      <c r="A959" s="20">
        <v>1034</v>
      </c>
      <c r="B959" s="21" t="s">
        <v>1921</v>
      </c>
      <c r="C959" s="21" t="s">
        <v>65</v>
      </c>
      <c r="D959" s="21" t="s">
        <v>1922</v>
      </c>
      <c r="E959" s="21">
        <v>22</v>
      </c>
      <c r="F959" s="21" t="s">
        <v>63</v>
      </c>
      <c r="G959" s="21">
        <v>9892574</v>
      </c>
    </row>
    <row r="960" spans="1:7" x14ac:dyDescent="0.45">
      <c r="A960" s="19">
        <v>329</v>
      </c>
      <c r="B960" s="16" t="s">
        <v>1923</v>
      </c>
      <c r="C960" s="16" t="s">
        <v>61</v>
      </c>
      <c r="D960" s="16" t="s">
        <v>902</v>
      </c>
      <c r="E960" s="16">
        <v>33</v>
      </c>
      <c r="F960" s="16" t="s">
        <v>63</v>
      </c>
      <c r="G960" s="16">
        <v>49820877</v>
      </c>
    </row>
    <row r="961" spans="1:7" x14ac:dyDescent="0.45">
      <c r="A961" s="20">
        <v>1424</v>
      </c>
      <c r="B961" s="21" t="s">
        <v>1924</v>
      </c>
      <c r="C961" s="21" t="s">
        <v>65</v>
      </c>
      <c r="D961" s="21" t="s">
        <v>1925</v>
      </c>
      <c r="E961" s="21">
        <v>19</v>
      </c>
      <c r="F961" s="21" t="s">
        <v>63</v>
      </c>
      <c r="G961" s="21">
        <v>16275060</v>
      </c>
    </row>
    <row r="962" spans="1:7" x14ac:dyDescent="0.45">
      <c r="A962" s="19">
        <v>112</v>
      </c>
      <c r="B962" s="16" t="s">
        <v>1926</v>
      </c>
      <c r="C962" s="16" t="s">
        <v>61</v>
      </c>
      <c r="D962" s="16" t="s">
        <v>1927</v>
      </c>
      <c r="E962" s="16">
        <v>20</v>
      </c>
      <c r="F962" s="16" t="s">
        <v>63</v>
      </c>
      <c r="G962" s="16">
        <v>25508270</v>
      </c>
    </row>
    <row r="963" spans="1:7" x14ac:dyDescent="0.45">
      <c r="A963" s="20">
        <v>1172</v>
      </c>
      <c r="B963" s="21" t="s">
        <v>1928</v>
      </c>
      <c r="C963" s="21" t="s">
        <v>61</v>
      </c>
      <c r="D963" s="21" t="s">
        <v>1929</v>
      </c>
      <c r="E963" s="21">
        <v>27</v>
      </c>
      <c r="F963" s="21" t="s">
        <v>126</v>
      </c>
      <c r="G963" s="21">
        <v>36660133</v>
      </c>
    </row>
    <row r="964" spans="1:7" x14ac:dyDescent="0.45">
      <c r="A964" s="19">
        <v>194</v>
      </c>
      <c r="B964" s="16" t="s">
        <v>1930</v>
      </c>
      <c r="C964" s="16" t="s">
        <v>61</v>
      </c>
      <c r="D964" s="16" t="s">
        <v>1931</v>
      </c>
      <c r="E964" s="16">
        <v>36</v>
      </c>
      <c r="F964" s="16" t="s">
        <v>88</v>
      </c>
      <c r="G964" s="16">
        <v>10116863</v>
      </c>
    </row>
    <row r="965" spans="1:7" x14ac:dyDescent="0.45">
      <c r="A965" s="20">
        <v>1262</v>
      </c>
      <c r="B965" s="21" t="s">
        <v>1932</v>
      </c>
      <c r="C965" s="21" t="s">
        <v>65</v>
      </c>
      <c r="D965" s="21" t="s">
        <v>1933</v>
      </c>
      <c r="E965" s="21">
        <v>34</v>
      </c>
      <c r="F965" s="21" t="s">
        <v>63</v>
      </c>
      <c r="G965" s="21">
        <v>79167074</v>
      </c>
    </row>
    <row r="966" spans="1:7" x14ac:dyDescent="0.45">
      <c r="A966" s="19">
        <v>357</v>
      </c>
      <c r="B966" s="16" t="s">
        <v>1934</v>
      </c>
      <c r="C966" s="16" t="s">
        <v>61</v>
      </c>
      <c r="D966" s="16" t="s">
        <v>1935</v>
      </c>
      <c r="E966" s="16">
        <v>22</v>
      </c>
      <c r="F966" s="16" t="s">
        <v>63</v>
      </c>
      <c r="G966" s="16">
        <v>27935334</v>
      </c>
    </row>
    <row r="967" spans="1:7" x14ac:dyDescent="0.45">
      <c r="A967" s="20">
        <v>1234</v>
      </c>
      <c r="B967" s="21" t="s">
        <v>1936</v>
      </c>
      <c r="C967" s="21" t="s">
        <v>71</v>
      </c>
      <c r="D967" s="21" t="s">
        <v>545</v>
      </c>
      <c r="E967" s="21">
        <v>34</v>
      </c>
      <c r="F967" s="21" t="s">
        <v>63</v>
      </c>
      <c r="G967" s="21">
        <v>29208700</v>
      </c>
    </row>
    <row r="968" spans="1:7" x14ac:dyDescent="0.45">
      <c r="A968" s="19">
        <v>788</v>
      </c>
      <c r="B968" s="16" t="s">
        <v>1937</v>
      </c>
      <c r="C968" s="16" t="s">
        <v>65</v>
      </c>
      <c r="D968" s="16" t="s">
        <v>1938</v>
      </c>
      <c r="E968" s="16">
        <v>41</v>
      </c>
      <c r="F968" s="16" t="s">
        <v>88</v>
      </c>
      <c r="G968" s="16">
        <v>69758866</v>
      </c>
    </row>
    <row r="969" spans="1:7" x14ac:dyDescent="0.45">
      <c r="A969" s="20">
        <v>515</v>
      </c>
      <c r="B969" s="21" t="s">
        <v>1939</v>
      </c>
      <c r="C969" s="21" t="s">
        <v>61</v>
      </c>
      <c r="D969" s="21" t="s">
        <v>1940</v>
      </c>
      <c r="E969" s="21">
        <v>38</v>
      </c>
      <c r="F969" s="21" t="s">
        <v>63</v>
      </c>
      <c r="G969" s="21">
        <v>87440423</v>
      </c>
    </row>
    <row r="970" spans="1:7" x14ac:dyDescent="0.45">
      <c r="A970" s="19">
        <v>985</v>
      </c>
      <c r="B970" s="16" t="s">
        <v>1941</v>
      </c>
      <c r="C970" s="16" t="s">
        <v>61</v>
      </c>
      <c r="D970" s="16" t="s">
        <v>1942</v>
      </c>
      <c r="E970" s="16">
        <v>31</v>
      </c>
      <c r="F970" s="16" t="s">
        <v>63</v>
      </c>
      <c r="G970" s="16">
        <v>72284511</v>
      </c>
    </row>
    <row r="971" spans="1:7" x14ac:dyDescent="0.45">
      <c r="A971" s="20">
        <v>422</v>
      </c>
      <c r="B971" s="21" t="s">
        <v>1943</v>
      </c>
      <c r="C971" s="21" t="s">
        <v>65</v>
      </c>
      <c r="D971" s="21" t="s">
        <v>1944</v>
      </c>
      <c r="E971" s="21">
        <v>35</v>
      </c>
      <c r="F971" s="21" t="s">
        <v>63</v>
      </c>
      <c r="G971" s="21">
        <v>84443000</v>
      </c>
    </row>
    <row r="972" spans="1:7" x14ac:dyDescent="0.45">
      <c r="A972" s="19">
        <v>325</v>
      </c>
      <c r="B972" s="16" t="s">
        <v>1945</v>
      </c>
      <c r="C972" s="16" t="s">
        <v>65</v>
      </c>
      <c r="D972" s="16" t="s">
        <v>1946</v>
      </c>
      <c r="E972" s="16">
        <v>20</v>
      </c>
      <c r="F972" s="16" t="s">
        <v>63</v>
      </c>
      <c r="G972" s="16">
        <v>4317932</v>
      </c>
    </row>
    <row r="973" spans="1:7" x14ac:dyDescent="0.45">
      <c r="A973" s="20">
        <v>116</v>
      </c>
      <c r="B973" s="21" t="s">
        <v>1947</v>
      </c>
      <c r="C973" s="21" t="s">
        <v>61</v>
      </c>
      <c r="D973" s="21" t="s">
        <v>1948</v>
      </c>
      <c r="E973" s="21">
        <v>19</v>
      </c>
      <c r="F973" s="21" t="s">
        <v>63</v>
      </c>
      <c r="G973" s="21">
        <v>99072625</v>
      </c>
    </row>
    <row r="974" spans="1:7" x14ac:dyDescent="0.45">
      <c r="A974" s="19">
        <v>831</v>
      </c>
      <c r="B974" s="16" t="s">
        <v>1949</v>
      </c>
      <c r="C974" s="16" t="s">
        <v>61</v>
      </c>
      <c r="D974" s="16" t="s">
        <v>1183</v>
      </c>
      <c r="E974" s="16">
        <v>27</v>
      </c>
      <c r="F974" s="16" t="s">
        <v>63</v>
      </c>
      <c r="G974" s="16">
        <v>34300258</v>
      </c>
    </row>
    <row r="975" spans="1:7" x14ac:dyDescent="0.45">
      <c r="A975" s="20">
        <v>115</v>
      </c>
      <c r="B975" s="21" t="s">
        <v>1950</v>
      </c>
      <c r="C975" s="21" t="s">
        <v>61</v>
      </c>
      <c r="D975" s="21" t="s">
        <v>1951</v>
      </c>
      <c r="E975" s="21">
        <v>27</v>
      </c>
      <c r="F975" s="21" t="s">
        <v>253</v>
      </c>
      <c r="G975" s="21">
        <v>86206393</v>
      </c>
    </row>
    <row r="976" spans="1:7" x14ac:dyDescent="0.45">
      <c r="A976" s="19">
        <v>50</v>
      </c>
      <c r="B976" s="16" t="s">
        <v>1952</v>
      </c>
      <c r="C976" s="16" t="s">
        <v>61</v>
      </c>
      <c r="D976" s="16" t="s">
        <v>315</v>
      </c>
      <c r="E976" s="16">
        <v>24</v>
      </c>
      <c r="F976" s="16" t="s">
        <v>63</v>
      </c>
      <c r="G976" s="16">
        <v>33999869</v>
      </c>
    </row>
    <row r="977" spans="1:7" x14ac:dyDescent="0.45">
      <c r="A977" s="20">
        <v>673</v>
      </c>
      <c r="B977" s="21" t="s">
        <v>1953</v>
      </c>
      <c r="C977" s="21" t="s">
        <v>61</v>
      </c>
      <c r="D977" s="21" t="s">
        <v>1954</v>
      </c>
      <c r="E977" s="21">
        <v>33</v>
      </c>
      <c r="F977" s="21" t="s">
        <v>106</v>
      </c>
      <c r="G977" s="21">
        <v>42980749</v>
      </c>
    </row>
    <row r="978" spans="1:7" x14ac:dyDescent="0.45">
      <c r="A978" s="19">
        <v>869</v>
      </c>
      <c r="B978" s="16" t="s">
        <v>1955</v>
      </c>
      <c r="C978" s="16" t="s">
        <v>61</v>
      </c>
      <c r="D978" s="16" t="s">
        <v>1956</v>
      </c>
      <c r="E978" s="16">
        <v>19</v>
      </c>
      <c r="F978" s="16" t="s">
        <v>168</v>
      </c>
      <c r="G978" s="16">
        <v>77557401</v>
      </c>
    </row>
    <row r="979" spans="1:7" x14ac:dyDescent="0.45">
      <c r="A979" s="20">
        <v>1580</v>
      </c>
      <c r="B979" s="21" t="s">
        <v>1957</v>
      </c>
      <c r="C979" s="21" t="s">
        <v>61</v>
      </c>
      <c r="D979" s="21" t="s">
        <v>1958</v>
      </c>
      <c r="E979" s="21">
        <v>28</v>
      </c>
      <c r="F979" s="21" t="s">
        <v>63</v>
      </c>
      <c r="G979" s="21">
        <v>64408777</v>
      </c>
    </row>
    <row r="980" spans="1:7" x14ac:dyDescent="0.45">
      <c r="A980" s="19">
        <v>424</v>
      </c>
      <c r="B980" s="16" t="s">
        <v>1959</v>
      </c>
      <c r="C980" s="16" t="s">
        <v>61</v>
      </c>
      <c r="D980" s="16" t="s">
        <v>1960</v>
      </c>
      <c r="E980" s="16">
        <v>35</v>
      </c>
      <c r="F980" s="16" t="s">
        <v>126</v>
      </c>
      <c r="G980" s="16">
        <v>84536713</v>
      </c>
    </row>
    <row r="981" spans="1:7" x14ac:dyDescent="0.45">
      <c r="A981" s="20">
        <v>1058</v>
      </c>
      <c r="B981" s="21" t="s">
        <v>1961</v>
      </c>
      <c r="C981" s="21" t="s">
        <v>61</v>
      </c>
      <c r="D981" s="21" t="s">
        <v>1627</v>
      </c>
      <c r="E981" s="21">
        <v>27</v>
      </c>
      <c r="F981" s="21" t="s">
        <v>126</v>
      </c>
      <c r="G981" s="21">
        <v>43902995</v>
      </c>
    </row>
    <row r="982" spans="1:7" x14ac:dyDescent="0.45">
      <c r="A982" s="19">
        <v>870</v>
      </c>
      <c r="B982" s="16" t="s">
        <v>1962</v>
      </c>
      <c r="C982" s="16" t="s">
        <v>61</v>
      </c>
      <c r="D982" s="16" t="s">
        <v>1963</v>
      </c>
      <c r="E982" s="16">
        <v>25</v>
      </c>
      <c r="F982" s="16" t="s">
        <v>63</v>
      </c>
      <c r="G982" s="16">
        <v>42915112</v>
      </c>
    </row>
    <row r="983" spans="1:7" x14ac:dyDescent="0.45">
      <c r="A983" s="20">
        <v>1626</v>
      </c>
      <c r="B983" s="21" t="s">
        <v>1964</v>
      </c>
      <c r="C983" s="21" t="s">
        <v>71</v>
      </c>
      <c r="D983" s="21" t="s">
        <v>1965</v>
      </c>
      <c r="E983" s="21">
        <v>42</v>
      </c>
      <c r="F983" s="21" t="s">
        <v>63</v>
      </c>
      <c r="G983" s="21">
        <v>92544886</v>
      </c>
    </row>
    <row r="984" spans="1:7" x14ac:dyDescent="0.45">
      <c r="A984" s="19">
        <v>485</v>
      </c>
      <c r="B984" s="16" t="s">
        <v>1966</v>
      </c>
      <c r="C984" s="16" t="s">
        <v>61</v>
      </c>
      <c r="D984" s="16" t="s">
        <v>1967</v>
      </c>
      <c r="E984" s="16">
        <v>25</v>
      </c>
      <c r="F984" s="16" t="s">
        <v>63</v>
      </c>
      <c r="G984" s="16">
        <v>35460326</v>
      </c>
    </row>
    <row r="985" spans="1:7" x14ac:dyDescent="0.45">
      <c r="A985" s="20">
        <v>81</v>
      </c>
      <c r="B985" s="21" t="s">
        <v>1968</v>
      </c>
      <c r="C985" s="21" t="s">
        <v>61</v>
      </c>
      <c r="D985" s="21" t="s">
        <v>1969</v>
      </c>
      <c r="E985" s="21">
        <v>26</v>
      </c>
      <c r="F985" s="21" t="s">
        <v>253</v>
      </c>
      <c r="G985" s="21">
        <v>89517875</v>
      </c>
    </row>
    <row r="986" spans="1:7" x14ac:dyDescent="0.45">
      <c r="A986" s="19">
        <v>13</v>
      </c>
      <c r="B986" s="16" t="s">
        <v>1970</v>
      </c>
      <c r="C986" s="16" t="s">
        <v>71</v>
      </c>
      <c r="D986" s="16" t="s">
        <v>1971</v>
      </c>
      <c r="E986" s="16">
        <v>31</v>
      </c>
      <c r="F986" s="16" t="s">
        <v>79</v>
      </c>
      <c r="G986" s="16">
        <v>62189997</v>
      </c>
    </row>
    <row r="987" spans="1:7" x14ac:dyDescent="0.45">
      <c r="A987" s="20">
        <v>519</v>
      </c>
      <c r="B987" s="21" t="s">
        <v>1972</v>
      </c>
      <c r="C987" s="21" t="s">
        <v>65</v>
      </c>
      <c r="D987" s="21" t="s">
        <v>1973</v>
      </c>
      <c r="E987" s="21">
        <v>25</v>
      </c>
      <c r="F987" s="21" t="s">
        <v>63</v>
      </c>
      <c r="G987" s="21">
        <v>51448038</v>
      </c>
    </row>
    <row r="988" spans="1:7" x14ac:dyDescent="0.45">
      <c r="A988" s="19">
        <v>154</v>
      </c>
      <c r="B988" s="16" t="s">
        <v>1974</v>
      </c>
      <c r="C988" s="16" t="s">
        <v>65</v>
      </c>
      <c r="D988" s="16" t="s">
        <v>815</v>
      </c>
      <c r="E988" s="16">
        <v>31</v>
      </c>
      <c r="F988" s="16" t="s">
        <v>63</v>
      </c>
      <c r="G988" s="16">
        <v>2529682</v>
      </c>
    </row>
    <row r="989" spans="1:7" x14ac:dyDescent="0.45">
      <c r="A989" s="20">
        <v>209</v>
      </c>
      <c r="B989" s="21" t="s">
        <v>1975</v>
      </c>
      <c r="C989" s="21" t="s">
        <v>65</v>
      </c>
      <c r="D989" s="21" t="s">
        <v>162</v>
      </c>
      <c r="E989" s="21">
        <v>36</v>
      </c>
      <c r="F989" s="21" t="s">
        <v>63</v>
      </c>
      <c r="G989" s="21">
        <v>37824191</v>
      </c>
    </row>
    <row r="990" spans="1:7" x14ac:dyDescent="0.45">
      <c r="A990" s="19">
        <v>823</v>
      </c>
      <c r="B990" s="16" t="s">
        <v>1976</v>
      </c>
      <c r="C990" s="16" t="s">
        <v>61</v>
      </c>
      <c r="D990" s="16" t="s">
        <v>142</v>
      </c>
      <c r="E990" s="16">
        <v>24</v>
      </c>
      <c r="F990" s="16" t="s">
        <v>63</v>
      </c>
      <c r="G990" s="16">
        <v>75528596</v>
      </c>
    </row>
    <row r="991" spans="1:7" x14ac:dyDescent="0.45">
      <c r="A991" s="20">
        <v>628</v>
      </c>
      <c r="B991" s="21" t="s">
        <v>1977</v>
      </c>
      <c r="C991" s="21" t="s">
        <v>65</v>
      </c>
      <c r="D991" s="21" t="s">
        <v>1978</v>
      </c>
      <c r="E991" s="21">
        <v>22</v>
      </c>
      <c r="F991" s="21" t="s">
        <v>168</v>
      </c>
      <c r="G991" s="21">
        <v>98156316</v>
      </c>
    </row>
    <row r="992" spans="1:7" x14ac:dyDescent="0.45">
      <c r="A992" s="19">
        <v>481</v>
      </c>
      <c r="B992" s="16" t="s">
        <v>1979</v>
      </c>
      <c r="C992" s="16" t="s">
        <v>61</v>
      </c>
      <c r="D992" s="16" t="s">
        <v>1560</v>
      </c>
      <c r="E992" s="16">
        <v>41</v>
      </c>
      <c r="F992" s="16" t="s">
        <v>63</v>
      </c>
      <c r="G992" s="16">
        <v>12287071</v>
      </c>
    </row>
    <row r="993" spans="1:7" x14ac:dyDescent="0.45">
      <c r="A993" s="20">
        <v>188</v>
      </c>
      <c r="B993" s="21" t="s">
        <v>1980</v>
      </c>
      <c r="C993" s="21" t="s">
        <v>65</v>
      </c>
      <c r="D993" s="21" t="s">
        <v>1981</v>
      </c>
      <c r="E993" s="21">
        <v>39</v>
      </c>
      <c r="F993" s="21" t="s">
        <v>79</v>
      </c>
      <c r="G993" s="21">
        <v>60767304</v>
      </c>
    </row>
    <row r="994" spans="1:7" x14ac:dyDescent="0.45">
      <c r="A994" s="19">
        <v>444</v>
      </c>
      <c r="B994" s="16" t="s">
        <v>1982</v>
      </c>
      <c r="C994" s="16" t="s">
        <v>61</v>
      </c>
      <c r="D994" s="16" t="s">
        <v>1983</v>
      </c>
      <c r="E994" s="16">
        <v>24</v>
      </c>
      <c r="F994" s="16" t="s">
        <v>63</v>
      </c>
      <c r="G994" s="16">
        <v>80841290</v>
      </c>
    </row>
    <row r="995" spans="1:7" x14ac:dyDescent="0.45">
      <c r="A995" s="20">
        <v>65</v>
      </c>
      <c r="B995" s="21" t="s">
        <v>1984</v>
      </c>
      <c r="C995" s="21" t="s">
        <v>71</v>
      </c>
      <c r="D995" s="21" t="s">
        <v>1985</v>
      </c>
      <c r="E995" s="21">
        <v>33</v>
      </c>
      <c r="F995" s="21" t="s">
        <v>63</v>
      </c>
      <c r="G995" s="21">
        <v>59103742</v>
      </c>
    </row>
    <row r="996" spans="1:7" x14ac:dyDescent="0.45">
      <c r="A996" s="19">
        <v>52</v>
      </c>
      <c r="B996" s="16" t="s">
        <v>1986</v>
      </c>
      <c r="C996" s="16" t="s">
        <v>71</v>
      </c>
      <c r="D996" s="16" t="s">
        <v>1987</v>
      </c>
      <c r="E996" s="16">
        <v>19</v>
      </c>
      <c r="F996" s="16" t="s">
        <v>63</v>
      </c>
      <c r="G996" s="16">
        <v>15557677</v>
      </c>
    </row>
    <row r="997" spans="1:7" x14ac:dyDescent="0.45">
      <c r="A997" s="20">
        <v>758</v>
      </c>
      <c r="B997" s="21" t="s">
        <v>1988</v>
      </c>
      <c r="C997" s="21" t="s">
        <v>61</v>
      </c>
      <c r="D997" s="21" t="s">
        <v>1989</v>
      </c>
      <c r="E997" s="21">
        <v>26</v>
      </c>
      <c r="F997" s="21" t="s">
        <v>126</v>
      </c>
      <c r="G997" s="21">
        <v>41839999</v>
      </c>
    </row>
    <row r="998" spans="1:7" x14ac:dyDescent="0.45">
      <c r="A998" s="19">
        <v>404</v>
      </c>
      <c r="B998" s="16" t="s">
        <v>1990</v>
      </c>
      <c r="C998" s="16" t="s">
        <v>65</v>
      </c>
      <c r="D998" s="16" t="s">
        <v>1991</v>
      </c>
      <c r="E998" s="16">
        <v>33</v>
      </c>
      <c r="F998" s="16" t="s">
        <v>88</v>
      </c>
      <c r="G998" s="16">
        <v>18440874</v>
      </c>
    </row>
    <row r="999" spans="1:7" x14ac:dyDescent="0.45">
      <c r="A999" s="20">
        <v>905</v>
      </c>
      <c r="B999" s="21" t="s">
        <v>1992</v>
      </c>
      <c r="C999" s="21" t="s">
        <v>61</v>
      </c>
      <c r="D999" s="21" t="s">
        <v>1890</v>
      </c>
      <c r="E999" s="21">
        <v>35</v>
      </c>
      <c r="F999" s="21" t="s">
        <v>121</v>
      </c>
      <c r="G999" s="21">
        <v>59113786</v>
      </c>
    </row>
    <row r="1000" spans="1:7" x14ac:dyDescent="0.45">
      <c r="A1000" s="19">
        <v>350</v>
      </c>
      <c r="B1000" s="16" t="s">
        <v>1993</v>
      </c>
      <c r="C1000" s="16" t="s">
        <v>71</v>
      </c>
      <c r="D1000" s="16" t="s">
        <v>1994</v>
      </c>
      <c r="E1000" s="16">
        <v>21</v>
      </c>
      <c r="F1000" s="16" t="s">
        <v>63</v>
      </c>
      <c r="G1000" s="16">
        <v>14321212</v>
      </c>
    </row>
    <row r="1001" spans="1:7" x14ac:dyDescent="0.45">
      <c r="A1001" s="20">
        <v>1030</v>
      </c>
      <c r="B1001" s="21" t="s">
        <v>1995</v>
      </c>
      <c r="C1001" s="21" t="s">
        <v>61</v>
      </c>
      <c r="D1001" s="21" t="s">
        <v>1996</v>
      </c>
      <c r="E1001" s="21">
        <v>37</v>
      </c>
      <c r="F1001" s="21" t="s">
        <v>88</v>
      </c>
      <c r="G1001" s="21">
        <v>49177587</v>
      </c>
    </row>
    <row r="1002" spans="1:7" x14ac:dyDescent="0.45">
      <c r="A1002" s="19">
        <v>1393</v>
      </c>
      <c r="B1002" s="16" t="s">
        <v>1997</v>
      </c>
      <c r="C1002" s="16" t="s">
        <v>61</v>
      </c>
      <c r="D1002" s="16" t="s">
        <v>1998</v>
      </c>
      <c r="E1002" s="16">
        <v>25</v>
      </c>
      <c r="F1002" s="16" t="s">
        <v>63</v>
      </c>
      <c r="G1002" s="16">
        <v>75162386</v>
      </c>
    </row>
    <row r="1003" spans="1:7" x14ac:dyDescent="0.45">
      <c r="A1003" s="20">
        <v>1736</v>
      </c>
      <c r="B1003" s="21" t="s">
        <v>1999</v>
      </c>
      <c r="C1003" s="21" t="s">
        <v>65</v>
      </c>
      <c r="D1003" s="21" t="s">
        <v>2000</v>
      </c>
      <c r="E1003" s="21">
        <v>21</v>
      </c>
      <c r="F1003" s="21" t="s">
        <v>63</v>
      </c>
      <c r="G1003" s="21">
        <v>18242888</v>
      </c>
    </row>
    <row r="1004" spans="1:7" x14ac:dyDescent="0.45">
      <c r="A1004" s="19">
        <v>40</v>
      </c>
      <c r="B1004" s="16" t="s">
        <v>2001</v>
      </c>
      <c r="C1004" s="16" t="s">
        <v>71</v>
      </c>
      <c r="D1004" s="16" t="s">
        <v>2002</v>
      </c>
      <c r="E1004" s="16">
        <v>27</v>
      </c>
      <c r="F1004" s="16" t="s">
        <v>63</v>
      </c>
      <c r="G1004" s="16">
        <v>26543696</v>
      </c>
    </row>
    <row r="1005" spans="1:7" x14ac:dyDescent="0.45">
      <c r="A1005" s="20">
        <v>1195</v>
      </c>
      <c r="B1005" s="21" t="s">
        <v>2003</v>
      </c>
      <c r="C1005" s="21" t="s">
        <v>61</v>
      </c>
      <c r="D1005" s="21" t="s">
        <v>2004</v>
      </c>
      <c r="E1005" s="21">
        <v>29</v>
      </c>
      <c r="F1005" s="21" t="s">
        <v>63</v>
      </c>
      <c r="G1005" s="21">
        <v>78446713</v>
      </c>
    </row>
    <row r="1006" spans="1:7" x14ac:dyDescent="0.45">
      <c r="A1006" s="19">
        <v>963</v>
      </c>
      <c r="B1006" s="16" t="s">
        <v>2005</v>
      </c>
      <c r="C1006" s="16" t="s">
        <v>61</v>
      </c>
      <c r="D1006" s="16" t="s">
        <v>2006</v>
      </c>
      <c r="E1006" s="16">
        <v>44</v>
      </c>
      <c r="F1006" s="16" t="s">
        <v>101</v>
      </c>
      <c r="G1006" s="16">
        <v>94546226</v>
      </c>
    </row>
    <row r="1007" spans="1:7" x14ac:dyDescent="0.45">
      <c r="A1007" s="20">
        <v>253</v>
      </c>
      <c r="B1007" s="21" t="s">
        <v>2007</v>
      </c>
      <c r="C1007" s="21" t="s">
        <v>61</v>
      </c>
      <c r="D1007" s="21" t="s">
        <v>2008</v>
      </c>
      <c r="E1007" s="21">
        <v>32</v>
      </c>
      <c r="F1007" s="21" t="s">
        <v>121</v>
      </c>
      <c r="G1007" s="21">
        <v>91149711</v>
      </c>
    </row>
    <row r="1008" spans="1:7" x14ac:dyDescent="0.45">
      <c r="A1008" s="19">
        <v>219</v>
      </c>
      <c r="B1008" s="16" t="s">
        <v>2009</v>
      </c>
      <c r="C1008" s="16" t="s">
        <v>65</v>
      </c>
      <c r="D1008" s="16" t="s">
        <v>2010</v>
      </c>
      <c r="E1008" s="16">
        <v>33</v>
      </c>
      <c r="F1008" s="16" t="s">
        <v>63</v>
      </c>
      <c r="G1008" s="16">
        <v>67153468</v>
      </c>
    </row>
    <row r="1009" spans="1:7" x14ac:dyDescent="0.45">
      <c r="A1009" s="20">
        <v>274</v>
      </c>
      <c r="B1009" s="21" t="s">
        <v>2011</v>
      </c>
      <c r="C1009" s="21" t="s">
        <v>71</v>
      </c>
      <c r="D1009" s="21" t="s">
        <v>259</v>
      </c>
      <c r="E1009" s="21">
        <v>22</v>
      </c>
      <c r="F1009" s="21" t="s">
        <v>63</v>
      </c>
      <c r="G1009" s="21">
        <v>32426326</v>
      </c>
    </row>
    <row r="1010" spans="1:7" x14ac:dyDescent="0.45">
      <c r="A1010" s="19">
        <v>41</v>
      </c>
      <c r="B1010" s="16" t="s">
        <v>2012</v>
      </c>
      <c r="C1010" s="16" t="s">
        <v>65</v>
      </c>
      <c r="D1010" s="16" t="s">
        <v>2013</v>
      </c>
      <c r="E1010" s="16">
        <v>28</v>
      </c>
      <c r="F1010" s="16" t="s">
        <v>69</v>
      </c>
      <c r="G1010" s="16">
        <v>4023602</v>
      </c>
    </row>
    <row r="1011" spans="1:7" x14ac:dyDescent="0.45">
      <c r="A1011" s="20">
        <v>1770</v>
      </c>
      <c r="B1011" s="21" t="s">
        <v>2014</v>
      </c>
      <c r="C1011" s="21" t="s">
        <v>61</v>
      </c>
      <c r="D1011" s="21" t="s">
        <v>2015</v>
      </c>
      <c r="E1011" s="21">
        <v>28</v>
      </c>
      <c r="F1011" s="21" t="s">
        <v>106</v>
      </c>
      <c r="G1011" s="21">
        <v>97701831</v>
      </c>
    </row>
    <row r="1012" spans="1:7" x14ac:dyDescent="0.45">
      <c r="A1012" s="19">
        <v>557</v>
      </c>
      <c r="B1012" s="16" t="s">
        <v>2016</v>
      </c>
      <c r="C1012" s="16" t="s">
        <v>71</v>
      </c>
      <c r="D1012" s="16" t="s">
        <v>2017</v>
      </c>
      <c r="E1012" s="16">
        <v>25</v>
      </c>
      <c r="F1012" s="16" t="s">
        <v>63</v>
      </c>
      <c r="G1012" s="16">
        <v>90938888</v>
      </c>
    </row>
    <row r="1013" spans="1:7" x14ac:dyDescent="0.45">
      <c r="A1013" s="20">
        <v>726</v>
      </c>
      <c r="B1013" s="21" t="s">
        <v>2018</v>
      </c>
      <c r="C1013" s="21" t="s">
        <v>71</v>
      </c>
      <c r="D1013" s="21" t="s">
        <v>523</v>
      </c>
      <c r="E1013" s="21">
        <v>24</v>
      </c>
      <c r="F1013" s="21" t="s">
        <v>63</v>
      </c>
      <c r="G1013" s="21">
        <v>3466218</v>
      </c>
    </row>
    <row r="1014" spans="1:7" x14ac:dyDescent="0.45">
      <c r="A1014" s="19">
        <v>98</v>
      </c>
      <c r="B1014" s="16" t="s">
        <v>2019</v>
      </c>
      <c r="C1014" s="16" t="s">
        <v>61</v>
      </c>
      <c r="D1014" s="16" t="s">
        <v>2020</v>
      </c>
      <c r="E1014" s="16">
        <v>20</v>
      </c>
      <c r="F1014" s="16" t="s">
        <v>63</v>
      </c>
      <c r="G1014" s="16">
        <v>79651662</v>
      </c>
    </row>
    <row r="1015" spans="1:7" x14ac:dyDescent="0.45">
      <c r="A1015" s="20">
        <v>1759</v>
      </c>
      <c r="B1015" s="21" t="s">
        <v>2021</v>
      </c>
      <c r="C1015" s="21" t="s">
        <v>61</v>
      </c>
      <c r="D1015" s="21" t="s">
        <v>2022</v>
      </c>
      <c r="E1015" s="21">
        <v>26</v>
      </c>
      <c r="F1015" s="21" t="s">
        <v>63</v>
      </c>
      <c r="G1015" s="21">
        <v>68878301</v>
      </c>
    </row>
    <row r="1016" spans="1:7" x14ac:dyDescent="0.45">
      <c r="A1016" s="19">
        <v>941</v>
      </c>
      <c r="B1016" s="16" t="s">
        <v>1336</v>
      </c>
      <c r="C1016" s="16" t="s">
        <v>71</v>
      </c>
      <c r="D1016" s="16" t="s">
        <v>1337</v>
      </c>
      <c r="E1016" s="16">
        <v>22</v>
      </c>
      <c r="F1016" s="16" t="s">
        <v>63</v>
      </c>
      <c r="G1016" s="16">
        <v>92945140</v>
      </c>
    </row>
    <row r="1017" spans="1:7" x14ac:dyDescent="0.45">
      <c r="A1017" s="20">
        <v>1060</v>
      </c>
      <c r="B1017" s="21" t="s">
        <v>2023</v>
      </c>
      <c r="C1017" s="21" t="s">
        <v>61</v>
      </c>
      <c r="D1017" s="21" t="s">
        <v>2024</v>
      </c>
      <c r="E1017" s="21">
        <v>23</v>
      </c>
      <c r="F1017" s="21" t="s">
        <v>168</v>
      </c>
      <c r="G1017" s="21">
        <v>39782107</v>
      </c>
    </row>
    <row r="1018" spans="1:7" x14ac:dyDescent="0.45">
      <c r="A1018" s="19">
        <v>1312</v>
      </c>
      <c r="B1018" s="16" t="s">
        <v>2025</v>
      </c>
      <c r="C1018" s="16" t="s">
        <v>71</v>
      </c>
      <c r="D1018" s="16" t="s">
        <v>2026</v>
      </c>
      <c r="E1018" s="16">
        <v>38</v>
      </c>
      <c r="F1018" s="16" t="s">
        <v>101</v>
      </c>
      <c r="G1018" s="16">
        <v>27624199</v>
      </c>
    </row>
    <row r="1019" spans="1:7" x14ac:dyDescent="0.45">
      <c r="A1019" s="20">
        <v>1543</v>
      </c>
      <c r="B1019" s="21" t="s">
        <v>2027</v>
      </c>
      <c r="C1019" s="21" t="s">
        <v>71</v>
      </c>
      <c r="D1019" s="21" t="s">
        <v>2028</v>
      </c>
      <c r="E1019" s="21">
        <v>21</v>
      </c>
      <c r="F1019" s="21" t="s">
        <v>63</v>
      </c>
      <c r="G1019" s="21">
        <v>39049680</v>
      </c>
    </row>
    <row r="1020" spans="1:7" x14ac:dyDescent="0.45">
      <c r="A1020" s="19">
        <v>28</v>
      </c>
      <c r="B1020" s="16" t="s">
        <v>2029</v>
      </c>
      <c r="C1020" s="16" t="s">
        <v>65</v>
      </c>
      <c r="D1020" s="16" t="s">
        <v>2030</v>
      </c>
      <c r="E1020" s="16">
        <v>22</v>
      </c>
      <c r="F1020" s="16" t="s">
        <v>63</v>
      </c>
      <c r="G1020" s="16">
        <v>28251067</v>
      </c>
    </row>
    <row r="1021" spans="1:7" x14ac:dyDescent="0.45">
      <c r="A1021" s="20">
        <v>845</v>
      </c>
      <c r="B1021" s="21" t="s">
        <v>937</v>
      </c>
      <c r="C1021" s="21" t="s">
        <v>61</v>
      </c>
      <c r="D1021" s="21" t="s">
        <v>938</v>
      </c>
      <c r="E1021" s="21">
        <v>25</v>
      </c>
      <c r="F1021" s="21" t="s">
        <v>63</v>
      </c>
      <c r="G1021" s="21">
        <v>76754366</v>
      </c>
    </row>
    <row r="1022" spans="1:7" x14ac:dyDescent="0.45">
      <c r="A1022" s="19">
        <v>1061</v>
      </c>
      <c r="B1022" s="16" t="s">
        <v>2031</v>
      </c>
      <c r="C1022" s="16" t="s">
        <v>65</v>
      </c>
      <c r="D1022" s="16" t="s">
        <v>1335</v>
      </c>
      <c r="E1022" s="16">
        <v>23</v>
      </c>
      <c r="F1022" s="16" t="s">
        <v>106</v>
      </c>
      <c r="G1022" s="16">
        <v>39392275</v>
      </c>
    </row>
    <row r="1023" spans="1:7" x14ac:dyDescent="0.45">
      <c r="A1023" s="20">
        <v>1249</v>
      </c>
      <c r="B1023" s="21" t="s">
        <v>2032</v>
      </c>
      <c r="C1023" s="21" t="s">
        <v>65</v>
      </c>
      <c r="D1023" s="21" t="s">
        <v>2033</v>
      </c>
      <c r="E1023" s="21">
        <v>35</v>
      </c>
      <c r="F1023" s="21" t="s">
        <v>63</v>
      </c>
      <c r="G1023" s="21">
        <v>96548964</v>
      </c>
    </row>
    <row r="1024" spans="1:7" x14ac:dyDescent="0.45">
      <c r="A1024" s="19">
        <v>373</v>
      </c>
      <c r="B1024" s="16" t="s">
        <v>2034</v>
      </c>
      <c r="C1024" s="16" t="s">
        <v>61</v>
      </c>
      <c r="D1024" s="16" t="s">
        <v>2035</v>
      </c>
      <c r="E1024" s="16">
        <v>39</v>
      </c>
      <c r="F1024" s="16" t="s">
        <v>101</v>
      </c>
      <c r="G1024" s="16">
        <v>46720265</v>
      </c>
    </row>
    <row r="1025" spans="1:7" x14ac:dyDescent="0.45">
      <c r="A1025" s="20">
        <v>1032</v>
      </c>
      <c r="B1025" s="21" t="s">
        <v>2036</v>
      </c>
      <c r="C1025" s="21" t="s">
        <v>65</v>
      </c>
      <c r="D1025" s="21" t="s">
        <v>2037</v>
      </c>
      <c r="E1025" s="21">
        <v>34</v>
      </c>
      <c r="F1025" s="21" t="s">
        <v>63</v>
      </c>
      <c r="G1025" s="21">
        <v>83375769</v>
      </c>
    </row>
    <row r="1026" spans="1:7" x14ac:dyDescent="0.45">
      <c r="A1026" s="19">
        <v>136</v>
      </c>
      <c r="B1026" s="16" t="s">
        <v>2038</v>
      </c>
      <c r="C1026" s="16" t="s">
        <v>61</v>
      </c>
      <c r="D1026" s="16" t="s">
        <v>2039</v>
      </c>
      <c r="E1026" s="16">
        <v>23</v>
      </c>
      <c r="F1026" s="16" t="s">
        <v>63</v>
      </c>
      <c r="G1026" s="16">
        <v>17871741</v>
      </c>
    </row>
    <row r="1027" spans="1:7" x14ac:dyDescent="0.45">
      <c r="A1027" s="20">
        <v>94</v>
      </c>
      <c r="B1027" s="21" t="s">
        <v>2040</v>
      </c>
      <c r="C1027" s="21" t="s">
        <v>65</v>
      </c>
      <c r="D1027" s="21" t="s">
        <v>2041</v>
      </c>
      <c r="E1027" s="21">
        <v>38</v>
      </c>
      <c r="F1027" s="21" t="s">
        <v>88</v>
      </c>
      <c r="G1027" s="21">
        <v>94828764</v>
      </c>
    </row>
    <row r="1028" spans="1:7" x14ac:dyDescent="0.45">
      <c r="A1028" s="19">
        <v>553</v>
      </c>
      <c r="B1028" s="16" t="s">
        <v>2042</v>
      </c>
      <c r="C1028" s="16" t="s">
        <v>61</v>
      </c>
      <c r="D1028" s="16" t="s">
        <v>2043</v>
      </c>
      <c r="E1028" s="16">
        <v>47</v>
      </c>
      <c r="F1028" s="16" t="s">
        <v>63</v>
      </c>
      <c r="G1028" s="16">
        <v>38322149</v>
      </c>
    </row>
    <row r="1029" spans="1:7" x14ac:dyDescent="0.45">
      <c r="A1029" s="20">
        <v>294</v>
      </c>
      <c r="B1029" s="21" t="s">
        <v>2044</v>
      </c>
      <c r="C1029" s="21" t="s">
        <v>65</v>
      </c>
      <c r="D1029" s="21" t="s">
        <v>2045</v>
      </c>
      <c r="E1029" s="21">
        <v>36</v>
      </c>
      <c r="F1029" s="21" t="s">
        <v>63</v>
      </c>
      <c r="G1029" s="21">
        <v>58106863</v>
      </c>
    </row>
    <row r="1030" spans="1:7" x14ac:dyDescent="0.45">
      <c r="A1030" s="19">
        <v>133</v>
      </c>
      <c r="B1030" s="16" t="s">
        <v>2046</v>
      </c>
      <c r="C1030" s="16" t="s">
        <v>65</v>
      </c>
      <c r="D1030" s="16" t="s">
        <v>2047</v>
      </c>
      <c r="E1030" s="16">
        <v>32</v>
      </c>
      <c r="F1030" s="16" t="s">
        <v>101</v>
      </c>
      <c r="G1030" s="16">
        <v>90229955</v>
      </c>
    </row>
    <row r="1031" spans="1:7" x14ac:dyDescent="0.45">
      <c r="A1031" s="20">
        <v>807</v>
      </c>
      <c r="B1031" s="21" t="s">
        <v>2048</v>
      </c>
      <c r="C1031" s="21" t="s">
        <v>65</v>
      </c>
      <c r="D1031" s="21" t="s">
        <v>2049</v>
      </c>
      <c r="E1031" s="21">
        <v>36</v>
      </c>
      <c r="F1031" s="21" t="s">
        <v>63</v>
      </c>
      <c r="G1031" s="21">
        <v>76220966</v>
      </c>
    </row>
    <row r="1032" spans="1:7" x14ac:dyDescent="0.45">
      <c r="A1032" s="19">
        <v>88</v>
      </c>
      <c r="B1032" s="16" t="s">
        <v>2050</v>
      </c>
      <c r="C1032" s="16" t="s">
        <v>61</v>
      </c>
      <c r="D1032" s="16" t="s">
        <v>2051</v>
      </c>
      <c r="E1032" s="16">
        <v>32</v>
      </c>
      <c r="F1032" s="16" t="s">
        <v>126</v>
      </c>
      <c r="G1032" s="16">
        <v>66243220</v>
      </c>
    </row>
    <row r="1033" spans="1:7" x14ac:dyDescent="0.45">
      <c r="A1033" s="20">
        <v>582</v>
      </c>
      <c r="B1033" s="21" t="s">
        <v>2052</v>
      </c>
      <c r="C1033" s="21" t="s">
        <v>61</v>
      </c>
      <c r="D1033" s="21" t="s">
        <v>2053</v>
      </c>
      <c r="E1033" s="21">
        <v>25</v>
      </c>
      <c r="F1033" s="21" t="s">
        <v>63</v>
      </c>
      <c r="G1033" s="21">
        <v>81685919</v>
      </c>
    </row>
    <row r="1034" spans="1:7" x14ac:dyDescent="0.45">
      <c r="A1034" s="19">
        <v>606</v>
      </c>
      <c r="B1034" s="16" t="s">
        <v>2054</v>
      </c>
      <c r="C1034" s="16" t="s">
        <v>61</v>
      </c>
      <c r="D1034" s="16" t="s">
        <v>721</v>
      </c>
      <c r="E1034" s="16">
        <v>33</v>
      </c>
      <c r="F1034" s="16" t="s">
        <v>63</v>
      </c>
      <c r="G1034" s="16">
        <v>69296098</v>
      </c>
    </row>
    <row r="1035" spans="1:7" x14ac:dyDescent="0.45">
      <c r="A1035" s="20">
        <v>713</v>
      </c>
      <c r="B1035" s="21" t="s">
        <v>2055</v>
      </c>
      <c r="C1035" s="21" t="s">
        <v>61</v>
      </c>
      <c r="D1035" s="21" t="s">
        <v>2056</v>
      </c>
      <c r="E1035" s="21">
        <v>41</v>
      </c>
      <c r="F1035" s="21" t="s">
        <v>63</v>
      </c>
      <c r="G1035" s="21">
        <v>40003574</v>
      </c>
    </row>
    <row r="1036" spans="1:7" x14ac:dyDescent="0.45">
      <c r="A1036" s="19">
        <v>812</v>
      </c>
      <c r="B1036" s="16" t="s">
        <v>2057</v>
      </c>
      <c r="C1036" s="16" t="s">
        <v>61</v>
      </c>
      <c r="D1036" s="16" t="s">
        <v>2058</v>
      </c>
      <c r="E1036" s="16">
        <v>39</v>
      </c>
      <c r="F1036" s="16" t="s">
        <v>126</v>
      </c>
      <c r="G1036" s="16">
        <v>69931434</v>
      </c>
    </row>
    <row r="1037" spans="1:7" x14ac:dyDescent="0.45">
      <c r="A1037" s="20">
        <v>849</v>
      </c>
      <c r="B1037" s="21" t="s">
        <v>2059</v>
      </c>
      <c r="C1037" s="21" t="s">
        <v>61</v>
      </c>
      <c r="D1037" s="21" t="s">
        <v>2060</v>
      </c>
      <c r="E1037" s="21">
        <v>23</v>
      </c>
      <c r="F1037" s="21" t="s">
        <v>98</v>
      </c>
      <c r="G1037" s="21">
        <v>70832598</v>
      </c>
    </row>
    <row r="1038" spans="1:7" x14ac:dyDescent="0.45">
      <c r="A1038" s="19">
        <v>398</v>
      </c>
      <c r="B1038" s="16" t="s">
        <v>2061</v>
      </c>
      <c r="C1038" s="16" t="s">
        <v>61</v>
      </c>
      <c r="D1038" s="16" t="s">
        <v>2062</v>
      </c>
      <c r="E1038" s="16">
        <v>35</v>
      </c>
      <c r="F1038" s="16" t="s">
        <v>63</v>
      </c>
      <c r="G1038" s="16">
        <v>26255170</v>
      </c>
    </row>
    <row r="1039" spans="1:7" x14ac:dyDescent="0.45">
      <c r="A1039" s="20">
        <v>90</v>
      </c>
      <c r="B1039" s="21" t="s">
        <v>2063</v>
      </c>
      <c r="C1039" s="21" t="s">
        <v>61</v>
      </c>
      <c r="D1039" s="21" t="s">
        <v>2064</v>
      </c>
      <c r="E1039" s="21">
        <v>33</v>
      </c>
      <c r="F1039" s="21" t="s">
        <v>88</v>
      </c>
      <c r="G1039" s="21">
        <v>91485580</v>
      </c>
    </row>
    <row r="1040" spans="1:7" x14ac:dyDescent="0.45">
      <c r="A1040" s="19">
        <v>232</v>
      </c>
      <c r="B1040" s="16" t="s">
        <v>2065</v>
      </c>
      <c r="C1040" s="16" t="s">
        <v>61</v>
      </c>
      <c r="D1040" s="16" t="s">
        <v>2066</v>
      </c>
      <c r="E1040" s="16">
        <v>36</v>
      </c>
      <c r="F1040" s="16" t="s">
        <v>79</v>
      </c>
      <c r="G1040" s="16">
        <v>13881477</v>
      </c>
    </row>
    <row r="1041" spans="1:7" x14ac:dyDescent="0.45">
      <c r="A1041" s="20">
        <v>408</v>
      </c>
      <c r="B1041" s="21" t="s">
        <v>2067</v>
      </c>
      <c r="C1041" s="21" t="s">
        <v>61</v>
      </c>
      <c r="D1041" s="21" t="s">
        <v>2068</v>
      </c>
      <c r="E1041" s="21">
        <v>27</v>
      </c>
      <c r="F1041" s="21" t="s">
        <v>63</v>
      </c>
      <c r="G1041" s="21">
        <v>92506700</v>
      </c>
    </row>
    <row r="1042" spans="1:7" x14ac:dyDescent="0.45">
      <c r="A1042" s="19">
        <v>283</v>
      </c>
      <c r="B1042" s="16" t="s">
        <v>2069</v>
      </c>
      <c r="C1042" s="16" t="s">
        <v>65</v>
      </c>
      <c r="D1042" s="16" t="s">
        <v>2070</v>
      </c>
      <c r="E1042" s="16">
        <v>29</v>
      </c>
      <c r="F1042" s="16" t="s">
        <v>106</v>
      </c>
      <c r="G1042" s="16">
        <v>34901155</v>
      </c>
    </row>
    <row r="1043" spans="1:7" x14ac:dyDescent="0.45">
      <c r="A1043" s="20">
        <v>850</v>
      </c>
      <c r="B1043" s="21" t="s">
        <v>2071</v>
      </c>
      <c r="C1043" s="21" t="s">
        <v>61</v>
      </c>
      <c r="D1043" s="21" t="s">
        <v>2072</v>
      </c>
      <c r="E1043" s="21">
        <v>21</v>
      </c>
      <c r="F1043" s="21" t="s">
        <v>63</v>
      </c>
      <c r="G1043" s="21">
        <v>47907480</v>
      </c>
    </row>
    <row r="1044" spans="1:7" x14ac:dyDescent="0.45">
      <c r="A1044" s="19">
        <v>332</v>
      </c>
      <c r="B1044" s="16" t="s">
        <v>2073</v>
      </c>
      <c r="C1044" s="16" t="s">
        <v>61</v>
      </c>
      <c r="D1044" s="16" t="s">
        <v>2074</v>
      </c>
      <c r="E1044" s="16">
        <v>34</v>
      </c>
      <c r="F1044" s="16" t="s">
        <v>253</v>
      </c>
      <c r="G1044" s="16">
        <v>48749453</v>
      </c>
    </row>
    <row r="1045" spans="1:7" x14ac:dyDescent="0.45">
      <c r="A1045" s="20">
        <v>1731</v>
      </c>
      <c r="B1045" s="21" t="s">
        <v>2075</v>
      </c>
      <c r="C1045" s="21" t="s">
        <v>65</v>
      </c>
      <c r="D1045" s="21" t="s">
        <v>2076</v>
      </c>
      <c r="E1045" s="21">
        <v>29</v>
      </c>
      <c r="F1045" s="21" t="s">
        <v>63</v>
      </c>
      <c r="G1045" s="21">
        <v>46325353</v>
      </c>
    </row>
    <row r="1046" spans="1:7" x14ac:dyDescent="0.45">
      <c r="A1046" s="19">
        <v>1006</v>
      </c>
      <c r="B1046" s="16" t="s">
        <v>1865</v>
      </c>
      <c r="C1046" s="16" t="s">
        <v>61</v>
      </c>
      <c r="D1046" s="16" t="s">
        <v>1866</v>
      </c>
      <c r="E1046" s="16">
        <v>37</v>
      </c>
      <c r="F1046" s="16" t="s">
        <v>101</v>
      </c>
      <c r="G1046" s="16">
        <v>83456415</v>
      </c>
    </row>
    <row r="1047" spans="1:7" x14ac:dyDescent="0.45">
      <c r="A1047" s="20">
        <v>507</v>
      </c>
      <c r="B1047" s="21" t="s">
        <v>2077</v>
      </c>
      <c r="C1047" s="21" t="s">
        <v>61</v>
      </c>
      <c r="D1047" s="21" t="s">
        <v>2078</v>
      </c>
      <c r="E1047" s="21">
        <v>29</v>
      </c>
      <c r="F1047" s="21" t="s">
        <v>121</v>
      </c>
      <c r="G1047" s="21">
        <v>942054</v>
      </c>
    </row>
    <row r="1048" spans="1:7" x14ac:dyDescent="0.45">
      <c r="A1048" s="19">
        <v>1357</v>
      </c>
      <c r="B1048" s="16" t="s">
        <v>2079</v>
      </c>
      <c r="C1048" s="16" t="s">
        <v>61</v>
      </c>
      <c r="D1048" s="16" t="s">
        <v>2080</v>
      </c>
      <c r="E1048" s="16">
        <v>28</v>
      </c>
      <c r="F1048" s="16" t="s">
        <v>63</v>
      </c>
      <c r="G1048" s="16">
        <v>60468487</v>
      </c>
    </row>
    <row r="1049" spans="1:7" x14ac:dyDescent="0.45">
      <c r="A1049" s="20">
        <v>199</v>
      </c>
      <c r="B1049" s="21" t="s">
        <v>2081</v>
      </c>
      <c r="C1049" s="21" t="s">
        <v>61</v>
      </c>
      <c r="D1049" s="21" t="s">
        <v>2082</v>
      </c>
      <c r="E1049" s="21">
        <v>30</v>
      </c>
      <c r="F1049" s="21" t="s">
        <v>63</v>
      </c>
      <c r="G1049" s="21">
        <v>22685102</v>
      </c>
    </row>
    <row r="1050" spans="1:7" x14ac:dyDescent="0.45">
      <c r="A1050" s="19">
        <v>495</v>
      </c>
      <c r="B1050" s="16" t="s">
        <v>2083</v>
      </c>
      <c r="C1050" s="16" t="s">
        <v>61</v>
      </c>
      <c r="D1050" s="16" t="s">
        <v>2084</v>
      </c>
      <c r="E1050" s="16">
        <v>18</v>
      </c>
      <c r="F1050" s="16" t="s">
        <v>79</v>
      </c>
      <c r="G1050" s="16">
        <v>56269751</v>
      </c>
    </row>
    <row r="1051" spans="1:7" x14ac:dyDescent="0.45">
      <c r="A1051" s="20">
        <v>1022</v>
      </c>
      <c r="B1051" s="21" t="s">
        <v>2085</v>
      </c>
      <c r="C1051" s="21" t="s">
        <v>65</v>
      </c>
      <c r="D1051" s="21" t="s">
        <v>2008</v>
      </c>
      <c r="E1051" s="21">
        <v>32</v>
      </c>
      <c r="F1051" s="21" t="s">
        <v>88</v>
      </c>
      <c r="G1051" s="21">
        <v>24362156</v>
      </c>
    </row>
    <row r="1052" spans="1:7" x14ac:dyDescent="0.45">
      <c r="A1052" s="19">
        <v>1371</v>
      </c>
      <c r="B1052" s="16" t="s">
        <v>2086</v>
      </c>
      <c r="C1052" s="16" t="s">
        <v>71</v>
      </c>
      <c r="D1052" s="16" t="s">
        <v>2087</v>
      </c>
      <c r="E1052" s="16">
        <v>38</v>
      </c>
      <c r="F1052" s="16" t="s">
        <v>88</v>
      </c>
      <c r="G1052" s="16">
        <v>9059938</v>
      </c>
    </row>
    <row r="1053" spans="1:7" x14ac:dyDescent="0.45">
      <c r="A1053" s="20">
        <v>1151</v>
      </c>
      <c r="B1053" s="21" t="s">
        <v>2088</v>
      </c>
      <c r="C1053" s="21" t="s">
        <v>61</v>
      </c>
      <c r="D1053" s="21" t="s">
        <v>2089</v>
      </c>
      <c r="E1053" s="21">
        <v>21</v>
      </c>
      <c r="F1053" s="21" t="s">
        <v>63</v>
      </c>
      <c r="G1053" s="21">
        <v>16414848</v>
      </c>
    </row>
    <row r="1054" spans="1:7" x14ac:dyDescent="0.45">
      <c r="A1054" s="19">
        <v>266</v>
      </c>
      <c r="B1054" s="16" t="s">
        <v>2090</v>
      </c>
      <c r="C1054" s="16" t="s">
        <v>65</v>
      </c>
      <c r="D1054" s="16" t="s">
        <v>2091</v>
      </c>
      <c r="E1054" s="16">
        <v>35</v>
      </c>
      <c r="F1054" s="16" t="s">
        <v>63</v>
      </c>
      <c r="G1054" s="16">
        <v>56792425</v>
      </c>
    </row>
    <row r="1055" spans="1:7" x14ac:dyDescent="0.45">
      <c r="A1055" s="20">
        <v>119</v>
      </c>
      <c r="B1055" s="21" t="s">
        <v>2092</v>
      </c>
      <c r="C1055" s="21" t="s">
        <v>61</v>
      </c>
      <c r="D1055" s="21" t="s">
        <v>2093</v>
      </c>
      <c r="E1055" s="21">
        <v>21</v>
      </c>
      <c r="F1055" s="21" t="s">
        <v>63</v>
      </c>
      <c r="G1055" s="21">
        <v>21777148</v>
      </c>
    </row>
    <row r="1056" spans="1:7" x14ac:dyDescent="0.45">
      <c r="A1056" s="19">
        <v>655</v>
      </c>
      <c r="B1056" s="16" t="s">
        <v>2094</v>
      </c>
      <c r="C1056" s="16" t="s">
        <v>61</v>
      </c>
      <c r="D1056" s="16" t="s">
        <v>2095</v>
      </c>
      <c r="E1056" s="16">
        <v>31</v>
      </c>
      <c r="F1056" s="16" t="s">
        <v>63</v>
      </c>
      <c r="G1056" s="16">
        <v>69210236</v>
      </c>
    </row>
    <row r="1057" spans="1:7" x14ac:dyDescent="0.45">
      <c r="A1057" s="20">
        <v>1139</v>
      </c>
      <c r="B1057" s="21" t="s">
        <v>2096</v>
      </c>
      <c r="C1057" s="21" t="s">
        <v>71</v>
      </c>
      <c r="D1057" s="21" t="s">
        <v>2097</v>
      </c>
      <c r="E1057" s="21">
        <v>45</v>
      </c>
      <c r="F1057" s="21" t="s">
        <v>63</v>
      </c>
      <c r="G1057" s="21">
        <v>87792810</v>
      </c>
    </row>
    <row r="1058" spans="1:7" x14ac:dyDescent="0.45">
      <c r="A1058" s="19">
        <v>1041</v>
      </c>
      <c r="B1058" s="16" t="s">
        <v>2098</v>
      </c>
      <c r="C1058" s="16" t="s">
        <v>61</v>
      </c>
      <c r="D1058" s="16" t="s">
        <v>305</v>
      </c>
      <c r="E1058" s="16">
        <v>26</v>
      </c>
      <c r="F1058" s="16" t="s">
        <v>93</v>
      </c>
      <c r="G1058" s="16">
        <v>57742309</v>
      </c>
    </row>
    <row r="1059" spans="1:7" x14ac:dyDescent="0.45">
      <c r="A1059" s="20">
        <v>1367</v>
      </c>
      <c r="B1059" s="21" t="s">
        <v>2099</v>
      </c>
      <c r="C1059" s="21" t="s">
        <v>61</v>
      </c>
      <c r="D1059" s="21" t="s">
        <v>2100</v>
      </c>
      <c r="E1059" s="21">
        <v>25</v>
      </c>
      <c r="F1059" s="21" t="s">
        <v>491</v>
      </c>
      <c r="G1059" s="21">
        <v>4804113</v>
      </c>
    </row>
    <row r="1060" spans="1:7" x14ac:dyDescent="0.45">
      <c r="A1060" s="19">
        <v>560</v>
      </c>
      <c r="B1060" s="16" t="s">
        <v>2101</v>
      </c>
      <c r="C1060" s="16" t="s">
        <v>61</v>
      </c>
      <c r="D1060" s="16" t="s">
        <v>2102</v>
      </c>
      <c r="E1060" s="16">
        <v>32</v>
      </c>
      <c r="F1060" s="16" t="s">
        <v>63</v>
      </c>
      <c r="G1060" s="16">
        <v>27272534</v>
      </c>
    </row>
    <row r="1061" spans="1:7" x14ac:dyDescent="0.45">
      <c r="A1061" s="20">
        <v>441</v>
      </c>
      <c r="B1061" s="21" t="s">
        <v>2103</v>
      </c>
      <c r="C1061" s="21" t="s">
        <v>61</v>
      </c>
      <c r="D1061" s="21" t="s">
        <v>2104</v>
      </c>
      <c r="E1061" s="21">
        <v>24</v>
      </c>
      <c r="F1061" s="21" t="s">
        <v>63</v>
      </c>
      <c r="G1061" s="21">
        <v>19195488</v>
      </c>
    </row>
    <row r="1062" spans="1:7" x14ac:dyDescent="0.45">
      <c r="A1062" s="19">
        <v>1669</v>
      </c>
      <c r="B1062" s="16" t="s">
        <v>2105</v>
      </c>
      <c r="C1062" s="16" t="s">
        <v>61</v>
      </c>
      <c r="D1062" s="16" t="s">
        <v>2106</v>
      </c>
      <c r="E1062" s="16">
        <v>23</v>
      </c>
      <c r="F1062" s="16" t="s">
        <v>253</v>
      </c>
      <c r="G1062" s="16">
        <v>36680884</v>
      </c>
    </row>
    <row r="1063" spans="1:7" x14ac:dyDescent="0.45">
      <c r="A1063" s="20">
        <v>180</v>
      </c>
      <c r="B1063" s="21" t="s">
        <v>2107</v>
      </c>
      <c r="C1063" s="21" t="s">
        <v>61</v>
      </c>
      <c r="D1063" s="21" t="s">
        <v>2108</v>
      </c>
      <c r="E1063" s="21">
        <v>22</v>
      </c>
      <c r="F1063" s="21" t="s">
        <v>101</v>
      </c>
      <c r="G1063" s="21">
        <v>11505845</v>
      </c>
    </row>
    <row r="1064" spans="1:7" x14ac:dyDescent="0.45">
      <c r="A1064" s="19">
        <v>654</v>
      </c>
      <c r="B1064" s="16" t="s">
        <v>2109</v>
      </c>
      <c r="C1064" s="16" t="s">
        <v>61</v>
      </c>
      <c r="D1064" s="16" t="s">
        <v>2110</v>
      </c>
      <c r="E1064" s="16">
        <v>26</v>
      </c>
      <c r="F1064" s="16" t="s">
        <v>63</v>
      </c>
      <c r="G1064" s="16">
        <v>41680274</v>
      </c>
    </row>
    <row r="1065" spans="1:7" x14ac:dyDescent="0.45">
      <c r="A1065" s="20">
        <v>271</v>
      </c>
      <c r="B1065" s="21" t="s">
        <v>2111</v>
      </c>
      <c r="C1065" s="21" t="s">
        <v>71</v>
      </c>
      <c r="D1065" s="21" t="s">
        <v>2112</v>
      </c>
      <c r="E1065" s="21">
        <v>26</v>
      </c>
      <c r="F1065" s="21" t="s">
        <v>63</v>
      </c>
      <c r="G1065" s="21">
        <v>34798385</v>
      </c>
    </row>
    <row r="1066" spans="1:7" x14ac:dyDescent="0.45">
      <c r="A1066" s="19">
        <v>528</v>
      </c>
      <c r="B1066" s="16" t="s">
        <v>2113</v>
      </c>
      <c r="C1066" s="16" t="s">
        <v>61</v>
      </c>
      <c r="D1066" s="16" t="s">
        <v>783</v>
      </c>
      <c r="E1066" s="16">
        <v>33</v>
      </c>
      <c r="F1066" s="16" t="s">
        <v>63</v>
      </c>
      <c r="G1066" s="16">
        <v>19107136</v>
      </c>
    </row>
    <row r="1067" spans="1:7" x14ac:dyDescent="0.45">
      <c r="A1067" s="20">
        <v>1046</v>
      </c>
      <c r="B1067" s="21" t="s">
        <v>2114</v>
      </c>
      <c r="C1067" s="21" t="s">
        <v>71</v>
      </c>
      <c r="D1067" s="21" t="s">
        <v>2115</v>
      </c>
      <c r="E1067" s="21">
        <v>34</v>
      </c>
      <c r="F1067" s="21" t="s">
        <v>63</v>
      </c>
      <c r="G1067" s="21">
        <v>6887767</v>
      </c>
    </row>
    <row r="1068" spans="1:7" x14ac:dyDescent="0.45">
      <c r="A1068" s="19">
        <v>164</v>
      </c>
      <c r="B1068" s="16" t="s">
        <v>2116</v>
      </c>
      <c r="C1068" s="16" t="s">
        <v>61</v>
      </c>
      <c r="D1068" s="16" t="s">
        <v>2117</v>
      </c>
      <c r="E1068" s="16">
        <v>41</v>
      </c>
      <c r="F1068" s="16" t="s">
        <v>126</v>
      </c>
      <c r="G1068" s="16">
        <v>68192629</v>
      </c>
    </row>
    <row r="1069" spans="1:7" x14ac:dyDescent="0.45">
      <c r="A1069" s="20">
        <v>320</v>
      </c>
      <c r="B1069" s="21" t="s">
        <v>2118</v>
      </c>
      <c r="C1069" s="21" t="s">
        <v>61</v>
      </c>
      <c r="D1069" s="21" t="s">
        <v>2119</v>
      </c>
      <c r="E1069" s="21">
        <v>33</v>
      </c>
      <c r="F1069" s="21" t="s">
        <v>106</v>
      </c>
      <c r="G1069" s="21">
        <v>66061272</v>
      </c>
    </row>
    <row r="1070" spans="1:7" x14ac:dyDescent="0.45">
      <c r="A1070" s="19">
        <v>1018</v>
      </c>
      <c r="B1070" s="16" t="s">
        <v>2120</v>
      </c>
      <c r="C1070" s="16" t="s">
        <v>71</v>
      </c>
      <c r="D1070" s="16" t="s">
        <v>1702</v>
      </c>
      <c r="E1070" s="16">
        <v>31</v>
      </c>
      <c r="F1070" s="16" t="s">
        <v>126</v>
      </c>
      <c r="G1070" s="16">
        <v>45291222</v>
      </c>
    </row>
    <row r="1071" spans="1:7" x14ac:dyDescent="0.45">
      <c r="A1071" s="20">
        <v>1287</v>
      </c>
      <c r="B1071" s="21" t="s">
        <v>2121</v>
      </c>
      <c r="C1071" s="21" t="s">
        <v>61</v>
      </c>
      <c r="D1071" s="21" t="s">
        <v>2122</v>
      </c>
      <c r="E1071" s="21">
        <v>21</v>
      </c>
      <c r="F1071" s="21" t="s">
        <v>63</v>
      </c>
      <c r="G1071" s="21">
        <v>93853514</v>
      </c>
    </row>
    <row r="1072" spans="1:7" x14ac:dyDescent="0.45">
      <c r="A1072" s="19">
        <v>142</v>
      </c>
      <c r="B1072" s="16" t="s">
        <v>2123</v>
      </c>
      <c r="C1072" s="16" t="s">
        <v>65</v>
      </c>
      <c r="D1072" s="16" t="s">
        <v>2124</v>
      </c>
      <c r="E1072" s="16">
        <v>31</v>
      </c>
      <c r="F1072" s="16" t="s">
        <v>88</v>
      </c>
      <c r="G1072" s="16">
        <v>63524652</v>
      </c>
    </row>
    <row r="1073" spans="1:7" x14ac:dyDescent="0.45">
      <c r="A1073" s="20">
        <v>791</v>
      </c>
      <c r="B1073" s="21" t="s">
        <v>2125</v>
      </c>
      <c r="C1073" s="21" t="s">
        <v>61</v>
      </c>
      <c r="D1073" s="21" t="s">
        <v>1111</v>
      </c>
      <c r="E1073" s="21">
        <v>22</v>
      </c>
      <c r="F1073" s="21" t="s">
        <v>63</v>
      </c>
      <c r="G1073" s="21">
        <v>18454125</v>
      </c>
    </row>
    <row r="1074" spans="1:7" x14ac:dyDescent="0.45">
      <c r="A1074" s="19">
        <v>1394</v>
      </c>
      <c r="B1074" s="16" t="s">
        <v>2126</v>
      </c>
      <c r="C1074" s="16" t="s">
        <v>61</v>
      </c>
      <c r="D1074" s="16" t="s">
        <v>2127</v>
      </c>
      <c r="E1074" s="16">
        <v>29</v>
      </c>
      <c r="F1074" s="16" t="s">
        <v>101</v>
      </c>
      <c r="G1074" s="16">
        <v>6736415</v>
      </c>
    </row>
    <row r="1075" spans="1:7" x14ac:dyDescent="0.45">
      <c r="A1075" s="20">
        <v>924</v>
      </c>
      <c r="B1075" s="21" t="s">
        <v>2128</v>
      </c>
      <c r="C1075" s="21" t="s">
        <v>65</v>
      </c>
      <c r="D1075" s="21" t="s">
        <v>2129</v>
      </c>
      <c r="E1075" s="21">
        <v>26</v>
      </c>
      <c r="F1075" s="21" t="s">
        <v>79</v>
      </c>
      <c r="G1075" s="21">
        <v>74284671</v>
      </c>
    </row>
    <row r="1076" spans="1:7" x14ac:dyDescent="0.45">
      <c r="A1076" s="19">
        <v>640</v>
      </c>
      <c r="B1076" s="16" t="s">
        <v>2130</v>
      </c>
      <c r="C1076" s="16" t="s">
        <v>71</v>
      </c>
      <c r="D1076" s="16" t="s">
        <v>2131</v>
      </c>
      <c r="E1076" s="16">
        <v>28</v>
      </c>
      <c r="F1076" s="16" t="s">
        <v>63</v>
      </c>
      <c r="G1076" s="16">
        <v>28400654</v>
      </c>
    </row>
    <row r="1077" spans="1:7" x14ac:dyDescent="0.45">
      <c r="A1077" s="20">
        <v>324</v>
      </c>
      <c r="B1077" s="21" t="s">
        <v>199</v>
      </c>
      <c r="C1077" s="21" t="s">
        <v>65</v>
      </c>
      <c r="D1077" s="21" t="s">
        <v>2132</v>
      </c>
      <c r="E1077" s="21">
        <v>36</v>
      </c>
      <c r="F1077" s="21" t="s">
        <v>63</v>
      </c>
      <c r="G1077" s="21">
        <v>50854045</v>
      </c>
    </row>
    <row r="1078" spans="1:7" x14ac:dyDescent="0.45">
      <c r="A1078" s="19">
        <v>1595</v>
      </c>
      <c r="B1078" s="16" t="s">
        <v>2133</v>
      </c>
      <c r="C1078" s="16" t="s">
        <v>71</v>
      </c>
      <c r="D1078" s="16" t="s">
        <v>2134</v>
      </c>
      <c r="E1078" s="16">
        <v>42</v>
      </c>
      <c r="F1078" s="16" t="s">
        <v>88</v>
      </c>
      <c r="G1078" s="16">
        <v>3993254</v>
      </c>
    </row>
    <row r="1079" spans="1:7" x14ac:dyDescent="0.45">
      <c r="A1079" s="20">
        <v>1025</v>
      </c>
      <c r="B1079" s="21" t="s">
        <v>459</v>
      </c>
      <c r="C1079" s="21" t="s">
        <v>61</v>
      </c>
      <c r="D1079" s="21" t="s">
        <v>460</v>
      </c>
      <c r="E1079" s="21">
        <v>35</v>
      </c>
      <c r="F1079" s="21" t="s">
        <v>106</v>
      </c>
      <c r="G1079" s="21">
        <v>14476315</v>
      </c>
    </row>
    <row r="1080" spans="1:7" x14ac:dyDescent="0.45">
      <c r="A1080" s="19">
        <v>1722</v>
      </c>
      <c r="B1080" s="16" t="s">
        <v>2135</v>
      </c>
      <c r="C1080" s="16" t="s">
        <v>61</v>
      </c>
      <c r="D1080" s="16" t="s">
        <v>2136</v>
      </c>
      <c r="E1080" s="16">
        <v>32</v>
      </c>
      <c r="F1080" s="16" t="s">
        <v>101</v>
      </c>
      <c r="G1080" s="16">
        <v>15649374</v>
      </c>
    </row>
    <row r="1081" spans="1:7" x14ac:dyDescent="0.45">
      <c r="A1081" s="20">
        <v>295</v>
      </c>
      <c r="B1081" s="21" t="s">
        <v>2137</v>
      </c>
      <c r="C1081" s="21" t="s">
        <v>65</v>
      </c>
      <c r="D1081" s="21" t="s">
        <v>2138</v>
      </c>
      <c r="E1081" s="21">
        <v>23</v>
      </c>
      <c r="F1081" s="21" t="s">
        <v>63</v>
      </c>
      <c r="G1081" s="21">
        <v>23716252</v>
      </c>
    </row>
    <row r="1082" spans="1:7" x14ac:dyDescent="0.45">
      <c r="A1082" s="19">
        <v>854</v>
      </c>
      <c r="B1082" s="16" t="s">
        <v>2139</v>
      </c>
      <c r="C1082" s="16" t="s">
        <v>61</v>
      </c>
      <c r="D1082" s="16" t="s">
        <v>2140</v>
      </c>
      <c r="E1082" s="16">
        <v>24</v>
      </c>
      <c r="F1082" s="16" t="s">
        <v>63</v>
      </c>
      <c r="G1082" s="16">
        <v>49074734</v>
      </c>
    </row>
    <row r="1083" spans="1:7" x14ac:dyDescent="0.45">
      <c r="A1083" s="20">
        <v>328</v>
      </c>
      <c r="B1083" s="21" t="s">
        <v>2141</v>
      </c>
      <c r="C1083" s="21" t="s">
        <v>65</v>
      </c>
      <c r="D1083" s="21" t="s">
        <v>2142</v>
      </c>
      <c r="E1083" s="21">
        <v>33</v>
      </c>
      <c r="F1083" s="21" t="s">
        <v>253</v>
      </c>
      <c r="G1083" s="21">
        <v>28431402</v>
      </c>
    </row>
    <row r="1084" spans="1:7" x14ac:dyDescent="0.45">
      <c r="A1084" s="19">
        <v>1029</v>
      </c>
      <c r="B1084" s="16" t="s">
        <v>2143</v>
      </c>
      <c r="C1084" s="16" t="s">
        <v>61</v>
      </c>
      <c r="D1084" s="16" t="s">
        <v>2144</v>
      </c>
      <c r="E1084" s="16">
        <v>28</v>
      </c>
      <c r="F1084" s="16" t="s">
        <v>63</v>
      </c>
      <c r="G1084" s="16">
        <v>7120934</v>
      </c>
    </row>
    <row r="1085" spans="1:7" x14ac:dyDescent="0.45">
      <c r="A1085" s="20">
        <v>342</v>
      </c>
      <c r="B1085" s="21" t="s">
        <v>2145</v>
      </c>
      <c r="C1085" s="21" t="s">
        <v>65</v>
      </c>
      <c r="D1085" s="21" t="s">
        <v>2146</v>
      </c>
      <c r="E1085" s="21">
        <v>26</v>
      </c>
      <c r="F1085" s="21" t="s">
        <v>63</v>
      </c>
      <c r="G1085" s="21">
        <v>12898849</v>
      </c>
    </row>
    <row r="1086" spans="1:7" x14ac:dyDescent="0.45">
      <c r="A1086" s="19">
        <v>717</v>
      </c>
      <c r="B1086" s="16" t="s">
        <v>2147</v>
      </c>
      <c r="C1086" s="16" t="s">
        <v>61</v>
      </c>
      <c r="D1086" s="16" t="s">
        <v>2148</v>
      </c>
      <c r="E1086" s="16">
        <v>45</v>
      </c>
      <c r="F1086" s="16" t="s">
        <v>63</v>
      </c>
      <c r="G1086" s="16">
        <v>31804558</v>
      </c>
    </row>
    <row r="1087" spans="1:7" x14ac:dyDescent="0.45">
      <c r="A1087" s="20">
        <v>518</v>
      </c>
      <c r="B1087" s="21" t="s">
        <v>2149</v>
      </c>
      <c r="C1087" s="21" t="s">
        <v>61</v>
      </c>
      <c r="D1087" s="21" t="s">
        <v>2150</v>
      </c>
      <c r="E1087" s="21">
        <v>32</v>
      </c>
      <c r="F1087" s="21" t="s">
        <v>63</v>
      </c>
      <c r="G1087" s="21">
        <v>80848804</v>
      </c>
    </row>
    <row r="1088" spans="1:7" x14ac:dyDescent="0.45">
      <c r="A1088" s="19">
        <v>1295</v>
      </c>
      <c r="B1088" s="16" t="s">
        <v>2151</v>
      </c>
      <c r="C1088" s="16" t="s">
        <v>61</v>
      </c>
      <c r="D1088" s="16" t="s">
        <v>2152</v>
      </c>
      <c r="E1088" s="16">
        <v>24</v>
      </c>
      <c r="F1088" s="16" t="s">
        <v>101</v>
      </c>
      <c r="G1088" s="16">
        <v>67397532</v>
      </c>
    </row>
    <row r="1089" spans="1:7" x14ac:dyDescent="0.45">
      <c r="A1089" s="20">
        <v>1427</v>
      </c>
      <c r="B1089" s="21" t="s">
        <v>2153</v>
      </c>
      <c r="C1089" s="21" t="s">
        <v>61</v>
      </c>
      <c r="D1089" s="21" t="s">
        <v>2154</v>
      </c>
      <c r="E1089" s="21">
        <v>32</v>
      </c>
      <c r="F1089" s="21" t="s">
        <v>121</v>
      </c>
      <c r="G1089" s="21">
        <v>18431404</v>
      </c>
    </row>
    <row r="1090" spans="1:7" x14ac:dyDescent="0.45">
      <c r="A1090" s="19">
        <v>440</v>
      </c>
      <c r="B1090" s="16" t="s">
        <v>2155</v>
      </c>
      <c r="C1090" s="16" t="s">
        <v>61</v>
      </c>
      <c r="D1090" s="16" t="s">
        <v>2156</v>
      </c>
      <c r="E1090" s="16">
        <v>26</v>
      </c>
      <c r="F1090" s="16" t="s">
        <v>63</v>
      </c>
      <c r="G1090" s="16">
        <v>95720993</v>
      </c>
    </row>
    <row r="1091" spans="1:7" x14ac:dyDescent="0.45">
      <c r="A1091" s="20">
        <v>1152</v>
      </c>
      <c r="B1091" s="21" t="s">
        <v>2157</v>
      </c>
      <c r="C1091" s="21" t="s">
        <v>65</v>
      </c>
      <c r="D1091" s="21" t="s">
        <v>2158</v>
      </c>
      <c r="E1091" s="21">
        <v>34</v>
      </c>
      <c r="F1091" s="21" t="s">
        <v>168</v>
      </c>
      <c r="G1091" s="21">
        <v>57854541</v>
      </c>
    </row>
    <row r="1092" spans="1:7" x14ac:dyDescent="0.45">
      <c r="A1092" s="19">
        <v>1033</v>
      </c>
      <c r="B1092" s="16" t="s">
        <v>1921</v>
      </c>
      <c r="C1092" s="16" t="s">
        <v>65</v>
      </c>
      <c r="D1092" s="16" t="s">
        <v>1922</v>
      </c>
      <c r="E1092" s="16">
        <v>22</v>
      </c>
      <c r="F1092" s="16" t="s">
        <v>63</v>
      </c>
      <c r="G1092" s="16">
        <v>52889338</v>
      </c>
    </row>
    <row r="1093" spans="1:7" x14ac:dyDescent="0.45">
      <c r="A1093" s="20">
        <v>1447</v>
      </c>
      <c r="B1093" s="21" t="s">
        <v>2159</v>
      </c>
      <c r="C1093" s="21" t="s">
        <v>61</v>
      </c>
      <c r="D1093" s="21" t="s">
        <v>2160</v>
      </c>
      <c r="E1093" s="21">
        <v>19</v>
      </c>
      <c r="F1093" s="21" t="s">
        <v>63</v>
      </c>
      <c r="G1093" s="21">
        <v>19496532</v>
      </c>
    </row>
    <row r="1094" spans="1:7" x14ac:dyDescent="0.45">
      <c r="A1094" s="19">
        <v>1472</v>
      </c>
      <c r="B1094" s="16" t="s">
        <v>2161</v>
      </c>
      <c r="C1094" s="16" t="s">
        <v>65</v>
      </c>
      <c r="D1094" s="16" t="s">
        <v>2162</v>
      </c>
      <c r="E1094" s="16">
        <v>42</v>
      </c>
      <c r="F1094" s="16" t="s">
        <v>126</v>
      </c>
      <c r="G1094" s="16">
        <v>8637996</v>
      </c>
    </row>
    <row r="1095" spans="1:7" x14ac:dyDescent="0.45">
      <c r="A1095" s="20">
        <v>959</v>
      </c>
      <c r="B1095" s="21" t="s">
        <v>2163</v>
      </c>
      <c r="C1095" s="21" t="s">
        <v>61</v>
      </c>
      <c r="D1095" s="21" t="s">
        <v>2164</v>
      </c>
      <c r="E1095" s="21">
        <v>39</v>
      </c>
      <c r="F1095" s="21" t="s">
        <v>121</v>
      </c>
      <c r="G1095" s="21">
        <v>66519401</v>
      </c>
    </row>
    <row r="1096" spans="1:7" x14ac:dyDescent="0.45">
      <c r="A1096" s="19">
        <v>221</v>
      </c>
      <c r="B1096" s="16" t="s">
        <v>2165</v>
      </c>
      <c r="C1096" s="16" t="s">
        <v>71</v>
      </c>
      <c r="D1096" s="16" t="s">
        <v>2166</v>
      </c>
      <c r="E1096" s="16">
        <v>22</v>
      </c>
      <c r="F1096" s="16" t="s">
        <v>63</v>
      </c>
      <c r="G1096" s="16">
        <v>46526647</v>
      </c>
    </row>
    <row r="1097" spans="1:7" x14ac:dyDescent="0.45">
      <c r="A1097" s="20">
        <v>1281</v>
      </c>
      <c r="B1097" s="21" t="s">
        <v>2167</v>
      </c>
      <c r="C1097" s="21" t="s">
        <v>61</v>
      </c>
      <c r="D1097" s="21" t="s">
        <v>2168</v>
      </c>
      <c r="E1097" s="21">
        <v>29</v>
      </c>
      <c r="F1097" s="21" t="s">
        <v>253</v>
      </c>
      <c r="G1097" s="21">
        <v>62188975</v>
      </c>
    </row>
    <row r="1098" spans="1:7" x14ac:dyDescent="0.45">
      <c r="A1098" s="19">
        <v>183</v>
      </c>
      <c r="B1098" s="16" t="s">
        <v>2169</v>
      </c>
      <c r="C1098" s="16" t="s">
        <v>65</v>
      </c>
      <c r="D1098" s="16" t="s">
        <v>2170</v>
      </c>
      <c r="E1098" s="16">
        <v>35</v>
      </c>
      <c r="F1098" s="16" t="s">
        <v>79</v>
      </c>
      <c r="G1098" s="16">
        <v>96149008</v>
      </c>
    </row>
    <row r="1099" spans="1:7" x14ac:dyDescent="0.45">
      <c r="A1099" s="20">
        <v>1631</v>
      </c>
      <c r="B1099" s="21" t="s">
        <v>2171</v>
      </c>
      <c r="C1099" s="21" t="s">
        <v>65</v>
      </c>
      <c r="D1099" s="21" t="s">
        <v>2172</v>
      </c>
      <c r="E1099" s="21">
        <v>30</v>
      </c>
      <c r="F1099" s="21" t="s">
        <v>126</v>
      </c>
      <c r="G1099" s="21">
        <v>95389589</v>
      </c>
    </row>
    <row r="1100" spans="1:7" x14ac:dyDescent="0.45">
      <c r="A1100" s="19">
        <v>162</v>
      </c>
      <c r="B1100" s="16" t="s">
        <v>2173</v>
      </c>
      <c r="C1100" s="16" t="s">
        <v>61</v>
      </c>
      <c r="D1100" s="16" t="s">
        <v>2174</v>
      </c>
      <c r="E1100" s="16">
        <v>37</v>
      </c>
      <c r="F1100" s="16" t="s">
        <v>106</v>
      </c>
      <c r="G1100" s="16">
        <v>94058865</v>
      </c>
    </row>
    <row r="1101" spans="1:7" x14ac:dyDescent="0.45">
      <c r="A1101" s="20">
        <v>1702</v>
      </c>
      <c r="B1101" s="21" t="s">
        <v>2175</v>
      </c>
      <c r="C1101" s="21" t="s">
        <v>61</v>
      </c>
      <c r="D1101" s="21" t="s">
        <v>2176</v>
      </c>
      <c r="E1101" s="21">
        <v>28</v>
      </c>
      <c r="F1101" s="21" t="s">
        <v>106</v>
      </c>
      <c r="G1101" s="21">
        <v>77991411</v>
      </c>
    </row>
    <row r="1102" spans="1:7" x14ac:dyDescent="0.45">
      <c r="A1102" s="19">
        <v>1717</v>
      </c>
      <c r="B1102" s="16" t="s">
        <v>2177</v>
      </c>
      <c r="C1102" s="16" t="s">
        <v>65</v>
      </c>
      <c r="D1102" s="16" t="s">
        <v>2178</v>
      </c>
      <c r="E1102" s="16">
        <v>45</v>
      </c>
      <c r="F1102" s="16" t="s">
        <v>93</v>
      </c>
      <c r="G1102" s="16">
        <v>58757687</v>
      </c>
    </row>
    <row r="1103" spans="1:7" x14ac:dyDescent="0.45">
      <c r="A1103" s="20">
        <v>320</v>
      </c>
      <c r="B1103" s="21" t="s">
        <v>2179</v>
      </c>
      <c r="C1103" s="21" t="s">
        <v>65</v>
      </c>
      <c r="D1103" s="21" t="s">
        <v>2180</v>
      </c>
      <c r="E1103" s="21">
        <v>28</v>
      </c>
      <c r="F1103" s="21" t="s">
        <v>63</v>
      </c>
      <c r="G1103" s="21">
        <v>46835642</v>
      </c>
    </row>
    <row r="1104" spans="1:7" x14ac:dyDescent="0.45">
      <c r="A1104" s="19">
        <v>40</v>
      </c>
      <c r="B1104" s="16" t="s">
        <v>2181</v>
      </c>
      <c r="C1104" s="16" t="s">
        <v>61</v>
      </c>
      <c r="D1104" s="16" t="s">
        <v>2154</v>
      </c>
      <c r="E1104" s="16">
        <v>32</v>
      </c>
      <c r="F1104" s="16" t="s">
        <v>126</v>
      </c>
      <c r="G1104" s="16">
        <v>37982939</v>
      </c>
    </row>
    <row r="1105" spans="1:7" x14ac:dyDescent="0.45">
      <c r="A1105" s="20">
        <v>709</v>
      </c>
      <c r="B1105" s="21" t="s">
        <v>2182</v>
      </c>
      <c r="C1105" s="21" t="s">
        <v>65</v>
      </c>
      <c r="D1105" s="21" t="s">
        <v>2183</v>
      </c>
      <c r="E1105" s="21">
        <v>31</v>
      </c>
      <c r="F1105" s="21" t="s">
        <v>63</v>
      </c>
      <c r="G1105" s="21">
        <v>10048203</v>
      </c>
    </row>
    <row r="1106" spans="1:7" x14ac:dyDescent="0.45">
      <c r="A1106" s="19">
        <v>80</v>
      </c>
      <c r="B1106" s="16" t="s">
        <v>2184</v>
      </c>
      <c r="C1106" s="16" t="s">
        <v>61</v>
      </c>
      <c r="D1106" s="16" t="s">
        <v>2185</v>
      </c>
      <c r="E1106" s="16">
        <v>32</v>
      </c>
      <c r="F1106" s="16" t="s">
        <v>121</v>
      </c>
      <c r="G1106" s="16">
        <v>27386747</v>
      </c>
    </row>
    <row r="1107" spans="1:7" x14ac:dyDescent="0.45">
      <c r="A1107" s="20">
        <v>540</v>
      </c>
      <c r="B1107" s="21" t="s">
        <v>2186</v>
      </c>
      <c r="C1107" s="21" t="s">
        <v>65</v>
      </c>
      <c r="D1107" s="21" t="s">
        <v>2187</v>
      </c>
      <c r="E1107" s="21">
        <v>27</v>
      </c>
      <c r="F1107" s="21" t="s">
        <v>63</v>
      </c>
      <c r="G1107" s="21">
        <v>56789181</v>
      </c>
    </row>
    <row r="1108" spans="1:7" x14ac:dyDescent="0.45">
      <c r="A1108" s="19">
        <v>786</v>
      </c>
      <c r="B1108" s="16" t="s">
        <v>2188</v>
      </c>
      <c r="C1108" s="16" t="s">
        <v>65</v>
      </c>
      <c r="D1108" s="16" t="s">
        <v>2189</v>
      </c>
      <c r="E1108" s="16">
        <v>25</v>
      </c>
      <c r="F1108" s="16" t="s">
        <v>63</v>
      </c>
      <c r="G1108" s="16">
        <v>76770538</v>
      </c>
    </row>
    <row r="1109" spans="1:7" x14ac:dyDescent="0.45">
      <c r="A1109" s="20">
        <v>204</v>
      </c>
      <c r="B1109" s="21" t="s">
        <v>2190</v>
      </c>
      <c r="C1109" s="21" t="s">
        <v>65</v>
      </c>
      <c r="D1109" s="21" t="s">
        <v>2191</v>
      </c>
      <c r="E1109" s="21">
        <v>22</v>
      </c>
      <c r="F1109" s="21" t="s">
        <v>63</v>
      </c>
      <c r="G1109" s="21">
        <v>11455909</v>
      </c>
    </row>
    <row r="1110" spans="1:7" x14ac:dyDescent="0.45">
      <c r="A1110" s="19">
        <v>976</v>
      </c>
      <c r="B1110" s="16" t="s">
        <v>2192</v>
      </c>
      <c r="C1110" s="16" t="s">
        <v>71</v>
      </c>
      <c r="D1110" s="16" t="s">
        <v>2193</v>
      </c>
      <c r="E1110" s="16">
        <v>34</v>
      </c>
      <c r="F1110" s="16" t="s">
        <v>93</v>
      </c>
      <c r="G1110" s="16">
        <v>94768728</v>
      </c>
    </row>
    <row r="1111" spans="1:7" x14ac:dyDescent="0.45">
      <c r="A1111" s="20">
        <v>403</v>
      </c>
      <c r="B1111" s="21" t="s">
        <v>2194</v>
      </c>
      <c r="C1111" s="21" t="s">
        <v>71</v>
      </c>
      <c r="D1111" s="21" t="s">
        <v>2195</v>
      </c>
      <c r="E1111" s="21">
        <v>27</v>
      </c>
      <c r="F1111" s="21" t="s">
        <v>63</v>
      </c>
      <c r="G1111" s="21">
        <v>27521119</v>
      </c>
    </row>
    <row r="1112" spans="1:7" x14ac:dyDescent="0.45">
      <c r="A1112" s="19">
        <v>334</v>
      </c>
      <c r="B1112" s="16" t="s">
        <v>2196</v>
      </c>
      <c r="C1112" s="16" t="s">
        <v>61</v>
      </c>
      <c r="D1112" s="16" t="s">
        <v>2197</v>
      </c>
      <c r="E1112" s="16">
        <v>35</v>
      </c>
      <c r="F1112" s="16" t="s">
        <v>168</v>
      </c>
      <c r="G1112" s="16">
        <v>78000739</v>
      </c>
    </row>
    <row r="1113" spans="1:7" x14ac:dyDescent="0.45">
      <c r="A1113" s="20">
        <v>738</v>
      </c>
      <c r="B1113" s="21" t="s">
        <v>2198</v>
      </c>
      <c r="C1113" s="21" t="s">
        <v>65</v>
      </c>
      <c r="D1113" s="21" t="s">
        <v>2199</v>
      </c>
      <c r="E1113" s="21">
        <v>31</v>
      </c>
      <c r="F1113" s="21" t="s">
        <v>93</v>
      </c>
      <c r="G1113" s="21">
        <v>43471394</v>
      </c>
    </row>
    <row r="1114" spans="1:7" x14ac:dyDescent="0.45">
      <c r="A1114" s="19">
        <v>724</v>
      </c>
      <c r="B1114" s="16" t="s">
        <v>2200</v>
      </c>
      <c r="C1114" s="16" t="s">
        <v>65</v>
      </c>
      <c r="D1114" s="16" t="s">
        <v>2201</v>
      </c>
      <c r="E1114" s="16">
        <v>28</v>
      </c>
      <c r="F1114" s="16" t="s">
        <v>101</v>
      </c>
      <c r="G1114" s="16">
        <v>97563074</v>
      </c>
    </row>
    <row r="1115" spans="1:7" x14ac:dyDescent="0.45">
      <c r="A1115" s="20">
        <v>400</v>
      </c>
      <c r="B1115" s="21" t="s">
        <v>2202</v>
      </c>
      <c r="C1115" s="21" t="s">
        <v>61</v>
      </c>
      <c r="D1115" s="21" t="s">
        <v>2203</v>
      </c>
      <c r="E1115" s="21">
        <v>23</v>
      </c>
      <c r="F1115" s="21" t="s">
        <v>63</v>
      </c>
      <c r="G1115" s="21">
        <v>98512596</v>
      </c>
    </row>
    <row r="1116" spans="1:7" x14ac:dyDescent="0.45">
      <c r="A1116" s="19">
        <v>447</v>
      </c>
      <c r="B1116" s="16" t="s">
        <v>2204</v>
      </c>
      <c r="C1116" s="16" t="s">
        <v>61</v>
      </c>
      <c r="D1116" s="16" t="s">
        <v>2205</v>
      </c>
      <c r="E1116" s="16">
        <v>29</v>
      </c>
      <c r="F1116" s="16" t="s">
        <v>63</v>
      </c>
      <c r="G1116" s="16">
        <v>99929962</v>
      </c>
    </row>
    <row r="1117" spans="1:7" x14ac:dyDescent="0.45">
      <c r="A1117" s="20">
        <v>1276</v>
      </c>
      <c r="B1117" s="21" t="s">
        <v>2206</v>
      </c>
      <c r="C1117" s="21" t="s">
        <v>61</v>
      </c>
      <c r="D1117" s="21" t="s">
        <v>408</v>
      </c>
      <c r="E1117" s="21">
        <v>34</v>
      </c>
      <c r="F1117" s="21" t="s">
        <v>121</v>
      </c>
      <c r="G1117" s="21">
        <v>35873794</v>
      </c>
    </row>
    <row r="1118" spans="1:7" x14ac:dyDescent="0.45">
      <c r="A1118" s="19">
        <v>129</v>
      </c>
      <c r="B1118" s="16" t="s">
        <v>2207</v>
      </c>
      <c r="C1118" s="16" t="s">
        <v>65</v>
      </c>
      <c r="D1118" s="16" t="s">
        <v>2208</v>
      </c>
      <c r="E1118" s="16">
        <v>21</v>
      </c>
      <c r="F1118" s="16" t="s">
        <v>79</v>
      </c>
      <c r="G1118" s="16">
        <v>42915328</v>
      </c>
    </row>
    <row r="1119" spans="1:7" x14ac:dyDescent="0.45">
      <c r="A1119" s="20">
        <v>1065</v>
      </c>
      <c r="B1119" s="21" t="s">
        <v>2209</v>
      </c>
      <c r="C1119" s="21" t="s">
        <v>65</v>
      </c>
      <c r="D1119" s="21" t="s">
        <v>2210</v>
      </c>
      <c r="E1119" s="21">
        <v>26</v>
      </c>
      <c r="F1119" s="21" t="s">
        <v>88</v>
      </c>
      <c r="G1119" s="21">
        <v>98318572</v>
      </c>
    </row>
    <row r="1120" spans="1:7" x14ac:dyDescent="0.45">
      <c r="A1120" s="19">
        <v>1135</v>
      </c>
      <c r="B1120" s="16" t="s">
        <v>2211</v>
      </c>
      <c r="C1120" s="16" t="s">
        <v>71</v>
      </c>
      <c r="D1120" s="16" t="s">
        <v>2212</v>
      </c>
      <c r="E1120" s="16">
        <v>28</v>
      </c>
      <c r="F1120" s="16" t="s">
        <v>63</v>
      </c>
      <c r="G1120" s="16">
        <v>40042838</v>
      </c>
    </row>
    <row r="1121" spans="1:7" x14ac:dyDescent="0.45">
      <c r="A1121" s="20">
        <v>263</v>
      </c>
      <c r="B1121" s="21" t="s">
        <v>2213</v>
      </c>
      <c r="C1121" s="21" t="s">
        <v>65</v>
      </c>
      <c r="D1121" s="21" t="s">
        <v>2214</v>
      </c>
      <c r="E1121" s="21">
        <v>29</v>
      </c>
      <c r="F1121" s="21" t="s">
        <v>253</v>
      </c>
      <c r="G1121" s="21">
        <v>63964946</v>
      </c>
    </row>
    <row r="1122" spans="1:7" x14ac:dyDescent="0.45">
      <c r="A1122" s="19">
        <v>1000</v>
      </c>
      <c r="B1122" s="16" t="s">
        <v>2215</v>
      </c>
      <c r="C1122" s="16" t="s">
        <v>61</v>
      </c>
      <c r="D1122" s="16" t="s">
        <v>2216</v>
      </c>
      <c r="E1122" s="16">
        <v>32</v>
      </c>
      <c r="F1122" s="16" t="s">
        <v>63</v>
      </c>
      <c r="G1122" s="16">
        <v>16919527</v>
      </c>
    </row>
    <row r="1123" spans="1:7" x14ac:dyDescent="0.45">
      <c r="A1123" s="20">
        <v>946</v>
      </c>
      <c r="B1123" s="21" t="s">
        <v>2217</v>
      </c>
      <c r="C1123" s="21" t="s">
        <v>65</v>
      </c>
      <c r="D1123" s="21" t="s">
        <v>2218</v>
      </c>
      <c r="E1123" s="21">
        <v>21</v>
      </c>
      <c r="F1123" s="21" t="s">
        <v>63</v>
      </c>
      <c r="G1123" s="21">
        <v>79023627</v>
      </c>
    </row>
    <row r="1124" spans="1:7" x14ac:dyDescent="0.45">
      <c r="A1124" s="19">
        <v>1769</v>
      </c>
      <c r="B1124" s="16" t="s">
        <v>2219</v>
      </c>
      <c r="C1124" s="16" t="s">
        <v>61</v>
      </c>
      <c r="D1124" s="16" t="s">
        <v>2220</v>
      </c>
      <c r="E1124" s="16">
        <v>29</v>
      </c>
      <c r="F1124" s="16" t="s">
        <v>121</v>
      </c>
      <c r="G1124" s="16">
        <v>54095807</v>
      </c>
    </row>
    <row r="1125" spans="1:7" x14ac:dyDescent="0.45">
      <c r="A1125" s="20">
        <v>785</v>
      </c>
      <c r="B1125" s="21" t="s">
        <v>2221</v>
      </c>
      <c r="C1125" s="21" t="s">
        <v>61</v>
      </c>
      <c r="D1125" s="21" t="s">
        <v>2222</v>
      </c>
      <c r="E1125" s="21">
        <v>34</v>
      </c>
      <c r="F1125" s="21" t="s">
        <v>168</v>
      </c>
      <c r="G1125" s="21">
        <v>28928361</v>
      </c>
    </row>
    <row r="1126" spans="1:7" x14ac:dyDescent="0.45">
      <c r="A1126" s="19">
        <v>63</v>
      </c>
      <c r="B1126" s="16" t="s">
        <v>2223</v>
      </c>
      <c r="C1126" s="16" t="s">
        <v>61</v>
      </c>
      <c r="D1126" s="16" t="s">
        <v>2224</v>
      </c>
      <c r="E1126" s="16">
        <v>39</v>
      </c>
      <c r="F1126" s="16" t="s">
        <v>126</v>
      </c>
      <c r="G1126" s="16">
        <v>30255032</v>
      </c>
    </row>
    <row r="1127" spans="1:7" x14ac:dyDescent="0.45">
      <c r="A1127" s="20">
        <v>592</v>
      </c>
      <c r="B1127" s="21" t="s">
        <v>2225</v>
      </c>
      <c r="C1127" s="21" t="s">
        <v>65</v>
      </c>
      <c r="D1127" s="21" t="s">
        <v>2226</v>
      </c>
      <c r="E1127" s="21">
        <v>29</v>
      </c>
      <c r="F1127" s="21" t="s">
        <v>63</v>
      </c>
      <c r="G1127" s="21">
        <v>37001007</v>
      </c>
    </row>
    <row r="1128" spans="1:7" x14ac:dyDescent="0.45">
      <c r="A1128" s="19">
        <v>1477</v>
      </c>
      <c r="B1128" s="16" t="s">
        <v>2227</v>
      </c>
      <c r="C1128" s="16" t="s">
        <v>61</v>
      </c>
      <c r="D1128" s="16" t="s">
        <v>2228</v>
      </c>
      <c r="E1128" s="16">
        <v>33</v>
      </c>
      <c r="F1128" s="16" t="s">
        <v>121</v>
      </c>
      <c r="G1128" s="16">
        <v>7530219</v>
      </c>
    </row>
    <row r="1129" spans="1:7" x14ac:dyDescent="0.45">
      <c r="A1129" s="20">
        <v>78</v>
      </c>
      <c r="B1129" s="21" t="s">
        <v>2229</v>
      </c>
      <c r="C1129" s="21" t="s">
        <v>61</v>
      </c>
      <c r="D1129" s="21" t="s">
        <v>2230</v>
      </c>
      <c r="E1129" s="21">
        <v>19</v>
      </c>
      <c r="F1129" s="21" t="s">
        <v>63</v>
      </c>
      <c r="G1129" s="21">
        <v>835851</v>
      </c>
    </row>
    <row r="1130" spans="1:7" x14ac:dyDescent="0.45">
      <c r="A1130" s="19">
        <v>481</v>
      </c>
      <c r="B1130" s="16" t="s">
        <v>2231</v>
      </c>
      <c r="C1130" s="16" t="s">
        <v>61</v>
      </c>
      <c r="D1130" s="16" t="s">
        <v>2232</v>
      </c>
      <c r="E1130" s="16">
        <v>44</v>
      </c>
      <c r="F1130" s="16" t="s">
        <v>63</v>
      </c>
      <c r="G1130" s="16">
        <v>98404591</v>
      </c>
    </row>
    <row r="1131" spans="1:7" x14ac:dyDescent="0.45">
      <c r="A1131" s="20">
        <v>1053</v>
      </c>
      <c r="B1131" s="21" t="s">
        <v>94</v>
      </c>
      <c r="C1131" s="21" t="s">
        <v>61</v>
      </c>
      <c r="D1131" s="21" t="s">
        <v>95</v>
      </c>
      <c r="E1131" s="21">
        <v>29</v>
      </c>
      <c r="F1131" s="21" t="s">
        <v>63</v>
      </c>
      <c r="G1131" s="21">
        <v>60878322</v>
      </c>
    </row>
    <row r="1132" spans="1:7" x14ac:dyDescent="0.45">
      <c r="A1132" s="19">
        <v>1121</v>
      </c>
      <c r="B1132" s="16" t="s">
        <v>2233</v>
      </c>
      <c r="C1132" s="16" t="s">
        <v>61</v>
      </c>
      <c r="D1132" s="16" t="s">
        <v>2234</v>
      </c>
      <c r="E1132" s="16">
        <v>34</v>
      </c>
      <c r="F1132" s="16" t="s">
        <v>63</v>
      </c>
      <c r="G1132" s="16">
        <v>34316177</v>
      </c>
    </row>
    <row r="1133" spans="1:7" x14ac:dyDescent="0.45">
      <c r="A1133" s="20">
        <v>1683</v>
      </c>
      <c r="B1133" s="21" t="s">
        <v>2235</v>
      </c>
      <c r="C1133" s="21" t="s">
        <v>71</v>
      </c>
      <c r="D1133" s="21" t="s">
        <v>2236</v>
      </c>
      <c r="E1133" s="21">
        <v>26</v>
      </c>
      <c r="F1133" s="21" t="s">
        <v>126</v>
      </c>
      <c r="G1133" s="21">
        <v>5924832</v>
      </c>
    </row>
    <row r="1134" spans="1:7" x14ac:dyDescent="0.45">
      <c r="A1134" s="19">
        <v>521</v>
      </c>
      <c r="B1134" s="16" t="s">
        <v>2237</v>
      </c>
      <c r="C1134" s="16" t="s">
        <v>65</v>
      </c>
      <c r="D1134" s="16" t="s">
        <v>2238</v>
      </c>
      <c r="E1134" s="16">
        <v>25</v>
      </c>
      <c r="F1134" s="16" t="s">
        <v>63</v>
      </c>
      <c r="G1134" s="16">
        <v>29627882</v>
      </c>
    </row>
    <row r="1135" spans="1:7" x14ac:dyDescent="0.45">
      <c r="A1135" s="20">
        <v>913</v>
      </c>
      <c r="B1135" s="21" t="s">
        <v>846</v>
      </c>
      <c r="C1135" s="21" t="s">
        <v>61</v>
      </c>
      <c r="D1135" s="21" t="s">
        <v>847</v>
      </c>
      <c r="E1135" s="21">
        <v>19</v>
      </c>
      <c r="F1135" s="21" t="s">
        <v>63</v>
      </c>
      <c r="G1135" s="21">
        <v>97216996</v>
      </c>
    </row>
    <row r="1136" spans="1:7" x14ac:dyDescent="0.45">
      <c r="A1136" s="19">
        <v>1191</v>
      </c>
      <c r="B1136" s="16" t="s">
        <v>2239</v>
      </c>
      <c r="C1136" s="16" t="s">
        <v>61</v>
      </c>
      <c r="D1136" s="16" t="s">
        <v>2240</v>
      </c>
      <c r="E1136" s="16">
        <v>33</v>
      </c>
      <c r="F1136" s="16" t="s">
        <v>126</v>
      </c>
      <c r="G1136" s="16">
        <v>76318330</v>
      </c>
    </row>
    <row r="1137" spans="1:7" x14ac:dyDescent="0.45">
      <c r="A1137" s="20">
        <v>659</v>
      </c>
      <c r="B1137" s="21" t="s">
        <v>2241</v>
      </c>
      <c r="C1137" s="21" t="s">
        <v>61</v>
      </c>
      <c r="D1137" s="21" t="s">
        <v>2242</v>
      </c>
      <c r="E1137" s="21">
        <v>28</v>
      </c>
      <c r="F1137" s="21" t="s">
        <v>168</v>
      </c>
      <c r="G1137" s="21">
        <v>69384454</v>
      </c>
    </row>
    <row r="1138" spans="1:7" x14ac:dyDescent="0.45">
      <c r="A1138" s="19">
        <v>1067</v>
      </c>
      <c r="B1138" s="16" t="s">
        <v>2243</v>
      </c>
      <c r="C1138" s="16" t="s">
        <v>61</v>
      </c>
      <c r="D1138" s="16" t="s">
        <v>2244</v>
      </c>
      <c r="E1138" s="16">
        <v>27</v>
      </c>
      <c r="F1138" s="16" t="s">
        <v>121</v>
      </c>
      <c r="G1138" s="16">
        <v>39150239</v>
      </c>
    </row>
    <row r="1139" spans="1:7" x14ac:dyDescent="0.45">
      <c r="A1139" s="20">
        <v>1341</v>
      </c>
      <c r="B1139" s="21" t="s">
        <v>2245</v>
      </c>
      <c r="C1139" s="21" t="s">
        <v>61</v>
      </c>
      <c r="D1139" s="21" t="s">
        <v>2246</v>
      </c>
      <c r="E1139" s="21">
        <v>43</v>
      </c>
      <c r="F1139" s="21" t="s">
        <v>88</v>
      </c>
      <c r="G1139" s="21">
        <v>35953506</v>
      </c>
    </row>
    <row r="1140" spans="1:7" x14ac:dyDescent="0.45">
      <c r="A1140" s="19">
        <v>411</v>
      </c>
      <c r="B1140" s="16" t="s">
        <v>2247</v>
      </c>
      <c r="C1140" s="16" t="s">
        <v>71</v>
      </c>
      <c r="D1140" s="16" t="s">
        <v>2248</v>
      </c>
      <c r="E1140" s="16">
        <v>37</v>
      </c>
      <c r="F1140" s="16" t="s">
        <v>63</v>
      </c>
      <c r="G1140" s="16">
        <v>32702119</v>
      </c>
    </row>
    <row r="1141" spans="1:7" x14ac:dyDescent="0.45">
      <c r="A1141" s="20">
        <v>980</v>
      </c>
      <c r="B1141" s="21" t="s">
        <v>2249</v>
      </c>
      <c r="C1141" s="21" t="s">
        <v>61</v>
      </c>
      <c r="D1141" s="21" t="s">
        <v>2250</v>
      </c>
      <c r="E1141" s="21">
        <v>24</v>
      </c>
      <c r="F1141" s="21" t="s">
        <v>63</v>
      </c>
      <c r="G1141" s="21">
        <v>93926640</v>
      </c>
    </row>
    <row r="1142" spans="1:7" x14ac:dyDescent="0.45">
      <c r="A1142" s="19">
        <v>1108</v>
      </c>
      <c r="B1142" s="16" t="s">
        <v>2251</v>
      </c>
      <c r="C1142" s="16" t="s">
        <v>71</v>
      </c>
      <c r="D1142" s="16" t="s">
        <v>2252</v>
      </c>
      <c r="E1142" s="16">
        <v>24</v>
      </c>
      <c r="F1142" s="16" t="s">
        <v>63</v>
      </c>
      <c r="G1142" s="16">
        <v>26958151</v>
      </c>
    </row>
    <row r="1143" spans="1:7" x14ac:dyDescent="0.45">
      <c r="A1143" s="20">
        <v>1539</v>
      </c>
      <c r="B1143" s="21" t="s">
        <v>2253</v>
      </c>
      <c r="C1143" s="21" t="s">
        <v>61</v>
      </c>
      <c r="D1143" s="21" t="s">
        <v>2254</v>
      </c>
      <c r="E1143" s="21">
        <v>33</v>
      </c>
      <c r="F1143" s="21" t="s">
        <v>63</v>
      </c>
      <c r="G1143" s="21">
        <v>12111497</v>
      </c>
    </row>
    <row r="1144" spans="1:7" x14ac:dyDescent="0.45">
      <c r="A1144" s="19">
        <v>790</v>
      </c>
      <c r="B1144" s="16" t="s">
        <v>2255</v>
      </c>
      <c r="C1144" s="16" t="s">
        <v>61</v>
      </c>
      <c r="D1144" s="16" t="s">
        <v>2256</v>
      </c>
      <c r="E1144" s="16">
        <v>30</v>
      </c>
      <c r="F1144" s="16" t="s">
        <v>1724</v>
      </c>
      <c r="G1144" s="16">
        <v>30088281</v>
      </c>
    </row>
    <row r="1145" spans="1:7" x14ac:dyDescent="0.45">
      <c r="A1145" s="20">
        <v>1703</v>
      </c>
      <c r="B1145" s="21" t="s">
        <v>2257</v>
      </c>
      <c r="C1145" s="21" t="s">
        <v>61</v>
      </c>
      <c r="D1145" s="21" t="s">
        <v>2258</v>
      </c>
      <c r="E1145" s="21">
        <v>34</v>
      </c>
      <c r="F1145" s="21" t="s">
        <v>63</v>
      </c>
      <c r="G1145" s="21">
        <v>17304730</v>
      </c>
    </row>
    <row r="1146" spans="1:7" x14ac:dyDescent="0.45">
      <c r="A1146" s="19">
        <v>1248</v>
      </c>
      <c r="B1146" s="16" t="s">
        <v>2259</v>
      </c>
      <c r="C1146" s="16" t="s">
        <v>65</v>
      </c>
      <c r="D1146" s="16" t="s">
        <v>2260</v>
      </c>
      <c r="E1146" s="16">
        <v>36</v>
      </c>
      <c r="F1146" s="16" t="s">
        <v>121</v>
      </c>
      <c r="G1146" s="16">
        <v>80192338</v>
      </c>
    </row>
    <row r="1147" spans="1:7" x14ac:dyDescent="0.45">
      <c r="A1147" s="20">
        <v>153</v>
      </c>
      <c r="B1147" s="21" t="s">
        <v>2261</v>
      </c>
      <c r="C1147" s="21" t="s">
        <v>61</v>
      </c>
      <c r="D1147" s="21" t="s">
        <v>2262</v>
      </c>
      <c r="E1147" s="21">
        <v>24</v>
      </c>
      <c r="F1147" s="21" t="s">
        <v>63</v>
      </c>
      <c r="G1147" s="21">
        <v>23461274</v>
      </c>
    </row>
    <row r="1148" spans="1:7" x14ac:dyDescent="0.45">
      <c r="A1148" s="19">
        <v>36</v>
      </c>
      <c r="B1148" s="16" t="s">
        <v>2263</v>
      </c>
      <c r="C1148" s="16" t="s">
        <v>61</v>
      </c>
      <c r="D1148" s="16" t="s">
        <v>2264</v>
      </c>
      <c r="E1148" s="16">
        <v>36</v>
      </c>
      <c r="F1148" s="16" t="s">
        <v>63</v>
      </c>
      <c r="G1148" s="16">
        <v>58668188</v>
      </c>
    </row>
    <row r="1149" spans="1:7" x14ac:dyDescent="0.45">
      <c r="A1149" s="20">
        <v>1320</v>
      </c>
      <c r="B1149" s="21" t="s">
        <v>2265</v>
      </c>
      <c r="C1149" s="21" t="s">
        <v>61</v>
      </c>
      <c r="D1149" s="21" t="s">
        <v>2266</v>
      </c>
      <c r="E1149" s="21">
        <v>24</v>
      </c>
      <c r="F1149" s="21" t="s">
        <v>63</v>
      </c>
      <c r="G1149" s="21">
        <v>92903422</v>
      </c>
    </row>
    <row r="1150" spans="1:7" x14ac:dyDescent="0.45">
      <c r="A1150" s="19">
        <v>172</v>
      </c>
      <c r="B1150" s="16" t="s">
        <v>2267</v>
      </c>
      <c r="C1150" s="16" t="s">
        <v>71</v>
      </c>
      <c r="D1150" s="16" t="s">
        <v>2268</v>
      </c>
      <c r="E1150" s="16">
        <v>28</v>
      </c>
      <c r="F1150" s="16" t="s">
        <v>168</v>
      </c>
      <c r="G1150" s="16">
        <v>86767807</v>
      </c>
    </row>
    <row r="1151" spans="1:7" x14ac:dyDescent="0.45">
      <c r="A1151" s="20">
        <v>890</v>
      </c>
      <c r="B1151" s="21" t="s">
        <v>2269</v>
      </c>
      <c r="C1151" s="21" t="s">
        <v>61</v>
      </c>
      <c r="D1151" s="21" t="s">
        <v>2270</v>
      </c>
      <c r="E1151" s="21">
        <v>33</v>
      </c>
      <c r="F1151" s="21" t="s">
        <v>63</v>
      </c>
      <c r="G1151" s="21">
        <v>76854948</v>
      </c>
    </row>
    <row r="1152" spans="1:7" x14ac:dyDescent="0.45">
      <c r="A1152" s="19">
        <v>917</v>
      </c>
      <c r="B1152" s="16" t="s">
        <v>2271</v>
      </c>
      <c r="C1152" s="16" t="s">
        <v>65</v>
      </c>
      <c r="D1152" s="16" t="s">
        <v>2272</v>
      </c>
      <c r="E1152" s="16">
        <v>29</v>
      </c>
      <c r="F1152" s="16" t="s">
        <v>63</v>
      </c>
      <c r="G1152" s="16">
        <v>46437382</v>
      </c>
    </row>
    <row r="1153" spans="1:7" x14ac:dyDescent="0.45">
      <c r="A1153" s="20">
        <v>693</v>
      </c>
      <c r="B1153" s="21" t="s">
        <v>2273</v>
      </c>
      <c r="C1153" s="21" t="s">
        <v>65</v>
      </c>
      <c r="D1153" s="21" t="s">
        <v>2274</v>
      </c>
      <c r="E1153" s="21">
        <v>25</v>
      </c>
      <c r="F1153" s="21" t="s">
        <v>63</v>
      </c>
      <c r="G1153" s="21">
        <v>9287014</v>
      </c>
    </row>
    <row r="1154" spans="1:7" x14ac:dyDescent="0.45">
      <c r="A1154" s="19">
        <v>1738</v>
      </c>
      <c r="B1154" s="16" t="s">
        <v>2275</v>
      </c>
      <c r="C1154" s="16" t="s">
        <v>65</v>
      </c>
      <c r="D1154" s="16" t="s">
        <v>2276</v>
      </c>
      <c r="E1154" s="16">
        <v>25</v>
      </c>
      <c r="F1154" s="16" t="s">
        <v>63</v>
      </c>
      <c r="G1154" s="16">
        <v>38167599</v>
      </c>
    </row>
    <row r="1155" spans="1:7" x14ac:dyDescent="0.45">
      <c r="A1155" s="20">
        <v>384</v>
      </c>
      <c r="B1155" s="21" t="s">
        <v>2277</v>
      </c>
      <c r="C1155" s="21" t="s">
        <v>61</v>
      </c>
      <c r="D1155" s="21" t="s">
        <v>2278</v>
      </c>
      <c r="E1155" s="21">
        <v>31</v>
      </c>
      <c r="F1155" s="21" t="s">
        <v>63</v>
      </c>
      <c r="G1155" s="21">
        <v>50429104</v>
      </c>
    </row>
    <row r="1156" spans="1:7" x14ac:dyDescent="0.45">
      <c r="A1156" s="19">
        <v>128</v>
      </c>
      <c r="B1156" s="16" t="s">
        <v>2279</v>
      </c>
      <c r="C1156" s="16" t="s">
        <v>61</v>
      </c>
      <c r="D1156" s="16" t="s">
        <v>2280</v>
      </c>
      <c r="E1156" s="16">
        <v>19</v>
      </c>
      <c r="F1156" s="16" t="s">
        <v>63</v>
      </c>
      <c r="G1156" s="16">
        <v>70946190</v>
      </c>
    </row>
    <row r="1157" spans="1:7" x14ac:dyDescent="0.45">
      <c r="A1157" s="20">
        <v>746</v>
      </c>
      <c r="B1157" s="21" t="s">
        <v>2281</v>
      </c>
      <c r="C1157" s="21" t="s">
        <v>61</v>
      </c>
      <c r="D1157" s="21" t="s">
        <v>2282</v>
      </c>
      <c r="E1157" s="21">
        <v>36</v>
      </c>
      <c r="F1157" s="21" t="s">
        <v>63</v>
      </c>
      <c r="G1157" s="21">
        <v>17908817</v>
      </c>
    </row>
    <row r="1158" spans="1:7" x14ac:dyDescent="0.45">
      <c r="A1158" s="19">
        <v>805</v>
      </c>
      <c r="B1158" s="16" t="s">
        <v>2283</v>
      </c>
      <c r="C1158" s="16" t="s">
        <v>65</v>
      </c>
      <c r="D1158" s="16" t="s">
        <v>2284</v>
      </c>
      <c r="E1158" s="16">
        <v>22</v>
      </c>
      <c r="F1158" s="16" t="s">
        <v>63</v>
      </c>
      <c r="G1158" s="16">
        <v>58903862</v>
      </c>
    </row>
    <row r="1159" spans="1:7" x14ac:dyDescent="0.45">
      <c r="A1159" s="20">
        <v>1776</v>
      </c>
      <c r="B1159" s="21" t="s">
        <v>2285</v>
      </c>
      <c r="C1159" s="21" t="s">
        <v>61</v>
      </c>
      <c r="D1159" s="21" t="s">
        <v>2286</v>
      </c>
      <c r="E1159" s="21">
        <v>20</v>
      </c>
      <c r="F1159" s="21" t="s">
        <v>253</v>
      </c>
      <c r="G1159" s="21">
        <v>45288850</v>
      </c>
    </row>
    <row r="1160" spans="1:7" x14ac:dyDescent="0.45">
      <c r="A1160" s="19">
        <v>301</v>
      </c>
      <c r="B1160" s="16" t="s">
        <v>2287</v>
      </c>
      <c r="C1160" s="16" t="s">
        <v>61</v>
      </c>
      <c r="D1160" s="16" t="s">
        <v>2288</v>
      </c>
      <c r="E1160" s="16">
        <v>27</v>
      </c>
      <c r="F1160" s="16" t="s">
        <v>79</v>
      </c>
      <c r="G1160" s="16">
        <v>27181690</v>
      </c>
    </row>
    <row r="1161" spans="1:7" x14ac:dyDescent="0.45">
      <c r="A1161" s="20">
        <v>957</v>
      </c>
      <c r="B1161" s="21" t="s">
        <v>2289</v>
      </c>
      <c r="C1161" s="21" t="s">
        <v>65</v>
      </c>
      <c r="D1161" s="21" t="s">
        <v>2290</v>
      </c>
      <c r="E1161" s="21">
        <v>22</v>
      </c>
      <c r="F1161" s="21" t="s">
        <v>63</v>
      </c>
      <c r="G1161" s="21">
        <v>81680016</v>
      </c>
    </row>
    <row r="1162" spans="1:7" x14ac:dyDescent="0.45">
      <c r="A1162" s="19">
        <v>10</v>
      </c>
      <c r="B1162" s="16" t="s">
        <v>2291</v>
      </c>
      <c r="C1162" s="16" t="s">
        <v>71</v>
      </c>
      <c r="D1162" s="16" t="s">
        <v>1217</v>
      </c>
      <c r="E1162" s="16">
        <v>26</v>
      </c>
      <c r="F1162" s="16" t="s">
        <v>63</v>
      </c>
      <c r="G1162" s="16">
        <v>86947947</v>
      </c>
    </row>
    <row r="1163" spans="1:7" x14ac:dyDescent="0.45">
      <c r="A1163" s="20">
        <v>782</v>
      </c>
      <c r="B1163" s="21" t="s">
        <v>2292</v>
      </c>
      <c r="C1163" s="21" t="s">
        <v>61</v>
      </c>
      <c r="D1163" s="21" t="s">
        <v>2293</v>
      </c>
      <c r="E1163" s="21">
        <v>37</v>
      </c>
      <c r="F1163" s="21" t="s">
        <v>101</v>
      </c>
      <c r="G1163" s="21">
        <v>8706242</v>
      </c>
    </row>
    <row r="1164" spans="1:7" x14ac:dyDescent="0.45">
      <c r="A1164" s="19">
        <v>516</v>
      </c>
      <c r="B1164" s="16" t="s">
        <v>2294</v>
      </c>
      <c r="C1164" s="16" t="s">
        <v>61</v>
      </c>
      <c r="D1164" s="16" t="s">
        <v>2295</v>
      </c>
      <c r="E1164" s="16">
        <v>35</v>
      </c>
      <c r="F1164" s="16" t="s">
        <v>63</v>
      </c>
      <c r="G1164" s="16">
        <v>82010628</v>
      </c>
    </row>
    <row r="1165" spans="1:7" x14ac:dyDescent="0.45">
      <c r="A1165" s="20">
        <v>1186</v>
      </c>
      <c r="B1165" s="21" t="s">
        <v>2296</v>
      </c>
      <c r="C1165" s="21" t="s">
        <v>61</v>
      </c>
      <c r="D1165" s="21" t="s">
        <v>610</v>
      </c>
      <c r="E1165" s="21">
        <v>34</v>
      </c>
      <c r="F1165" s="21" t="s">
        <v>63</v>
      </c>
      <c r="G1165" s="21">
        <v>30039201</v>
      </c>
    </row>
    <row r="1166" spans="1:7" x14ac:dyDescent="0.45">
      <c r="A1166" s="19">
        <v>1655</v>
      </c>
      <c r="B1166" s="16" t="s">
        <v>2297</v>
      </c>
      <c r="C1166" s="16" t="s">
        <v>61</v>
      </c>
      <c r="D1166" s="16" t="s">
        <v>2298</v>
      </c>
      <c r="E1166" s="16">
        <v>40</v>
      </c>
      <c r="F1166" s="16" t="s">
        <v>121</v>
      </c>
      <c r="G1166" s="16">
        <v>46705592</v>
      </c>
    </row>
    <row r="1167" spans="1:7" x14ac:dyDescent="0.45">
      <c r="A1167" s="20">
        <v>228</v>
      </c>
      <c r="B1167" s="21" t="s">
        <v>2299</v>
      </c>
      <c r="C1167" s="21" t="s">
        <v>61</v>
      </c>
      <c r="D1167" s="21" t="s">
        <v>2300</v>
      </c>
      <c r="E1167" s="21">
        <v>32</v>
      </c>
      <c r="F1167" s="21" t="s">
        <v>126</v>
      </c>
      <c r="G1167" s="21">
        <v>75641681</v>
      </c>
    </row>
    <row r="1168" spans="1:7" x14ac:dyDescent="0.45">
      <c r="A1168" s="19">
        <v>579</v>
      </c>
      <c r="B1168" s="16" t="s">
        <v>2301</v>
      </c>
      <c r="C1168" s="16" t="s">
        <v>65</v>
      </c>
      <c r="D1168" s="16" t="s">
        <v>2302</v>
      </c>
      <c r="E1168" s="16">
        <v>18</v>
      </c>
      <c r="F1168" s="16" t="s">
        <v>63</v>
      </c>
      <c r="G1168" s="16">
        <v>54368404</v>
      </c>
    </row>
    <row r="1169" spans="1:7" x14ac:dyDescent="0.45">
      <c r="A1169" s="20">
        <v>1141</v>
      </c>
      <c r="B1169" s="21" t="s">
        <v>2303</v>
      </c>
      <c r="C1169" s="21" t="s">
        <v>61</v>
      </c>
      <c r="D1169" s="21" t="s">
        <v>1851</v>
      </c>
      <c r="E1169" s="21">
        <v>33</v>
      </c>
      <c r="F1169" s="21" t="s">
        <v>63</v>
      </c>
      <c r="G1169" s="21">
        <v>36633418</v>
      </c>
    </row>
    <row r="1170" spans="1:7" x14ac:dyDescent="0.45">
      <c r="A1170" s="19">
        <v>1728</v>
      </c>
      <c r="B1170" s="16" t="s">
        <v>2304</v>
      </c>
      <c r="C1170" s="16" t="s">
        <v>61</v>
      </c>
      <c r="D1170" s="16" t="s">
        <v>2305</v>
      </c>
      <c r="E1170" s="16">
        <v>26</v>
      </c>
      <c r="F1170" s="16" t="s">
        <v>88</v>
      </c>
      <c r="G1170" s="16">
        <v>38163007</v>
      </c>
    </row>
    <row r="1171" spans="1:7" x14ac:dyDescent="0.45">
      <c r="A1171" s="20">
        <v>1406</v>
      </c>
      <c r="B1171" s="21" t="s">
        <v>2306</v>
      </c>
      <c r="C1171" s="21" t="s">
        <v>65</v>
      </c>
      <c r="D1171" s="21" t="s">
        <v>2307</v>
      </c>
      <c r="E1171" s="21">
        <v>21</v>
      </c>
      <c r="F1171" s="21" t="s">
        <v>63</v>
      </c>
      <c r="G1171" s="21">
        <v>63547595</v>
      </c>
    </row>
    <row r="1172" spans="1:7" x14ac:dyDescent="0.45">
      <c r="A1172" s="19">
        <v>302</v>
      </c>
      <c r="B1172" s="16" t="s">
        <v>2308</v>
      </c>
      <c r="C1172" s="16" t="s">
        <v>61</v>
      </c>
      <c r="D1172" s="16" t="s">
        <v>2309</v>
      </c>
      <c r="E1172" s="16">
        <v>21</v>
      </c>
      <c r="F1172" s="16" t="s">
        <v>63</v>
      </c>
      <c r="G1172" s="16">
        <v>32771606</v>
      </c>
    </row>
    <row r="1173" spans="1:7" x14ac:dyDescent="0.45">
      <c r="A1173" s="20">
        <v>242</v>
      </c>
      <c r="B1173" s="21" t="s">
        <v>2310</v>
      </c>
      <c r="C1173" s="21" t="s">
        <v>65</v>
      </c>
      <c r="D1173" s="21" t="s">
        <v>2311</v>
      </c>
      <c r="E1173" s="21">
        <v>19</v>
      </c>
      <c r="F1173" s="21" t="s">
        <v>63</v>
      </c>
      <c r="G1173" s="21">
        <v>37452578</v>
      </c>
    </row>
    <row r="1174" spans="1:7" x14ac:dyDescent="0.45">
      <c r="A1174" s="19">
        <v>658</v>
      </c>
      <c r="B1174" s="16" t="s">
        <v>2312</v>
      </c>
      <c r="C1174" s="16" t="s">
        <v>65</v>
      </c>
      <c r="D1174" s="16" t="s">
        <v>2313</v>
      </c>
      <c r="E1174" s="16">
        <v>36</v>
      </c>
      <c r="F1174" s="16" t="s">
        <v>106</v>
      </c>
      <c r="G1174" s="16">
        <v>91365196</v>
      </c>
    </row>
    <row r="1175" spans="1:7" x14ac:dyDescent="0.45">
      <c r="A1175" s="20">
        <v>947</v>
      </c>
      <c r="B1175" s="21" t="s">
        <v>2314</v>
      </c>
      <c r="C1175" s="21" t="s">
        <v>61</v>
      </c>
      <c r="D1175" s="21" t="s">
        <v>2315</v>
      </c>
      <c r="E1175" s="21">
        <v>30</v>
      </c>
      <c r="F1175" s="21" t="s">
        <v>126</v>
      </c>
      <c r="G1175" s="21">
        <v>9840872</v>
      </c>
    </row>
    <row r="1176" spans="1:7" x14ac:dyDescent="0.45">
      <c r="A1176" s="19">
        <v>1380</v>
      </c>
      <c r="B1176" s="16" t="s">
        <v>2316</v>
      </c>
      <c r="C1176" s="16" t="s">
        <v>61</v>
      </c>
      <c r="D1176" s="16" t="s">
        <v>2317</v>
      </c>
      <c r="E1176" s="16">
        <v>28</v>
      </c>
      <c r="F1176" s="16" t="s">
        <v>63</v>
      </c>
      <c r="G1176" s="16">
        <v>78771535</v>
      </c>
    </row>
    <row r="1177" spans="1:7" x14ac:dyDescent="0.45">
      <c r="A1177" s="20">
        <v>1533</v>
      </c>
      <c r="B1177" s="21" t="s">
        <v>2318</v>
      </c>
      <c r="C1177" s="21" t="s">
        <v>71</v>
      </c>
      <c r="D1177" s="21" t="s">
        <v>2319</v>
      </c>
      <c r="E1177" s="21">
        <v>31</v>
      </c>
      <c r="F1177" s="21" t="s">
        <v>168</v>
      </c>
      <c r="G1177" s="21">
        <v>77351067</v>
      </c>
    </row>
    <row r="1178" spans="1:7" x14ac:dyDescent="0.45">
      <c r="A1178" s="19">
        <v>378</v>
      </c>
      <c r="B1178" s="16" t="s">
        <v>2320</v>
      </c>
      <c r="C1178" s="16" t="s">
        <v>61</v>
      </c>
      <c r="D1178" s="16" t="s">
        <v>2321</v>
      </c>
      <c r="E1178" s="16">
        <v>41</v>
      </c>
      <c r="F1178" s="16" t="s">
        <v>88</v>
      </c>
      <c r="G1178" s="16">
        <v>46383584</v>
      </c>
    </row>
    <row r="1179" spans="1:7" x14ac:dyDescent="0.45">
      <c r="A1179" s="20">
        <v>867</v>
      </c>
      <c r="B1179" s="21" t="s">
        <v>1108</v>
      </c>
      <c r="C1179" s="21" t="s">
        <v>61</v>
      </c>
      <c r="D1179" s="21" t="s">
        <v>1109</v>
      </c>
      <c r="E1179" s="21">
        <v>22</v>
      </c>
      <c r="F1179" s="21" t="s">
        <v>63</v>
      </c>
      <c r="G1179" s="21">
        <v>85099194</v>
      </c>
    </row>
    <row r="1180" spans="1:7" x14ac:dyDescent="0.45">
      <c r="A1180" s="19">
        <v>539</v>
      </c>
      <c r="B1180" s="16" t="s">
        <v>2322</v>
      </c>
      <c r="C1180" s="16" t="s">
        <v>65</v>
      </c>
      <c r="D1180" s="16" t="s">
        <v>2323</v>
      </c>
      <c r="E1180" s="16">
        <v>24</v>
      </c>
      <c r="F1180" s="16" t="s">
        <v>63</v>
      </c>
      <c r="G1180" s="16">
        <v>43978763</v>
      </c>
    </row>
    <row r="1181" spans="1:7" x14ac:dyDescent="0.45">
      <c r="A1181" s="20">
        <v>654</v>
      </c>
      <c r="B1181" s="21" t="s">
        <v>2324</v>
      </c>
      <c r="C1181" s="21" t="s">
        <v>61</v>
      </c>
      <c r="D1181" s="21" t="s">
        <v>2325</v>
      </c>
      <c r="E1181" s="21">
        <v>24</v>
      </c>
      <c r="F1181" s="21" t="s">
        <v>63</v>
      </c>
      <c r="G1181" s="21">
        <v>51152763</v>
      </c>
    </row>
    <row r="1182" spans="1:7" x14ac:dyDescent="0.45">
      <c r="A1182" s="19">
        <v>1348</v>
      </c>
      <c r="B1182" s="16" t="s">
        <v>2326</v>
      </c>
      <c r="C1182" s="16" t="s">
        <v>61</v>
      </c>
      <c r="D1182" s="16" t="s">
        <v>2327</v>
      </c>
      <c r="E1182" s="16">
        <v>26</v>
      </c>
      <c r="F1182" s="16" t="s">
        <v>79</v>
      </c>
      <c r="G1182" s="16">
        <v>57255315</v>
      </c>
    </row>
    <row r="1183" spans="1:7" x14ac:dyDescent="0.45">
      <c r="A1183" s="20">
        <v>754</v>
      </c>
      <c r="B1183" s="21" t="s">
        <v>2328</v>
      </c>
      <c r="C1183" s="21" t="s">
        <v>65</v>
      </c>
      <c r="D1183" s="21" t="s">
        <v>2329</v>
      </c>
      <c r="E1183" s="21">
        <v>35</v>
      </c>
      <c r="F1183" s="21" t="s">
        <v>63</v>
      </c>
      <c r="G1183" s="21">
        <v>60507439</v>
      </c>
    </row>
    <row r="1184" spans="1:7" x14ac:dyDescent="0.45">
      <c r="A1184" s="19">
        <v>942</v>
      </c>
      <c r="B1184" s="16" t="s">
        <v>2330</v>
      </c>
      <c r="C1184" s="16" t="s">
        <v>65</v>
      </c>
      <c r="D1184" s="16" t="s">
        <v>2331</v>
      </c>
      <c r="E1184" s="16">
        <v>37</v>
      </c>
      <c r="F1184" s="16" t="s">
        <v>63</v>
      </c>
      <c r="G1184" s="16">
        <v>55269792</v>
      </c>
    </row>
    <row r="1185" spans="1:7" x14ac:dyDescent="0.45">
      <c r="A1185" s="20">
        <v>1420</v>
      </c>
      <c r="B1185" s="21" t="s">
        <v>2332</v>
      </c>
      <c r="C1185" s="21" t="s">
        <v>61</v>
      </c>
      <c r="D1185" s="21" t="s">
        <v>2333</v>
      </c>
      <c r="E1185" s="21">
        <v>30</v>
      </c>
      <c r="F1185" s="21" t="s">
        <v>63</v>
      </c>
      <c r="G1185" s="21">
        <v>8586817</v>
      </c>
    </row>
    <row r="1186" spans="1:7" x14ac:dyDescent="0.45">
      <c r="A1186" s="19">
        <v>727</v>
      </c>
      <c r="B1186" s="16" t="s">
        <v>2334</v>
      </c>
      <c r="C1186" s="16" t="s">
        <v>71</v>
      </c>
      <c r="D1186" s="16" t="s">
        <v>2335</v>
      </c>
      <c r="E1186" s="16">
        <v>37</v>
      </c>
      <c r="F1186" s="16" t="s">
        <v>63</v>
      </c>
      <c r="G1186" s="16">
        <v>94005827</v>
      </c>
    </row>
    <row r="1187" spans="1:7" x14ac:dyDescent="0.45">
      <c r="A1187" s="20">
        <v>155</v>
      </c>
      <c r="B1187" s="21" t="s">
        <v>2336</v>
      </c>
      <c r="C1187" s="21" t="s">
        <v>65</v>
      </c>
      <c r="D1187" s="21" t="s">
        <v>2337</v>
      </c>
      <c r="E1187" s="21">
        <v>37</v>
      </c>
      <c r="F1187" s="21" t="s">
        <v>63</v>
      </c>
      <c r="G1187" s="21">
        <v>26745328</v>
      </c>
    </row>
    <row r="1188" spans="1:7" x14ac:dyDescent="0.45">
      <c r="A1188" s="19">
        <v>129</v>
      </c>
      <c r="B1188" s="16" t="s">
        <v>2338</v>
      </c>
      <c r="C1188" s="16" t="s">
        <v>61</v>
      </c>
      <c r="D1188" s="16" t="s">
        <v>2339</v>
      </c>
      <c r="E1188" s="16">
        <v>27</v>
      </c>
      <c r="F1188" s="16" t="s">
        <v>63</v>
      </c>
      <c r="G1188" s="16">
        <v>7513454</v>
      </c>
    </row>
    <row r="1189" spans="1:7" x14ac:dyDescent="0.45">
      <c r="A1189" s="20">
        <v>919</v>
      </c>
      <c r="B1189" s="21" t="s">
        <v>2340</v>
      </c>
      <c r="C1189" s="21" t="s">
        <v>61</v>
      </c>
      <c r="D1189" s="21" t="s">
        <v>2341</v>
      </c>
      <c r="E1189" s="21">
        <v>19</v>
      </c>
      <c r="F1189" s="21" t="s">
        <v>63</v>
      </c>
      <c r="G1189" s="21">
        <v>37472101</v>
      </c>
    </row>
    <row r="1190" spans="1:7" x14ac:dyDescent="0.45">
      <c r="A1190" s="19">
        <v>694</v>
      </c>
      <c r="B1190" s="16" t="s">
        <v>2342</v>
      </c>
      <c r="C1190" s="16" t="s">
        <v>71</v>
      </c>
      <c r="D1190" s="16" t="s">
        <v>2343</v>
      </c>
      <c r="E1190" s="16">
        <v>22</v>
      </c>
      <c r="F1190" s="16" t="s">
        <v>63</v>
      </c>
      <c r="G1190" s="16">
        <v>95849364</v>
      </c>
    </row>
    <row r="1191" spans="1:7" x14ac:dyDescent="0.45">
      <c r="A1191" s="20">
        <v>423</v>
      </c>
      <c r="B1191" s="21" t="s">
        <v>2344</v>
      </c>
      <c r="C1191" s="21" t="s">
        <v>61</v>
      </c>
      <c r="D1191" s="21" t="s">
        <v>2345</v>
      </c>
      <c r="E1191" s="21">
        <v>31</v>
      </c>
      <c r="F1191" s="21" t="s">
        <v>2346</v>
      </c>
      <c r="G1191" s="21">
        <v>38140352</v>
      </c>
    </row>
    <row r="1192" spans="1:7" x14ac:dyDescent="0.45">
      <c r="A1192" s="19">
        <v>1042</v>
      </c>
      <c r="B1192" s="16" t="s">
        <v>2347</v>
      </c>
      <c r="C1192" s="16" t="s">
        <v>61</v>
      </c>
      <c r="D1192" s="16" t="s">
        <v>2348</v>
      </c>
      <c r="E1192" s="16">
        <v>18</v>
      </c>
      <c r="F1192" s="16" t="s">
        <v>63</v>
      </c>
      <c r="G1192" s="16">
        <v>27892034</v>
      </c>
    </row>
    <row r="1193" spans="1:7" x14ac:dyDescent="0.45">
      <c r="A1193" s="20">
        <v>606</v>
      </c>
      <c r="B1193" s="21" t="s">
        <v>2349</v>
      </c>
      <c r="C1193" s="21" t="s">
        <v>71</v>
      </c>
      <c r="D1193" s="21" t="s">
        <v>2350</v>
      </c>
      <c r="E1193" s="21">
        <v>29</v>
      </c>
      <c r="F1193" s="21" t="s">
        <v>101</v>
      </c>
      <c r="G1193" s="21">
        <v>81604984</v>
      </c>
    </row>
    <row r="1194" spans="1:7" x14ac:dyDescent="0.45">
      <c r="A1194" s="19">
        <v>939</v>
      </c>
      <c r="B1194" s="16" t="s">
        <v>2351</v>
      </c>
      <c r="C1194" s="16" t="s">
        <v>61</v>
      </c>
      <c r="D1194" s="16" t="s">
        <v>2352</v>
      </c>
      <c r="E1194" s="16">
        <v>22</v>
      </c>
      <c r="F1194" s="16" t="s">
        <v>63</v>
      </c>
      <c r="G1194" s="16">
        <v>59937608</v>
      </c>
    </row>
    <row r="1195" spans="1:7" x14ac:dyDescent="0.45">
      <c r="A1195" s="20">
        <v>307</v>
      </c>
      <c r="B1195" s="21" t="s">
        <v>2353</v>
      </c>
      <c r="C1195" s="21" t="s">
        <v>61</v>
      </c>
      <c r="D1195" s="21" t="s">
        <v>2354</v>
      </c>
      <c r="E1195" s="21">
        <v>37</v>
      </c>
      <c r="F1195" s="21" t="s">
        <v>126</v>
      </c>
      <c r="G1195" s="21">
        <v>44073739</v>
      </c>
    </row>
    <row r="1196" spans="1:7" x14ac:dyDescent="0.45">
      <c r="A1196" s="19">
        <v>980</v>
      </c>
      <c r="B1196" s="16" t="s">
        <v>2355</v>
      </c>
      <c r="C1196" s="16" t="s">
        <v>71</v>
      </c>
      <c r="D1196" s="16" t="s">
        <v>2356</v>
      </c>
      <c r="E1196" s="16">
        <v>37</v>
      </c>
      <c r="F1196" s="16" t="s">
        <v>88</v>
      </c>
      <c r="G1196" s="16">
        <v>34561917</v>
      </c>
    </row>
    <row r="1197" spans="1:7" x14ac:dyDescent="0.45">
      <c r="A1197" s="20">
        <v>1284</v>
      </c>
      <c r="B1197" s="21" t="s">
        <v>2357</v>
      </c>
      <c r="C1197" s="21" t="s">
        <v>71</v>
      </c>
      <c r="D1197" s="21" t="s">
        <v>2358</v>
      </c>
      <c r="E1197" s="21">
        <v>20</v>
      </c>
      <c r="F1197" s="21" t="s">
        <v>63</v>
      </c>
      <c r="G1197" s="21">
        <v>42532112</v>
      </c>
    </row>
    <row r="1198" spans="1:7" x14ac:dyDescent="0.45">
      <c r="A1198" s="19">
        <v>674</v>
      </c>
      <c r="B1198" s="16" t="s">
        <v>2359</v>
      </c>
      <c r="C1198" s="16" t="s">
        <v>65</v>
      </c>
      <c r="D1198" s="16" t="s">
        <v>2360</v>
      </c>
      <c r="E1198" s="16">
        <v>37</v>
      </c>
      <c r="F1198" s="16" t="s">
        <v>106</v>
      </c>
      <c r="G1198" s="16">
        <v>79590287</v>
      </c>
    </row>
    <row r="1199" spans="1:7" x14ac:dyDescent="0.45">
      <c r="A1199" s="20">
        <v>425</v>
      </c>
      <c r="B1199" s="21" t="s">
        <v>2361</v>
      </c>
      <c r="C1199" s="21" t="s">
        <v>61</v>
      </c>
      <c r="D1199" s="21" t="s">
        <v>2362</v>
      </c>
      <c r="E1199" s="21">
        <v>21</v>
      </c>
      <c r="F1199" s="21" t="s">
        <v>126</v>
      </c>
      <c r="G1199" s="21">
        <v>33745670</v>
      </c>
    </row>
    <row r="1200" spans="1:7" x14ac:dyDescent="0.45">
      <c r="A1200" s="19">
        <v>1035</v>
      </c>
      <c r="B1200" s="16" t="s">
        <v>109</v>
      </c>
      <c r="C1200" s="16" t="s">
        <v>61</v>
      </c>
      <c r="D1200" s="16" t="s">
        <v>110</v>
      </c>
      <c r="E1200" s="16">
        <v>25</v>
      </c>
      <c r="F1200" s="16" t="s">
        <v>63</v>
      </c>
      <c r="G1200" s="16">
        <v>24381428</v>
      </c>
    </row>
    <row r="1201" spans="1:7" x14ac:dyDescent="0.45">
      <c r="A1201" s="20">
        <v>1034</v>
      </c>
      <c r="B1201" s="21" t="s">
        <v>2363</v>
      </c>
      <c r="C1201" s="21" t="s">
        <v>65</v>
      </c>
      <c r="D1201" s="21" t="s">
        <v>2364</v>
      </c>
      <c r="E1201" s="21">
        <v>39</v>
      </c>
      <c r="F1201" s="21" t="s">
        <v>106</v>
      </c>
      <c r="G1201" s="21">
        <v>88585360</v>
      </c>
    </row>
    <row r="1202" spans="1:7" x14ac:dyDescent="0.45">
      <c r="A1202" s="19">
        <v>1721</v>
      </c>
      <c r="B1202" s="16" t="s">
        <v>2365</v>
      </c>
      <c r="C1202" s="16" t="s">
        <v>61</v>
      </c>
      <c r="D1202" s="16" t="s">
        <v>2366</v>
      </c>
      <c r="E1202" s="16">
        <v>30</v>
      </c>
      <c r="F1202" s="16" t="s">
        <v>88</v>
      </c>
      <c r="G1202" s="16">
        <v>5169164</v>
      </c>
    </row>
    <row r="1203" spans="1:7" x14ac:dyDescent="0.45">
      <c r="A1203" s="20">
        <v>574</v>
      </c>
      <c r="B1203" s="21" t="s">
        <v>2367</v>
      </c>
      <c r="C1203" s="21" t="s">
        <v>65</v>
      </c>
      <c r="D1203" s="21" t="s">
        <v>2368</v>
      </c>
      <c r="E1203" s="21">
        <v>25</v>
      </c>
      <c r="F1203" s="21" t="s">
        <v>253</v>
      </c>
      <c r="G1203" s="21">
        <v>37404690</v>
      </c>
    </row>
    <row r="1204" spans="1:7" x14ac:dyDescent="0.45">
      <c r="A1204" s="19">
        <v>1684</v>
      </c>
      <c r="B1204" s="16" t="s">
        <v>2369</v>
      </c>
      <c r="C1204" s="16" t="s">
        <v>61</v>
      </c>
      <c r="D1204" s="16" t="s">
        <v>412</v>
      </c>
      <c r="E1204" s="16">
        <v>27</v>
      </c>
      <c r="F1204" s="16" t="s">
        <v>126</v>
      </c>
      <c r="G1204" s="16">
        <v>79930020</v>
      </c>
    </row>
    <row r="1205" spans="1:7" x14ac:dyDescent="0.45">
      <c r="A1205" s="20">
        <v>190</v>
      </c>
      <c r="B1205" s="21" t="s">
        <v>2370</v>
      </c>
      <c r="C1205" s="21" t="s">
        <v>61</v>
      </c>
      <c r="D1205" s="21" t="s">
        <v>2371</v>
      </c>
      <c r="E1205" s="21">
        <v>20</v>
      </c>
      <c r="F1205" s="21" t="s">
        <v>63</v>
      </c>
      <c r="G1205" s="21">
        <v>72832410</v>
      </c>
    </row>
    <row r="1206" spans="1:7" x14ac:dyDescent="0.45">
      <c r="A1206" s="19">
        <v>253</v>
      </c>
      <c r="B1206" s="16" t="s">
        <v>1616</v>
      </c>
      <c r="C1206" s="16" t="s">
        <v>61</v>
      </c>
      <c r="D1206" s="16" t="s">
        <v>2372</v>
      </c>
      <c r="E1206" s="16">
        <v>42</v>
      </c>
      <c r="F1206" s="16" t="s">
        <v>63</v>
      </c>
      <c r="G1206" s="16">
        <v>26588728</v>
      </c>
    </row>
    <row r="1207" spans="1:7" x14ac:dyDescent="0.45">
      <c r="A1207" s="20">
        <v>866</v>
      </c>
      <c r="B1207" s="21" t="s">
        <v>1432</v>
      </c>
      <c r="C1207" s="21" t="s">
        <v>65</v>
      </c>
      <c r="D1207" s="21" t="s">
        <v>1433</v>
      </c>
      <c r="E1207" s="21">
        <v>28</v>
      </c>
      <c r="F1207" s="21" t="s">
        <v>63</v>
      </c>
      <c r="G1207" s="21">
        <v>41148682</v>
      </c>
    </row>
    <row r="1208" spans="1:7" x14ac:dyDescent="0.45">
      <c r="A1208" s="19">
        <v>969</v>
      </c>
      <c r="B1208" s="16" t="s">
        <v>2373</v>
      </c>
      <c r="C1208" s="16" t="s">
        <v>61</v>
      </c>
      <c r="D1208" s="16" t="s">
        <v>2374</v>
      </c>
      <c r="E1208" s="16">
        <v>28</v>
      </c>
      <c r="F1208" s="16" t="s">
        <v>63</v>
      </c>
      <c r="G1208" s="16">
        <v>52259534</v>
      </c>
    </row>
    <row r="1209" spans="1:7" x14ac:dyDescent="0.45">
      <c r="A1209" s="20">
        <v>984</v>
      </c>
      <c r="B1209" s="21" t="s">
        <v>665</v>
      </c>
      <c r="C1209" s="21" t="s">
        <v>65</v>
      </c>
      <c r="D1209" s="21" t="s">
        <v>666</v>
      </c>
      <c r="E1209" s="21">
        <v>35</v>
      </c>
      <c r="F1209" s="21" t="s">
        <v>79</v>
      </c>
      <c r="G1209" s="21">
        <v>65221846</v>
      </c>
    </row>
    <row r="1210" spans="1:7" x14ac:dyDescent="0.45">
      <c r="A1210" s="19">
        <v>1534</v>
      </c>
      <c r="B1210" s="16" t="s">
        <v>2375</v>
      </c>
      <c r="C1210" s="16" t="s">
        <v>65</v>
      </c>
      <c r="D1210" s="16" t="s">
        <v>2017</v>
      </c>
      <c r="E1210" s="16">
        <v>25</v>
      </c>
      <c r="F1210" s="16" t="s">
        <v>63</v>
      </c>
      <c r="G1210" s="16">
        <v>35428203</v>
      </c>
    </row>
    <row r="1211" spans="1:7" x14ac:dyDescent="0.45">
      <c r="A1211" s="20">
        <v>389</v>
      </c>
      <c r="B1211" s="21" t="s">
        <v>2376</v>
      </c>
      <c r="C1211" s="21" t="s">
        <v>71</v>
      </c>
      <c r="D1211" s="21" t="s">
        <v>2377</v>
      </c>
      <c r="E1211" s="21">
        <v>26</v>
      </c>
      <c r="F1211" s="21" t="s">
        <v>63</v>
      </c>
      <c r="G1211" s="21">
        <v>57057755</v>
      </c>
    </row>
    <row r="1212" spans="1:7" x14ac:dyDescent="0.45">
      <c r="A1212" s="19">
        <v>720</v>
      </c>
      <c r="B1212" s="16" t="s">
        <v>2378</v>
      </c>
      <c r="C1212" s="16" t="s">
        <v>61</v>
      </c>
      <c r="D1212" s="16" t="s">
        <v>2379</v>
      </c>
      <c r="E1212" s="16">
        <v>31</v>
      </c>
      <c r="F1212" s="16" t="s">
        <v>106</v>
      </c>
      <c r="G1212" s="16">
        <v>35493964</v>
      </c>
    </row>
    <row r="1213" spans="1:7" x14ac:dyDescent="0.45">
      <c r="A1213" s="20">
        <v>116</v>
      </c>
      <c r="B1213" s="21" t="s">
        <v>2380</v>
      </c>
      <c r="C1213" s="21" t="s">
        <v>65</v>
      </c>
      <c r="D1213" s="21" t="s">
        <v>2381</v>
      </c>
      <c r="E1213" s="21">
        <v>28</v>
      </c>
      <c r="F1213" s="21" t="s">
        <v>168</v>
      </c>
      <c r="G1213" s="21">
        <v>9361490</v>
      </c>
    </row>
    <row r="1214" spans="1:7" x14ac:dyDescent="0.45">
      <c r="A1214" s="19">
        <v>1260</v>
      </c>
      <c r="B1214" s="16" t="s">
        <v>2382</v>
      </c>
      <c r="C1214" s="16" t="s">
        <v>65</v>
      </c>
      <c r="D1214" s="16" t="s">
        <v>2383</v>
      </c>
      <c r="E1214" s="16">
        <v>27</v>
      </c>
      <c r="F1214" s="16" t="s">
        <v>63</v>
      </c>
      <c r="G1214" s="16">
        <v>34790005</v>
      </c>
    </row>
    <row r="1215" spans="1:7" x14ac:dyDescent="0.45">
      <c r="A1215" s="20">
        <v>723</v>
      </c>
      <c r="B1215" s="21" t="s">
        <v>2384</v>
      </c>
      <c r="C1215" s="21" t="s">
        <v>61</v>
      </c>
      <c r="D1215" s="21" t="s">
        <v>2385</v>
      </c>
      <c r="E1215" s="21">
        <v>23</v>
      </c>
      <c r="F1215" s="21" t="s">
        <v>63</v>
      </c>
      <c r="G1215" s="21">
        <v>24040266</v>
      </c>
    </row>
    <row r="1216" spans="1:7" x14ac:dyDescent="0.45">
      <c r="A1216" s="19">
        <v>208</v>
      </c>
      <c r="B1216" s="16" t="s">
        <v>2386</v>
      </c>
      <c r="C1216" s="16" t="s">
        <v>61</v>
      </c>
      <c r="D1216" s="16" t="s">
        <v>2387</v>
      </c>
      <c r="E1216" s="16">
        <v>34</v>
      </c>
      <c r="F1216" s="16" t="s">
        <v>79</v>
      </c>
      <c r="G1216" s="16">
        <v>47155148</v>
      </c>
    </row>
    <row r="1217" spans="1:7" x14ac:dyDescent="0.45">
      <c r="A1217" s="20">
        <v>657</v>
      </c>
      <c r="B1217" s="21" t="s">
        <v>2388</v>
      </c>
      <c r="C1217" s="21" t="s">
        <v>71</v>
      </c>
      <c r="D1217" s="21" t="s">
        <v>2389</v>
      </c>
      <c r="E1217" s="21">
        <v>21</v>
      </c>
      <c r="F1217" s="21" t="s">
        <v>63</v>
      </c>
      <c r="G1217" s="21">
        <v>83914194</v>
      </c>
    </row>
    <row r="1218" spans="1:7" x14ac:dyDescent="0.45">
      <c r="A1218" s="19">
        <v>5</v>
      </c>
      <c r="B1218" s="16" t="s">
        <v>2390</v>
      </c>
      <c r="C1218" s="16" t="s">
        <v>71</v>
      </c>
      <c r="D1218" s="16" t="s">
        <v>2391</v>
      </c>
      <c r="E1218" s="16">
        <v>19</v>
      </c>
      <c r="F1218" s="16" t="s">
        <v>63</v>
      </c>
      <c r="G1218" s="16">
        <v>36638873</v>
      </c>
    </row>
    <row r="1219" spans="1:7" x14ac:dyDescent="0.45">
      <c r="A1219" s="20">
        <v>551</v>
      </c>
      <c r="B1219" s="21" t="s">
        <v>2392</v>
      </c>
      <c r="C1219" s="21" t="s">
        <v>61</v>
      </c>
      <c r="D1219" s="21" t="s">
        <v>1243</v>
      </c>
      <c r="E1219" s="21">
        <v>28</v>
      </c>
      <c r="F1219" s="21" t="s">
        <v>1665</v>
      </c>
      <c r="G1219" s="21">
        <v>11102</v>
      </c>
    </row>
    <row r="1220" spans="1:7" x14ac:dyDescent="0.45">
      <c r="A1220" s="19">
        <v>1423</v>
      </c>
      <c r="B1220" s="16" t="s">
        <v>2393</v>
      </c>
      <c r="C1220" s="16" t="s">
        <v>61</v>
      </c>
      <c r="D1220" s="16" t="s">
        <v>2394</v>
      </c>
      <c r="E1220" s="16">
        <v>26</v>
      </c>
      <c r="F1220" s="16" t="s">
        <v>63</v>
      </c>
      <c r="G1220" s="16">
        <v>38936116</v>
      </c>
    </row>
    <row r="1221" spans="1:7" x14ac:dyDescent="0.45">
      <c r="A1221" s="20">
        <v>1154</v>
      </c>
      <c r="B1221" s="21" t="s">
        <v>2395</v>
      </c>
      <c r="C1221" s="21" t="s">
        <v>71</v>
      </c>
      <c r="D1221" s="21" t="s">
        <v>2396</v>
      </c>
      <c r="E1221" s="21">
        <v>29</v>
      </c>
      <c r="F1221" s="21" t="s">
        <v>121</v>
      </c>
      <c r="G1221" s="21">
        <v>42539386</v>
      </c>
    </row>
    <row r="1222" spans="1:7" x14ac:dyDescent="0.45">
      <c r="A1222" s="19">
        <v>956</v>
      </c>
      <c r="B1222" s="16" t="s">
        <v>2397</v>
      </c>
      <c r="C1222" s="16" t="s">
        <v>65</v>
      </c>
      <c r="D1222" s="16" t="s">
        <v>1944</v>
      </c>
      <c r="E1222" s="16">
        <v>35</v>
      </c>
      <c r="F1222" s="16" t="s">
        <v>63</v>
      </c>
      <c r="G1222" s="16">
        <v>43730308</v>
      </c>
    </row>
    <row r="1223" spans="1:7" x14ac:dyDescent="0.45">
      <c r="A1223" s="20">
        <v>1162</v>
      </c>
      <c r="B1223" s="21" t="s">
        <v>2398</v>
      </c>
      <c r="C1223" s="21" t="s">
        <v>61</v>
      </c>
      <c r="D1223" s="21" t="s">
        <v>2399</v>
      </c>
      <c r="E1223" s="21">
        <v>32</v>
      </c>
      <c r="F1223" s="21" t="s">
        <v>63</v>
      </c>
      <c r="G1223" s="21">
        <v>79076889</v>
      </c>
    </row>
    <row r="1224" spans="1:7" x14ac:dyDescent="0.45">
      <c r="A1224" s="19">
        <v>582</v>
      </c>
      <c r="B1224" s="16" t="s">
        <v>2400</v>
      </c>
      <c r="C1224" s="16" t="s">
        <v>65</v>
      </c>
      <c r="D1224" s="16" t="s">
        <v>2401</v>
      </c>
      <c r="E1224" s="16">
        <v>44</v>
      </c>
      <c r="F1224" s="16" t="s">
        <v>63</v>
      </c>
      <c r="G1224" s="16">
        <v>52238508</v>
      </c>
    </row>
    <row r="1225" spans="1:7" x14ac:dyDescent="0.45">
      <c r="A1225" s="20">
        <v>91</v>
      </c>
      <c r="B1225" s="21" t="s">
        <v>2402</v>
      </c>
      <c r="C1225" s="21" t="s">
        <v>65</v>
      </c>
      <c r="D1225" s="21" t="s">
        <v>2403</v>
      </c>
      <c r="E1225" s="21">
        <v>30</v>
      </c>
      <c r="F1225" s="21" t="s">
        <v>63</v>
      </c>
      <c r="G1225" s="21">
        <v>30116132</v>
      </c>
    </row>
    <row r="1226" spans="1:7" x14ac:dyDescent="0.45">
      <c r="A1226" s="19">
        <v>410</v>
      </c>
      <c r="B1226" s="16" t="s">
        <v>2404</v>
      </c>
      <c r="C1226" s="16" t="s">
        <v>61</v>
      </c>
      <c r="D1226" s="16" t="s">
        <v>2405</v>
      </c>
      <c r="E1226" s="16">
        <v>24</v>
      </c>
      <c r="F1226" s="16" t="s">
        <v>63</v>
      </c>
      <c r="G1226" s="16">
        <v>60350037</v>
      </c>
    </row>
    <row r="1227" spans="1:7" x14ac:dyDescent="0.45">
      <c r="A1227" s="20">
        <v>920</v>
      </c>
      <c r="B1227" s="21" t="s">
        <v>2340</v>
      </c>
      <c r="C1227" s="21" t="s">
        <v>61</v>
      </c>
      <c r="D1227" s="21" t="s">
        <v>2341</v>
      </c>
      <c r="E1227" s="21">
        <v>19</v>
      </c>
      <c r="F1227" s="21" t="s">
        <v>63</v>
      </c>
      <c r="G1227" s="21">
        <v>90481772</v>
      </c>
    </row>
    <row r="1228" spans="1:7" x14ac:dyDescent="0.45">
      <c r="A1228" s="19">
        <v>1332</v>
      </c>
      <c r="B1228" s="16" t="s">
        <v>2406</v>
      </c>
      <c r="C1228" s="16" t="s">
        <v>61</v>
      </c>
      <c r="D1228" s="16" t="s">
        <v>2407</v>
      </c>
      <c r="E1228" s="16">
        <v>30</v>
      </c>
      <c r="F1228" s="16" t="s">
        <v>121</v>
      </c>
      <c r="G1228" s="16">
        <v>79544480</v>
      </c>
    </row>
    <row r="1229" spans="1:7" x14ac:dyDescent="0.45">
      <c r="A1229" s="20">
        <v>1123</v>
      </c>
      <c r="B1229" s="21" t="s">
        <v>2408</v>
      </c>
      <c r="C1229" s="21" t="s">
        <v>61</v>
      </c>
      <c r="D1229" s="21" t="s">
        <v>1022</v>
      </c>
      <c r="E1229" s="21">
        <v>34</v>
      </c>
      <c r="F1229" s="21" t="s">
        <v>93</v>
      </c>
      <c r="G1229" s="21">
        <v>88245957</v>
      </c>
    </row>
    <row r="1230" spans="1:7" x14ac:dyDescent="0.45">
      <c r="A1230" s="19">
        <v>1130</v>
      </c>
      <c r="B1230" s="16" t="s">
        <v>2409</v>
      </c>
      <c r="C1230" s="16" t="s">
        <v>71</v>
      </c>
      <c r="D1230" s="16" t="s">
        <v>2410</v>
      </c>
      <c r="E1230" s="16">
        <v>20</v>
      </c>
      <c r="F1230" s="16" t="s">
        <v>63</v>
      </c>
      <c r="G1230" s="16">
        <v>85112128</v>
      </c>
    </row>
    <row r="1231" spans="1:7" x14ac:dyDescent="0.45">
      <c r="A1231" s="20">
        <v>56</v>
      </c>
      <c r="B1231" s="21" t="s">
        <v>2411</v>
      </c>
      <c r="C1231" s="21" t="s">
        <v>61</v>
      </c>
      <c r="D1231" s="21" t="s">
        <v>2412</v>
      </c>
      <c r="E1231" s="21">
        <v>36</v>
      </c>
      <c r="F1231" s="21" t="s">
        <v>121</v>
      </c>
      <c r="G1231" s="21">
        <v>59317309</v>
      </c>
    </row>
    <row r="1232" spans="1:7" x14ac:dyDescent="0.45">
      <c r="A1232" s="19">
        <v>1037</v>
      </c>
      <c r="B1232" s="16" t="s">
        <v>2413</v>
      </c>
      <c r="C1232" s="16" t="s">
        <v>61</v>
      </c>
      <c r="D1232" s="16" t="s">
        <v>2414</v>
      </c>
      <c r="E1232" s="16">
        <v>34</v>
      </c>
      <c r="F1232" s="16" t="s">
        <v>63</v>
      </c>
      <c r="G1232" s="16">
        <v>37539453</v>
      </c>
    </row>
    <row r="1233" spans="1:7" x14ac:dyDescent="0.45">
      <c r="A1233" s="20">
        <v>828</v>
      </c>
      <c r="B1233" s="21" t="s">
        <v>2415</v>
      </c>
      <c r="C1233" s="21" t="s">
        <v>61</v>
      </c>
      <c r="D1233" s="21" t="s">
        <v>2416</v>
      </c>
      <c r="E1233" s="21">
        <v>41</v>
      </c>
      <c r="F1233" s="21" t="s">
        <v>63</v>
      </c>
      <c r="G1233" s="21">
        <v>93216953</v>
      </c>
    </row>
    <row r="1234" spans="1:7" x14ac:dyDescent="0.45">
      <c r="A1234" s="19">
        <v>850</v>
      </c>
      <c r="B1234" s="16" t="s">
        <v>2059</v>
      </c>
      <c r="C1234" s="16" t="s">
        <v>61</v>
      </c>
      <c r="D1234" s="16" t="s">
        <v>2060</v>
      </c>
      <c r="E1234" s="16">
        <v>23</v>
      </c>
      <c r="F1234" s="16" t="s">
        <v>98</v>
      </c>
      <c r="G1234" s="16">
        <v>83499513</v>
      </c>
    </row>
    <row r="1235" spans="1:7" x14ac:dyDescent="0.45">
      <c r="A1235" s="20">
        <v>215</v>
      </c>
      <c r="B1235" s="21" t="s">
        <v>2417</v>
      </c>
      <c r="C1235" s="21" t="s">
        <v>71</v>
      </c>
      <c r="D1235" s="21" t="s">
        <v>2418</v>
      </c>
      <c r="E1235" s="21">
        <v>18</v>
      </c>
      <c r="F1235" s="21" t="s">
        <v>63</v>
      </c>
      <c r="G1235" s="21">
        <v>64983078</v>
      </c>
    </row>
    <row r="1236" spans="1:7" x14ac:dyDescent="0.45">
      <c r="A1236" s="19">
        <v>1656</v>
      </c>
      <c r="B1236" s="16" t="s">
        <v>2419</v>
      </c>
      <c r="C1236" s="16" t="s">
        <v>71</v>
      </c>
      <c r="D1236" s="16" t="s">
        <v>994</v>
      </c>
      <c r="E1236" s="16">
        <v>30</v>
      </c>
      <c r="F1236" s="16" t="s">
        <v>121</v>
      </c>
      <c r="G1236" s="16">
        <v>66861612</v>
      </c>
    </row>
    <row r="1237" spans="1:7" x14ac:dyDescent="0.45">
      <c r="A1237" s="20">
        <v>443</v>
      </c>
      <c r="B1237" s="21" t="s">
        <v>2420</v>
      </c>
      <c r="C1237" s="21" t="s">
        <v>61</v>
      </c>
      <c r="D1237" s="21" t="s">
        <v>2421</v>
      </c>
      <c r="E1237" s="21">
        <v>35</v>
      </c>
      <c r="F1237" s="21" t="s">
        <v>79</v>
      </c>
      <c r="G1237" s="21">
        <v>51571280</v>
      </c>
    </row>
    <row r="1238" spans="1:7" x14ac:dyDescent="0.45">
      <c r="A1238" s="19">
        <v>374</v>
      </c>
      <c r="B1238" s="16" t="s">
        <v>2422</v>
      </c>
      <c r="C1238" s="16" t="s">
        <v>61</v>
      </c>
      <c r="D1238" s="16" t="s">
        <v>1539</v>
      </c>
      <c r="E1238" s="16">
        <v>29</v>
      </c>
      <c r="F1238" s="16" t="s">
        <v>491</v>
      </c>
      <c r="G1238" s="16">
        <v>82994423</v>
      </c>
    </row>
    <row r="1239" spans="1:7" x14ac:dyDescent="0.45">
      <c r="A1239" s="20">
        <v>1649</v>
      </c>
      <c r="B1239" s="21" t="s">
        <v>2423</v>
      </c>
      <c r="C1239" s="21" t="s">
        <v>65</v>
      </c>
      <c r="D1239" s="21" t="s">
        <v>2424</v>
      </c>
      <c r="E1239" s="21">
        <v>24</v>
      </c>
      <c r="F1239" s="21" t="s">
        <v>63</v>
      </c>
      <c r="G1239" s="21">
        <v>27003015</v>
      </c>
    </row>
    <row r="1240" spans="1:7" x14ac:dyDescent="0.45">
      <c r="A1240" s="19">
        <v>815</v>
      </c>
      <c r="B1240" s="16" t="s">
        <v>2425</v>
      </c>
      <c r="C1240" s="16" t="s">
        <v>61</v>
      </c>
      <c r="D1240" s="16" t="s">
        <v>2426</v>
      </c>
      <c r="E1240" s="16">
        <v>35</v>
      </c>
      <c r="F1240" s="16" t="s">
        <v>63</v>
      </c>
      <c r="G1240" s="16">
        <v>82827176</v>
      </c>
    </row>
    <row r="1241" spans="1:7" x14ac:dyDescent="0.45">
      <c r="A1241" s="20">
        <v>349</v>
      </c>
      <c r="B1241" s="21" t="s">
        <v>2427</v>
      </c>
      <c r="C1241" s="21" t="s">
        <v>61</v>
      </c>
      <c r="D1241" s="21" t="s">
        <v>2428</v>
      </c>
      <c r="E1241" s="21">
        <v>23</v>
      </c>
      <c r="F1241" s="21" t="s">
        <v>63</v>
      </c>
      <c r="G1241" s="21">
        <v>65496905</v>
      </c>
    </row>
    <row r="1242" spans="1:7" x14ac:dyDescent="0.45">
      <c r="A1242" s="19">
        <v>968</v>
      </c>
      <c r="B1242" s="16" t="s">
        <v>2429</v>
      </c>
      <c r="C1242" s="16" t="s">
        <v>65</v>
      </c>
      <c r="D1242" s="16" t="s">
        <v>2222</v>
      </c>
      <c r="E1242" s="16">
        <v>34</v>
      </c>
      <c r="F1242" s="16" t="s">
        <v>63</v>
      </c>
      <c r="G1242" s="16">
        <v>17199586</v>
      </c>
    </row>
    <row r="1243" spans="1:7" x14ac:dyDescent="0.45">
      <c r="A1243" s="20">
        <v>434</v>
      </c>
      <c r="B1243" s="21" t="s">
        <v>2430</v>
      </c>
      <c r="C1243" s="21" t="s">
        <v>61</v>
      </c>
      <c r="D1243" s="21" t="s">
        <v>1719</v>
      </c>
      <c r="E1243" s="21">
        <v>22</v>
      </c>
      <c r="F1243" s="21" t="s">
        <v>63</v>
      </c>
      <c r="G1243" s="21">
        <v>59016256</v>
      </c>
    </row>
    <row r="1244" spans="1:7" x14ac:dyDescent="0.45">
      <c r="A1244" s="19">
        <v>601</v>
      </c>
      <c r="B1244" s="16" t="s">
        <v>2431</v>
      </c>
      <c r="C1244" s="16" t="s">
        <v>61</v>
      </c>
      <c r="D1244" s="16" t="s">
        <v>2432</v>
      </c>
      <c r="E1244" s="16">
        <v>35</v>
      </c>
      <c r="F1244" s="16" t="s">
        <v>88</v>
      </c>
      <c r="G1244" s="16">
        <v>42693695</v>
      </c>
    </row>
    <row r="1245" spans="1:7" x14ac:dyDescent="0.45">
      <c r="A1245" s="20">
        <v>308</v>
      </c>
      <c r="B1245" s="21" t="s">
        <v>2433</v>
      </c>
      <c r="C1245" s="21" t="s">
        <v>61</v>
      </c>
      <c r="D1245" s="21" t="s">
        <v>2434</v>
      </c>
      <c r="E1245" s="21">
        <v>23</v>
      </c>
      <c r="F1245" s="21" t="s">
        <v>63</v>
      </c>
      <c r="G1245" s="21">
        <v>29951620</v>
      </c>
    </row>
    <row r="1246" spans="1:7" x14ac:dyDescent="0.45">
      <c r="A1246" s="19">
        <v>255</v>
      </c>
      <c r="B1246" s="16" t="s">
        <v>2435</v>
      </c>
      <c r="C1246" s="16" t="s">
        <v>61</v>
      </c>
      <c r="D1246" s="16" t="s">
        <v>2436</v>
      </c>
      <c r="E1246" s="16">
        <v>29</v>
      </c>
      <c r="F1246" s="16" t="s">
        <v>1665</v>
      </c>
      <c r="G1246" s="16">
        <v>74234479</v>
      </c>
    </row>
    <row r="1247" spans="1:7" x14ac:dyDescent="0.45">
      <c r="A1247" s="20">
        <v>847</v>
      </c>
      <c r="B1247" s="21" t="s">
        <v>2437</v>
      </c>
      <c r="C1247" s="21" t="s">
        <v>61</v>
      </c>
      <c r="D1247" s="21" t="s">
        <v>2438</v>
      </c>
      <c r="E1247" s="21">
        <v>25</v>
      </c>
      <c r="F1247" s="21" t="s">
        <v>101</v>
      </c>
      <c r="G1247" s="21">
        <v>57588217</v>
      </c>
    </row>
    <row r="1248" spans="1:7" x14ac:dyDescent="0.45">
      <c r="A1248" s="19">
        <v>640</v>
      </c>
      <c r="B1248" s="16" t="s">
        <v>2439</v>
      </c>
      <c r="C1248" s="16" t="s">
        <v>71</v>
      </c>
      <c r="D1248" s="16" t="s">
        <v>2193</v>
      </c>
      <c r="E1248" s="16">
        <v>34</v>
      </c>
      <c r="F1248" s="16" t="s">
        <v>126</v>
      </c>
      <c r="G1248" s="16">
        <v>96571103</v>
      </c>
    </row>
    <row r="1249" spans="1:7" x14ac:dyDescent="0.45">
      <c r="A1249" s="20">
        <v>1115</v>
      </c>
      <c r="B1249" s="21" t="s">
        <v>629</v>
      </c>
      <c r="C1249" s="21" t="s">
        <v>61</v>
      </c>
      <c r="D1249" s="21" t="s">
        <v>464</v>
      </c>
      <c r="E1249" s="21">
        <v>21</v>
      </c>
      <c r="F1249" s="21" t="s">
        <v>63</v>
      </c>
      <c r="G1249" s="21">
        <v>51830887</v>
      </c>
    </row>
    <row r="1250" spans="1:7" x14ac:dyDescent="0.45">
      <c r="A1250" s="19">
        <v>1160</v>
      </c>
      <c r="B1250" s="16" t="s">
        <v>2440</v>
      </c>
      <c r="C1250" s="16" t="s">
        <v>71</v>
      </c>
      <c r="D1250" s="16" t="s">
        <v>2441</v>
      </c>
      <c r="E1250" s="16">
        <v>22</v>
      </c>
      <c r="F1250" s="16" t="s">
        <v>63</v>
      </c>
      <c r="G1250" s="16">
        <v>91874482</v>
      </c>
    </row>
    <row r="1251" spans="1:7" x14ac:dyDescent="0.45">
      <c r="A1251" s="20">
        <v>760</v>
      </c>
      <c r="B1251" s="21" t="s">
        <v>2442</v>
      </c>
      <c r="C1251" s="21" t="s">
        <v>61</v>
      </c>
      <c r="D1251" s="21" t="s">
        <v>2443</v>
      </c>
      <c r="E1251" s="21">
        <v>36</v>
      </c>
      <c r="F1251" s="21" t="s">
        <v>101</v>
      </c>
      <c r="G1251" s="21">
        <v>43640086</v>
      </c>
    </row>
    <row r="1252" spans="1:7" x14ac:dyDescent="0.45">
      <c r="A1252" s="19">
        <v>917</v>
      </c>
      <c r="B1252" s="16" t="s">
        <v>417</v>
      </c>
      <c r="C1252" s="16" t="s">
        <v>61</v>
      </c>
      <c r="D1252" s="16" t="s">
        <v>418</v>
      </c>
      <c r="E1252" s="16">
        <v>25</v>
      </c>
      <c r="F1252" s="16" t="s">
        <v>63</v>
      </c>
      <c r="G1252" s="16">
        <v>98583699</v>
      </c>
    </row>
    <row r="1253" spans="1:7" x14ac:dyDescent="0.45">
      <c r="A1253" s="20">
        <v>496</v>
      </c>
      <c r="B1253" s="21" t="s">
        <v>2444</v>
      </c>
      <c r="C1253" s="21" t="s">
        <v>65</v>
      </c>
      <c r="D1253" s="21" t="s">
        <v>2445</v>
      </c>
      <c r="E1253" s="21">
        <v>19</v>
      </c>
      <c r="F1253" s="21" t="s">
        <v>101</v>
      </c>
      <c r="G1253" s="21">
        <v>59690077</v>
      </c>
    </row>
    <row r="1254" spans="1:7" x14ac:dyDescent="0.45">
      <c r="A1254" s="19">
        <v>782</v>
      </c>
      <c r="B1254" s="16" t="s">
        <v>2446</v>
      </c>
      <c r="C1254" s="16" t="s">
        <v>71</v>
      </c>
      <c r="D1254" s="16" t="s">
        <v>1474</v>
      </c>
      <c r="E1254" s="16">
        <v>28</v>
      </c>
      <c r="F1254" s="16" t="s">
        <v>63</v>
      </c>
      <c r="G1254" s="16">
        <v>40591037</v>
      </c>
    </row>
    <row r="1255" spans="1:7" x14ac:dyDescent="0.45">
      <c r="A1255" s="20">
        <v>280</v>
      </c>
      <c r="B1255" s="21" t="s">
        <v>2447</v>
      </c>
      <c r="C1255" s="21" t="s">
        <v>71</v>
      </c>
      <c r="D1255" s="21" t="s">
        <v>2448</v>
      </c>
      <c r="E1255" s="21">
        <v>34</v>
      </c>
      <c r="F1255" s="21" t="s">
        <v>88</v>
      </c>
      <c r="G1255" s="21">
        <v>70221505</v>
      </c>
    </row>
    <row r="1256" spans="1:7" x14ac:dyDescent="0.45">
      <c r="A1256" s="19">
        <v>1619</v>
      </c>
      <c r="B1256" s="16" t="s">
        <v>2449</v>
      </c>
      <c r="C1256" s="16" t="s">
        <v>65</v>
      </c>
      <c r="D1256" s="16" t="s">
        <v>2450</v>
      </c>
      <c r="E1256" s="16">
        <v>34</v>
      </c>
      <c r="F1256" s="16" t="s">
        <v>121</v>
      </c>
      <c r="G1256" s="16">
        <v>21887099</v>
      </c>
    </row>
    <row r="1257" spans="1:7" x14ac:dyDescent="0.45">
      <c r="A1257" s="20">
        <v>1015</v>
      </c>
      <c r="B1257" s="21" t="s">
        <v>2451</v>
      </c>
      <c r="C1257" s="21" t="s">
        <v>61</v>
      </c>
      <c r="D1257" s="21" t="s">
        <v>2452</v>
      </c>
      <c r="E1257" s="21">
        <v>29</v>
      </c>
      <c r="F1257" s="21" t="s">
        <v>121</v>
      </c>
      <c r="G1257" s="21">
        <v>56694804</v>
      </c>
    </row>
    <row r="1258" spans="1:7" x14ac:dyDescent="0.45">
      <c r="A1258" s="19">
        <v>406</v>
      </c>
      <c r="B1258" s="16" t="s">
        <v>2453</v>
      </c>
      <c r="C1258" s="16" t="s">
        <v>65</v>
      </c>
      <c r="D1258" s="16" t="s">
        <v>2454</v>
      </c>
      <c r="E1258" s="16">
        <v>20</v>
      </c>
      <c r="F1258" s="16" t="s">
        <v>98</v>
      </c>
      <c r="G1258" s="16">
        <v>17607427</v>
      </c>
    </row>
    <row r="1259" spans="1:7" x14ac:dyDescent="0.45">
      <c r="A1259" s="20">
        <v>998</v>
      </c>
      <c r="B1259" s="21" t="s">
        <v>2455</v>
      </c>
      <c r="C1259" s="21" t="s">
        <v>71</v>
      </c>
      <c r="D1259" s="21" t="s">
        <v>2456</v>
      </c>
      <c r="E1259" s="21">
        <v>28</v>
      </c>
      <c r="F1259" s="21" t="s">
        <v>121</v>
      </c>
      <c r="G1259" s="21">
        <v>77011788</v>
      </c>
    </row>
    <row r="1260" spans="1:7" x14ac:dyDescent="0.45">
      <c r="A1260" s="19">
        <v>223</v>
      </c>
      <c r="B1260" s="16" t="s">
        <v>2457</v>
      </c>
      <c r="C1260" s="16" t="s">
        <v>65</v>
      </c>
      <c r="D1260" s="16" t="s">
        <v>2458</v>
      </c>
      <c r="E1260" s="16">
        <v>22</v>
      </c>
      <c r="F1260" s="16" t="s">
        <v>101</v>
      </c>
      <c r="G1260" s="16">
        <v>25942269</v>
      </c>
    </row>
    <row r="1261" spans="1:7" x14ac:dyDescent="0.45">
      <c r="A1261" s="20">
        <v>304</v>
      </c>
      <c r="B1261" s="21" t="s">
        <v>2459</v>
      </c>
      <c r="C1261" s="21" t="s">
        <v>61</v>
      </c>
      <c r="D1261" s="21" t="s">
        <v>2460</v>
      </c>
      <c r="E1261" s="21">
        <v>39</v>
      </c>
      <c r="F1261" s="21" t="s">
        <v>126</v>
      </c>
      <c r="G1261" s="21">
        <v>96178929</v>
      </c>
    </row>
    <row r="1262" spans="1:7" x14ac:dyDescent="0.45">
      <c r="A1262" s="19">
        <v>1408</v>
      </c>
      <c r="B1262" s="16" t="s">
        <v>2461</v>
      </c>
      <c r="C1262" s="16" t="s">
        <v>71</v>
      </c>
      <c r="D1262" s="16" t="s">
        <v>2462</v>
      </c>
      <c r="E1262" s="16">
        <v>32</v>
      </c>
      <c r="F1262" s="16" t="s">
        <v>63</v>
      </c>
      <c r="G1262" s="16">
        <v>63737312</v>
      </c>
    </row>
    <row r="1263" spans="1:7" x14ac:dyDescent="0.45">
      <c r="A1263" s="20">
        <v>814</v>
      </c>
      <c r="B1263" s="21" t="s">
        <v>2463</v>
      </c>
      <c r="C1263" s="21" t="s">
        <v>61</v>
      </c>
      <c r="D1263" s="21" t="s">
        <v>2464</v>
      </c>
      <c r="E1263" s="21">
        <v>33</v>
      </c>
      <c r="F1263" s="21" t="s">
        <v>63</v>
      </c>
      <c r="G1263" s="21">
        <v>86386594</v>
      </c>
    </row>
    <row r="1264" spans="1:7" x14ac:dyDescent="0.45">
      <c r="A1264" s="19">
        <v>1001</v>
      </c>
      <c r="B1264" s="16" t="s">
        <v>2465</v>
      </c>
      <c r="C1264" s="16" t="s">
        <v>61</v>
      </c>
      <c r="D1264" s="16" t="s">
        <v>2466</v>
      </c>
      <c r="E1264" s="16">
        <v>32</v>
      </c>
      <c r="F1264" s="16" t="s">
        <v>126</v>
      </c>
      <c r="G1264" s="16">
        <v>34703043</v>
      </c>
    </row>
    <row r="1265" spans="1:7" x14ac:dyDescent="0.45">
      <c r="A1265" s="20">
        <v>1015</v>
      </c>
      <c r="B1265" s="21" t="s">
        <v>2467</v>
      </c>
      <c r="C1265" s="21" t="s">
        <v>61</v>
      </c>
      <c r="D1265" s="21" t="s">
        <v>2468</v>
      </c>
      <c r="E1265" s="21">
        <v>35</v>
      </c>
      <c r="F1265" s="21" t="s">
        <v>79</v>
      </c>
      <c r="G1265" s="21">
        <v>52247443</v>
      </c>
    </row>
    <row r="1266" spans="1:7" x14ac:dyDescent="0.45">
      <c r="A1266" s="19">
        <v>667</v>
      </c>
      <c r="B1266" s="16" t="s">
        <v>2469</v>
      </c>
      <c r="C1266" s="16" t="s">
        <v>61</v>
      </c>
      <c r="D1266" s="16" t="s">
        <v>2470</v>
      </c>
      <c r="E1266" s="16">
        <v>21</v>
      </c>
      <c r="F1266" s="16" t="s">
        <v>63</v>
      </c>
      <c r="G1266" s="16">
        <v>25602033</v>
      </c>
    </row>
    <row r="1267" spans="1:7" x14ac:dyDescent="0.45">
      <c r="A1267" s="20">
        <v>578</v>
      </c>
      <c r="B1267" s="21" t="s">
        <v>2471</v>
      </c>
      <c r="C1267" s="21" t="s">
        <v>61</v>
      </c>
      <c r="D1267" s="21" t="s">
        <v>2472</v>
      </c>
      <c r="E1267" s="21">
        <v>21</v>
      </c>
      <c r="F1267" s="21" t="s">
        <v>253</v>
      </c>
      <c r="G1267" s="21">
        <v>71959279</v>
      </c>
    </row>
    <row r="1268" spans="1:7" x14ac:dyDescent="0.45">
      <c r="A1268" s="19">
        <v>918</v>
      </c>
      <c r="B1268" s="16" t="s">
        <v>2473</v>
      </c>
      <c r="C1268" s="16" t="s">
        <v>65</v>
      </c>
      <c r="D1268" s="16" t="s">
        <v>2474</v>
      </c>
      <c r="E1268" s="16">
        <v>37</v>
      </c>
      <c r="F1268" s="16" t="s">
        <v>121</v>
      </c>
      <c r="G1268" s="16">
        <v>64464378</v>
      </c>
    </row>
    <row r="1269" spans="1:7" x14ac:dyDescent="0.45">
      <c r="A1269" s="20">
        <v>264</v>
      </c>
      <c r="B1269" s="21" t="s">
        <v>2475</v>
      </c>
      <c r="C1269" s="21" t="s">
        <v>65</v>
      </c>
      <c r="D1269" s="21" t="s">
        <v>2476</v>
      </c>
      <c r="E1269" s="21">
        <v>27</v>
      </c>
      <c r="F1269" s="21" t="s">
        <v>63</v>
      </c>
      <c r="G1269" s="21">
        <v>56486364</v>
      </c>
    </row>
    <row r="1270" spans="1:7" x14ac:dyDescent="0.45">
      <c r="A1270" s="19">
        <v>899</v>
      </c>
      <c r="B1270" s="16" t="s">
        <v>2477</v>
      </c>
      <c r="C1270" s="16" t="s">
        <v>61</v>
      </c>
      <c r="D1270" s="16" t="s">
        <v>2478</v>
      </c>
      <c r="E1270" s="16">
        <v>21</v>
      </c>
      <c r="F1270" s="16" t="s">
        <v>63</v>
      </c>
      <c r="G1270" s="16">
        <v>23322740</v>
      </c>
    </row>
    <row r="1271" spans="1:7" x14ac:dyDescent="0.45">
      <c r="A1271" s="20">
        <v>478</v>
      </c>
      <c r="B1271" s="21" t="s">
        <v>2479</v>
      </c>
      <c r="C1271" s="21" t="s">
        <v>65</v>
      </c>
      <c r="D1271" s="21" t="s">
        <v>2480</v>
      </c>
      <c r="E1271" s="21">
        <v>20</v>
      </c>
      <c r="F1271" s="21" t="s">
        <v>63</v>
      </c>
      <c r="G1271" s="21">
        <v>37933954</v>
      </c>
    </row>
    <row r="1272" spans="1:7" x14ac:dyDescent="0.45">
      <c r="A1272" s="19">
        <v>1761</v>
      </c>
      <c r="B1272" s="16" t="s">
        <v>2481</v>
      </c>
      <c r="C1272" s="16" t="s">
        <v>65</v>
      </c>
      <c r="D1272" s="16" t="s">
        <v>2482</v>
      </c>
      <c r="E1272" s="16">
        <v>19</v>
      </c>
      <c r="F1272" s="16" t="s">
        <v>63</v>
      </c>
      <c r="G1272" s="16">
        <v>19633478</v>
      </c>
    </row>
    <row r="1273" spans="1:7" x14ac:dyDescent="0.45">
      <c r="A1273" s="20">
        <v>1576</v>
      </c>
      <c r="B1273" s="21" t="s">
        <v>2483</v>
      </c>
      <c r="C1273" s="21" t="s">
        <v>65</v>
      </c>
      <c r="D1273" s="21" t="s">
        <v>2484</v>
      </c>
      <c r="E1273" s="21">
        <v>25</v>
      </c>
      <c r="F1273" s="21" t="s">
        <v>63</v>
      </c>
      <c r="G1273" s="21">
        <v>50990269</v>
      </c>
    </row>
    <row r="1274" spans="1:7" x14ac:dyDescent="0.45">
      <c r="A1274" s="19">
        <v>130</v>
      </c>
      <c r="B1274" s="16" t="s">
        <v>2485</v>
      </c>
      <c r="C1274" s="16" t="s">
        <v>61</v>
      </c>
      <c r="D1274" s="16" t="s">
        <v>2486</v>
      </c>
      <c r="E1274" s="16">
        <v>38</v>
      </c>
      <c r="F1274" s="16" t="s">
        <v>63</v>
      </c>
      <c r="G1274" s="16">
        <v>17118290</v>
      </c>
    </row>
    <row r="1275" spans="1:7" x14ac:dyDescent="0.45">
      <c r="A1275" s="20">
        <v>1289</v>
      </c>
      <c r="B1275" s="21" t="s">
        <v>2487</v>
      </c>
      <c r="C1275" s="21" t="s">
        <v>61</v>
      </c>
      <c r="D1275" s="21" t="s">
        <v>2488</v>
      </c>
      <c r="E1275" s="21">
        <v>35</v>
      </c>
      <c r="F1275" s="21" t="s">
        <v>121</v>
      </c>
      <c r="G1275" s="21">
        <v>37048220</v>
      </c>
    </row>
    <row r="1276" spans="1:7" x14ac:dyDescent="0.45">
      <c r="A1276" s="19">
        <v>686</v>
      </c>
      <c r="B1276" s="16" t="s">
        <v>2489</v>
      </c>
      <c r="C1276" s="16" t="s">
        <v>71</v>
      </c>
      <c r="D1276" s="16" t="s">
        <v>2490</v>
      </c>
      <c r="E1276" s="16">
        <v>36</v>
      </c>
      <c r="F1276" s="16" t="s">
        <v>63</v>
      </c>
      <c r="G1276" s="16">
        <v>60971147</v>
      </c>
    </row>
    <row r="1277" spans="1:7" x14ac:dyDescent="0.45">
      <c r="A1277" s="20">
        <v>326</v>
      </c>
      <c r="B1277" s="21" t="s">
        <v>2491</v>
      </c>
      <c r="C1277" s="21" t="s">
        <v>61</v>
      </c>
      <c r="D1277" s="21" t="s">
        <v>677</v>
      </c>
      <c r="E1277" s="21">
        <v>27</v>
      </c>
      <c r="F1277" s="21" t="s">
        <v>126</v>
      </c>
      <c r="G1277" s="21">
        <v>55464486</v>
      </c>
    </row>
    <row r="1278" spans="1:7" x14ac:dyDescent="0.45">
      <c r="A1278" s="19">
        <v>1568</v>
      </c>
      <c r="B1278" s="16" t="s">
        <v>2492</v>
      </c>
      <c r="C1278" s="16" t="s">
        <v>61</v>
      </c>
      <c r="D1278" s="16" t="s">
        <v>2493</v>
      </c>
      <c r="E1278" s="16">
        <v>24</v>
      </c>
      <c r="F1278" s="16" t="s">
        <v>63</v>
      </c>
      <c r="G1278" s="16">
        <v>64681289</v>
      </c>
    </row>
    <row r="1279" spans="1:7" x14ac:dyDescent="0.45">
      <c r="A1279" s="20">
        <v>1670</v>
      </c>
      <c r="B1279" s="21" t="s">
        <v>2494</v>
      </c>
      <c r="C1279" s="21" t="s">
        <v>65</v>
      </c>
      <c r="D1279" s="21" t="s">
        <v>2495</v>
      </c>
      <c r="E1279" s="21">
        <v>35</v>
      </c>
      <c r="F1279" s="21" t="s">
        <v>63</v>
      </c>
      <c r="G1279" s="21">
        <v>23363767</v>
      </c>
    </row>
    <row r="1280" spans="1:7" x14ac:dyDescent="0.45">
      <c r="A1280" s="19">
        <v>861</v>
      </c>
      <c r="B1280" s="16" t="s">
        <v>2496</v>
      </c>
      <c r="C1280" s="16" t="s">
        <v>65</v>
      </c>
      <c r="D1280" s="16" t="s">
        <v>2497</v>
      </c>
      <c r="E1280" s="16">
        <v>30</v>
      </c>
      <c r="F1280" s="16" t="s">
        <v>63</v>
      </c>
      <c r="G1280" s="16">
        <v>89291763</v>
      </c>
    </row>
    <row r="1281" spans="1:7" x14ac:dyDescent="0.45">
      <c r="A1281" s="20">
        <v>506</v>
      </c>
      <c r="B1281" s="21" t="s">
        <v>2498</v>
      </c>
      <c r="C1281" s="21" t="s">
        <v>61</v>
      </c>
      <c r="D1281" s="21" t="s">
        <v>2499</v>
      </c>
      <c r="E1281" s="21">
        <v>19</v>
      </c>
      <c r="F1281" s="21" t="s">
        <v>63</v>
      </c>
      <c r="G1281" s="21">
        <v>88764221</v>
      </c>
    </row>
    <row r="1282" spans="1:7" x14ac:dyDescent="0.45">
      <c r="A1282" s="19">
        <v>977</v>
      </c>
      <c r="B1282" s="16" t="s">
        <v>2500</v>
      </c>
      <c r="C1282" s="16" t="s">
        <v>61</v>
      </c>
      <c r="D1282" s="16" t="s">
        <v>2501</v>
      </c>
      <c r="E1282" s="16">
        <v>20</v>
      </c>
      <c r="F1282" s="16" t="s">
        <v>63</v>
      </c>
      <c r="G1282" s="16">
        <v>94308594</v>
      </c>
    </row>
    <row r="1283" spans="1:7" x14ac:dyDescent="0.45">
      <c r="A1283" s="20">
        <v>803</v>
      </c>
      <c r="B1283" s="21" t="s">
        <v>2502</v>
      </c>
      <c r="C1283" s="21" t="s">
        <v>65</v>
      </c>
      <c r="D1283" s="21" t="s">
        <v>2503</v>
      </c>
      <c r="E1283" s="21">
        <v>42</v>
      </c>
      <c r="F1283" s="21" t="s">
        <v>63</v>
      </c>
      <c r="G1283" s="21">
        <v>71918674</v>
      </c>
    </row>
    <row r="1284" spans="1:7" x14ac:dyDescent="0.45">
      <c r="A1284" s="19">
        <v>316</v>
      </c>
      <c r="B1284" s="16" t="s">
        <v>2504</v>
      </c>
      <c r="C1284" s="16" t="s">
        <v>65</v>
      </c>
      <c r="D1284" s="16" t="s">
        <v>2505</v>
      </c>
      <c r="E1284" s="16">
        <v>26</v>
      </c>
      <c r="F1284" s="16" t="s">
        <v>93</v>
      </c>
      <c r="G1284" s="16">
        <v>5272402</v>
      </c>
    </row>
    <row r="1285" spans="1:7" x14ac:dyDescent="0.45">
      <c r="A1285" s="20">
        <v>1739</v>
      </c>
      <c r="B1285" s="21" t="s">
        <v>2506</v>
      </c>
      <c r="C1285" s="21" t="s">
        <v>65</v>
      </c>
      <c r="D1285" s="21" t="s">
        <v>2507</v>
      </c>
      <c r="E1285" s="21">
        <v>19</v>
      </c>
      <c r="F1285" s="21" t="s">
        <v>63</v>
      </c>
      <c r="G1285" s="21">
        <v>46902258</v>
      </c>
    </row>
    <row r="1286" spans="1:7" x14ac:dyDescent="0.45">
      <c r="A1286" s="19">
        <v>20</v>
      </c>
      <c r="B1286" s="16" t="s">
        <v>2508</v>
      </c>
      <c r="C1286" s="16" t="s">
        <v>61</v>
      </c>
      <c r="D1286" s="16" t="s">
        <v>2509</v>
      </c>
      <c r="E1286" s="16">
        <v>41</v>
      </c>
      <c r="F1286" s="16" t="s">
        <v>63</v>
      </c>
      <c r="G1286" s="16">
        <v>19530684</v>
      </c>
    </row>
    <row r="1287" spans="1:7" x14ac:dyDescent="0.45">
      <c r="A1287" s="20">
        <v>758</v>
      </c>
      <c r="B1287" s="21" t="s">
        <v>2510</v>
      </c>
      <c r="C1287" s="21" t="s">
        <v>71</v>
      </c>
      <c r="D1287" s="21" t="s">
        <v>2511</v>
      </c>
      <c r="E1287" s="21">
        <v>42</v>
      </c>
      <c r="F1287" s="21" t="s">
        <v>63</v>
      </c>
      <c r="G1287" s="21">
        <v>32804992</v>
      </c>
    </row>
    <row r="1288" spans="1:7" x14ac:dyDescent="0.45">
      <c r="A1288" s="19">
        <v>623</v>
      </c>
      <c r="B1288" s="16" t="s">
        <v>2512</v>
      </c>
      <c r="C1288" s="16" t="s">
        <v>65</v>
      </c>
      <c r="D1288" s="16" t="s">
        <v>2513</v>
      </c>
      <c r="E1288" s="16">
        <v>27</v>
      </c>
      <c r="F1288" s="16" t="s">
        <v>93</v>
      </c>
      <c r="G1288" s="16">
        <v>84610731</v>
      </c>
    </row>
    <row r="1289" spans="1:7" x14ac:dyDescent="0.45">
      <c r="A1289" s="20">
        <v>1446</v>
      </c>
      <c r="B1289" s="21" t="s">
        <v>2514</v>
      </c>
      <c r="C1289" s="21" t="s">
        <v>61</v>
      </c>
      <c r="D1289" s="21" t="s">
        <v>2515</v>
      </c>
      <c r="E1289" s="21">
        <v>27</v>
      </c>
      <c r="F1289" s="21" t="s">
        <v>63</v>
      </c>
      <c r="G1289" s="21">
        <v>46388123</v>
      </c>
    </row>
    <row r="1290" spans="1:7" x14ac:dyDescent="0.45">
      <c r="A1290" s="19">
        <v>1492</v>
      </c>
      <c r="B1290" s="16" t="s">
        <v>2516</v>
      </c>
      <c r="C1290" s="16" t="s">
        <v>61</v>
      </c>
      <c r="D1290" s="16" t="s">
        <v>2517</v>
      </c>
      <c r="E1290" s="16">
        <v>36</v>
      </c>
      <c r="F1290" s="16" t="s">
        <v>63</v>
      </c>
      <c r="G1290" s="16">
        <v>67054307</v>
      </c>
    </row>
    <row r="1291" spans="1:7" x14ac:dyDescent="0.45">
      <c r="A1291" s="20">
        <v>444</v>
      </c>
      <c r="B1291" s="21" t="s">
        <v>2518</v>
      </c>
      <c r="C1291" s="21" t="s">
        <v>65</v>
      </c>
      <c r="D1291" s="21" t="s">
        <v>2519</v>
      </c>
      <c r="E1291" s="21">
        <v>23</v>
      </c>
      <c r="F1291" s="21" t="s">
        <v>63</v>
      </c>
      <c r="G1291" s="21">
        <v>45765209</v>
      </c>
    </row>
    <row r="1292" spans="1:7" x14ac:dyDescent="0.45">
      <c r="A1292" s="19">
        <v>216</v>
      </c>
      <c r="B1292" s="16" t="s">
        <v>2520</v>
      </c>
      <c r="C1292" s="16" t="s">
        <v>61</v>
      </c>
      <c r="D1292" s="16" t="s">
        <v>2521</v>
      </c>
      <c r="E1292" s="16">
        <v>21</v>
      </c>
      <c r="F1292" s="16" t="s">
        <v>63</v>
      </c>
      <c r="G1292" s="16">
        <v>63648845</v>
      </c>
    </row>
    <row r="1293" spans="1:7" x14ac:dyDescent="0.45">
      <c r="A1293" s="20">
        <v>916</v>
      </c>
      <c r="B1293" s="21" t="s">
        <v>2522</v>
      </c>
      <c r="C1293" s="21" t="s">
        <v>61</v>
      </c>
      <c r="D1293" s="21" t="s">
        <v>2523</v>
      </c>
      <c r="E1293" s="21">
        <v>31</v>
      </c>
      <c r="F1293" s="21" t="s">
        <v>63</v>
      </c>
      <c r="G1293" s="21">
        <v>9141547</v>
      </c>
    </row>
    <row r="1294" spans="1:7" x14ac:dyDescent="0.45">
      <c r="A1294" s="19">
        <v>510</v>
      </c>
      <c r="B1294" s="16" t="s">
        <v>2524</v>
      </c>
      <c r="C1294" s="16" t="s">
        <v>61</v>
      </c>
      <c r="D1294" s="16" t="s">
        <v>289</v>
      </c>
      <c r="E1294" s="16">
        <v>26</v>
      </c>
      <c r="F1294" s="16" t="s">
        <v>63</v>
      </c>
      <c r="G1294" s="16">
        <v>51153059</v>
      </c>
    </row>
    <row r="1295" spans="1:7" x14ac:dyDescent="0.45">
      <c r="A1295" s="20">
        <v>1171</v>
      </c>
      <c r="B1295" s="21" t="s">
        <v>2525</v>
      </c>
      <c r="C1295" s="21" t="s">
        <v>65</v>
      </c>
      <c r="D1295" s="21" t="s">
        <v>2526</v>
      </c>
      <c r="E1295" s="21">
        <v>29</v>
      </c>
      <c r="F1295" s="21" t="s">
        <v>121</v>
      </c>
      <c r="G1295" s="21">
        <v>65061851</v>
      </c>
    </row>
    <row r="1296" spans="1:7" x14ac:dyDescent="0.45">
      <c r="A1296" s="19">
        <v>1163</v>
      </c>
      <c r="B1296" s="16" t="s">
        <v>2527</v>
      </c>
      <c r="C1296" s="16" t="s">
        <v>61</v>
      </c>
      <c r="D1296" s="16" t="s">
        <v>2528</v>
      </c>
      <c r="E1296" s="16">
        <v>30</v>
      </c>
      <c r="F1296" s="16" t="s">
        <v>63</v>
      </c>
      <c r="G1296" s="16">
        <v>35090962</v>
      </c>
    </row>
    <row r="1297" spans="1:7" x14ac:dyDescent="0.45">
      <c r="A1297" s="20">
        <v>723</v>
      </c>
      <c r="B1297" s="21" t="s">
        <v>2529</v>
      </c>
      <c r="C1297" s="21" t="s">
        <v>61</v>
      </c>
      <c r="D1297" s="21" t="s">
        <v>2530</v>
      </c>
      <c r="E1297" s="21">
        <v>22</v>
      </c>
      <c r="F1297" s="21" t="s">
        <v>63</v>
      </c>
      <c r="G1297" s="21">
        <v>20450518</v>
      </c>
    </row>
    <row r="1298" spans="1:7" x14ac:dyDescent="0.45">
      <c r="A1298" s="19">
        <v>1011</v>
      </c>
      <c r="B1298" s="16" t="s">
        <v>2531</v>
      </c>
      <c r="C1298" s="16" t="s">
        <v>61</v>
      </c>
      <c r="D1298" s="16" t="s">
        <v>1174</v>
      </c>
      <c r="E1298" s="16">
        <v>27</v>
      </c>
      <c r="F1298" s="16" t="s">
        <v>491</v>
      </c>
      <c r="G1298" s="16">
        <v>55871908</v>
      </c>
    </row>
    <row r="1299" spans="1:7" x14ac:dyDescent="0.45">
      <c r="A1299" s="20">
        <v>98</v>
      </c>
      <c r="B1299" s="21" t="s">
        <v>2532</v>
      </c>
      <c r="C1299" s="21" t="s">
        <v>61</v>
      </c>
      <c r="D1299" s="21" t="s">
        <v>2533</v>
      </c>
      <c r="E1299" s="21">
        <v>34</v>
      </c>
      <c r="F1299" s="21" t="s">
        <v>63</v>
      </c>
      <c r="G1299" s="21">
        <v>43538596</v>
      </c>
    </row>
    <row r="1300" spans="1:7" x14ac:dyDescent="0.45">
      <c r="A1300" s="19">
        <v>352</v>
      </c>
      <c r="B1300" s="16" t="s">
        <v>2534</v>
      </c>
      <c r="C1300" s="16" t="s">
        <v>61</v>
      </c>
      <c r="D1300" s="16" t="s">
        <v>2535</v>
      </c>
      <c r="E1300" s="16">
        <v>39</v>
      </c>
      <c r="F1300" s="16" t="s">
        <v>63</v>
      </c>
      <c r="G1300" s="16">
        <v>69287284</v>
      </c>
    </row>
    <row r="1301" spans="1:7" x14ac:dyDescent="0.45">
      <c r="A1301" s="20">
        <v>1364</v>
      </c>
      <c r="B1301" s="21" t="s">
        <v>2536</v>
      </c>
      <c r="C1301" s="21" t="s">
        <v>71</v>
      </c>
      <c r="D1301" s="21" t="s">
        <v>2537</v>
      </c>
      <c r="E1301" s="21">
        <v>26</v>
      </c>
      <c r="F1301" s="21" t="s">
        <v>63</v>
      </c>
      <c r="G1301" s="21">
        <v>35859782</v>
      </c>
    </row>
    <row r="1302" spans="1:7" x14ac:dyDescent="0.45">
      <c r="A1302" s="19">
        <v>671</v>
      </c>
      <c r="B1302" s="16" t="s">
        <v>2538</v>
      </c>
      <c r="C1302" s="16" t="s">
        <v>61</v>
      </c>
      <c r="D1302" s="16" t="s">
        <v>1353</v>
      </c>
      <c r="E1302" s="16">
        <v>29</v>
      </c>
      <c r="F1302" s="16" t="s">
        <v>88</v>
      </c>
      <c r="G1302" s="16">
        <v>22671494</v>
      </c>
    </row>
    <row r="1303" spans="1:7" x14ac:dyDescent="0.45">
      <c r="A1303" s="20">
        <v>506</v>
      </c>
      <c r="B1303" s="21" t="s">
        <v>2539</v>
      </c>
      <c r="C1303" s="21" t="s">
        <v>71</v>
      </c>
      <c r="D1303" s="21" t="s">
        <v>396</v>
      </c>
      <c r="E1303" s="21">
        <v>19</v>
      </c>
      <c r="F1303" s="21" t="s">
        <v>63</v>
      </c>
      <c r="G1303" s="21">
        <v>17151442</v>
      </c>
    </row>
    <row r="1304" spans="1:7" x14ac:dyDescent="0.45">
      <c r="A1304" s="19">
        <v>827</v>
      </c>
      <c r="B1304" s="16" t="s">
        <v>2540</v>
      </c>
      <c r="C1304" s="16" t="s">
        <v>61</v>
      </c>
      <c r="D1304" s="16" t="s">
        <v>2541</v>
      </c>
      <c r="E1304" s="16">
        <v>36</v>
      </c>
      <c r="F1304" s="16" t="s">
        <v>63</v>
      </c>
      <c r="G1304" s="16">
        <v>39981069</v>
      </c>
    </row>
    <row r="1305" spans="1:7" x14ac:dyDescent="0.45">
      <c r="A1305" s="20">
        <v>1099</v>
      </c>
      <c r="B1305" s="21" t="s">
        <v>2542</v>
      </c>
      <c r="C1305" s="21" t="s">
        <v>65</v>
      </c>
      <c r="D1305" s="21" t="s">
        <v>545</v>
      </c>
      <c r="E1305" s="21">
        <v>34</v>
      </c>
      <c r="F1305" s="21" t="s">
        <v>63</v>
      </c>
      <c r="G1305" s="21">
        <v>31589528</v>
      </c>
    </row>
    <row r="1306" spans="1:7" x14ac:dyDescent="0.45">
      <c r="A1306" s="19">
        <v>781</v>
      </c>
      <c r="B1306" s="16" t="s">
        <v>2543</v>
      </c>
      <c r="C1306" s="16" t="s">
        <v>61</v>
      </c>
      <c r="D1306" s="16" t="s">
        <v>2544</v>
      </c>
      <c r="E1306" s="16">
        <v>26</v>
      </c>
      <c r="F1306" s="16" t="s">
        <v>63</v>
      </c>
      <c r="G1306" s="16">
        <v>28841235</v>
      </c>
    </row>
    <row r="1307" spans="1:7" x14ac:dyDescent="0.45">
      <c r="A1307" s="20">
        <v>1230</v>
      </c>
      <c r="B1307" s="21" t="s">
        <v>2545</v>
      </c>
      <c r="C1307" s="21" t="s">
        <v>71</v>
      </c>
      <c r="D1307" s="21" t="s">
        <v>2546</v>
      </c>
      <c r="E1307" s="21">
        <v>22</v>
      </c>
      <c r="F1307" s="21" t="s">
        <v>253</v>
      </c>
      <c r="G1307" s="21">
        <v>98116605</v>
      </c>
    </row>
    <row r="1308" spans="1:7" x14ac:dyDescent="0.45">
      <c r="A1308" s="19">
        <v>762</v>
      </c>
      <c r="B1308" s="16" t="s">
        <v>2547</v>
      </c>
      <c r="C1308" s="16" t="s">
        <v>65</v>
      </c>
      <c r="D1308" s="16" t="s">
        <v>1191</v>
      </c>
      <c r="E1308" s="16">
        <v>26</v>
      </c>
      <c r="F1308" s="16" t="s">
        <v>126</v>
      </c>
      <c r="G1308" s="16">
        <v>37714024</v>
      </c>
    </row>
    <row r="1309" spans="1:7" x14ac:dyDescent="0.45">
      <c r="A1309" s="20">
        <v>867</v>
      </c>
      <c r="B1309" s="21" t="s">
        <v>2548</v>
      </c>
      <c r="C1309" s="21" t="s">
        <v>65</v>
      </c>
      <c r="D1309" s="21" t="s">
        <v>2549</v>
      </c>
      <c r="E1309" s="21">
        <v>34</v>
      </c>
      <c r="F1309" s="21" t="s">
        <v>63</v>
      </c>
      <c r="G1309" s="21">
        <v>94610358</v>
      </c>
    </row>
    <row r="1310" spans="1:7" x14ac:dyDescent="0.45">
      <c r="A1310" s="19">
        <v>457</v>
      </c>
      <c r="B1310" s="16" t="s">
        <v>2550</v>
      </c>
      <c r="C1310" s="16" t="s">
        <v>71</v>
      </c>
      <c r="D1310" s="16" t="s">
        <v>432</v>
      </c>
      <c r="E1310" s="16">
        <v>27</v>
      </c>
      <c r="F1310" s="16" t="s">
        <v>63</v>
      </c>
      <c r="G1310" s="16">
        <v>22764457</v>
      </c>
    </row>
    <row r="1311" spans="1:7" x14ac:dyDescent="0.45">
      <c r="A1311" s="20">
        <v>230</v>
      </c>
      <c r="B1311" s="21" t="s">
        <v>2551</v>
      </c>
      <c r="C1311" s="21" t="s">
        <v>65</v>
      </c>
      <c r="D1311" s="21" t="s">
        <v>2552</v>
      </c>
      <c r="E1311" s="21">
        <v>35</v>
      </c>
      <c r="F1311" s="21" t="s">
        <v>126</v>
      </c>
      <c r="G1311" s="21">
        <v>54657291</v>
      </c>
    </row>
    <row r="1312" spans="1:7" x14ac:dyDescent="0.45">
      <c r="A1312" s="19">
        <v>200</v>
      </c>
      <c r="B1312" s="16" t="s">
        <v>2553</v>
      </c>
      <c r="C1312" s="16" t="s">
        <v>61</v>
      </c>
      <c r="D1312" s="16" t="s">
        <v>2554</v>
      </c>
      <c r="E1312" s="16">
        <v>25</v>
      </c>
      <c r="F1312" s="16" t="s">
        <v>63</v>
      </c>
      <c r="G1312" s="16">
        <v>90382556</v>
      </c>
    </row>
    <row r="1313" spans="1:7" x14ac:dyDescent="0.45">
      <c r="A1313" s="20">
        <v>1051</v>
      </c>
      <c r="B1313" s="21" t="s">
        <v>554</v>
      </c>
      <c r="C1313" s="21" t="s">
        <v>61</v>
      </c>
      <c r="D1313" s="21" t="s">
        <v>555</v>
      </c>
      <c r="E1313" s="21">
        <v>26</v>
      </c>
      <c r="F1313" s="21" t="s">
        <v>88</v>
      </c>
      <c r="G1313" s="21">
        <v>49108607</v>
      </c>
    </row>
    <row r="1314" spans="1:7" x14ac:dyDescent="0.45">
      <c r="A1314" s="19">
        <v>609</v>
      </c>
      <c r="B1314" s="16" t="s">
        <v>2555</v>
      </c>
      <c r="C1314" s="16" t="s">
        <v>61</v>
      </c>
      <c r="D1314" s="16" t="s">
        <v>2556</v>
      </c>
      <c r="E1314" s="16">
        <v>32</v>
      </c>
      <c r="F1314" s="16" t="s">
        <v>126</v>
      </c>
      <c r="G1314" s="16">
        <v>96078553</v>
      </c>
    </row>
    <row r="1315" spans="1:7" x14ac:dyDescent="0.45">
      <c r="A1315" s="20">
        <v>1075</v>
      </c>
      <c r="B1315" s="21" t="s">
        <v>2557</v>
      </c>
      <c r="C1315" s="21" t="s">
        <v>61</v>
      </c>
      <c r="D1315" s="21" t="s">
        <v>2558</v>
      </c>
      <c r="E1315" s="21">
        <v>42</v>
      </c>
      <c r="F1315" s="21" t="s">
        <v>63</v>
      </c>
      <c r="G1315" s="21">
        <v>97993746</v>
      </c>
    </row>
    <row r="1316" spans="1:7" x14ac:dyDescent="0.45">
      <c r="A1316" s="19">
        <v>1170</v>
      </c>
      <c r="B1316" s="16" t="s">
        <v>2559</v>
      </c>
      <c r="C1316" s="16" t="s">
        <v>61</v>
      </c>
      <c r="D1316" s="16" t="s">
        <v>2560</v>
      </c>
      <c r="E1316" s="16">
        <v>35</v>
      </c>
      <c r="F1316" s="16" t="s">
        <v>126</v>
      </c>
      <c r="G1316" s="16">
        <v>34441138</v>
      </c>
    </row>
    <row r="1317" spans="1:7" x14ac:dyDescent="0.45">
      <c r="A1317" s="20">
        <v>339</v>
      </c>
      <c r="B1317" s="21" t="s">
        <v>2561</v>
      </c>
      <c r="C1317" s="21" t="s">
        <v>65</v>
      </c>
      <c r="D1317" s="21" t="s">
        <v>1239</v>
      </c>
      <c r="E1317" s="21">
        <v>22</v>
      </c>
      <c r="F1317" s="21" t="s">
        <v>63</v>
      </c>
      <c r="G1317" s="21">
        <v>86512787</v>
      </c>
    </row>
    <row r="1318" spans="1:7" x14ac:dyDescent="0.45">
      <c r="A1318" s="19">
        <v>696</v>
      </c>
      <c r="B1318" s="16" t="s">
        <v>2562</v>
      </c>
      <c r="C1318" s="16" t="s">
        <v>61</v>
      </c>
      <c r="D1318" s="16" t="s">
        <v>2563</v>
      </c>
      <c r="E1318" s="16">
        <v>28</v>
      </c>
      <c r="F1318" s="16" t="s">
        <v>63</v>
      </c>
      <c r="G1318" s="16">
        <v>51334904</v>
      </c>
    </row>
    <row r="1319" spans="1:7" x14ac:dyDescent="0.45">
      <c r="A1319" s="20">
        <v>852</v>
      </c>
      <c r="B1319" s="21" t="s">
        <v>2564</v>
      </c>
      <c r="C1319" s="21" t="s">
        <v>61</v>
      </c>
      <c r="D1319" s="21" t="s">
        <v>2474</v>
      </c>
      <c r="E1319" s="21">
        <v>37</v>
      </c>
      <c r="F1319" s="21" t="s">
        <v>63</v>
      </c>
      <c r="G1319" s="21">
        <v>79753497</v>
      </c>
    </row>
    <row r="1320" spans="1:7" x14ac:dyDescent="0.45">
      <c r="A1320" s="19">
        <v>448</v>
      </c>
      <c r="B1320" s="16" t="s">
        <v>2565</v>
      </c>
      <c r="C1320" s="16" t="s">
        <v>65</v>
      </c>
      <c r="D1320" s="16" t="s">
        <v>2566</v>
      </c>
      <c r="E1320" s="16">
        <v>33</v>
      </c>
      <c r="F1320" s="16" t="s">
        <v>63</v>
      </c>
      <c r="G1320" s="16">
        <v>79646737</v>
      </c>
    </row>
    <row r="1321" spans="1:7" x14ac:dyDescent="0.45">
      <c r="A1321" s="20">
        <v>186</v>
      </c>
      <c r="B1321" s="21" t="s">
        <v>2567</v>
      </c>
      <c r="C1321" s="21" t="s">
        <v>71</v>
      </c>
      <c r="D1321" s="21" t="s">
        <v>2568</v>
      </c>
      <c r="E1321" s="21">
        <v>26</v>
      </c>
      <c r="F1321" s="21" t="s">
        <v>63</v>
      </c>
      <c r="G1321" s="21">
        <v>5131276</v>
      </c>
    </row>
    <row r="1322" spans="1:7" x14ac:dyDescent="0.45">
      <c r="A1322" s="19">
        <v>1291</v>
      </c>
      <c r="B1322" s="16" t="s">
        <v>2569</v>
      </c>
      <c r="C1322" s="16" t="s">
        <v>65</v>
      </c>
      <c r="D1322" s="16" t="s">
        <v>1662</v>
      </c>
      <c r="E1322" s="16">
        <v>38</v>
      </c>
      <c r="F1322" s="16" t="s">
        <v>2570</v>
      </c>
      <c r="G1322" s="16">
        <v>11917693</v>
      </c>
    </row>
    <row r="1323" spans="1:7" x14ac:dyDescent="0.45">
      <c r="A1323" s="20">
        <v>1594</v>
      </c>
      <c r="B1323" s="21" t="s">
        <v>2571</v>
      </c>
      <c r="C1323" s="21" t="s">
        <v>61</v>
      </c>
      <c r="D1323" s="21" t="s">
        <v>2572</v>
      </c>
      <c r="E1323" s="21">
        <v>43</v>
      </c>
      <c r="F1323" s="21" t="s">
        <v>63</v>
      </c>
      <c r="G1323" s="21">
        <v>1789382</v>
      </c>
    </row>
    <row r="1324" spans="1:7" x14ac:dyDescent="0.45">
      <c r="A1324" s="19">
        <v>1176</v>
      </c>
      <c r="B1324" s="16" t="s">
        <v>2573</v>
      </c>
      <c r="C1324" s="16" t="s">
        <v>71</v>
      </c>
      <c r="D1324" s="16" t="s">
        <v>2574</v>
      </c>
      <c r="E1324" s="16">
        <v>36</v>
      </c>
      <c r="F1324" s="16" t="s">
        <v>63</v>
      </c>
      <c r="G1324" s="16">
        <v>34691590</v>
      </c>
    </row>
    <row r="1325" spans="1:7" x14ac:dyDescent="0.45">
      <c r="A1325" s="20">
        <v>1603</v>
      </c>
      <c r="B1325" s="21" t="s">
        <v>2575</v>
      </c>
      <c r="C1325" s="21" t="s">
        <v>61</v>
      </c>
      <c r="D1325" s="21" t="s">
        <v>2576</v>
      </c>
      <c r="E1325" s="21">
        <v>19</v>
      </c>
      <c r="F1325" s="21" t="s">
        <v>63</v>
      </c>
      <c r="G1325" s="21">
        <v>5916029</v>
      </c>
    </row>
    <row r="1326" spans="1:7" x14ac:dyDescent="0.45">
      <c r="A1326" s="19">
        <v>91</v>
      </c>
      <c r="B1326" s="16" t="s">
        <v>2577</v>
      </c>
      <c r="C1326" s="16" t="s">
        <v>61</v>
      </c>
      <c r="D1326" s="16" t="s">
        <v>2578</v>
      </c>
      <c r="E1326" s="16">
        <v>38</v>
      </c>
      <c r="F1326" s="16" t="s">
        <v>106</v>
      </c>
      <c r="G1326" s="16">
        <v>90622931</v>
      </c>
    </row>
    <row r="1327" spans="1:7" x14ac:dyDescent="0.45">
      <c r="A1327" s="20">
        <v>960</v>
      </c>
      <c r="B1327" s="21" t="s">
        <v>2579</v>
      </c>
      <c r="C1327" s="21" t="s">
        <v>65</v>
      </c>
      <c r="D1327" s="21" t="s">
        <v>1115</v>
      </c>
      <c r="E1327" s="21">
        <v>26</v>
      </c>
      <c r="F1327" s="21" t="s">
        <v>63</v>
      </c>
      <c r="G1327" s="21">
        <v>9277699</v>
      </c>
    </row>
    <row r="1328" spans="1:7" x14ac:dyDescent="0.45">
      <c r="A1328" s="19">
        <v>698</v>
      </c>
      <c r="B1328" s="16" t="s">
        <v>2580</v>
      </c>
      <c r="C1328" s="16" t="s">
        <v>65</v>
      </c>
      <c r="D1328" s="16" t="s">
        <v>2581</v>
      </c>
      <c r="E1328" s="16">
        <v>28</v>
      </c>
      <c r="F1328" s="16" t="s">
        <v>63</v>
      </c>
      <c r="G1328" s="16">
        <v>69697763</v>
      </c>
    </row>
    <row r="1329" spans="1:7" x14ac:dyDescent="0.45">
      <c r="A1329" s="20">
        <v>769</v>
      </c>
      <c r="B1329" s="21" t="s">
        <v>2582</v>
      </c>
      <c r="C1329" s="21" t="s">
        <v>61</v>
      </c>
      <c r="D1329" s="21" t="s">
        <v>2583</v>
      </c>
      <c r="E1329" s="21">
        <v>32</v>
      </c>
      <c r="F1329" s="21" t="s">
        <v>168</v>
      </c>
      <c r="G1329" s="21">
        <v>70828848</v>
      </c>
    </row>
    <row r="1330" spans="1:7" x14ac:dyDescent="0.45">
      <c r="A1330" s="19">
        <v>509</v>
      </c>
      <c r="B1330" s="16" t="s">
        <v>2584</v>
      </c>
      <c r="C1330" s="16" t="s">
        <v>65</v>
      </c>
      <c r="D1330" s="16" t="s">
        <v>2585</v>
      </c>
      <c r="E1330" s="16">
        <v>26</v>
      </c>
      <c r="F1330" s="16" t="s">
        <v>88</v>
      </c>
      <c r="G1330" s="16">
        <v>71725188</v>
      </c>
    </row>
    <row r="1331" spans="1:7" x14ac:dyDescent="0.45">
      <c r="A1331" s="20">
        <v>578</v>
      </c>
      <c r="B1331" s="21" t="s">
        <v>2586</v>
      </c>
      <c r="C1331" s="21" t="s">
        <v>71</v>
      </c>
      <c r="D1331" s="21" t="s">
        <v>2587</v>
      </c>
      <c r="E1331" s="21">
        <v>19</v>
      </c>
      <c r="F1331" s="21" t="s">
        <v>63</v>
      </c>
      <c r="G1331" s="21">
        <v>90409542</v>
      </c>
    </row>
    <row r="1332" spans="1:7" x14ac:dyDescent="0.45">
      <c r="A1332" s="19">
        <v>1062</v>
      </c>
      <c r="B1332" s="16" t="s">
        <v>2588</v>
      </c>
      <c r="C1332" s="16" t="s">
        <v>71</v>
      </c>
      <c r="D1332" s="16" t="s">
        <v>2589</v>
      </c>
      <c r="E1332" s="16">
        <v>18</v>
      </c>
      <c r="F1332" s="16" t="s">
        <v>63</v>
      </c>
      <c r="G1332" s="16">
        <v>84887614</v>
      </c>
    </row>
    <row r="1333" spans="1:7" x14ac:dyDescent="0.45">
      <c r="A1333" s="20">
        <v>681</v>
      </c>
      <c r="B1333" s="21" t="s">
        <v>2590</v>
      </c>
      <c r="C1333" s="21" t="s">
        <v>61</v>
      </c>
      <c r="D1333" s="21" t="s">
        <v>2591</v>
      </c>
      <c r="E1333" s="21">
        <v>38</v>
      </c>
      <c r="F1333" s="21" t="s">
        <v>106</v>
      </c>
      <c r="G1333" s="21">
        <v>46216569</v>
      </c>
    </row>
    <row r="1334" spans="1:7" x14ac:dyDescent="0.45">
      <c r="A1334" s="19">
        <v>905</v>
      </c>
      <c r="B1334" s="16" t="s">
        <v>2592</v>
      </c>
      <c r="C1334" s="16" t="s">
        <v>61</v>
      </c>
      <c r="D1334" s="16" t="s">
        <v>2593</v>
      </c>
      <c r="E1334" s="16">
        <v>29</v>
      </c>
      <c r="F1334" s="16" t="s">
        <v>63</v>
      </c>
      <c r="G1334" s="16">
        <v>84273300</v>
      </c>
    </row>
    <row r="1335" spans="1:7" x14ac:dyDescent="0.45">
      <c r="A1335" s="20">
        <v>626</v>
      </c>
      <c r="B1335" s="21" t="s">
        <v>2594</v>
      </c>
      <c r="C1335" s="21" t="s">
        <v>61</v>
      </c>
      <c r="D1335" s="21" t="s">
        <v>2595</v>
      </c>
      <c r="E1335" s="21">
        <v>35</v>
      </c>
      <c r="F1335" s="21" t="s">
        <v>63</v>
      </c>
      <c r="G1335" s="21">
        <v>84528711</v>
      </c>
    </row>
    <row r="1336" spans="1:7" x14ac:dyDescent="0.45">
      <c r="A1336" s="19">
        <v>125</v>
      </c>
      <c r="B1336" s="16" t="s">
        <v>2596</v>
      </c>
      <c r="C1336" s="16" t="s">
        <v>61</v>
      </c>
      <c r="D1336" s="16" t="s">
        <v>1512</v>
      </c>
      <c r="E1336" s="16">
        <v>26</v>
      </c>
      <c r="F1336" s="16" t="s">
        <v>101</v>
      </c>
      <c r="G1336" s="16">
        <v>64308870</v>
      </c>
    </row>
    <row r="1337" spans="1:7" x14ac:dyDescent="0.45">
      <c r="A1337" s="20">
        <v>938</v>
      </c>
      <c r="B1337" s="21" t="s">
        <v>2597</v>
      </c>
      <c r="C1337" s="21" t="s">
        <v>65</v>
      </c>
      <c r="D1337" s="21" t="s">
        <v>2598</v>
      </c>
      <c r="E1337" s="21">
        <v>26</v>
      </c>
      <c r="F1337" s="21" t="s">
        <v>63</v>
      </c>
      <c r="G1337" s="21">
        <v>5043683</v>
      </c>
    </row>
    <row r="1338" spans="1:7" x14ac:dyDescent="0.45">
      <c r="A1338" s="19">
        <v>1716</v>
      </c>
      <c r="B1338" s="16" t="s">
        <v>2599</v>
      </c>
      <c r="C1338" s="16" t="s">
        <v>65</v>
      </c>
      <c r="D1338" s="16" t="s">
        <v>2600</v>
      </c>
      <c r="E1338" s="16">
        <v>35</v>
      </c>
      <c r="F1338" s="16" t="s">
        <v>88</v>
      </c>
      <c r="G1338" s="16">
        <v>22300654</v>
      </c>
    </row>
    <row r="1339" spans="1:7" x14ac:dyDescent="0.45">
      <c r="A1339" s="20">
        <v>375</v>
      </c>
      <c r="B1339" s="21" t="s">
        <v>2601</v>
      </c>
      <c r="C1339" s="21" t="s">
        <v>61</v>
      </c>
      <c r="D1339" s="21" t="s">
        <v>1388</v>
      </c>
      <c r="E1339" s="21">
        <v>28</v>
      </c>
      <c r="F1339" s="21" t="s">
        <v>79</v>
      </c>
      <c r="G1339" s="21">
        <v>60897634</v>
      </c>
    </row>
    <row r="1340" spans="1:7" x14ac:dyDescent="0.45">
      <c r="A1340" s="19">
        <v>280</v>
      </c>
      <c r="B1340" s="16" t="s">
        <v>2602</v>
      </c>
      <c r="C1340" s="16" t="s">
        <v>71</v>
      </c>
      <c r="D1340" s="16" t="s">
        <v>2603</v>
      </c>
      <c r="E1340" s="16">
        <v>22</v>
      </c>
      <c r="F1340" s="16" t="s">
        <v>63</v>
      </c>
      <c r="G1340" s="16">
        <v>89983642</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
  <sheetViews>
    <sheetView workbookViewId="0">
      <selection activeCell="B4" sqref="B4"/>
    </sheetView>
  </sheetViews>
  <sheetFormatPr defaultRowHeight="14.25" x14ac:dyDescent="0.45"/>
  <sheetData>
    <row r="4" spans="2:2" x14ac:dyDescent="0.45">
      <c r="B4" t="s">
        <v>2604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4:U419"/>
  <sheetViews>
    <sheetView topLeftCell="J4" workbookViewId="0">
      <selection activeCell="U5" sqref="U5"/>
    </sheetView>
  </sheetViews>
  <sheetFormatPr defaultRowHeight="14.25" x14ac:dyDescent="0.45"/>
  <cols>
    <col min="6" max="6" width="9.53125" customWidth="1"/>
    <col min="7" max="7" width="11.1328125" customWidth="1"/>
    <col min="8" max="8" width="15.33203125" customWidth="1"/>
    <col min="9" max="9" width="11.9296875" customWidth="1"/>
    <col min="10" max="10" width="16.06640625" customWidth="1"/>
    <col min="11" max="11" width="24.796875" customWidth="1"/>
    <col min="14" max="14" width="17.19921875" customWidth="1"/>
    <col min="15" max="15" width="12.33203125" customWidth="1"/>
  </cols>
  <sheetData>
    <row r="4" spans="5:21" x14ac:dyDescent="0.45">
      <c r="F4" s="15" t="s">
        <v>2605</v>
      </c>
      <c r="G4" s="15" t="s">
        <v>2606</v>
      </c>
      <c r="H4" s="15" t="s">
        <v>2607</v>
      </c>
      <c r="I4" s="15" t="s">
        <v>2608</v>
      </c>
      <c r="J4" s="15" t="s">
        <v>2609</v>
      </c>
      <c r="K4" s="15" t="s">
        <v>2610</v>
      </c>
      <c r="L4" s="15" t="s">
        <v>2611</v>
      </c>
      <c r="M4" s="15" t="s">
        <v>2612</v>
      </c>
      <c r="N4" s="15" t="s">
        <v>2613</v>
      </c>
      <c r="O4" s="15" t="s">
        <v>2614</v>
      </c>
      <c r="P4" s="24" t="s">
        <v>3367</v>
      </c>
      <c r="Q4" s="24" t="s">
        <v>3368</v>
      </c>
      <c r="R4" s="24" t="s">
        <v>3369</v>
      </c>
      <c r="S4" s="24" t="s">
        <v>3370</v>
      </c>
      <c r="T4" s="24" t="s">
        <v>3371</v>
      </c>
      <c r="U4" s="24" t="s">
        <v>3376</v>
      </c>
    </row>
    <row r="5" spans="5:21" x14ac:dyDescent="0.45">
      <c r="E5" s="1">
        <v>49</v>
      </c>
      <c r="F5" t="s">
        <v>2615</v>
      </c>
      <c r="G5" t="s">
        <v>2616</v>
      </c>
      <c r="H5" t="s">
        <v>2617</v>
      </c>
      <c r="I5">
        <v>617</v>
      </c>
      <c r="J5" t="s">
        <v>2618</v>
      </c>
      <c r="K5">
        <v>25</v>
      </c>
      <c r="L5">
        <v>15425</v>
      </c>
      <c r="M5">
        <v>0</v>
      </c>
      <c r="N5">
        <v>15425</v>
      </c>
      <c r="O5" s="31" t="s">
        <v>2619</v>
      </c>
      <c r="P5">
        <f>MONTH(Продажи[[#This Row],[Дата заказа]])</f>
        <v>10</v>
      </c>
      <c r="Q5">
        <f>WEEKDAY(Продажи[[#This Row],[Дата заказа]],2)</f>
        <v>5</v>
      </c>
      <c r="R5">
        <f>DAY(Продажи[[#This Row],[Дата заказа]])</f>
        <v>11</v>
      </c>
      <c r="S5" s="25">
        <f>LEFT(Продажи[[#This Row],[мин фасовка, кг]],LEN(Продажи[[#This Row],[мин фасовка, кг]])-3)*Продажи[[#This Row],[Заказанное количество, кг]]</f>
        <v>25</v>
      </c>
      <c r="T5" s="25">
        <f>YEAR(Продажи[[#This Row],[Дата заказа]])</f>
        <v>2019</v>
      </c>
      <c r="U5"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6" spans="5:21" x14ac:dyDescent="0.45">
      <c r="E6" s="1">
        <v>32</v>
      </c>
      <c r="F6" t="s">
        <v>2620</v>
      </c>
      <c r="G6" t="s">
        <v>2621</v>
      </c>
      <c r="H6" t="s">
        <v>2622</v>
      </c>
      <c r="I6">
        <v>967</v>
      </c>
      <c r="J6" t="s">
        <v>2618</v>
      </c>
      <c r="K6">
        <v>8</v>
      </c>
      <c r="L6">
        <v>7736</v>
      </c>
      <c r="M6">
        <v>0</v>
      </c>
      <c r="N6">
        <v>7736</v>
      </c>
      <c r="O6" s="31" t="s">
        <v>2623</v>
      </c>
      <c r="P6">
        <f>MONTH(Продажи[[#This Row],[Дата заказа]])</f>
        <v>9</v>
      </c>
      <c r="Q6">
        <f>WEEKDAY(Продажи[[#This Row],[Дата заказа]],2)</f>
        <v>7</v>
      </c>
      <c r="R6">
        <f>DAY(Продажи[[#This Row],[Дата заказа]])</f>
        <v>10</v>
      </c>
      <c r="S6" s="25">
        <f>LEFT(Продажи[[#This Row],[мин фасовка, кг]],LEN(Продажи[[#This Row],[мин фасовка, кг]])-3)*Продажи[[#This Row],[Заказанное количество, кг]]</f>
        <v>8</v>
      </c>
      <c r="T6" s="25">
        <f>YEAR(Продажи[[#This Row],[Дата заказа]])</f>
        <v>2017</v>
      </c>
      <c r="U6"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7" spans="5:21" x14ac:dyDescent="0.45">
      <c r="E7" s="1">
        <v>25</v>
      </c>
      <c r="F7" t="s">
        <v>2624</v>
      </c>
      <c r="G7" t="s">
        <v>2625</v>
      </c>
      <c r="H7" t="s">
        <v>2626</v>
      </c>
      <c r="I7">
        <v>1994</v>
      </c>
      <c r="J7" t="s">
        <v>2618</v>
      </c>
      <c r="K7">
        <v>10</v>
      </c>
      <c r="L7">
        <v>19940</v>
      </c>
      <c r="M7">
        <v>0.03</v>
      </c>
      <c r="N7">
        <v>19341.8</v>
      </c>
      <c r="O7" s="31" t="s">
        <v>2627</v>
      </c>
      <c r="P7">
        <f>MONTH(Продажи[[#This Row],[Дата заказа]])</f>
        <v>1</v>
      </c>
      <c r="Q7">
        <f>WEEKDAY(Продажи[[#This Row],[Дата заказа]],2)</f>
        <v>4</v>
      </c>
      <c r="R7">
        <f>DAY(Продажи[[#This Row],[Дата заказа]])</f>
        <v>15</v>
      </c>
      <c r="S7" s="25">
        <f>LEFT(Продажи[[#This Row],[мин фасовка, кг]],LEN(Продажи[[#This Row],[мин фасовка, кг]])-3)*Продажи[[#This Row],[Заказанное количество, кг]]</f>
        <v>10</v>
      </c>
      <c r="T7" s="25">
        <f>YEAR(Продажи[[#This Row],[Дата заказа]])</f>
        <v>2015</v>
      </c>
      <c r="U7"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8" spans="5:21" x14ac:dyDescent="0.45">
      <c r="E8" s="1">
        <v>21</v>
      </c>
      <c r="F8" t="s">
        <v>2628</v>
      </c>
      <c r="G8" t="s">
        <v>2616</v>
      </c>
      <c r="H8" t="s">
        <v>2629</v>
      </c>
      <c r="I8">
        <v>887</v>
      </c>
      <c r="J8" t="s">
        <v>2618</v>
      </c>
      <c r="K8">
        <v>15</v>
      </c>
      <c r="L8">
        <v>13305</v>
      </c>
      <c r="M8">
        <v>0</v>
      </c>
      <c r="N8">
        <v>13305</v>
      </c>
      <c r="O8" s="31" t="s">
        <v>2630</v>
      </c>
      <c r="P8">
        <f>MONTH(Продажи[[#This Row],[Дата заказа]])</f>
        <v>5</v>
      </c>
      <c r="Q8">
        <f>WEEKDAY(Продажи[[#This Row],[Дата заказа]],2)</f>
        <v>4</v>
      </c>
      <c r="R8">
        <f>DAY(Продажи[[#This Row],[Дата заказа]])</f>
        <v>14</v>
      </c>
      <c r="S8" s="25">
        <f>LEFT(Продажи[[#This Row],[мин фасовка, кг]],LEN(Продажи[[#This Row],[мин фасовка, кг]])-3)*Продажи[[#This Row],[Заказанное количество, кг]]</f>
        <v>15</v>
      </c>
      <c r="T8" s="25">
        <f>YEAR(Продажи[[#This Row],[Дата заказа]])</f>
        <v>2020</v>
      </c>
      <c r="U8"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9" spans="5:21" x14ac:dyDescent="0.45">
      <c r="E9" s="1">
        <v>50</v>
      </c>
      <c r="F9" t="s">
        <v>2631</v>
      </c>
      <c r="G9" t="s">
        <v>2632</v>
      </c>
      <c r="H9" t="s">
        <v>2633</v>
      </c>
      <c r="I9">
        <v>912</v>
      </c>
      <c r="J9" t="s">
        <v>2634</v>
      </c>
      <c r="K9">
        <v>20</v>
      </c>
      <c r="L9">
        <v>18240</v>
      </c>
      <c r="M9">
        <v>0</v>
      </c>
      <c r="N9">
        <v>18240</v>
      </c>
      <c r="O9" s="31" t="s">
        <v>2635</v>
      </c>
      <c r="P9">
        <f>MONTH(Продажи[[#This Row],[Дата заказа]])</f>
        <v>7</v>
      </c>
      <c r="Q9">
        <f>WEEKDAY(Продажи[[#This Row],[Дата заказа]],2)</f>
        <v>4</v>
      </c>
      <c r="R9">
        <f>DAY(Продажи[[#This Row],[Дата заказа]])</f>
        <v>14</v>
      </c>
      <c r="S9" s="25">
        <f>LEFT(Продажи[[#This Row],[мин фасовка, кг]],LEN(Продажи[[#This Row],[мин фасовка, кг]])-3)*Продажи[[#This Row],[Заказанное количество, кг]]</f>
        <v>10</v>
      </c>
      <c r="T9" s="25">
        <f>YEAR(Продажи[[#This Row],[Дата заказа]])</f>
        <v>2016</v>
      </c>
      <c r="U9"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10" spans="5:21" x14ac:dyDescent="0.45">
      <c r="E10" s="1">
        <v>18</v>
      </c>
      <c r="F10" t="s">
        <v>2636</v>
      </c>
      <c r="G10" t="s">
        <v>2637</v>
      </c>
      <c r="H10" t="s">
        <v>2638</v>
      </c>
      <c r="I10">
        <v>1531</v>
      </c>
      <c r="J10" t="s">
        <v>2634</v>
      </c>
      <c r="K10">
        <v>15</v>
      </c>
      <c r="L10">
        <v>22965</v>
      </c>
      <c r="M10">
        <v>0.03</v>
      </c>
      <c r="N10">
        <v>22276.05</v>
      </c>
      <c r="O10" s="31" t="s">
        <v>2639</v>
      </c>
      <c r="P10">
        <f>MONTH(Продажи[[#This Row],[Дата заказа]])</f>
        <v>11</v>
      </c>
      <c r="Q10">
        <f>WEEKDAY(Продажи[[#This Row],[Дата заказа]],2)</f>
        <v>5</v>
      </c>
      <c r="R10">
        <f>DAY(Продажи[[#This Row],[Дата заказа]])</f>
        <v>30</v>
      </c>
      <c r="S10" s="25">
        <f>LEFT(Продажи[[#This Row],[мин фасовка, кг]],LEN(Продажи[[#This Row],[мин фасовка, кг]])-3)*Продажи[[#This Row],[Заказанное количество, кг]]</f>
        <v>7.5</v>
      </c>
      <c r="T10" s="25">
        <f>YEAR(Продажи[[#This Row],[Дата заказа]])</f>
        <v>2018</v>
      </c>
      <c r="U10"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11" spans="5:21" x14ac:dyDescent="0.45">
      <c r="E11" s="1">
        <v>39</v>
      </c>
      <c r="F11" t="s">
        <v>2640</v>
      </c>
      <c r="G11" t="s">
        <v>2641</v>
      </c>
      <c r="H11" t="s">
        <v>2642</v>
      </c>
      <c r="I11">
        <v>1923</v>
      </c>
      <c r="J11" t="s">
        <v>2634</v>
      </c>
      <c r="K11">
        <v>25</v>
      </c>
      <c r="L11">
        <v>48075</v>
      </c>
      <c r="M11">
        <v>0.06</v>
      </c>
      <c r="N11">
        <v>45190.5</v>
      </c>
      <c r="O11" s="31" t="s">
        <v>2643</v>
      </c>
      <c r="P11">
        <f>MONTH(Продажи[[#This Row],[Дата заказа]])</f>
        <v>5</v>
      </c>
      <c r="Q11">
        <f>WEEKDAY(Продажи[[#This Row],[Дата заказа]],2)</f>
        <v>2</v>
      </c>
      <c r="R11">
        <f>DAY(Продажи[[#This Row],[Дата заказа]])</f>
        <v>24</v>
      </c>
      <c r="S11" s="25">
        <f>LEFT(Продажи[[#This Row],[мин фасовка, кг]],LEN(Продажи[[#This Row],[мин фасовка, кг]])-3)*Продажи[[#This Row],[Заказанное количество, кг]]</f>
        <v>12.5</v>
      </c>
      <c r="T11" s="25">
        <f>YEAR(Продажи[[#This Row],[Дата заказа]])</f>
        <v>2016</v>
      </c>
      <c r="U11" s="25">
        <f>INT((Продажи[[#This Row],[Дата заказа]]-DATE(YEAR(Продажи[[#This Row],[Дата заказа]]-WEEKDAY(Продажи[[#This Row],[Дата заказа]]-1)+4),1,3) + WEEKDAY(DATE(YEAR(Продажи[[#This Row],[Дата заказа]]-WEEKDAY(Продажи[[#This Row],[Дата заказа]]-1)+4),1,3))+5)/7)</f>
        <v>21</v>
      </c>
    </row>
    <row r="12" spans="5:21" x14ac:dyDescent="0.45">
      <c r="E12" s="1">
        <v>0</v>
      </c>
      <c r="F12" t="s">
        <v>2644</v>
      </c>
      <c r="G12" t="s">
        <v>2616</v>
      </c>
      <c r="H12" t="s">
        <v>2645</v>
      </c>
      <c r="I12">
        <v>620</v>
      </c>
      <c r="J12" t="s">
        <v>2618</v>
      </c>
      <c r="K12">
        <v>30</v>
      </c>
      <c r="L12">
        <v>18600</v>
      </c>
      <c r="M12">
        <v>0.03</v>
      </c>
      <c r="N12">
        <v>18042</v>
      </c>
      <c r="O12" s="31" t="s">
        <v>2646</v>
      </c>
      <c r="P12">
        <f>MONTH(Продажи[[#This Row],[Дата заказа]])</f>
        <v>9</v>
      </c>
      <c r="Q12">
        <f>WEEKDAY(Продажи[[#This Row],[Дата заказа]],2)</f>
        <v>6</v>
      </c>
      <c r="R12">
        <f>DAY(Продажи[[#This Row],[Дата заказа]])</f>
        <v>21</v>
      </c>
      <c r="S12" s="25">
        <f>LEFT(Продажи[[#This Row],[мин фасовка, кг]],LEN(Продажи[[#This Row],[мин фасовка, кг]])-3)*Продажи[[#This Row],[Заказанное количество, кг]]</f>
        <v>30</v>
      </c>
      <c r="T12" s="25">
        <f>YEAR(Продажи[[#This Row],[Дата заказа]])</f>
        <v>2019</v>
      </c>
      <c r="U12" s="25">
        <f>INT((Продажи[[#This Row],[Дата заказа]]-DATE(YEAR(Продажи[[#This Row],[Дата заказа]]-WEEKDAY(Продажи[[#This Row],[Дата заказа]]-1)+4),1,3) + WEEKDAY(DATE(YEAR(Продажи[[#This Row],[Дата заказа]]-WEEKDAY(Продажи[[#This Row],[Дата заказа]]-1)+4),1,3))+5)/7)</f>
        <v>38</v>
      </c>
    </row>
    <row r="13" spans="5:21" x14ac:dyDescent="0.45">
      <c r="E13" s="1">
        <v>46</v>
      </c>
      <c r="F13" t="s">
        <v>2647</v>
      </c>
      <c r="G13" t="s">
        <v>2637</v>
      </c>
      <c r="H13" t="s">
        <v>2637</v>
      </c>
      <c r="I13">
        <v>770</v>
      </c>
      <c r="J13" t="s">
        <v>2634</v>
      </c>
      <c r="K13">
        <v>20</v>
      </c>
      <c r="L13">
        <v>15400</v>
      </c>
      <c r="M13">
        <v>0.03</v>
      </c>
      <c r="N13">
        <v>14938</v>
      </c>
      <c r="O13" s="31" t="s">
        <v>2648</v>
      </c>
      <c r="P13">
        <f>MONTH(Продажи[[#This Row],[Дата заказа]])</f>
        <v>6</v>
      </c>
      <c r="Q13">
        <f>WEEKDAY(Продажи[[#This Row],[Дата заказа]],2)</f>
        <v>3</v>
      </c>
      <c r="R13">
        <f>DAY(Продажи[[#This Row],[Дата заказа]])</f>
        <v>10</v>
      </c>
      <c r="S13" s="25">
        <f>LEFT(Продажи[[#This Row],[мин фасовка, кг]],LEN(Продажи[[#This Row],[мин фасовка, кг]])-3)*Продажи[[#This Row],[Заказанное количество, кг]]</f>
        <v>10</v>
      </c>
      <c r="T13" s="25">
        <f>YEAR(Продажи[[#This Row],[Дата заказа]])</f>
        <v>2015</v>
      </c>
      <c r="U13"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14" spans="5:21" x14ac:dyDescent="0.45">
      <c r="E14" s="1">
        <v>56</v>
      </c>
      <c r="F14" t="s">
        <v>2649</v>
      </c>
      <c r="G14" t="s">
        <v>2641</v>
      </c>
      <c r="H14" t="s">
        <v>2650</v>
      </c>
      <c r="I14">
        <v>800</v>
      </c>
      <c r="J14" t="s">
        <v>2634</v>
      </c>
      <c r="K14">
        <v>40</v>
      </c>
      <c r="L14">
        <v>32000</v>
      </c>
      <c r="M14">
        <v>0.03</v>
      </c>
      <c r="N14">
        <v>31040</v>
      </c>
      <c r="O14" s="31" t="s">
        <v>2651</v>
      </c>
      <c r="P14">
        <f>MONTH(Продажи[[#This Row],[Дата заказа]])</f>
        <v>10</v>
      </c>
      <c r="Q14">
        <f>WEEKDAY(Продажи[[#This Row],[Дата заказа]],2)</f>
        <v>3</v>
      </c>
      <c r="R14">
        <f>DAY(Продажи[[#This Row],[Дата заказа]])</f>
        <v>28</v>
      </c>
      <c r="S14" s="25">
        <f>LEFT(Продажи[[#This Row],[мин фасовка, кг]],LEN(Продажи[[#This Row],[мин фасовка, кг]])-3)*Продажи[[#This Row],[Заказанное количество, кг]]</f>
        <v>20</v>
      </c>
      <c r="T14" s="25">
        <f>YEAR(Продажи[[#This Row],[Дата заказа]])</f>
        <v>2020</v>
      </c>
      <c r="U14"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15" spans="5:21" x14ac:dyDescent="0.45">
      <c r="E15" s="1">
        <v>31</v>
      </c>
      <c r="F15" t="s">
        <v>2652</v>
      </c>
      <c r="G15" t="s">
        <v>2616</v>
      </c>
      <c r="H15" t="s">
        <v>2653</v>
      </c>
      <c r="I15">
        <v>1228</v>
      </c>
      <c r="J15" t="s">
        <v>2634</v>
      </c>
      <c r="K15">
        <v>45</v>
      </c>
      <c r="L15">
        <v>55260</v>
      </c>
      <c r="M15">
        <v>0.09</v>
      </c>
      <c r="N15">
        <v>50286.6</v>
      </c>
      <c r="O15" s="31" t="s">
        <v>2654</v>
      </c>
      <c r="P15">
        <f>MONTH(Продажи[[#This Row],[Дата заказа]])</f>
        <v>1</v>
      </c>
      <c r="Q15">
        <f>WEEKDAY(Продажи[[#This Row],[Дата заказа]],2)</f>
        <v>2</v>
      </c>
      <c r="R15">
        <f>DAY(Продажи[[#This Row],[Дата заказа]])</f>
        <v>24</v>
      </c>
      <c r="S15" s="25">
        <f>LEFT(Продажи[[#This Row],[мин фасовка, кг]],LEN(Продажи[[#This Row],[мин фасовка, кг]])-3)*Продажи[[#This Row],[Заказанное количество, кг]]</f>
        <v>22.5</v>
      </c>
      <c r="T15" s="25">
        <f>YEAR(Продажи[[#This Row],[Дата заказа]])</f>
        <v>2017</v>
      </c>
      <c r="U15"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16" spans="5:21" x14ac:dyDescent="0.45">
      <c r="E16" s="1">
        <v>48</v>
      </c>
      <c r="F16" t="s">
        <v>2655</v>
      </c>
      <c r="G16" t="s">
        <v>2641</v>
      </c>
      <c r="H16" t="s">
        <v>2656</v>
      </c>
      <c r="I16">
        <v>2199</v>
      </c>
      <c r="J16" t="s">
        <v>2634</v>
      </c>
      <c r="K16">
        <v>55</v>
      </c>
      <c r="L16">
        <v>120945</v>
      </c>
      <c r="M16">
        <v>0.15</v>
      </c>
      <c r="N16">
        <v>102803.25</v>
      </c>
      <c r="O16" s="31" t="s">
        <v>2657</v>
      </c>
      <c r="P16">
        <f>MONTH(Продажи[[#This Row],[Дата заказа]])</f>
        <v>8</v>
      </c>
      <c r="Q16">
        <f>WEEKDAY(Продажи[[#This Row],[Дата заказа]],2)</f>
        <v>5</v>
      </c>
      <c r="R16">
        <f>DAY(Продажи[[#This Row],[Дата заказа]])</f>
        <v>31</v>
      </c>
      <c r="S16" s="25">
        <f>LEFT(Продажи[[#This Row],[мин фасовка, кг]],LEN(Продажи[[#This Row],[мин фасовка, кг]])-3)*Продажи[[#This Row],[Заказанное количество, кг]]</f>
        <v>27.5</v>
      </c>
      <c r="T16" s="25">
        <f>YEAR(Продажи[[#This Row],[Дата заказа]])</f>
        <v>2018</v>
      </c>
      <c r="U16"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17" spans="5:21" x14ac:dyDescent="0.45">
      <c r="E17" s="1">
        <v>21</v>
      </c>
      <c r="F17" t="s">
        <v>2628</v>
      </c>
      <c r="G17" t="s">
        <v>2616</v>
      </c>
      <c r="H17" t="s">
        <v>2629</v>
      </c>
      <c r="I17">
        <v>887</v>
      </c>
      <c r="J17" t="s">
        <v>2618</v>
      </c>
      <c r="K17">
        <v>15</v>
      </c>
      <c r="L17">
        <v>13305</v>
      </c>
      <c r="M17">
        <v>0</v>
      </c>
      <c r="N17">
        <v>13305</v>
      </c>
      <c r="O17" s="31" t="s">
        <v>2658</v>
      </c>
      <c r="P17">
        <f>MONTH(Продажи[[#This Row],[Дата заказа]])</f>
        <v>8</v>
      </c>
      <c r="Q17">
        <f>WEEKDAY(Продажи[[#This Row],[Дата заказа]],2)</f>
        <v>7</v>
      </c>
      <c r="R17">
        <f>DAY(Продажи[[#This Row],[Дата заказа]])</f>
        <v>5</v>
      </c>
      <c r="S17" s="25">
        <f>LEFT(Продажи[[#This Row],[мин фасовка, кг]],LEN(Продажи[[#This Row],[мин фасовка, кг]])-3)*Продажи[[#This Row],[Заказанное количество, кг]]</f>
        <v>15</v>
      </c>
      <c r="T17" s="25">
        <f>YEAR(Продажи[[#This Row],[Дата заказа]])</f>
        <v>2018</v>
      </c>
      <c r="U17" s="25">
        <f>INT((Продажи[[#This Row],[Дата заказа]]-DATE(YEAR(Продажи[[#This Row],[Дата заказа]]-WEEKDAY(Продажи[[#This Row],[Дата заказа]]-1)+4),1,3) + WEEKDAY(DATE(YEAR(Продажи[[#This Row],[Дата заказа]]-WEEKDAY(Продажи[[#This Row],[Дата заказа]]-1)+4),1,3))+5)/7)</f>
        <v>31</v>
      </c>
    </row>
    <row r="18" spans="5:21" x14ac:dyDescent="0.45">
      <c r="E18" s="1">
        <v>48</v>
      </c>
      <c r="F18" t="s">
        <v>2655</v>
      </c>
      <c r="G18" t="s">
        <v>2641</v>
      </c>
      <c r="H18" t="s">
        <v>2656</v>
      </c>
      <c r="I18">
        <v>2199</v>
      </c>
      <c r="J18" t="s">
        <v>2634</v>
      </c>
      <c r="K18">
        <v>55</v>
      </c>
      <c r="L18">
        <v>120945</v>
      </c>
      <c r="M18">
        <v>0.15</v>
      </c>
      <c r="N18">
        <v>102803.25</v>
      </c>
      <c r="O18" s="31" t="s">
        <v>2659</v>
      </c>
      <c r="P18">
        <f>MONTH(Продажи[[#This Row],[Дата заказа]])</f>
        <v>1</v>
      </c>
      <c r="Q18">
        <f>WEEKDAY(Продажи[[#This Row],[Дата заказа]],2)</f>
        <v>6</v>
      </c>
      <c r="R18">
        <f>DAY(Продажи[[#This Row],[Дата заказа]])</f>
        <v>19</v>
      </c>
      <c r="S18" s="25">
        <f>LEFT(Продажи[[#This Row],[мин фасовка, кг]],LEN(Продажи[[#This Row],[мин фасовка, кг]])-3)*Продажи[[#This Row],[Заказанное количество, кг]]</f>
        <v>27.5</v>
      </c>
      <c r="T18" s="25">
        <f>YEAR(Продажи[[#This Row],[Дата заказа]])</f>
        <v>2019</v>
      </c>
      <c r="U18"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19" spans="5:21" x14ac:dyDescent="0.45">
      <c r="E19" s="1">
        <v>41</v>
      </c>
      <c r="F19" t="s">
        <v>2660</v>
      </c>
      <c r="G19" t="s">
        <v>2661</v>
      </c>
      <c r="H19" t="s">
        <v>2661</v>
      </c>
      <c r="I19">
        <v>699</v>
      </c>
      <c r="J19" t="s">
        <v>2618</v>
      </c>
      <c r="K19">
        <v>10</v>
      </c>
      <c r="L19">
        <v>6990</v>
      </c>
      <c r="M19">
        <v>0</v>
      </c>
      <c r="N19">
        <v>6990</v>
      </c>
      <c r="O19" s="31" t="s">
        <v>2662</v>
      </c>
      <c r="P19">
        <f>MONTH(Продажи[[#This Row],[Дата заказа]])</f>
        <v>5</v>
      </c>
      <c r="Q19">
        <f>WEEKDAY(Продажи[[#This Row],[Дата заказа]],2)</f>
        <v>5</v>
      </c>
      <c r="R19">
        <f>DAY(Продажи[[#This Row],[Дата заказа]])</f>
        <v>4</v>
      </c>
      <c r="S19" s="25">
        <f>LEFT(Продажи[[#This Row],[мин фасовка, кг]],LEN(Продажи[[#This Row],[мин фасовка, кг]])-3)*Продажи[[#This Row],[Заказанное количество, кг]]</f>
        <v>10</v>
      </c>
      <c r="T19" s="25">
        <f>YEAR(Продажи[[#This Row],[Дата заказа]])</f>
        <v>2018</v>
      </c>
      <c r="U19"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20" spans="5:21" x14ac:dyDescent="0.45">
      <c r="E20" s="1">
        <v>20</v>
      </c>
      <c r="F20" t="s">
        <v>2663</v>
      </c>
      <c r="G20" t="s">
        <v>2664</v>
      </c>
      <c r="H20" t="s">
        <v>2665</v>
      </c>
      <c r="I20">
        <v>2198</v>
      </c>
      <c r="J20" t="s">
        <v>2618</v>
      </c>
      <c r="K20">
        <v>35</v>
      </c>
      <c r="L20">
        <v>76930</v>
      </c>
      <c r="M20">
        <v>0.12</v>
      </c>
      <c r="N20">
        <v>67698.399999999994</v>
      </c>
      <c r="O20" s="31" t="s">
        <v>2666</v>
      </c>
      <c r="P20">
        <f>MONTH(Продажи[[#This Row],[Дата заказа]])</f>
        <v>3</v>
      </c>
      <c r="Q20">
        <f>WEEKDAY(Продажи[[#This Row],[Дата заказа]],2)</f>
        <v>2</v>
      </c>
      <c r="R20">
        <f>DAY(Продажи[[#This Row],[Дата заказа]])</f>
        <v>14</v>
      </c>
      <c r="S20" s="25">
        <f>LEFT(Продажи[[#This Row],[мин фасовка, кг]],LEN(Продажи[[#This Row],[мин фасовка, кг]])-3)*Продажи[[#This Row],[Заказанное количество, кг]]</f>
        <v>35</v>
      </c>
      <c r="T20" s="25">
        <f>YEAR(Продажи[[#This Row],[Дата заказа]])</f>
        <v>2017</v>
      </c>
      <c r="U20"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21" spans="5:21" x14ac:dyDescent="0.45">
      <c r="E21" s="1">
        <v>4</v>
      </c>
      <c r="F21" t="s">
        <v>2667</v>
      </c>
      <c r="G21" t="s">
        <v>2661</v>
      </c>
      <c r="H21" t="s">
        <v>2668</v>
      </c>
      <c r="I21">
        <v>2211</v>
      </c>
      <c r="J21" t="s">
        <v>2618</v>
      </c>
      <c r="K21">
        <v>25</v>
      </c>
      <c r="L21">
        <v>55275</v>
      </c>
      <c r="M21">
        <v>0.09</v>
      </c>
      <c r="N21">
        <v>50300.25</v>
      </c>
      <c r="O21" s="31" t="s">
        <v>2669</v>
      </c>
      <c r="P21">
        <f>MONTH(Продажи[[#This Row],[Дата заказа]])</f>
        <v>1</v>
      </c>
      <c r="Q21">
        <f>WEEKDAY(Продажи[[#This Row],[Дата заказа]],2)</f>
        <v>7</v>
      </c>
      <c r="R21">
        <f>DAY(Продажи[[#This Row],[Дата заказа]])</f>
        <v>6</v>
      </c>
      <c r="S21" s="25">
        <f>LEFT(Продажи[[#This Row],[мин фасовка, кг]],LEN(Продажи[[#This Row],[мин фасовка, кг]])-3)*Продажи[[#This Row],[Заказанное количество, кг]]</f>
        <v>25</v>
      </c>
      <c r="T21" s="25">
        <f>YEAR(Продажи[[#This Row],[Дата заказа]])</f>
        <v>2019</v>
      </c>
      <c r="U21"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22" spans="5:21" x14ac:dyDescent="0.45">
      <c r="E22" s="1">
        <v>9</v>
      </c>
      <c r="F22" t="s">
        <v>2660</v>
      </c>
      <c r="G22" t="s">
        <v>2661</v>
      </c>
      <c r="H22" t="s">
        <v>2661</v>
      </c>
      <c r="I22">
        <v>699</v>
      </c>
      <c r="J22" t="s">
        <v>2618</v>
      </c>
      <c r="K22">
        <v>10</v>
      </c>
      <c r="L22">
        <v>6990</v>
      </c>
      <c r="M22">
        <v>0</v>
      </c>
      <c r="N22">
        <v>6990</v>
      </c>
      <c r="O22" s="31" t="s">
        <v>2670</v>
      </c>
      <c r="P22">
        <f>MONTH(Продажи[[#This Row],[Дата заказа]])</f>
        <v>9</v>
      </c>
      <c r="Q22">
        <f>WEEKDAY(Продажи[[#This Row],[Дата заказа]],2)</f>
        <v>2</v>
      </c>
      <c r="R22">
        <f>DAY(Продажи[[#This Row],[Дата заказа]])</f>
        <v>8</v>
      </c>
      <c r="S22" s="25">
        <f>LEFT(Продажи[[#This Row],[мин фасовка, кг]],LEN(Продажи[[#This Row],[мин фасовка, кг]])-3)*Продажи[[#This Row],[Заказанное количество, кг]]</f>
        <v>10</v>
      </c>
      <c r="T22" s="25">
        <f>YEAR(Продажи[[#This Row],[Дата заказа]])</f>
        <v>2015</v>
      </c>
      <c r="U22"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23" spans="5:21" x14ac:dyDescent="0.45">
      <c r="E23" s="1">
        <v>35</v>
      </c>
      <c r="F23" t="s">
        <v>2615</v>
      </c>
      <c r="G23" t="s">
        <v>2616</v>
      </c>
      <c r="H23" t="s">
        <v>2617</v>
      </c>
      <c r="I23">
        <v>617</v>
      </c>
      <c r="J23" t="s">
        <v>2618</v>
      </c>
      <c r="K23">
        <v>10</v>
      </c>
      <c r="L23">
        <v>6170</v>
      </c>
      <c r="M23">
        <v>0</v>
      </c>
      <c r="N23">
        <v>6170</v>
      </c>
      <c r="O23" s="31" t="s">
        <v>2671</v>
      </c>
      <c r="P23">
        <f>MONTH(Продажи[[#This Row],[Дата заказа]])</f>
        <v>3</v>
      </c>
      <c r="Q23">
        <f>WEEKDAY(Продажи[[#This Row],[Дата заказа]],2)</f>
        <v>6</v>
      </c>
      <c r="R23">
        <f>DAY(Продажи[[#This Row],[Дата заказа]])</f>
        <v>12</v>
      </c>
      <c r="S23" s="25">
        <f>LEFT(Продажи[[#This Row],[мин фасовка, кг]],LEN(Продажи[[#This Row],[мин фасовка, кг]])-3)*Продажи[[#This Row],[Заказанное количество, кг]]</f>
        <v>10</v>
      </c>
      <c r="T23" s="25">
        <f>YEAR(Продажи[[#This Row],[Дата заказа]])</f>
        <v>2016</v>
      </c>
      <c r="U23"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24" spans="5:21" x14ac:dyDescent="0.45">
      <c r="E24" s="1">
        <v>26</v>
      </c>
      <c r="F24" t="s">
        <v>2672</v>
      </c>
      <c r="G24" t="s">
        <v>2616</v>
      </c>
      <c r="H24" t="s">
        <v>2617</v>
      </c>
      <c r="I24">
        <v>2197</v>
      </c>
      <c r="J24" t="s">
        <v>2634</v>
      </c>
      <c r="K24">
        <v>40</v>
      </c>
      <c r="L24">
        <v>87880</v>
      </c>
      <c r="M24">
        <v>0.12</v>
      </c>
      <c r="N24">
        <v>77334.399999999994</v>
      </c>
      <c r="O24" s="31" t="s">
        <v>2673</v>
      </c>
      <c r="P24">
        <f>MONTH(Продажи[[#This Row],[Дата заказа]])</f>
        <v>6</v>
      </c>
      <c r="Q24">
        <f>WEEKDAY(Продажи[[#This Row],[Дата заказа]],2)</f>
        <v>6</v>
      </c>
      <c r="R24">
        <f>DAY(Продажи[[#This Row],[Дата заказа]])</f>
        <v>11</v>
      </c>
      <c r="S24" s="25">
        <f>LEFT(Продажи[[#This Row],[мин фасовка, кг]],LEN(Продажи[[#This Row],[мин фасовка, кг]])-3)*Продажи[[#This Row],[Заказанное количество, кг]]</f>
        <v>20</v>
      </c>
      <c r="T24" s="25">
        <f>YEAR(Продажи[[#This Row],[Дата заказа]])</f>
        <v>2016</v>
      </c>
      <c r="U24"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25" spans="5:21" x14ac:dyDescent="0.45">
      <c r="E25" s="1">
        <v>22</v>
      </c>
      <c r="F25" t="s">
        <v>2674</v>
      </c>
      <c r="G25" t="s">
        <v>2675</v>
      </c>
      <c r="H25" t="s">
        <v>2675</v>
      </c>
      <c r="I25">
        <v>4889</v>
      </c>
      <c r="J25" t="s">
        <v>2618</v>
      </c>
      <c r="K25">
        <v>18</v>
      </c>
      <c r="L25">
        <v>88002</v>
      </c>
      <c r="M25">
        <v>0.12</v>
      </c>
      <c r="N25">
        <v>77441.759999999995</v>
      </c>
      <c r="O25" s="31" t="s">
        <v>2676</v>
      </c>
      <c r="P25">
        <f>MONTH(Продажи[[#This Row],[Дата заказа]])</f>
        <v>11</v>
      </c>
      <c r="Q25">
        <f>WEEKDAY(Продажи[[#This Row],[Дата заказа]],2)</f>
        <v>7</v>
      </c>
      <c r="R25">
        <f>DAY(Продажи[[#This Row],[Дата заказа]])</f>
        <v>25</v>
      </c>
      <c r="S25" s="25">
        <f>LEFT(Продажи[[#This Row],[мин фасовка, кг]],LEN(Продажи[[#This Row],[мин фасовка, кг]])-3)*Продажи[[#This Row],[Заказанное количество, кг]]</f>
        <v>18</v>
      </c>
      <c r="T25" s="25">
        <f>YEAR(Продажи[[#This Row],[Дата заказа]])</f>
        <v>2018</v>
      </c>
      <c r="U25"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26" spans="5:21" x14ac:dyDescent="0.45">
      <c r="E26" s="1">
        <v>25</v>
      </c>
      <c r="F26" t="s">
        <v>2624</v>
      </c>
      <c r="G26" t="s">
        <v>2625</v>
      </c>
      <c r="H26" t="s">
        <v>2626</v>
      </c>
      <c r="I26">
        <v>1994</v>
      </c>
      <c r="J26" t="s">
        <v>2618</v>
      </c>
      <c r="K26">
        <v>10</v>
      </c>
      <c r="L26">
        <v>19940</v>
      </c>
      <c r="M26">
        <v>0.03</v>
      </c>
      <c r="N26">
        <v>19341.8</v>
      </c>
      <c r="O26" s="31" t="s">
        <v>2677</v>
      </c>
      <c r="P26">
        <f>MONTH(Продажи[[#This Row],[Дата заказа]])</f>
        <v>3</v>
      </c>
      <c r="Q26">
        <f>WEEKDAY(Продажи[[#This Row],[Дата заказа]],2)</f>
        <v>2</v>
      </c>
      <c r="R26">
        <f>DAY(Продажи[[#This Row],[Дата заказа]])</f>
        <v>17</v>
      </c>
      <c r="S26" s="25">
        <f>LEFT(Продажи[[#This Row],[мин фасовка, кг]],LEN(Продажи[[#This Row],[мин фасовка, кг]])-3)*Продажи[[#This Row],[Заказанное количество, кг]]</f>
        <v>10</v>
      </c>
      <c r="T26" s="25">
        <f>YEAR(Продажи[[#This Row],[Дата заказа]])</f>
        <v>2020</v>
      </c>
      <c r="U26"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27" spans="5:21" x14ac:dyDescent="0.45">
      <c r="E27" s="1">
        <v>28</v>
      </c>
      <c r="F27" t="s">
        <v>2678</v>
      </c>
      <c r="G27" t="s">
        <v>2625</v>
      </c>
      <c r="H27" t="s">
        <v>2626</v>
      </c>
      <c r="I27">
        <v>1994</v>
      </c>
      <c r="J27" t="s">
        <v>2618</v>
      </c>
      <c r="K27">
        <v>40</v>
      </c>
      <c r="L27">
        <v>79760</v>
      </c>
      <c r="M27">
        <v>0.12</v>
      </c>
      <c r="N27">
        <v>70188.800000000003</v>
      </c>
      <c r="O27" s="31" t="s">
        <v>2679</v>
      </c>
      <c r="P27">
        <f>MONTH(Продажи[[#This Row],[Дата заказа]])</f>
        <v>8</v>
      </c>
      <c r="Q27">
        <f>WEEKDAY(Продажи[[#This Row],[Дата заказа]],2)</f>
        <v>1</v>
      </c>
      <c r="R27">
        <f>DAY(Продажи[[#This Row],[Дата заказа]])</f>
        <v>22</v>
      </c>
      <c r="S27" s="25">
        <f>LEFT(Продажи[[#This Row],[мин фасовка, кг]],LEN(Продажи[[#This Row],[мин фасовка, кг]])-3)*Продажи[[#This Row],[Заказанное количество, кг]]</f>
        <v>40</v>
      </c>
      <c r="T27" s="25">
        <f>YEAR(Продажи[[#This Row],[Дата заказа]])</f>
        <v>2016</v>
      </c>
      <c r="U27" s="25">
        <f>INT((Продажи[[#This Row],[Дата заказа]]-DATE(YEAR(Продажи[[#This Row],[Дата заказа]]-WEEKDAY(Продажи[[#This Row],[Дата заказа]]-1)+4),1,3) + WEEKDAY(DATE(YEAR(Продажи[[#This Row],[Дата заказа]]-WEEKDAY(Продажи[[#This Row],[Дата заказа]]-1)+4),1,3))+5)/7)</f>
        <v>34</v>
      </c>
    </row>
    <row r="28" spans="5:21" x14ac:dyDescent="0.45">
      <c r="E28" s="1">
        <v>44</v>
      </c>
      <c r="F28" t="s">
        <v>2680</v>
      </c>
      <c r="G28" t="s">
        <v>2632</v>
      </c>
      <c r="H28" t="s">
        <v>2681</v>
      </c>
      <c r="I28">
        <v>1386</v>
      </c>
      <c r="J28" t="s">
        <v>2634</v>
      </c>
      <c r="K28">
        <v>20</v>
      </c>
      <c r="L28">
        <v>27720</v>
      </c>
      <c r="M28">
        <v>0.03</v>
      </c>
      <c r="N28">
        <v>26888.400000000001</v>
      </c>
      <c r="O28" s="31" t="s">
        <v>2682</v>
      </c>
      <c r="P28">
        <f>MONTH(Продажи[[#This Row],[Дата заказа]])</f>
        <v>5</v>
      </c>
      <c r="Q28">
        <f>WEEKDAY(Продажи[[#This Row],[Дата заказа]],2)</f>
        <v>5</v>
      </c>
      <c r="R28">
        <f>DAY(Продажи[[#This Row],[Дата заказа]])</f>
        <v>11</v>
      </c>
      <c r="S28" s="25">
        <f>LEFT(Продажи[[#This Row],[мин фасовка, кг]],LEN(Продажи[[#This Row],[мин фасовка, кг]])-3)*Продажи[[#This Row],[Заказанное количество, кг]]</f>
        <v>10</v>
      </c>
      <c r="T28" s="25">
        <f>YEAR(Продажи[[#This Row],[Дата заказа]])</f>
        <v>2018</v>
      </c>
      <c r="U28"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29" spans="5:21" x14ac:dyDescent="0.45">
      <c r="E29" s="1">
        <v>50</v>
      </c>
      <c r="F29" t="s">
        <v>2631</v>
      </c>
      <c r="G29" t="s">
        <v>2632</v>
      </c>
      <c r="H29" t="s">
        <v>2633</v>
      </c>
      <c r="I29">
        <v>912</v>
      </c>
      <c r="J29" t="s">
        <v>2634</v>
      </c>
      <c r="K29">
        <v>20</v>
      </c>
      <c r="L29">
        <v>18240</v>
      </c>
      <c r="M29">
        <v>0</v>
      </c>
      <c r="N29">
        <v>18240</v>
      </c>
      <c r="O29" s="31" t="s">
        <v>2683</v>
      </c>
      <c r="P29">
        <f>MONTH(Продажи[[#This Row],[Дата заказа]])</f>
        <v>1</v>
      </c>
      <c r="Q29">
        <f>WEEKDAY(Продажи[[#This Row],[Дата заказа]],2)</f>
        <v>7</v>
      </c>
      <c r="R29">
        <f>DAY(Продажи[[#This Row],[Дата заказа]])</f>
        <v>8</v>
      </c>
      <c r="S29" s="25">
        <f>LEFT(Продажи[[#This Row],[мин фасовка, кг]],LEN(Продажи[[#This Row],[мин фасовка, кг]])-3)*Продажи[[#This Row],[Заказанное количество, кг]]</f>
        <v>10</v>
      </c>
      <c r="T29" s="25">
        <f>YEAR(Продажи[[#This Row],[Дата заказа]])</f>
        <v>2017</v>
      </c>
      <c r="U29"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30" spans="5:21" x14ac:dyDescent="0.45">
      <c r="E30" s="1">
        <v>7</v>
      </c>
      <c r="F30" t="s">
        <v>2640</v>
      </c>
      <c r="G30" t="s">
        <v>2641</v>
      </c>
      <c r="H30" t="s">
        <v>2642</v>
      </c>
      <c r="I30">
        <v>1923</v>
      </c>
      <c r="J30" t="s">
        <v>2634</v>
      </c>
      <c r="K30">
        <v>25</v>
      </c>
      <c r="L30">
        <v>48075</v>
      </c>
      <c r="M30">
        <v>0.06</v>
      </c>
      <c r="N30">
        <v>45190.5</v>
      </c>
      <c r="O30" s="31" t="s">
        <v>2684</v>
      </c>
      <c r="P30">
        <f>MONTH(Продажи[[#This Row],[Дата заказа]])</f>
        <v>4</v>
      </c>
      <c r="Q30">
        <f>WEEKDAY(Продажи[[#This Row],[Дата заказа]],2)</f>
        <v>6</v>
      </c>
      <c r="R30">
        <f>DAY(Продажи[[#This Row],[Дата заказа]])</f>
        <v>21</v>
      </c>
      <c r="S30" s="25">
        <f>LEFT(Продажи[[#This Row],[мин фасовка, кг]],LEN(Продажи[[#This Row],[мин фасовка, кг]])-3)*Продажи[[#This Row],[Заказанное количество, кг]]</f>
        <v>12.5</v>
      </c>
      <c r="T30" s="25">
        <f>YEAR(Продажи[[#This Row],[Дата заказа]])</f>
        <v>2018</v>
      </c>
      <c r="U30"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31" spans="5:21" x14ac:dyDescent="0.45">
      <c r="E31" s="1">
        <v>28</v>
      </c>
      <c r="F31" t="s">
        <v>2678</v>
      </c>
      <c r="G31" t="s">
        <v>2625</v>
      </c>
      <c r="H31" t="s">
        <v>2626</v>
      </c>
      <c r="I31">
        <v>1994</v>
      </c>
      <c r="J31" t="s">
        <v>2618</v>
      </c>
      <c r="K31">
        <v>40</v>
      </c>
      <c r="L31">
        <v>79760</v>
      </c>
      <c r="M31">
        <v>0.12</v>
      </c>
      <c r="N31">
        <v>70188.800000000003</v>
      </c>
      <c r="O31" s="31" t="s">
        <v>2685</v>
      </c>
      <c r="P31">
        <f>MONTH(Продажи[[#This Row],[Дата заказа]])</f>
        <v>9</v>
      </c>
      <c r="Q31">
        <f>WEEKDAY(Продажи[[#This Row],[Дата заказа]],2)</f>
        <v>3</v>
      </c>
      <c r="R31">
        <f>DAY(Продажи[[#This Row],[Дата заказа]])</f>
        <v>25</v>
      </c>
      <c r="S31" s="25">
        <f>LEFT(Продажи[[#This Row],[мин фасовка, кг]],LEN(Продажи[[#This Row],[мин фасовка, кг]])-3)*Продажи[[#This Row],[Заказанное количество, кг]]</f>
        <v>40</v>
      </c>
      <c r="T31" s="25">
        <f>YEAR(Продажи[[#This Row],[Дата заказа]])</f>
        <v>2019</v>
      </c>
      <c r="U31"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32" spans="5:21" x14ac:dyDescent="0.45">
      <c r="E32" s="1">
        <v>24</v>
      </c>
      <c r="F32" t="s">
        <v>2686</v>
      </c>
      <c r="G32" t="s">
        <v>2664</v>
      </c>
      <c r="H32" t="s">
        <v>2687</v>
      </c>
      <c r="I32">
        <v>957</v>
      </c>
      <c r="J32" t="s">
        <v>2634</v>
      </c>
      <c r="K32">
        <v>25</v>
      </c>
      <c r="L32">
        <v>23925</v>
      </c>
      <c r="M32">
        <v>0.03</v>
      </c>
      <c r="N32">
        <v>23207.25</v>
      </c>
      <c r="O32" s="31" t="s">
        <v>2688</v>
      </c>
      <c r="P32">
        <f>MONTH(Продажи[[#This Row],[Дата заказа]])</f>
        <v>9</v>
      </c>
      <c r="Q32">
        <f>WEEKDAY(Продажи[[#This Row],[Дата заказа]],2)</f>
        <v>3</v>
      </c>
      <c r="R32">
        <f>DAY(Продажи[[#This Row],[Дата заказа]])</f>
        <v>28</v>
      </c>
      <c r="S32" s="25">
        <f>LEFT(Продажи[[#This Row],[мин фасовка, кг]],LEN(Продажи[[#This Row],[мин фасовка, кг]])-3)*Продажи[[#This Row],[Заказанное количество, кг]]</f>
        <v>12.5</v>
      </c>
      <c r="T32" s="25">
        <f>YEAR(Продажи[[#This Row],[Дата заказа]])</f>
        <v>2016</v>
      </c>
      <c r="U32"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33" spans="5:21" x14ac:dyDescent="0.45">
      <c r="E33" s="1">
        <v>33</v>
      </c>
      <c r="F33" t="s">
        <v>2689</v>
      </c>
      <c r="G33" t="s">
        <v>2625</v>
      </c>
      <c r="H33" t="s">
        <v>2690</v>
      </c>
      <c r="I33">
        <v>1994</v>
      </c>
      <c r="J33" t="s">
        <v>2618</v>
      </c>
      <c r="K33">
        <v>12</v>
      </c>
      <c r="L33">
        <v>23928</v>
      </c>
      <c r="M33">
        <v>0.03</v>
      </c>
      <c r="N33">
        <v>23210.16</v>
      </c>
      <c r="O33" s="31" t="s">
        <v>2691</v>
      </c>
      <c r="P33">
        <f>MONTH(Продажи[[#This Row],[Дата заказа]])</f>
        <v>1</v>
      </c>
      <c r="Q33">
        <f>WEEKDAY(Продажи[[#This Row],[Дата заказа]],2)</f>
        <v>5</v>
      </c>
      <c r="R33">
        <f>DAY(Продажи[[#This Row],[Дата заказа]])</f>
        <v>20</v>
      </c>
      <c r="S33" s="25">
        <f>LEFT(Продажи[[#This Row],[мин фасовка, кг]],LEN(Продажи[[#This Row],[мин фасовка, кг]])-3)*Продажи[[#This Row],[Заказанное количество, кг]]</f>
        <v>12</v>
      </c>
      <c r="T33" s="25">
        <f>YEAR(Продажи[[#This Row],[Дата заказа]])</f>
        <v>2017</v>
      </c>
      <c r="U33"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34" spans="5:21" x14ac:dyDescent="0.45">
      <c r="E34" s="1">
        <v>49</v>
      </c>
      <c r="F34" t="s">
        <v>2615</v>
      </c>
      <c r="G34" t="s">
        <v>2616</v>
      </c>
      <c r="H34" t="s">
        <v>2617</v>
      </c>
      <c r="I34">
        <v>617</v>
      </c>
      <c r="J34" t="s">
        <v>2618</v>
      </c>
      <c r="K34">
        <v>25</v>
      </c>
      <c r="L34">
        <v>15425</v>
      </c>
      <c r="M34">
        <v>0</v>
      </c>
      <c r="N34">
        <v>15425</v>
      </c>
      <c r="O34" s="31" t="s">
        <v>2692</v>
      </c>
      <c r="P34">
        <f>MONTH(Продажи[[#This Row],[Дата заказа]])</f>
        <v>2</v>
      </c>
      <c r="Q34">
        <f>WEEKDAY(Продажи[[#This Row],[Дата заказа]],2)</f>
        <v>7</v>
      </c>
      <c r="R34">
        <f>DAY(Продажи[[#This Row],[Дата заказа]])</f>
        <v>26</v>
      </c>
      <c r="S34" s="25">
        <f>LEFT(Продажи[[#This Row],[мин фасовка, кг]],LEN(Продажи[[#This Row],[мин фасовка, кг]])-3)*Продажи[[#This Row],[Заказанное количество, кг]]</f>
        <v>25</v>
      </c>
      <c r="T34" s="25">
        <f>YEAR(Продажи[[#This Row],[Дата заказа]])</f>
        <v>2017</v>
      </c>
      <c r="U34" s="25">
        <f>INT((Продажи[[#This Row],[Дата заказа]]-DATE(YEAR(Продажи[[#This Row],[Дата заказа]]-WEEKDAY(Продажи[[#This Row],[Дата заказа]]-1)+4),1,3) + WEEKDAY(DATE(YEAR(Продажи[[#This Row],[Дата заказа]]-WEEKDAY(Продажи[[#This Row],[Дата заказа]]-1)+4),1,3))+5)/7)</f>
        <v>8</v>
      </c>
    </row>
    <row r="35" spans="5:21" x14ac:dyDescent="0.45">
      <c r="E35" s="1">
        <v>22</v>
      </c>
      <c r="F35" t="s">
        <v>2674</v>
      </c>
      <c r="G35" t="s">
        <v>2675</v>
      </c>
      <c r="H35" t="s">
        <v>2675</v>
      </c>
      <c r="I35">
        <v>4889</v>
      </c>
      <c r="J35" t="s">
        <v>2618</v>
      </c>
      <c r="K35">
        <v>18</v>
      </c>
      <c r="L35">
        <v>88002</v>
      </c>
      <c r="M35">
        <v>0.12</v>
      </c>
      <c r="N35">
        <v>77441.759999999995</v>
      </c>
      <c r="O35" s="31" t="s">
        <v>2693</v>
      </c>
      <c r="P35">
        <f>MONTH(Продажи[[#This Row],[Дата заказа]])</f>
        <v>3</v>
      </c>
      <c r="Q35">
        <f>WEEKDAY(Продажи[[#This Row],[Дата заказа]],2)</f>
        <v>7</v>
      </c>
      <c r="R35">
        <f>DAY(Продажи[[#This Row],[Дата заказа]])</f>
        <v>13</v>
      </c>
      <c r="S35" s="25">
        <f>LEFT(Продажи[[#This Row],[мин фасовка, кг]],LEN(Продажи[[#This Row],[мин фасовка, кг]])-3)*Продажи[[#This Row],[Заказанное количество, кг]]</f>
        <v>18</v>
      </c>
      <c r="T35" s="25">
        <f>YEAR(Продажи[[#This Row],[Дата заказа]])</f>
        <v>2016</v>
      </c>
      <c r="U35"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36" spans="5:21" x14ac:dyDescent="0.45">
      <c r="E36" s="1">
        <v>36</v>
      </c>
      <c r="F36" t="s">
        <v>2631</v>
      </c>
      <c r="G36" t="s">
        <v>2632</v>
      </c>
      <c r="H36" t="s">
        <v>2633</v>
      </c>
      <c r="I36">
        <v>912</v>
      </c>
      <c r="J36" t="s">
        <v>2634</v>
      </c>
      <c r="K36">
        <v>15</v>
      </c>
      <c r="L36">
        <v>13680</v>
      </c>
      <c r="M36">
        <v>0</v>
      </c>
      <c r="N36">
        <v>13680</v>
      </c>
      <c r="O36" s="31" t="s">
        <v>2694</v>
      </c>
      <c r="P36">
        <f>MONTH(Продажи[[#This Row],[Дата заказа]])</f>
        <v>2</v>
      </c>
      <c r="Q36">
        <f>WEEKDAY(Продажи[[#This Row],[Дата заказа]],2)</f>
        <v>1</v>
      </c>
      <c r="R36">
        <f>DAY(Продажи[[#This Row],[Дата заказа]])</f>
        <v>20</v>
      </c>
      <c r="S36" s="25">
        <f>LEFT(Продажи[[#This Row],[мин фасовка, кг]],LEN(Продажи[[#This Row],[мин фасовка, кг]])-3)*Продажи[[#This Row],[Заказанное количество, кг]]</f>
        <v>7.5</v>
      </c>
      <c r="T36" s="25">
        <f>YEAR(Продажи[[#This Row],[Дата заказа]])</f>
        <v>2017</v>
      </c>
      <c r="U36" s="25">
        <f>INT((Продажи[[#This Row],[Дата заказа]]-DATE(YEAR(Продажи[[#This Row],[Дата заказа]]-WEEKDAY(Продажи[[#This Row],[Дата заказа]]-1)+4),1,3) + WEEKDAY(DATE(YEAR(Продажи[[#This Row],[Дата заказа]]-WEEKDAY(Продажи[[#This Row],[Дата заказа]]-1)+4),1,3))+5)/7)</f>
        <v>8</v>
      </c>
    </row>
    <row r="37" spans="5:21" x14ac:dyDescent="0.45">
      <c r="E37" s="1">
        <v>5</v>
      </c>
      <c r="F37" t="s">
        <v>2695</v>
      </c>
      <c r="G37" t="s">
        <v>2621</v>
      </c>
      <c r="H37" t="s">
        <v>2696</v>
      </c>
      <c r="I37">
        <v>1182</v>
      </c>
      <c r="J37" t="s">
        <v>2634</v>
      </c>
      <c r="K37">
        <v>17</v>
      </c>
      <c r="L37">
        <v>20094</v>
      </c>
      <c r="M37">
        <v>0.03</v>
      </c>
      <c r="N37">
        <v>19491.18</v>
      </c>
      <c r="O37" s="31" t="s">
        <v>2697</v>
      </c>
      <c r="P37">
        <f>MONTH(Продажи[[#This Row],[Дата заказа]])</f>
        <v>12</v>
      </c>
      <c r="Q37">
        <f>WEEKDAY(Продажи[[#This Row],[Дата заказа]],2)</f>
        <v>4</v>
      </c>
      <c r="R37">
        <f>DAY(Продажи[[#This Row],[Дата заказа]])</f>
        <v>13</v>
      </c>
      <c r="S37" s="25">
        <f>LEFT(Продажи[[#This Row],[мин фасовка, кг]],LEN(Продажи[[#This Row],[мин фасовка, кг]])-3)*Продажи[[#This Row],[Заказанное количество, кг]]</f>
        <v>8.5</v>
      </c>
      <c r="T37" s="25">
        <f>YEAR(Продажи[[#This Row],[Дата заказа]])</f>
        <v>2018</v>
      </c>
      <c r="U37"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38" spans="5:21" x14ac:dyDescent="0.45">
      <c r="E38" s="1">
        <v>26</v>
      </c>
      <c r="F38" t="s">
        <v>2672</v>
      </c>
      <c r="G38" t="s">
        <v>2616</v>
      </c>
      <c r="H38" t="s">
        <v>2617</v>
      </c>
      <c r="I38">
        <v>2197</v>
      </c>
      <c r="J38" t="s">
        <v>2634</v>
      </c>
      <c r="K38">
        <v>40</v>
      </c>
      <c r="L38">
        <v>87880</v>
      </c>
      <c r="M38">
        <v>0.12</v>
      </c>
      <c r="N38">
        <v>77334.399999999994</v>
      </c>
      <c r="O38" s="31" t="s">
        <v>2698</v>
      </c>
      <c r="P38">
        <f>MONTH(Продажи[[#This Row],[Дата заказа]])</f>
        <v>4</v>
      </c>
      <c r="Q38">
        <f>WEEKDAY(Продажи[[#This Row],[Дата заказа]],2)</f>
        <v>4</v>
      </c>
      <c r="R38">
        <f>DAY(Продажи[[#This Row],[Дата заказа]])</f>
        <v>13</v>
      </c>
      <c r="S38" s="25">
        <f>LEFT(Продажи[[#This Row],[мин фасовка, кг]],LEN(Продажи[[#This Row],[мин фасовка, кг]])-3)*Продажи[[#This Row],[Заказанное количество, кг]]</f>
        <v>20</v>
      </c>
      <c r="T38" s="25">
        <f>YEAR(Продажи[[#This Row],[Дата заказа]])</f>
        <v>2017</v>
      </c>
      <c r="U38"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39" spans="5:21" x14ac:dyDescent="0.45">
      <c r="E39" s="1">
        <v>5</v>
      </c>
      <c r="F39" t="s">
        <v>2695</v>
      </c>
      <c r="G39" t="s">
        <v>2621</v>
      </c>
      <c r="H39" t="s">
        <v>2696</v>
      </c>
      <c r="I39">
        <v>1182</v>
      </c>
      <c r="J39" t="s">
        <v>2634</v>
      </c>
      <c r="K39">
        <v>17</v>
      </c>
      <c r="L39">
        <v>20094</v>
      </c>
      <c r="M39">
        <v>0.03</v>
      </c>
      <c r="N39">
        <v>19491.18</v>
      </c>
      <c r="O39" s="31" t="s">
        <v>2699</v>
      </c>
      <c r="P39">
        <f>MONTH(Продажи[[#This Row],[Дата заказа]])</f>
        <v>4</v>
      </c>
      <c r="Q39">
        <f>WEEKDAY(Продажи[[#This Row],[Дата заказа]],2)</f>
        <v>4</v>
      </c>
      <c r="R39">
        <f>DAY(Продажи[[#This Row],[Дата заказа]])</f>
        <v>2</v>
      </c>
      <c r="S39" s="25">
        <f>LEFT(Продажи[[#This Row],[мин фасовка, кг]],LEN(Продажи[[#This Row],[мин фасовка, кг]])-3)*Продажи[[#This Row],[Заказанное количество, кг]]</f>
        <v>8.5</v>
      </c>
      <c r="T39" s="25">
        <f>YEAR(Продажи[[#This Row],[Дата заказа]])</f>
        <v>2020</v>
      </c>
      <c r="U39"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40" spans="5:21" x14ac:dyDescent="0.45">
      <c r="E40" s="1">
        <v>24</v>
      </c>
      <c r="F40" t="s">
        <v>2686</v>
      </c>
      <c r="G40" t="s">
        <v>2664</v>
      </c>
      <c r="H40" t="s">
        <v>2687</v>
      </c>
      <c r="I40">
        <v>957</v>
      </c>
      <c r="J40" t="s">
        <v>2634</v>
      </c>
      <c r="K40">
        <v>25</v>
      </c>
      <c r="L40">
        <v>23925</v>
      </c>
      <c r="M40">
        <v>0.03</v>
      </c>
      <c r="N40">
        <v>23207.25</v>
      </c>
      <c r="O40" s="31" t="s">
        <v>2700</v>
      </c>
      <c r="P40">
        <f>MONTH(Продажи[[#This Row],[Дата заказа]])</f>
        <v>10</v>
      </c>
      <c r="Q40">
        <f>WEEKDAY(Продажи[[#This Row],[Дата заказа]],2)</f>
        <v>1</v>
      </c>
      <c r="R40">
        <f>DAY(Продажи[[#This Row],[Дата заказа]])</f>
        <v>1</v>
      </c>
      <c r="S40" s="25">
        <f>LEFT(Продажи[[#This Row],[мин фасовка, кг]],LEN(Продажи[[#This Row],[мин фасовка, кг]])-3)*Продажи[[#This Row],[Заказанное количество, кг]]</f>
        <v>12.5</v>
      </c>
      <c r="T40" s="25">
        <f>YEAR(Продажи[[#This Row],[Дата заказа]])</f>
        <v>2018</v>
      </c>
      <c r="U40"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41" spans="5:21" x14ac:dyDescent="0.45">
      <c r="E41" s="1">
        <v>49</v>
      </c>
      <c r="F41" t="s">
        <v>2615</v>
      </c>
      <c r="G41" t="s">
        <v>2616</v>
      </c>
      <c r="H41" t="s">
        <v>2617</v>
      </c>
      <c r="I41">
        <v>617</v>
      </c>
      <c r="J41" t="s">
        <v>2618</v>
      </c>
      <c r="K41">
        <v>25</v>
      </c>
      <c r="L41">
        <v>15425</v>
      </c>
      <c r="M41">
        <v>0</v>
      </c>
      <c r="N41">
        <v>15425</v>
      </c>
      <c r="O41" s="31" t="s">
        <v>2701</v>
      </c>
      <c r="P41">
        <f>MONTH(Продажи[[#This Row],[Дата заказа]])</f>
        <v>10</v>
      </c>
      <c r="Q41">
        <f>WEEKDAY(Продажи[[#This Row],[Дата заказа]],2)</f>
        <v>5</v>
      </c>
      <c r="R41">
        <f>DAY(Продажи[[#This Row],[Дата заказа]])</f>
        <v>20</v>
      </c>
      <c r="S41" s="25">
        <f>LEFT(Продажи[[#This Row],[мин фасовка, кг]],LEN(Продажи[[#This Row],[мин фасовка, кг]])-3)*Продажи[[#This Row],[Заказанное количество, кг]]</f>
        <v>25</v>
      </c>
      <c r="T41" s="25">
        <f>YEAR(Продажи[[#This Row],[Дата заказа]])</f>
        <v>2017</v>
      </c>
      <c r="U41"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42" spans="5:21" x14ac:dyDescent="0.45">
      <c r="E42" s="1">
        <v>53</v>
      </c>
      <c r="F42" t="s">
        <v>2640</v>
      </c>
      <c r="G42" t="s">
        <v>2641</v>
      </c>
      <c r="H42" t="s">
        <v>2642</v>
      </c>
      <c r="I42">
        <v>1923</v>
      </c>
      <c r="J42" t="s">
        <v>2634</v>
      </c>
      <c r="K42">
        <v>35</v>
      </c>
      <c r="L42">
        <v>67305</v>
      </c>
      <c r="M42">
        <v>0.06</v>
      </c>
      <c r="N42">
        <v>63266.7</v>
      </c>
      <c r="O42" s="31" t="s">
        <v>2702</v>
      </c>
      <c r="P42">
        <f>MONTH(Продажи[[#This Row],[Дата заказа]])</f>
        <v>7</v>
      </c>
      <c r="Q42">
        <f>WEEKDAY(Продажи[[#This Row],[Дата заказа]],2)</f>
        <v>7</v>
      </c>
      <c r="R42">
        <f>DAY(Продажи[[#This Row],[Дата заказа]])</f>
        <v>28</v>
      </c>
      <c r="S42" s="25">
        <f>LEFT(Продажи[[#This Row],[мин фасовка, кг]],LEN(Продажи[[#This Row],[мин фасовка, кг]])-3)*Продажи[[#This Row],[Заказанное количество, кг]]</f>
        <v>17.5</v>
      </c>
      <c r="T42" s="25">
        <f>YEAR(Продажи[[#This Row],[Дата заказа]])</f>
        <v>2019</v>
      </c>
      <c r="U42"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43" spans="5:21" x14ac:dyDescent="0.45">
      <c r="E43" s="1">
        <v>53</v>
      </c>
      <c r="F43" t="s">
        <v>2640</v>
      </c>
      <c r="G43" t="s">
        <v>2641</v>
      </c>
      <c r="H43" t="s">
        <v>2642</v>
      </c>
      <c r="I43">
        <v>1923</v>
      </c>
      <c r="J43" t="s">
        <v>2634</v>
      </c>
      <c r="K43">
        <v>35</v>
      </c>
      <c r="L43">
        <v>67305</v>
      </c>
      <c r="M43">
        <v>0.06</v>
      </c>
      <c r="N43">
        <v>63266.7</v>
      </c>
      <c r="O43" s="31" t="s">
        <v>2703</v>
      </c>
      <c r="P43">
        <f>MONTH(Продажи[[#This Row],[Дата заказа]])</f>
        <v>5</v>
      </c>
      <c r="Q43">
        <f>WEEKDAY(Продажи[[#This Row],[Дата заказа]],2)</f>
        <v>4</v>
      </c>
      <c r="R43">
        <f>DAY(Продажи[[#This Row],[Дата заказа]])</f>
        <v>4</v>
      </c>
      <c r="S43" s="25">
        <f>LEFT(Продажи[[#This Row],[мин фасовка, кг]],LEN(Продажи[[#This Row],[мин фасовка, кг]])-3)*Продажи[[#This Row],[Заказанное количество, кг]]</f>
        <v>17.5</v>
      </c>
      <c r="T43" s="25">
        <f>YEAR(Продажи[[#This Row],[Дата заказа]])</f>
        <v>2017</v>
      </c>
      <c r="U43"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44" spans="5:21" x14ac:dyDescent="0.45">
      <c r="E44" s="1">
        <v>5</v>
      </c>
      <c r="F44" t="s">
        <v>2695</v>
      </c>
      <c r="G44" t="s">
        <v>2621</v>
      </c>
      <c r="H44" t="s">
        <v>2696</v>
      </c>
      <c r="I44">
        <v>1182</v>
      </c>
      <c r="J44" t="s">
        <v>2634</v>
      </c>
      <c r="K44">
        <v>17</v>
      </c>
      <c r="L44">
        <v>20094</v>
      </c>
      <c r="M44">
        <v>0.03</v>
      </c>
      <c r="N44">
        <v>19491.18</v>
      </c>
      <c r="O44" s="31" t="s">
        <v>2704</v>
      </c>
      <c r="P44">
        <f>MONTH(Продажи[[#This Row],[Дата заказа]])</f>
        <v>12</v>
      </c>
      <c r="Q44">
        <f>WEEKDAY(Продажи[[#This Row],[Дата заказа]],2)</f>
        <v>2</v>
      </c>
      <c r="R44">
        <f>DAY(Продажи[[#This Row],[Дата заказа]])</f>
        <v>20</v>
      </c>
      <c r="S44" s="25">
        <f>LEFT(Продажи[[#This Row],[мин фасовка, кг]],LEN(Продажи[[#This Row],[мин фасовка, кг]])-3)*Продажи[[#This Row],[Заказанное количество, кг]]</f>
        <v>8.5</v>
      </c>
      <c r="T44" s="25">
        <f>YEAR(Продажи[[#This Row],[Дата заказа]])</f>
        <v>2016</v>
      </c>
      <c r="U44" s="25">
        <f>INT((Продажи[[#This Row],[Дата заказа]]-DATE(YEAR(Продажи[[#This Row],[Дата заказа]]-WEEKDAY(Продажи[[#This Row],[Дата заказа]]-1)+4),1,3) + WEEKDAY(DATE(YEAR(Продажи[[#This Row],[Дата заказа]]-WEEKDAY(Продажи[[#This Row],[Дата заказа]]-1)+4),1,3))+5)/7)</f>
        <v>51</v>
      </c>
    </row>
    <row r="45" spans="5:21" x14ac:dyDescent="0.45">
      <c r="E45" s="1">
        <v>51</v>
      </c>
      <c r="F45" t="s">
        <v>2667</v>
      </c>
      <c r="G45" t="s">
        <v>2661</v>
      </c>
      <c r="H45" t="s">
        <v>2705</v>
      </c>
      <c r="I45">
        <v>2211</v>
      </c>
      <c r="J45" t="s">
        <v>2618</v>
      </c>
      <c r="K45">
        <v>25</v>
      </c>
      <c r="L45">
        <v>55275</v>
      </c>
      <c r="M45">
        <v>0.09</v>
      </c>
      <c r="N45">
        <v>50300.25</v>
      </c>
      <c r="O45" s="31" t="s">
        <v>2706</v>
      </c>
      <c r="P45">
        <f>MONTH(Продажи[[#This Row],[Дата заказа]])</f>
        <v>11</v>
      </c>
      <c r="Q45">
        <f>WEEKDAY(Продажи[[#This Row],[Дата заказа]],2)</f>
        <v>2</v>
      </c>
      <c r="R45">
        <f>DAY(Продажи[[#This Row],[Дата заказа]])</f>
        <v>26</v>
      </c>
      <c r="S45" s="25">
        <f>LEFT(Продажи[[#This Row],[мин фасовка, кг]],LEN(Продажи[[#This Row],[мин фасовка, кг]])-3)*Продажи[[#This Row],[Заказанное количество, кг]]</f>
        <v>25</v>
      </c>
      <c r="T45" s="25">
        <f>YEAR(Продажи[[#This Row],[Дата заказа]])</f>
        <v>2019</v>
      </c>
      <c r="U45"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46" spans="5:21" x14ac:dyDescent="0.45">
      <c r="E46" s="1">
        <v>33</v>
      </c>
      <c r="F46" t="s">
        <v>2689</v>
      </c>
      <c r="G46" t="s">
        <v>2625</v>
      </c>
      <c r="H46" t="s">
        <v>2690</v>
      </c>
      <c r="I46">
        <v>1994</v>
      </c>
      <c r="J46" t="s">
        <v>2618</v>
      </c>
      <c r="K46">
        <v>12</v>
      </c>
      <c r="L46">
        <v>23928</v>
      </c>
      <c r="M46">
        <v>0.03</v>
      </c>
      <c r="N46">
        <v>23210.16</v>
      </c>
      <c r="O46" s="31" t="s">
        <v>2707</v>
      </c>
      <c r="P46">
        <f>MONTH(Продажи[[#This Row],[Дата заказа]])</f>
        <v>4</v>
      </c>
      <c r="Q46">
        <f>WEEKDAY(Продажи[[#This Row],[Дата заказа]],2)</f>
        <v>4</v>
      </c>
      <c r="R46">
        <f>DAY(Продажи[[#This Row],[Дата заказа]])</f>
        <v>4</v>
      </c>
      <c r="S46" s="25">
        <f>LEFT(Продажи[[#This Row],[мин фасовка, кг]],LEN(Продажи[[#This Row],[мин фасовка, кг]])-3)*Продажи[[#This Row],[Заказанное количество, кг]]</f>
        <v>12</v>
      </c>
      <c r="T46" s="25">
        <f>YEAR(Продажи[[#This Row],[Дата заказа]])</f>
        <v>2019</v>
      </c>
      <c r="U46"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47" spans="5:21" x14ac:dyDescent="0.45">
      <c r="E47" s="1">
        <v>20</v>
      </c>
      <c r="F47" t="s">
        <v>2663</v>
      </c>
      <c r="G47" t="s">
        <v>2664</v>
      </c>
      <c r="H47" t="s">
        <v>2665</v>
      </c>
      <c r="I47">
        <v>2198</v>
      </c>
      <c r="J47" t="s">
        <v>2618</v>
      </c>
      <c r="K47">
        <v>35</v>
      </c>
      <c r="L47">
        <v>76930</v>
      </c>
      <c r="M47">
        <v>0.12</v>
      </c>
      <c r="N47">
        <v>67698.399999999994</v>
      </c>
      <c r="O47" s="31" t="s">
        <v>2708</v>
      </c>
      <c r="P47">
        <f>MONTH(Продажи[[#This Row],[Дата заказа]])</f>
        <v>10</v>
      </c>
      <c r="Q47">
        <f>WEEKDAY(Продажи[[#This Row],[Дата заказа]],2)</f>
        <v>3</v>
      </c>
      <c r="R47">
        <f>DAY(Продажи[[#This Row],[Дата заказа]])</f>
        <v>7</v>
      </c>
      <c r="S47" s="25">
        <f>LEFT(Продажи[[#This Row],[мин фасовка, кг]],LEN(Продажи[[#This Row],[мин фасовка, кг]])-3)*Продажи[[#This Row],[Заказанное количество, кг]]</f>
        <v>35</v>
      </c>
      <c r="T47" s="25">
        <f>YEAR(Продажи[[#This Row],[Дата заказа]])</f>
        <v>2015</v>
      </c>
      <c r="U47"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48" spans="5:21" x14ac:dyDescent="0.45">
      <c r="E48" s="1">
        <v>42</v>
      </c>
      <c r="F48" t="s">
        <v>2649</v>
      </c>
      <c r="G48" t="s">
        <v>2641</v>
      </c>
      <c r="H48" t="s">
        <v>2650</v>
      </c>
      <c r="I48">
        <v>800</v>
      </c>
      <c r="J48" t="s">
        <v>2634</v>
      </c>
      <c r="K48">
        <v>25</v>
      </c>
      <c r="L48">
        <v>20000</v>
      </c>
      <c r="M48">
        <v>0.03</v>
      </c>
      <c r="N48">
        <v>19400</v>
      </c>
      <c r="O48" s="31" t="s">
        <v>2709</v>
      </c>
      <c r="P48">
        <f>MONTH(Продажи[[#This Row],[Дата заказа]])</f>
        <v>11</v>
      </c>
      <c r="Q48">
        <f>WEEKDAY(Продажи[[#This Row],[Дата заказа]],2)</f>
        <v>5</v>
      </c>
      <c r="R48">
        <f>DAY(Продажи[[#This Row],[Дата заказа]])</f>
        <v>18</v>
      </c>
      <c r="S48" s="25">
        <f>LEFT(Продажи[[#This Row],[мин фасовка, кг]],LEN(Продажи[[#This Row],[мин фасовка, кг]])-3)*Продажи[[#This Row],[Заказанное количество, кг]]</f>
        <v>12.5</v>
      </c>
      <c r="T48" s="25">
        <f>YEAR(Продажи[[#This Row],[Дата заказа]])</f>
        <v>2016</v>
      </c>
      <c r="U48"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49" spans="5:21" x14ac:dyDescent="0.45">
      <c r="E49" s="1">
        <v>1</v>
      </c>
      <c r="F49" t="s">
        <v>2710</v>
      </c>
      <c r="G49" t="s">
        <v>2641</v>
      </c>
      <c r="H49" t="s">
        <v>2711</v>
      </c>
      <c r="I49">
        <v>876</v>
      </c>
      <c r="J49" t="s">
        <v>2618</v>
      </c>
      <c r="K49">
        <v>20</v>
      </c>
      <c r="L49">
        <v>17520</v>
      </c>
      <c r="M49">
        <v>0.03</v>
      </c>
      <c r="N49">
        <v>16994.400000000001</v>
      </c>
      <c r="O49" s="31" t="s">
        <v>2712</v>
      </c>
      <c r="P49">
        <f>MONTH(Продажи[[#This Row],[Дата заказа]])</f>
        <v>5</v>
      </c>
      <c r="Q49">
        <f>WEEKDAY(Продажи[[#This Row],[Дата заказа]],2)</f>
        <v>1</v>
      </c>
      <c r="R49">
        <f>DAY(Продажи[[#This Row],[Дата заказа]])</f>
        <v>6</v>
      </c>
      <c r="S49" s="25">
        <f>LEFT(Продажи[[#This Row],[мин фасовка, кг]],LEN(Продажи[[#This Row],[мин фасовка, кг]])-3)*Продажи[[#This Row],[Заказанное количество, кг]]</f>
        <v>20</v>
      </c>
      <c r="T49" s="25">
        <f>YEAR(Продажи[[#This Row],[Дата заказа]])</f>
        <v>2019</v>
      </c>
      <c r="U49"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50" spans="5:21" x14ac:dyDescent="0.45">
      <c r="E50" s="1">
        <v>38</v>
      </c>
      <c r="F50" t="s">
        <v>2695</v>
      </c>
      <c r="G50" t="s">
        <v>2621</v>
      </c>
      <c r="H50" t="s">
        <v>2696</v>
      </c>
      <c r="I50">
        <v>1182</v>
      </c>
      <c r="J50" t="s">
        <v>2634</v>
      </c>
      <c r="K50">
        <v>17</v>
      </c>
      <c r="L50">
        <v>20094</v>
      </c>
      <c r="M50">
        <v>0.03</v>
      </c>
      <c r="N50">
        <v>19491.18</v>
      </c>
      <c r="O50" s="31" t="s">
        <v>2713</v>
      </c>
      <c r="P50">
        <f>MONTH(Продажи[[#This Row],[Дата заказа]])</f>
        <v>2</v>
      </c>
      <c r="Q50">
        <f>WEEKDAY(Продажи[[#This Row],[Дата заказа]],2)</f>
        <v>7</v>
      </c>
      <c r="R50">
        <f>DAY(Продажи[[#This Row],[Дата заказа]])</f>
        <v>7</v>
      </c>
      <c r="S50" s="25">
        <f>LEFT(Продажи[[#This Row],[мин фасовка, кг]],LEN(Продажи[[#This Row],[мин фасовка, кг]])-3)*Продажи[[#This Row],[Заказанное количество, кг]]</f>
        <v>8.5</v>
      </c>
      <c r="T50" s="25">
        <f>YEAR(Продажи[[#This Row],[Дата заказа]])</f>
        <v>2016</v>
      </c>
      <c r="U50"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51" spans="5:21" x14ac:dyDescent="0.45">
      <c r="E51" s="1">
        <v>34</v>
      </c>
      <c r="F51" t="s">
        <v>2655</v>
      </c>
      <c r="G51" t="s">
        <v>2641</v>
      </c>
      <c r="H51" t="s">
        <v>2656</v>
      </c>
      <c r="I51">
        <v>2199</v>
      </c>
      <c r="J51" t="s">
        <v>2634</v>
      </c>
      <c r="K51">
        <v>60</v>
      </c>
      <c r="L51">
        <v>131940</v>
      </c>
      <c r="M51">
        <v>0.15</v>
      </c>
      <c r="N51">
        <v>112149</v>
      </c>
      <c r="O51" s="31" t="s">
        <v>2714</v>
      </c>
      <c r="P51">
        <f>MONTH(Продажи[[#This Row],[Дата заказа]])</f>
        <v>12</v>
      </c>
      <c r="Q51">
        <f>WEEKDAY(Продажи[[#This Row],[Дата заказа]],2)</f>
        <v>2</v>
      </c>
      <c r="R51">
        <f>DAY(Продажи[[#This Row],[Дата заказа]])</f>
        <v>3</v>
      </c>
      <c r="S51" s="25">
        <f>LEFT(Продажи[[#This Row],[мин фасовка, кг]],LEN(Продажи[[#This Row],[мин фасовка, кг]])-3)*Продажи[[#This Row],[Заказанное количество, кг]]</f>
        <v>30</v>
      </c>
      <c r="T51" s="25">
        <f>YEAR(Продажи[[#This Row],[Дата заказа]])</f>
        <v>2019</v>
      </c>
      <c r="U51"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52" spans="5:21" x14ac:dyDescent="0.45">
      <c r="E52" s="1">
        <v>46</v>
      </c>
      <c r="F52" t="s">
        <v>2647</v>
      </c>
      <c r="G52" t="s">
        <v>2637</v>
      </c>
      <c r="H52" t="s">
        <v>2637</v>
      </c>
      <c r="I52">
        <v>770</v>
      </c>
      <c r="J52" t="s">
        <v>2634</v>
      </c>
      <c r="K52">
        <v>20</v>
      </c>
      <c r="L52">
        <v>15400</v>
      </c>
      <c r="M52">
        <v>0.03</v>
      </c>
      <c r="N52">
        <v>14938</v>
      </c>
      <c r="O52" s="31" t="s">
        <v>2715</v>
      </c>
      <c r="P52">
        <f>MONTH(Продажи[[#This Row],[Дата заказа]])</f>
        <v>10</v>
      </c>
      <c r="Q52">
        <f>WEEKDAY(Продажи[[#This Row],[Дата заказа]],2)</f>
        <v>1</v>
      </c>
      <c r="R52">
        <f>DAY(Продажи[[#This Row],[Дата заказа]])</f>
        <v>7</v>
      </c>
      <c r="S52" s="25">
        <f>LEFT(Продажи[[#This Row],[мин фасовка, кг]],LEN(Продажи[[#This Row],[мин фасовка, кг]])-3)*Продажи[[#This Row],[Заказанное количество, кг]]</f>
        <v>10</v>
      </c>
      <c r="T52" s="25">
        <f>YEAR(Продажи[[#This Row],[Дата заказа]])</f>
        <v>2019</v>
      </c>
      <c r="U52"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53" spans="5:21" x14ac:dyDescent="0.45">
      <c r="E53" s="1">
        <v>34</v>
      </c>
      <c r="F53" t="s">
        <v>2655</v>
      </c>
      <c r="G53" t="s">
        <v>2641</v>
      </c>
      <c r="H53" t="s">
        <v>2656</v>
      </c>
      <c r="I53">
        <v>2199</v>
      </c>
      <c r="J53" t="s">
        <v>2634</v>
      </c>
      <c r="K53">
        <v>60</v>
      </c>
      <c r="L53">
        <v>131940</v>
      </c>
      <c r="M53">
        <v>0.15</v>
      </c>
      <c r="N53">
        <v>112149</v>
      </c>
      <c r="O53" s="31" t="s">
        <v>2716</v>
      </c>
      <c r="P53">
        <f>MONTH(Продажи[[#This Row],[Дата заказа]])</f>
        <v>6</v>
      </c>
      <c r="Q53">
        <f>WEEKDAY(Продажи[[#This Row],[Дата заказа]],2)</f>
        <v>5</v>
      </c>
      <c r="R53">
        <f>DAY(Продажи[[#This Row],[Дата заказа]])</f>
        <v>2</v>
      </c>
      <c r="S53" s="25">
        <f>LEFT(Продажи[[#This Row],[мин фасовка, кг]],LEN(Продажи[[#This Row],[мин фасовка, кг]])-3)*Продажи[[#This Row],[Заказанное количество, кг]]</f>
        <v>30</v>
      </c>
      <c r="T53" s="25">
        <f>YEAR(Продажи[[#This Row],[Дата заказа]])</f>
        <v>2017</v>
      </c>
      <c r="U53"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54" spans="5:21" x14ac:dyDescent="0.45">
      <c r="E54" s="1">
        <v>15</v>
      </c>
      <c r="F54" t="s">
        <v>2717</v>
      </c>
      <c r="G54" t="s">
        <v>2625</v>
      </c>
      <c r="H54" t="s">
        <v>2718</v>
      </c>
      <c r="I54">
        <v>1994</v>
      </c>
      <c r="J54" t="s">
        <v>2618</v>
      </c>
      <c r="K54">
        <v>17</v>
      </c>
      <c r="L54">
        <v>33898</v>
      </c>
      <c r="M54">
        <v>0.06</v>
      </c>
      <c r="N54">
        <v>31864.12</v>
      </c>
      <c r="O54" s="31" t="s">
        <v>2719</v>
      </c>
      <c r="P54">
        <f>MONTH(Продажи[[#This Row],[Дата заказа]])</f>
        <v>2</v>
      </c>
      <c r="Q54">
        <f>WEEKDAY(Продажи[[#This Row],[Дата заказа]],2)</f>
        <v>4</v>
      </c>
      <c r="R54">
        <f>DAY(Продажи[[#This Row],[Дата заказа]])</f>
        <v>19</v>
      </c>
      <c r="S54" s="25">
        <f>LEFT(Продажи[[#This Row],[мин фасовка, кг]],LEN(Продажи[[#This Row],[мин фасовка, кг]])-3)*Продажи[[#This Row],[Заказанное количество, кг]]</f>
        <v>17</v>
      </c>
      <c r="T54" s="25">
        <f>YEAR(Продажи[[#This Row],[Дата заказа]])</f>
        <v>2015</v>
      </c>
      <c r="U54" s="25">
        <f>INT((Продажи[[#This Row],[Дата заказа]]-DATE(YEAR(Продажи[[#This Row],[Дата заказа]]-WEEKDAY(Продажи[[#This Row],[Дата заказа]]-1)+4),1,3) + WEEKDAY(DATE(YEAR(Продажи[[#This Row],[Дата заказа]]-WEEKDAY(Продажи[[#This Row],[Дата заказа]]-1)+4),1,3))+5)/7)</f>
        <v>8</v>
      </c>
    </row>
    <row r="55" spans="5:21" x14ac:dyDescent="0.45">
      <c r="E55" s="1">
        <v>8</v>
      </c>
      <c r="F55" t="s">
        <v>2720</v>
      </c>
      <c r="G55" t="s">
        <v>2632</v>
      </c>
      <c r="H55" t="s">
        <v>2721</v>
      </c>
      <c r="I55">
        <v>847</v>
      </c>
      <c r="J55" t="s">
        <v>2634</v>
      </c>
      <c r="K55">
        <v>15</v>
      </c>
      <c r="L55">
        <v>12705</v>
      </c>
      <c r="M55">
        <v>0</v>
      </c>
      <c r="N55">
        <v>12705</v>
      </c>
      <c r="O55" s="31" t="s">
        <v>2722</v>
      </c>
      <c r="P55">
        <f>MONTH(Продажи[[#This Row],[Дата заказа]])</f>
        <v>11</v>
      </c>
      <c r="Q55">
        <f>WEEKDAY(Продажи[[#This Row],[Дата заказа]],2)</f>
        <v>7</v>
      </c>
      <c r="R55">
        <f>DAY(Продажи[[#This Row],[Дата заказа]])</f>
        <v>11</v>
      </c>
      <c r="S55" s="25">
        <f>LEFT(Продажи[[#This Row],[мин фасовка, кг]],LEN(Продажи[[#This Row],[мин фасовка, кг]])-3)*Продажи[[#This Row],[Заказанное количество, кг]]</f>
        <v>7.5</v>
      </c>
      <c r="T55" s="25">
        <f>YEAR(Продажи[[#This Row],[Дата заказа]])</f>
        <v>2018</v>
      </c>
      <c r="U55"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56" spans="5:21" x14ac:dyDescent="0.45">
      <c r="E56" s="1">
        <v>31</v>
      </c>
      <c r="F56" t="s">
        <v>2652</v>
      </c>
      <c r="G56" t="s">
        <v>2616</v>
      </c>
      <c r="H56" t="s">
        <v>2653</v>
      </c>
      <c r="I56">
        <v>1228</v>
      </c>
      <c r="J56" t="s">
        <v>2634</v>
      </c>
      <c r="K56">
        <v>45</v>
      </c>
      <c r="L56">
        <v>55260</v>
      </c>
      <c r="M56">
        <v>0.09</v>
      </c>
      <c r="N56">
        <v>50286.6</v>
      </c>
      <c r="O56" s="31" t="s">
        <v>2723</v>
      </c>
      <c r="P56">
        <f>MONTH(Продажи[[#This Row],[Дата заказа]])</f>
        <v>8</v>
      </c>
      <c r="Q56">
        <f>WEEKDAY(Продажи[[#This Row],[Дата заказа]],2)</f>
        <v>3</v>
      </c>
      <c r="R56">
        <f>DAY(Продажи[[#This Row],[Дата заказа]])</f>
        <v>16</v>
      </c>
      <c r="S56" s="25">
        <f>LEFT(Продажи[[#This Row],[мин фасовка, кг]],LEN(Продажи[[#This Row],[мин фасовка, кг]])-3)*Продажи[[#This Row],[Заказанное количество, кг]]</f>
        <v>22.5</v>
      </c>
      <c r="T56" s="25">
        <f>YEAR(Продажи[[#This Row],[Дата заказа]])</f>
        <v>2017</v>
      </c>
      <c r="U56"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57" spans="5:21" x14ac:dyDescent="0.45">
      <c r="E57" s="1">
        <v>54</v>
      </c>
      <c r="F57" t="s">
        <v>2720</v>
      </c>
      <c r="G57" t="s">
        <v>2632</v>
      </c>
      <c r="H57" t="s">
        <v>2721</v>
      </c>
      <c r="I57">
        <v>847</v>
      </c>
      <c r="J57" t="s">
        <v>2634</v>
      </c>
      <c r="K57">
        <v>15</v>
      </c>
      <c r="L57">
        <v>12705</v>
      </c>
      <c r="M57">
        <v>0</v>
      </c>
      <c r="N57">
        <v>12705</v>
      </c>
      <c r="O57" s="31" t="s">
        <v>2724</v>
      </c>
      <c r="P57">
        <f>MONTH(Продажи[[#This Row],[Дата заказа]])</f>
        <v>7</v>
      </c>
      <c r="Q57">
        <f>WEEKDAY(Продажи[[#This Row],[Дата заказа]],2)</f>
        <v>1</v>
      </c>
      <c r="R57">
        <f>DAY(Продажи[[#This Row],[Дата заказа]])</f>
        <v>18</v>
      </c>
      <c r="S57" s="25">
        <f>LEFT(Продажи[[#This Row],[мин фасовка, кг]],LEN(Продажи[[#This Row],[мин фасовка, кг]])-3)*Продажи[[#This Row],[Заказанное количество, кг]]</f>
        <v>7.5</v>
      </c>
      <c r="T57" s="25">
        <f>YEAR(Продажи[[#This Row],[Дата заказа]])</f>
        <v>2016</v>
      </c>
      <c r="U57"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58" spans="5:21" x14ac:dyDescent="0.45">
      <c r="E58" s="1">
        <v>37</v>
      </c>
      <c r="F58" t="s">
        <v>2667</v>
      </c>
      <c r="G58" t="s">
        <v>2661</v>
      </c>
      <c r="H58" t="s">
        <v>2705</v>
      </c>
      <c r="I58">
        <v>2211</v>
      </c>
      <c r="J58" t="s">
        <v>2618</v>
      </c>
      <c r="K58">
        <v>25</v>
      </c>
      <c r="L58">
        <v>55275</v>
      </c>
      <c r="M58">
        <v>0.09</v>
      </c>
      <c r="N58">
        <v>50300.25</v>
      </c>
      <c r="O58" s="31" t="s">
        <v>2725</v>
      </c>
      <c r="P58">
        <f>MONTH(Продажи[[#This Row],[Дата заказа]])</f>
        <v>11</v>
      </c>
      <c r="Q58">
        <f>WEEKDAY(Продажи[[#This Row],[Дата заказа]],2)</f>
        <v>6</v>
      </c>
      <c r="R58">
        <f>DAY(Продажи[[#This Row],[Дата заказа]])</f>
        <v>5</v>
      </c>
      <c r="S58" s="25">
        <f>LEFT(Продажи[[#This Row],[мин фасовка, кг]],LEN(Продажи[[#This Row],[мин фасовка, кг]])-3)*Продажи[[#This Row],[Заказанное количество, кг]]</f>
        <v>25</v>
      </c>
      <c r="T58" s="25">
        <f>YEAR(Продажи[[#This Row],[Дата заказа]])</f>
        <v>2016</v>
      </c>
      <c r="U58"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59" spans="5:21" x14ac:dyDescent="0.45">
      <c r="E59" s="1">
        <v>4</v>
      </c>
      <c r="F59" t="s">
        <v>2667</v>
      </c>
      <c r="G59" t="s">
        <v>2661</v>
      </c>
      <c r="H59" t="s">
        <v>2668</v>
      </c>
      <c r="I59">
        <v>2211</v>
      </c>
      <c r="J59" t="s">
        <v>2618</v>
      </c>
      <c r="K59">
        <v>25</v>
      </c>
      <c r="L59">
        <v>55275</v>
      </c>
      <c r="M59">
        <v>0.09</v>
      </c>
      <c r="N59">
        <v>50300.25</v>
      </c>
      <c r="O59" s="31" t="s">
        <v>2726</v>
      </c>
      <c r="P59">
        <f>MONTH(Продажи[[#This Row],[Дата заказа]])</f>
        <v>9</v>
      </c>
      <c r="Q59">
        <f>WEEKDAY(Продажи[[#This Row],[Дата заказа]],2)</f>
        <v>7</v>
      </c>
      <c r="R59">
        <f>DAY(Продажи[[#This Row],[Дата заказа]])</f>
        <v>29</v>
      </c>
      <c r="S59" s="25">
        <f>LEFT(Продажи[[#This Row],[мин фасовка, кг]],LEN(Продажи[[#This Row],[мин фасовка, кг]])-3)*Продажи[[#This Row],[Заказанное количество, кг]]</f>
        <v>25</v>
      </c>
      <c r="T59" s="25">
        <f>YEAR(Продажи[[#This Row],[Дата заказа]])</f>
        <v>2019</v>
      </c>
      <c r="U59"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60" spans="5:21" x14ac:dyDescent="0.45">
      <c r="E60" s="1">
        <v>20</v>
      </c>
      <c r="F60" t="s">
        <v>2663</v>
      </c>
      <c r="G60" t="s">
        <v>2664</v>
      </c>
      <c r="H60" t="s">
        <v>2665</v>
      </c>
      <c r="I60">
        <v>2198</v>
      </c>
      <c r="J60" t="s">
        <v>2618</v>
      </c>
      <c r="K60">
        <v>35</v>
      </c>
      <c r="L60">
        <v>76930</v>
      </c>
      <c r="M60">
        <v>0.12</v>
      </c>
      <c r="N60">
        <v>67698.399999999994</v>
      </c>
      <c r="O60" s="31" t="s">
        <v>2727</v>
      </c>
      <c r="P60">
        <f>MONTH(Продажи[[#This Row],[Дата заказа]])</f>
        <v>11</v>
      </c>
      <c r="Q60">
        <f>WEEKDAY(Продажи[[#This Row],[Дата заказа]],2)</f>
        <v>2</v>
      </c>
      <c r="R60">
        <f>DAY(Продажи[[#This Row],[Дата заказа]])</f>
        <v>12</v>
      </c>
      <c r="S60" s="25">
        <f>LEFT(Продажи[[#This Row],[мин фасовка, кг]],LEN(Продажи[[#This Row],[мин фасовка, кг]])-3)*Продажи[[#This Row],[Заказанное количество, кг]]</f>
        <v>35</v>
      </c>
      <c r="T60" s="25">
        <f>YEAR(Продажи[[#This Row],[Дата заказа]])</f>
        <v>2019</v>
      </c>
      <c r="U60"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61" spans="5:21" x14ac:dyDescent="0.45">
      <c r="E61" s="1">
        <v>49</v>
      </c>
      <c r="F61" t="s">
        <v>2615</v>
      </c>
      <c r="G61" t="s">
        <v>2616</v>
      </c>
      <c r="H61" t="s">
        <v>2617</v>
      </c>
      <c r="I61">
        <v>617</v>
      </c>
      <c r="J61" t="s">
        <v>2618</v>
      </c>
      <c r="K61">
        <v>25</v>
      </c>
      <c r="L61">
        <v>15425</v>
      </c>
      <c r="M61">
        <v>0</v>
      </c>
      <c r="N61">
        <v>15425</v>
      </c>
      <c r="O61" s="31" t="s">
        <v>2728</v>
      </c>
      <c r="P61">
        <f>MONTH(Продажи[[#This Row],[Дата заказа]])</f>
        <v>9</v>
      </c>
      <c r="Q61">
        <f>WEEKDAY(Продажи[[#This Row],[Дата заказа]],2)</f>
        <v>4</v>
      </c>
      <c r="R61">
        <f>DAY(Продажи[[#This Row],[Дата заказа]])</f>
        <v>3</v>
      </c>
      <c r="S61" s="25">
        <f>LEFT(Продажи[[#This Row],[мин фасовка, кг]],LEN(Продажи[[#This Row],[мин фасовка, кг]])-3)*Продажи[[#This Row],[Заказанное количество, кг]]</f>
        <v>25</v>
      </c>
      <c r="T61" s="25">
        <f>YEAR(Продажи[[#This Row],[Дата заказа]])</f>
        <v>2020</v>
      </c>
      <c r="U61"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62" spans="5:21" x14ac:dyDescent="0.45">
      <c r="E62" s="1">
        <v>30</v>
      </c>
      <c r="F62" t="s">
        <v>2729</v>
      </c>
      <c r="G62" t="s">
        <v>2637</v>
      </c>
      <c r="H62" t="s">
        <v>2730</v>
      </c>
      <c r="I62">
        <v>1730</v>
      </c>
      <c r="J62" t="s">
        <v>2634</v>
      </c>
      <c r="K62">
        <v>5</v>
      </c>
      <c r="L62">
        <v>8650</v>
      </c>
      <c r="M62">
        <v>0</v>
      </c>
      <c r="N62">
        <v>8650</v>
      </c>
      <c r="O62" s="31" t="s">
        <v>2731</v>
      </c>
      <c r="P62">
        <f>MONTH(Продажи[[#This Row],[Дата заказа]])</f>
        <v>9</v>
      </c>
      <c r="Q62">
        <f>WEEKDAY(Продажи[[#This Row],[Дата заказа]],2)</f>
        <v>1</v>
      </c>
      <c r="R62">
        <f>DAY(Продажи[[#This Row],[Дата заказа]])</f>
        <v>25</v>
      </c>
      <c r="S62" s="25">
        <f>LEFT(Продажи[[#This Row],[мин фасовка, кг]],LEN(Продажи[[#This Row],[мин фасовка, кг]])-3)*Продажи[[#This Row],[Заказанное количество, кг]]</f>
        <v>2.5</v>
      </c>
      <c r="T62" s="25">
        <f>YEAR(Продажи[[#This Row],[Дата заказа]])</f>
        <v>2017</v>
      </c>
      <c r="U62"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63" spans="5:21" x14ac:dyDescent="0.45">
      <c r="E63" s="1">
        <v>10</v>
      </c>
      <c r="F63" t="s">
        <v>2649</v>
      </c>
      <c r="G63" t="s">
        <v>2641</v>
      </c>
      <c r="H63" t="s">
        <v>2650</v>
      </c>
      <c r="I63">
        <v>800</v>
      </c>
      <c r="J63" t="s">
        <v>2634</v>
      </c>
      <c r="K63">
        <v>25</v>
      </c>
      <c r="L63">
        <v>20000</v>
      </c>
      <c r="M63">
        <v>0.03</v>
      </c>
      <c r="N63">
        <v>19400</v>
      </c>
      <c r="O63" s="31" t="s">
        <v>2694</v>
      </c>
      <c r="P63">
        <f>MONTH(Продажи[[#This Row],[Дата заказа]])</f>
        <v>2</v>
      </c>
      <c r="Q63">
        <f>WEEKDAY(Продажи[[#This Row],[Дата заказа]],2)</f>
        <v>1</v>
      </c>
      <c r="R63">
        <f>DAY(Продажи[[#This Row],[Дата заказа]])</f>
        <v>20</v>
      </c>
      <c r="S63" s="25">
        <f>LEFT(Продажи[[#This Row],[мин фасовка, кг]],LEN(Продажи[[#This Row],[мин фасовка, кг]])-3)*Продажи[[#This Row],[Заказанное количество, кг]]</f>
        <v>12.5</v>
      </c>
      <c r="T63" s="25">
        <f>YEAR(Продажи[[#This Row],[Дата заказа]])</f>
        <v>2017</v>
      </c>
      <c r="U63" s="25">
        <f>INT((Продажи[[#This Row],[Дата заказа]]-DATE(YEAR(Продажи[[#This Row],[Дата заказа]]-WEEKDAY(Продажи[[#This Row],[Дата заказа]]-1)+4),1,3) + WEEKDAY(DATE(YEAR(Продажи[[#This Row],[Дата заказа]]-WEEKDAY(Продажи[[#This Row],[Дата заказа]]-1)+4),1,3))+5)/7)</f>
        <v>8</v>
      </c>
    </row>
    <row r="64" spans="5:21" x14ac:dyDescent="0.45">
      <c r="E64" s="1">
        <v>8</v>
      </c>
      <c r="F64" t="s">
        <v>2720</v>
      </c>
      <c r="G64" t="s">
        <v>2632</v>
      </c>
      <c r="H64" t="s">
        <v>2721</v>
      </c>
      <c r="I64">
        <v>847</v>
      </c>
      <c r="J64" t="s">
        <v>2634</v>
      </c>
      <c r="K64">
        <v>15</v>
      </c>
      <c r="L64">
        <v>12705</v>
      </c>
      <c r="M64">
        <v>0</v>
      </c>
      <c r="N64">
        <v>12705</v>
      </c>
      <c r="O64" s="31" t="s">
        <v>2732</v>
      </c>
      <c r="P64">
        <f>MONTH(Продажи[[#This Row],[Дата заказа]])</f>
        <v>3</v>
      </c>
      <c r="Q64">
        <f>WEEKDAY(Продажи[[#This Row],[Дата заказа]],2)</f>
        <v>4</v>
      </c>
      <c r="R64">
        <f>DAY(Продажи[[#This Row],[Дата заказа]])</f>
        <v>22</v>
      </c>
      <c r="S64" s="25">
        <f>LEFT(Продажи[[#This Row],[мин фасовка, кг]],LEN(Продажи[[#This Row],[мин фасовка, кг]])-3)*Продажи[[#This Row],[Заказанное количество, кг]]</f>
        <v>7.5</v>
      </c>
      <c r="T64" s="25">
        <f>YEAR(Продажи[[#This Row],[Дата заказа]])</f>
        <v>2018</v>
      </c>
      <c r="U64"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65" spans="5:21" x14ac:dyDescent="0.45">
      <c r="E65" s="1">
        <v>33</v>
      </c>
      <c r="F65" t="s">
        <v>2689</v>
      </c>
      <c r="G65" t="s">
        <v>2625</v>
      </c>
      <c r="H65" t="s">
        <v>2690</v>
      </c>
      <c r="I65">
        <v>1994</v>
      </c>
      <c r="J65" t="s">
        <v>2618</v>
      </c>
      <c r="K65">
        <v>12</v>
      </c>
      <c r="L65">
        <v>23928</v>
      </c>
      <c r="M65">
        <v>0.03</v>
      </c>
      <c r="N65">
        <v>23210.16</v>
      </c>
      <c r="O65" s="31" t="s">
        <v>2733</v>
      </c>
      <c r="P65">
        <f>MONTH(Продажи[[#This Row],[Дата заказа]])</f>
        <v>11</v>
      </c>
      <c r="Q65">
        <f>WEEKDAY(Продажи[[#This Row],[Дата заказа]],2)</f>
        <v>7</v>
      </c>
      <c r="R65">
        <f>DAY(Продажи[[#This Row],[Дата заказа]])</f>
        <v>29</v>
      </c>
      <c r="S65" s="25">
        <f>LEFT(Продажи[[#This Row],[мин фасовка, кг]],LEN(Продажи[[#This Row],[мин фасовка, кг]])-3)*Продажи[[#This Row],[Заказанное количество, кг]]</f>
        <v>12</v>
      </c>
      <c r="T65" s="25">
        <f>YEAR(Продажи[[#This Row],[Дата заказа]])</f>
        <v>2015</v>
      </c>
      <c r="U65"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66" spans="5:21" x14ac:dyDescent="0.45">
      <c r="E66" s="1">
        <v>9</v>
      </c>
      <c r="F66" t="s">
        <v>2660</v>
      </c>
      <c r="G66" t="s">
        <v>2661</v>
      </c>
      <c r="H66" t="s">
        <v>2661</v>
      </c>
      <c r="I66">
        <v>699</v>
      </c>
      <c r="J66" t="s">
        <v>2618</v>
      </c>
      <c r="K66">
        <v>10</v>
      </c>
      <c r="L66">
        <v>6990</v>
      </c>
      <c r="M66">
        <v>0</v>
      </c>
      <c r="N66">
        <v>6990</v>
      </c>
      <c r="O66" s="31" t="s">
        <v>2734</v>
      </c>
      <c r="P66">
        <f>MONTH(Продажи[[#This Row],[Дата заказа]])</f>
        <v>10</v>
      </c>
      <c r="Q66">
        <f>WEEKDAY(Продажи[[#This Row],[Дата заказа]],2)</f>
        <v>4</v>
      </c>
      <c r="R66">
        <f>DAY(Продажи[[#This Row],[Дата заказа]])</f>
        <v>17</v>
      </c>
      <c r="S66" s="25">
        <f>LEFT(Продажи[[#This Row],[мин фасовка, кг]],LEN(Продажи[[#This Row],[мин фасовка, кг]])-3)*Продажи[[#This Row],[Заказанное количество, кг]]</f>
        <v>10</v>
      </c>
      <c r="T66" s="25">
        <f>YEAR(Продажи[[#This Row],[Дата заказа]])</f>
        <v>2019</v>
      </c>
      <c r="U66"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67" spans="5:21" x14ac:dyDescent="0.45">
      <c r="E67" s="1">
        <v>7</v>
      </c>
      <c r="F67" t="s">
        <v>2640</v>
      </c>
      <c r="G67" t="s">
        <v>2641</v>
      </c>
      <c r="H67" t="s">
        <v>2642</v>
      </c>
      <c r="I67">
        <v>1923</v>
      </c>
      <c r="J67" t="s">
        <v>2634</v>
      </c>
      <c r="K67">
        <v>25</v>
      </c>
      <c r="L67">
        <v>48075</v>
      </c>
      <c r="M67">
        <v>0.06</v>
      </c>
      <c r="N67">
        <v>45190.5</v>
      </c>
      <c r="O67" s="31" t="s">
        <v>2735</v>
      </c>
      <c r="P67">
        <f>MONTH(Продажи[[#This Row],[Дата заказа]])</f>
        <v>7</v>
      </c>
      <c r="Q67">
        <f>WEEKDAY(Продажи[[#This Row],[Дата заказа]],2)</f>
        <v>2</v>
      </c>
      <c r="R67">
        <f>DAY(Продажи[[#This Row],[Дата заказа]])</f>
        <v>7</v>
      </c>
      <c r="S67" s="25">
        <f>LEFT(Продажи[[#This Row],[мин фасовка, кг]],LEN(Продажи[[#This Row],[мин фасовка, кг]])-3)*Продажи[[#This Row],[Заказанное количество, кг]]</f>
        <v>12.5</v>
      </c>
      <c r="T67" s="25">
        <f>YEAR(Продажи[[#This Row],[Дата заказа]])</f>
        <v>2020</v>
      </c>
      <c r="U67"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68" spans="5:21" x14ac:dyDescent="0.45">
      <c r="E68" s="1">
        <v>16</v>
      </c>
      <c r="F68" t="s">
        <v>2736</v>
      </c>
      <c r="G68" t="s">
        <v>2737</v>
      </c>
      <c r="H68" t="s">
        <v>2738</v>
      </c>
      <c r="I68">
        <v>843</v>
      </c>
      <c r="J68" t="s">
        <v>2618</v>
      </c>
      <c r="K68">
        <v>5</v>
      </c>
      <c r="L68">
        <v>4215</v>
      </c>
      <c r="M68">
        <v>0</v>
      </c>
      <c r="N68">
        <v>4215</v>
      </c>
      <c r="O68" s="31" t="s">
        <v>2739</v>
      </c>
      <c r="P68">
        <f>MONTH(Продажи[[#This Row],[Дата заказа]])</f>
        <v>7</v>
      </c>
      <c r="Q68">
        <f>WEEKDAY(Продажи[[#This Row],[Дата заказа]],2)</f>
        <v>6</v>
      </c>
      <c r="R68">
        <f>DAY(Продажи[[#This Row],[Дата заказа]])</f>
        <v>27</v>
      </c>
      <c r="S68" s="25">
        <f>LEFT(Продажи[[#This Row],[мин фасовка, кг]],LEN(Продажи[[#This Row],[мин фасовка, кг]])-3)*Продажи[[#This Row],[Заказанное количество, кг]]</f>
        <v>5</v>
      </c>
      <c r="T68" s="25">
        <f>YEAR(Продажи[[#This Row],[Дата заказа]])</f>
        <v>2019</v>
      </c>
      <c r="U68"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69" spans="5:21" x14ac:dyDescent="0.45">
      <c r="E69" s="1">
        <v>51</v>
      </c>
      <c r="F69" t="s">
        <v>2667</v>
      </c>
      <c r="G69" t="s">
        <v>2661</v>
      </c>
      <c r="H69" t="s">
        <v>2705</v>
      </c>
      <c r="I69">
        <v>2211</v>
      </c>
      <c r="J69" t="s">
        <v>2618</v>
      </c>
      <c r="K69">
        <v>25</v>
      </c>
      <c r="L69">
        <v>55275</v>
      </c>
      <c r="M69">
        <v>0.09</v>
      </c>
      <c r="N69">
        <v>50300.25</v>
      </c>
      <c r="O69" s="31" t="s">
        <v>2740</v>
      </c>
      <c r="P69">
        <f>MONTH(Продажи[[#This Row],[Дата заказа]])</f>
        <v>6</v>
      </c>
      <c r="Q69">
        <f>WEEKDAY(Продажи[[#This Row],[Дата заказа]],2)</f>
        <v>5</v>
      </c>
      <c r="R69">
        <f>DAY(Продажи[[#This Row],[Дата заказа]])</f>
        <v>15</v>
      </c>
      <c r="S69" s="25">
        <f>LEFT(Продажи[[#This Row],[мин фасовка, кг]],LEN(Продажи[[#This Row],[мин фасовка, кг]])-3)*Продажи[[#This Row],[Заказанное количество, кг]]</f>
        <v>25</v>
      </c>
      <c r="T69" s="25">
        <f>YEAR(Продажи[[#This Row],[Дата заказа]])</f>
        <v>2018</v>
      </c>
      <c r="U69"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70" spans="5:21" x14ac:dyDescent="0.45">
      <c r="E70" s="1">
        <v>14</v>
      </c>
      <c r="F70" t="s">
        <v>2647</v>
      </c>
      <c r="G70" t="s">
        <v>2637</v>
      </c>
      <c r="H70" t="s">
        <v>2637</v>
      </c>
      <c r="I70">
        <v>770</v>
      </c>
      <c r="J70" t="s">
        <v>2634</v>
      </c>
      <c r="K70">
        <v>20</v>
      </c>
      <c r="L70">
        <v>15400</v>
      </c>
      <c r="M70">
        <v>0.03</v>
      </c>
      <c r="N70">
        <v>14938</v>
      </c>
      <c r="O70" s="31" t="s">
        <v>2741</v>
      </c>
      <c r="P70">
        <f>MONTH(Продажи[[#This Row],[Дата заказа]])</f>
        <v>2</v>
      </c>
      <c r="Q70">
        <f>WEEKDAY(Продажи[[#This Row],[Дата заказа]],2)</f>
        <v>5</v>
      </c>
      <c r="R70">
        <f>DAY(Продажи[[#This Row],[Дата заказа]])</f>
        <v>1</v>
      </c>
      <c r="S70" s="25">
        <f>LEFT(Продажи[[#This Row],[мин фасовка, кг]],LEN(Продажи[[#This Row],[мин фасовка, кг]])-3)*Продажи[[#This Row],[Заказанное количество, кг]]</f>
        <v>10</v>
      </c>
      <c r="T70" s="25">
        <f>YEAR(Продажи[[#This Row],[Дата заказа]])</f>
        <v>2019</v>
      </c>
      <c r="U70"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71" spans="5:21" x14ac:dyDescent="0.45">
      <c r="E71" s="1">
        <v>19</v>
      </c>
      <c r="F71" t="s">
        <v>2742</v>
      </c>
      <c r="G71" t="s">
        <v>2632</v>
      </c>
      <c r="H71" t="s">
        <v>2743</v>
      </c>
      <c r="I71">
        <v>1879</v>
      </c>
      <c r="J71" t="s">
        <v>2634</v>
      </c>
      <c r="K71">
        <v>15</v>
      </c>
      <c r="L71">
        <v>28185</v>
      </c>
      <c r="M71">
        <v>0.03</v>
      </c>
      <c r="N71">
        <v>27339.45</v>
      </c>
      <c r="O71" s="31" t="s">
        <v>2744</v>
      </c>
      <c r="P71">
        <f>MONTH(Продажи[[#This Row],[Дата заказа]])</f>
        <v>7</v>
      </c>
      <c r="Q71">
        <f>WEEKDAY(Продажи[[#This Row],[Дата заказа]],2)</f>
        <v>7</v>
      </c>
      <c r="R71">
        <f>DAY(Продажи[[#This Row],[Дата заказа]])</f>
        <v>17</v>
      </c>
      <c r="S71" s="25">
        <f>LEFT(Продажи[[#This Row],[мин фасовка, кг]],LEN(Продажи[[#This Row],[мин фасовка, кг]])-3)*Продажи[[#This Row],[Заказанное количество, кг]]</f>
        <v>7.5</v>
      </c>
      <c r="T71" s="25">
        <f>YEAR(Продажи[[#This Row],[Дата заказа]])</f>
        <v>2016</v>
      </c>
      <c r="U71"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72" spans="5:21" x14ac:dyDescent="0.45">
      <c r="E72" s="1">
        <v>24</v>
      </c>
      <c r="F72" t="s">
        <v>2686</v>
      </c>
      <c r="G72" t="s">
        <v>2664</v>
      </c>
      <c r="H72" t="s">
        <v>2687</v>
      </c>
      <c r="I72">
        <v>957</v>
      </c>
      <c r="J72" t="s">
        <v>2634</v>
      </c>
      <c r="K72">
        <v>25</v>
      </c>
      <c r="L72">
        <v>23925</v>
      </c>
      <c r="M72">
        <v>0.03</v>
      </c>
      <c r="N72">
        <v>23207.25</v>
      </c>
      <c r="O72" s="31" t="s">
        <v>2745</v>
      </c>
      <c r="P72">
        <f>MONTH(Продажи[[#This Row],[Дата заказа]])</f>
        <v>11</v>
      </c>
      <c r="Q72">
        <f>WEEKDAY(Продажи[[#This Row],[Дата заказа]],2)</f>
        <v>1</v>
      </c>
      <c r="R72">
        <f>DAY(Продажи[[#This Row],[Дата заказа]])</f>
        <v>27</v>
      </c>
      <c r="S72" s="25">
        <f>LEFT(Продажи[[#This Row],[мин фасовка, кг]],LEN(Продажи[[#This Row],[мин фасовка, кг]])-3)*Продажи[[#This Row],[Заказанное количество, кг]]</f>
        <v>12.5</v>
      </c>
      <c r="T72" s="25">
        <f>YEAR(Продажи[[#This Row],[Дата заказа]])</f>
        <v>2017</v>
      </c>
      <c r="U72"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73" spans="5:21" x14ac:dyDescent="0.45">
      <c r="E73" s="1">
        <v>13</v>
      </c>
      <c r="F73" t="s">
        <v>2746</v>
      </c>
      <c r="G73" t="s">
        <v>2621</v>
      </c>
      <c r="H73" t="s">
        <v>2747</v>
      </c>
      <c r="I73">
        <v>759</v>
      </c>
      <c r="J73" t="s">
        <v>2618</v>
      </c>
      <c r="K73">
        <v>14</v>
      </c>
      <c r="L73">
        <v>10626</v>
      </c>
      <c r="M73">
        <v>0</v>
      </c>
      <c r="N73">
        <v>10626</v>
      </c>
      <c r="O73" s="31" t="s">
        <v>2748</v>
      </c>
      <c r="P73">
        <f>MONTH(Продажи[[#This Row],[Дата заказа]])</f>
        <v>7</v>
      </c>
      <c r="Q73">
        <f>WEEKDAY(Продажи[[#This Row],[Дата заказа]],2)</f>
        <v>1</v>
      </c>
      <c r="R73">
        <f>DAY(Продажи[[#This Row],[Дата заказа]])</f>
        <v>6</v>
      </c>
      <c r="S73" s="25">
        <f>LEFT(Продажи[[#This Row],[мин фасовка, кг]],LEN(Продажи[[#This Row],[мин фасовка, кг]])-3)*Продажи[[#This Row],[Заказанное количество, кг]]</f>
        <v>14</v>
      </c>
      <c r="T73" s="25">
        <f>YEAR(Продажи[[#This Row],[Дата заказа]])</f>
        <v>2015</v>
      </c>
      <c r="U73"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74" spans="5:21" x14ac:dyDescent="0.45">
      <c r="E74" s="1">
        <v>41</v>
      </c>
      <c r="F74" t="s">
        <v>2660</v>
      </c>
      <c r="G74" t="s">
        <v>2661</v>
      </c>
      <c r="H74" t="s">
        <v>2661</v>
      </c>
      <c r="I74">
        <v>699</v>
      </c>
      <c r="J74" t="s">
        <v>2618</v>
      </c>
      <c r="K74">
        <v>10</v>
      </c>
      <c r="L74">
        <v>6990</v>
      </c>
      <c r="M74">
        <v>0</v>
      </c>
      <c r="N74">
        <v>6990</v>
      </c>
      <c r="O74" s="31" t="s">
        <v>2749</v>
      </c>
      <c r="P74">
        <f>MONTH(Продажи[[#This Row],[Дата заказа]])</f>
        <v>9</v>
      </c>
      <c r="Q74">
        <f>WEEKDAY(Продажи[[#This Row],[Дата заказа]],2)</f>
        <v>2</v>
      </c>
      <c r="R74">
        <f>DAY(Продажи[[#This Row],[Дата заказа]])</f>
        <v>1</v>
      </c>
      <c r="S74" s="25">
        <f>LEFT(Продажи[[#This Row],[мин фасовка, кг]],LEN(Продажи[[#This Row],[мин фасовка, кг]])-3)*Продажи[[#This Row],[Заказанное количество, кг]]</f>
        <v>10</v>
      </c>
      <c r="T74" s="25">
        <f>YEAR(Продажи[[#This Row],[Дата заказа]])</f>
        <v>2015</v>
      </c>
      <c r="U74"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75" spans="5:21" x14ac:dyDescent="0.45">
      <c r="E75" s="1">
        <v>24</v>
      </c>
      <c r="F75" t="s">
        <v>2686</v>
      </c>
      <c r="G75" t="s">
        <v>2664</v>
      </c>
      <c r="H75" t="s">
        <v>2687</v>
      </c>
      <c r="I75">
        <v>957</v>
      </c>
      <c r="J75" t="s">
        <v>2634</v>
      </c>
      <c r="K75">
        <v>25</v>
      </c>
      <c r="L75">
        <v>23925</v>
      </c>
      <c r="M75">
        <v>0.03</v>
      </c>
      <c r="N75">
        <v>23207.25</v>
      </c>
      <c r="O75" s="31" t="s">
        <v>2750</v>
      </c>
      <c r="P75">
        <f>MONTH(Продажи[[#This Row],[Дата заказа]])</f>
        <v>3</v>
      </c>
      <c r="Q75">
        <f>WEEKDAY(Продажи[[#This Row],[Дата заказа]],2)</f>
        <v>6</v>
      </c>
      <c r="R75">
        <f>DAY(Продажи[[#This Row],[Дата заказа]])</f>
        <v>3</v>
      </c>
      <c r="S75" s="25">
        <f>LEFT(Продажи[[#This Row],[мин фасовка, кг]],LEN(Продажи[[#This Row],[мин фасовка, кг]])-3)*Продажи[[#This Row],[Заказанное количество, кг]]</f>
        <v>12.5</v>
      </c>
      <c r="T75" s="25">
        <f>YEAR(Продажи[[#This Row],[Дата заказа]])</f>
        <v>2018</v>
      </c>
      <c r="U75" s="25">
        <f>INT((Продажи[[#This Row],[Дата заказа]]-DATE(YEAR(Продажи[[#This Row],[Дата заказа]]-WEEKDAY(Продажи[[#This Row],[Дата заказа]]-1)+4),1,3) + WEEKDAY(DATE(YEAR(Продажи[[#This Row],[Дата заказа]]-WEEKDAY(Продажи[[#This Row],[Дата заказа]]-1)+4),1,3))+5)/7)</f>
        <v>9</v>
      </c>
    </row>
    <row r="76" spans="5:21" x14ac:dyDescent="0.45">
      <c r="E76" s="1">
        <v>6</v>
      </c>
      <c r="F76" t="s">
        <v>2751</v>
      </c>
      <c r="G76" t="s">
        <v>2621</v>
      </c>
      <c r="H76" t="s">
        <v>2752</v>
      </c>
      <c r="I76">
        <v>3197</v>
      </c>
      <c r="J76" t="s">
        <v>2618</v>
      </c>
      <c r="K76">
        <v>6</v>
      </c>
      <c r="L76">
        <v>19182</v>
      </c>
      <c r="M76">
        <v>0.03</v>
      </c>
      <c r="N76">
        <v>18606.54</v>
      </c>
      <c r="O76" s="31" t="s">
        <v>2753</v>
      </c>
      <c r="P76">
        <f>MONTH(Продажи[[#This Row],[Дата заказа]])</f>
        <v>1</v>
      </c>
      <c r="Q76">
        <f>WEEKDAY(Продажи[[#This Row],[Дата заказа]],2)</f>
        <v>3</v>
      </c>
      <c r="R76">
        <f>DAY(Продажи[[#This Row],[Дата заказа]])</f>
        <v>22</v>
      </c>
      <c r="S76" s="25">
        <f>LEFT(Продажи[[#This Row],[мин фасовка, кг]],LEN(Продажи[[#This Row],[мин фасовка, кг]])-3)*Продажи[[#This Row],[Заказанное количество, кг]]</f>
        <v>6</v>
      </c>
      <c r="T76" s="25">
        <f>YEAR(Продажи[[#This Row],[Дата заказа]])</f>
        <v>2020</v>
      </c>
      <c r="U76"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77" spans="5:21" x14ac:dyDescent="0.45">
      <c r="E77" s="1">
        <v>39</v>
      </c>
      <c r="F77" t="s">
        <v>2640</v>
      </c>
      <c r="G77" t="s">
        <v>2641</v>
      </c>
      <c r="H77" t="s">
        <v>2642</v>
      </c>
      <c r="I77">
        <v>1923</v>
      </c>
      <c r="J77" t="s">
        <v>2634</v>
      </c>
      <c r="K77">
        <v>25</v>
      </c>
      <c r="L77">
        <v>48075</v>
      </c>
      <c r="M77">
        <v>0.06</v>
      </c>
      <c r="N77">
        <v>45190.5</v>
      </c>
      <c r="O77" s="31" t="s">
        <v>2754</v>
      </c>
      <c r="P77">
        <f>MONTH(Продажи[[#This Row],[Дата заказа]])</f>
        <v>12</v>
      </c>
      <c r="Q77">
        <f>WEEKDAY(Продажи[[#This Row],[Дата заказа]],2)</f>
        <v>3</v>
      </c>
      <c r="R77">
        <f>DAY(Продажи[[#This Row],[Дата заказа]])</f>
        <v>16</v>
      </c>
      <c r="S77" s="25">
        <f>LEFT(Продажи[[#This Row],[мин фасовка, кг]],LEN(Продажи[[#This Row],[мин фасовка, кг]])-3)*Продажи[[#This Row],[Заказанное количество, кг]]</f>
        <v>12.5</v>
      </c>
      <c r="T77" s="25">
        <f>YEAR(Продажи[[#This Row],[Дата заказа]])</f>
        <v>2020</v>
      </c>
      <c r="U77" s="25">
        <f>INT((Продажи[[#This Row],[Дата заказа]]-DATE(YEAR(Продажи[[#This Row],[Дата заказа]]-WEEKDAY(Продажи[[#This Row],[Дата заказа]]-1)+4),1,3) + WEEKDAY(DATE(YEAR(Продажи[[#This Row],[Дата заказа]]-WEEKDAY(Продажи[[#This Row],[Дата заказа]]-1)+4),1,3))+5)/7)</f>
        <v>51</v>
      </c>
    </row>
    <row r="78" spans="5:21" x14ac:dyDescent="0.45">
      <c r="E78" s="1">
        <v>8</v>
      </c>
      <c r="F78" t="s">
        <v>2720</v>
      </c>
      <c r="G78" t="s">
        <v>2632</v>
      </c>
      <c r="H78" t="s">
        <v>2721</v>
      </c>
      <c r="I78">
        <v>847</v>
      </c>
      <c r="J78" t="s">
        <v>2634</v>
      </c>
      <c r="K78">
        <v>15</v>
      </c>
      <c r="L78">
        <v>12705</v>
      </c>
      <c r="M78">
        <v>0</v>
      </c>
      <c r="N78">
        <v>12705</v>
      </c>
      <c r="O78" s="31" t="s">
        <v>2755</v>
      </c>
      <c r="P78">
        <f>MONTH(Продажи[[#This Row],[Дата заказа]])</f>
        <v>1</v>
      </c>
      <c r="Q78">
        <f>WEEKDAY(Продажи[[#This Row],[Дата заказа]],2)</f>
        <v>1</v>
      </c>
      <c r="R78">
        <f>DAY(Продажи[[#This Row],[Дата заказа]])</f>
        <v>23</v>
      </c>
      <c r="S78" s="25">
        <f>LEFT(Продажи[[#This Row],[мин фасовка, кг]],LEN(Продажи[[#This Row],[мин фасовка, кг]])-3)*Продажи[[#This Row],[Заказанное количество, кг]]</f>
        <v>7.5</v>
      </c>
      <c r="T78" s="25">
        <f>YEAR(Продажи[[#This Row],[Дата заказа]])</f>
        <v>2017</v>
      </c>
      <c r="U78"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79" spans="5:21" x14ac:dyDescent="0.45">
      <c r="E79" s="1">
        <v>54</v>
      </c>
      <c r="F79" t="s">
        <v>2720</v>
      </c>
      <c r="G79" t="s">
        <v>2632</v>
      </c>
      <c r="H79" t="s">
        <v>2721</v>
      </c>
      <c r="I79">
        <v>847</v>
      </c>
      <c r="J79" t="s">
        <v>2634</v>
      </c>
      <c r="K79">
        <v>15</v>
      </c>
      <c r="L79">
        <v>12705</v>
      </c>
      <c r="M79">
        <v>0</v>
      </c>
      <c r="N79">
        <v>12705</v>
      </c>
      <c r="O79" s="31" t="s">
        <v>2756</v>
      </c>
      <c r="P79">
        <f>MONTH(Продажи[[#This Row],[Дата заказа]])</f>
        <v>1</v>
      </c>
      <c r="Q79">
        <f>WEEKDAY(Продажи[[#This Row],[Дата заказа]],2)</f>
        <v>7</v>
      </c>
      <c r="R79">
        <f>DAY(Продажи[[#This Row],[Дата заказа]])</f>
        <v>12</v>
      </c>
      <c r="S79" s="25">
        <f>LEFT(Продажи[[#This Row],[мин фасовка, кг]],LEN(Продажи[[#This Row],[мин фасовка, кг]])-3)*Продажи[[#This Row],[Заказанное количество, кг]]</f>
        <v>7.5</v>
      </c>
      <c r="T79" s="25">
        <f>YEAR(Продажи[[#This Row],[Дата заказа]])</f>
        <v>2020</v>
      </c>
      <c r="U79" s="25">
        <f>INT((Продажи[[#This Row],[Дата заказа]]-DATE(YEAR(Продажи[[#This Row],[Дата заказа]]-WEEKDAY(Продажи[[#This Row],[Дата заказа]]-1)+4),1,3) + WEEKDAY(DATE(YEAR(Продажи[[#This Row],[Дата заказа]]-WEEKDAY(Продажи[[#This Row],[Дата заказа]]-1)+4),1,3))+5)/7)</f>
        <v>2</v>
      </c>
    </row>
    <row r="80" spans="5:21" x14ac:dyDescent="0.45">
      <c r="E80" s="1">
        <v>19</v>
      </c>
      <c r="F80" t="s">
        <v>2742</v>
      </c>
      <c r="G80" t="s">
        <v>2632</v>
      </c>
      <c r="H80" t="s">
        <v>2743</v>
      </c>
      <c r="I80">
        <v>1879</v>
      </c>
      <c r="J80" t="s">
        <v>2634</v>
      </c>
      <c r="K80">
        <v>15</v>
      </c>
      <c r="L80">
        <v>28185</v>
      </c>
      <c r="M80">
        <v>0.03</v>
      </c>
      <c r="N80">
        <v>27339.45</v>
      </c>
      <c r="O80" s="31" t="s">
        <v>2757</v>
      </c>
      <c r="P80">
        <f>MONTH(Продажи[[#This Row],[Дата заказа]])</f>
        <v>3</v>
      </c>
      <c r="Q80">
        <f>WEEKDAY(Продажи[[#This Row],[Дата заказа]],2)</f>
        <v>4</v>
      </c>
      <c r="R80">
        <f>DAY(Продажи[[#This Row],[Дата заказа]])</f>
        <v>3</v>
      </c>
      <c r="S80" s="25">
        <f>LEFT(Продажи[[#This Row],[мин фасовка, кг]],LEN(Продажи[[#This Row],[мин фасовка, кг]])-3)*Продажи[[#This Row],[Заказанное количество, кг]]</f>
        <v>7.5</v>
      </c>
      <c r="T80" s="25">
        <f>YEAR(Продажи[[#This Row],[Дата заказа]])</f>
        <v>2016</v>
      </c>
      <c r="U80" s="25">
        <f>INT((Продажи[[#This Row],[Дата заказа]]-DATE(YEAR(Продажи[[#This Row],[Дата заказа]]-WEEKDAY(Продажи[[#This Row],[Дата заказа]]-1)+4),1,3) + WEEKDAY(DATE(YEAR(Продажи[[#This Row],[Дата заказа]]-WEEKDAY(Продажи[[#This Row],[Дата заказа]]-1)+4),1,3))+5)/7)</f>
        <v>9</v>
      </c>
    </row>
    <row r="81" spans="5:21" x14ac:dyDescent="0.45">
      <c r="E81" s="1">
        <v>36</v>
      </c>
      <c r="F81" t="s">
        <v>2631</v>
      </c>
      <c r="G81" t="s">
        <v>2632</v>
      </c>
      <c r="H81" t="s">
        <v>2633</v>
      </c>
      <c r="I81">
        <v>912</v>
      </c>
      <c r="J81" t="s">
        <v>2634</v>
      </c>
      <c r="K81">
        <v>15</v>
      </c>
      <c r="L81">
        <v>13680</v>
      </c>
      <c r="M81">
        <v>0</v>
      </c>
      <c r="N81">
        <v>13680</v>
      </c>
      <c r="O81" s="31" t="s">
        <v>2758</v>
      </c>
      <c r="P81">
        <f>MONTH(Продажи[[#This Row],[Дата заказа]])</f>
        <v>11</v>
      </c>
      <c r="Q81">
        <f>WEEKDAY(Продажи[[#This Row],[Дата заказа]],2)</f>
        <v>1</v>
      </c>
      <c r="R81">
        <f>DAY(Продажи[[#This Row],[Дата заказа]])</f>
        <v>23</v>
      </c>
      <c r="S81" s="25">
        <f>LEFT(Продажи[[#This Row],[мин фасовка, кг]],LEN(Продажи[[#This Row],[мин фасовка, кг]])-3)*Продажи[[#This Row],[Заказанное количество, кг]]</f>
        <v>7.5</v>
      </c>
      <c r="T81" s="25">
        <f>YEAR(Продажи[[#This Row],[Дата заказа]])</f>
        <v>2015</v>
      </c>
      <c r="U81"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82" spans="5:21" x14ac:dyDescent="0.45">
      <c r="E82" s="1">
        <v>3</v>
      </c>
      <c r="F82" t="s">
        <v>2759</v>
      </c>
      <c r="G82" t="s">
        <v>2621</v>
      </c>
      <c r="H82" t="s">
        <v>2621</v>
      </c>
      <c r="I82">
        <v>807</v>
      </c>
      <c r="J82" t="s">
        <v>2634</v>
      </c>
      <c r="K82">
        <v>18</v>
      </c>
      <c r="L82">
        <v>14526</v>
      </c>
      <c r="M82">
        <v>0</v>
      </c>
      <c r="N82">
        <v>14526</v>
      </c>
      <c r="O82" s="31" t="s">
        <v>2760</v>
      </c>
      <c r="P82">
        <f>MONTH(Продажи[[#This Row],[Дата заказа]])</f>
        <v>6</v>
      </c>
      <c r="Q82">
        <f>WEEKDAY(Продажи[[#This Row],[Дата заказа]],2)</f>
        <v>5</v>
      </c>
      <c r="R82">
        <f>DAY(Продажи[[#This Row],[Дата заказа]])</f>
        <v>10</v>
      </c>
      <c r="S82" s="25">
        <f>LEFT(Продажи[[#This Row],[мин фасовка, кг]],LEN(Продажи[[#This Row],[мин фасовка, кг]])-3)*Продажи[[#This Row],[Заказанное количество, кг]]</f>
        <v>9</v>
      </c>
      <c r="T82" s="25">
        <f>YEAR(Продажи[[#This Row],[Дата заказа]])</f>
        <v>2016</v>
      </c>
      <c r="U82"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83" spans="5:21" x14ac:dyDescent="0.45">
      <c r="E83" s="1">
        <v>55</v>
      </c>
      <c r="F83" t="s">
        <v>2660</v>
      </c>
      <c r="G83" t="s">
        <v>2661</v>
      </c>
      <c r="H83" t="s">
        <v>2661</v>
      </c>
      <c r="I83">
        <v>699</v>
      </c>
      <c r="J83" t="s">
        <v>2618</v>
      </c>
      <c r="K83">
        <v>10</v>
      </c>
      <c r="L83">
        <v>6990</v>
      </c>
      <c r="M83">
        <v>0</v>
      </c>
      <c r="N83">
        <v>6990</v>
      </c>
      <c r="O83" s="31" t="s">
        <v>2761</v>
      </c>
      <c r="P83">
        <f>MONTH(Продажи[[#This Row],[Дата заказа]])</f>
        <v>6</v>
      </c>
      <c r="Q83">
        <f>WEEKDAY(Продажи[[#This Row],[Дата заказа]],2)</f>
        <v>5</v>
      </c>
      <c r="R83">
        <f>DAY(Продажи[[#This Row],[Дата заказа]])</f>
        <v>17</v>
      </c>
      <c r="S83" s="25">
        <f>LEFT(Продажи[[#This Row],[мин фасовка, кг]],LEN(Продажи[[#This Row],[мин фасовка, кг]])-3)*Продажи[[#This Row],[Заказанное количество, кг]]</f>
        <v>10</v>
      </c>
      <c r="T83" s="25">
        <f>YEAR(Продажи[[#This Row],[Дата заказа]])</f>
        <v>2016</v>
      </c>
      <c r="U83"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84" spans="5:21" x14ac:dyDescent="0.45">
      <c r="E84" s="1">
        <v>16</v>
      </c>
      <c r="F84" t="s">
        <v>2736</v>
      </c>
      <c r="G84" t="s">
        <v>2737</v>
      </c>
      <c r="H84" t="s">
        <v>2738</v>
      </c>
      <c r="I84">
        <v>843</v>
      </c>
      <c r="J84" t="s">
        <v>2618</v>
      </c>
      <c r="K84">
        <v>5</v>
      </c>
      <c r="L84">
        <v>4215</v>
      </c>
      <c r="M84">
        <v>0</v>
      </c>
      <c r="N84">
        <v>4215</v>
      </c>
      <c r="O84" s="31" t="s">
        <v>2762</v>
      </c>
      <c r="P84">
        <f>MONTH(Продажи[[#This Row],[Дата заказа]])</f>
        <v>11</v>
      </c>
      <c r="Q84">
        <f>WEEKDAY(Продажи[[#This Row],[Дата заказа]],2)</f>
        <v>5</v>
      </c>
      <c r="R84">
        <f>DAY(Продажи[[#This Row],[Дата заказа]])</f>
        <v>20</v>
      </c>
      <c r="S84" s="25">
        <f>LEFT(Продажи[[#This Row],[мин фасовка, кг]],LEN(Продажи[[#This Row],[мин фасовка, кг]])-3)*Продажи[[#This Row],[Заказанное количество, кг]]</f>
        <v>5</v>
      </c>
      <c r="T84" s="25">
        <f>YEAR(Продажи[[#This Row],[Дата заказа]])</f>
        <v>2015</v>
      </c>
      <c r="U84"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85" spans="5:21" x14ac:dyDescent="0.45">
      <c r="E85" s="1">
        <v>35</v>
      </c>
      <c r="F85" t="s">
        <v>2615</v>
      </c>
      <c r="G85" t="s">
        <v>2616</v>
      </c>
      <c r="H85" t="s">
        <v>2617</v>
      </c>
      <c r="I85">
        <v>617</v>
      </c>
      <c r="J85" t="s">
        <v>2618</v>
      </c>
      <c r="K85">
        <v>10</v>
      </c>
      <c r="L85">
        <v>6170</v>
      </c>
      <c r="M85">
        <v>0</v>
      </c>
      <c r="N85">
        <v>6170</v>
      </c>
      <c r="O85" s="31" t="s">
        <v>2763</v>
      </c>
      <c r="P85">
        <f>MONTH(Продажи[[#This Row],[Дата заказа]])</f>
        <v>7</v>
      </c>
      <c r="Q85">
        <f>WEEKDAY(Продажи[[#This Row],[Дата заказа]],2)</f>
        <v>1</v>
      </c>
      <c r="R85">
        <f>DAY(Продажи[[#This Row],[Дата заказа]])</f>
        <v>23</v>
      </c>
      <c r="S85" s="25">
        <f>LEFT(Продажи[[#This Row],[мин фасовка, кг]],LEN(Продажи[[#This Row],[мин фасовка, кг]])-3)*Продажи[[#This Row],[Заказанное количество, кг]]</f>
        <v>10</v>
      </c>
      <c r="T85" s="25">
        <f>YEAR(Продажи[[#This Row],[Дата заказа]])</f>
        <v>2018</v>
      </c>
      <c r="U85"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86" spans="5:21" x14ac:dyDescent="0.45">
      <c r="E86" s="1">
        <v>56</v>
      </c>
      <c r="F86" t="s">
        <v>2649</v>
      </c>
      <c r="G86" t="s">
        <v>2641</v>
      </c>
      <c r="H86" t="s">
        <v>2650</v>
      </c>
      <c r="I86">
        <v>800</v>
      </c>
      <c r="J86" t="s">
        <v>2634</v>
      </c>
      <c r="K86">
        <v>40</v>
      </c>
      <c r="L86">
        <v>32000</v>
      </c>
      <c r="M86">
        <v>0.03</v>
      </c>
      <c r="N86">
        <v>31040</v>
      </c>
      <c r="O86" s="31" t="s">
        <v>2764</v>
      </c>
      <c r="P86">
        <f>MONTH(Продажи[[#This Row],[Дата заказа]])</f>
        <v>12</v>
      </c>
      <c r="Q86">
        <f>WEEKDAY(Продажи[[#This Row],[Дата заказа]],2)</f>
        <v>4</v>
      </c>
      <c r="R86">
        <f>DAY(Продажи[[#This Row],[Дата заказа]])</f>
        <v>26</v>
      </c>
      <c r="S86" s="25">
        <f>LEFT(Продажи[[#This Row],[мин фасовка, кг]],LEN(Продажи[[#This Row],[мин фасовка, кг]])-3)*Продажи[[#This Row],[Заказанное количество, кг]]</f>
        <v>20</v>
      </c>
      <c r="T86" s="25">
        <f>YEAR(Продажи[[#This Row],[Дата заказа]])</f>
        <v>2019</v>
      </c>
      <c r="U86"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87" spans="5:21" x14ac:dyDescent="0.45">
      <c r="E87" s="1">
        <v>45</v>
      </c>
      <c r="F87" t="s">
        <v>2746</v>
      </c>
      <c r="G87" t="s">
        <v>2621</v>
      </c>
      <c r="H87" t="s">
        <v>2747</v>
      </c>
      <c r="I87">
        <v>759</v>
      </c>
      <c r="J87" t="s">
        <v>2618</v>
      </c>
      <c r="K87">
        <v>14</v>
      </c>
      <c r="L87">
        <v>10626</v>
      </c>
      <c r="M87">
        <v>0</v>
      </c>
      <c r="N87">
        <v>10626</v>
      </c>
      <c r="O87" s="31" t="s">
        <v>2765</v>
      </c>
      <c r="P87">
        <f>MONTH(Продажи[[#This Row],[Дата заказа]])</f>
        <v>12</v>
      </c>
      <c r="Q87">
        <f>WEEKDAY(Продажи[[#This Row],[Дата заказа]],2)</f>
        <v>2</v>
      </c>
      <c r="R87">
        <f>DAY(Продажи[[#This Row],[Дата заказа]])</f>
        <v>22</v>
      </c>
      <c r="S87" s="25">
        <f>LEFT(Продажи[[#This Row],[мин фасовка, кг]],LEN(Продажи[[#This Row],[мин фасовка, кг]])-3)*Продажи[[#This Row],[Заказанное количество, кг]]</f>
        <v>14</v>
      </c>
      <c r="T87" s="25">
        <f>YEAR(Продажи[[#This Row],[Дата заказа]])</f>
        <v>2020</v>
      </c>
      <c r="U87"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88" spans="5:21" x14ac:dyDescent="0.45">
      <c r="E88" s="1">
        <v>40</v>
      </c>
      <c r="F88" t="s">
        <v>2720</v>
      </c>
      <c r="G88" t="s">
        <v>2632</v>
      </c>
      <c r="H88" t="s">
        <v>2721</v>
      </c>
      <c r="I88">
        <v>847</v>
      </c>
      <c r="J88" t="s">
        <v>2634</v>
      </c>
      <c r="K88">
        <v>15</v>
      </c>
      <c r="L88">
        <v>12705</v>
      </c>
      <c r="M88">
        <v>0</v>
      </c>
      <c r="N88">
        <v>12705</v>
      </c>
      <c r="O88" s="31" t="s">
        <v>2766</v>
      </c>
      <c r="P88">
        <f>MONTH(Продажи[[#This Row],[Дата заказа]])</f>
        <v>1</v>
      </c>
      <c r="Q88">
        <f>WEEKDAY(Продажи[[#This Row],[Дата заказа]],2)</f>
        <v>5</v>
      </c>
      <c r="R88">
        <f>DAY(Продажи[[#This Row],[Дата заказа]])</f>
        <v>25</v>
      </c>
      <c r="S88" s="25">
        <f>LEFT(Продажи[[#This Row],[мин фасовка, кг]],LEN(Продажи[[#This Row],[мин фасовка, кг]])-3)*Продажи[[#This Row],[Заказанное количество, кг]]</f>
        <v>7.5</v>
      </c>
      <c r="T88" s="25">
        <f>YEAR(Продажи[[#This Row],[Дата заказа]])</f>
        <v>2019</v>
      </c>
      <c r="U88"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89" spans="5:21" x14ac:dyDescent="0.45">
      <c r="E89" s="1">
        <v>3</v>
      </c>
      <c r="F89" t="s">
        <v>2759</v>
      </c>
      <c r="G89" t="s">
        <v>2621</v>
      </c>
      <c r="H89" t="s">
        <v>2621</v>
      </c>
      <c r="I89">
        <v>807</v>
      </c>
      <c r="J89" t="s">
        <v>2634</v>
      </c>
      <c r="K89">
        <v>18</v>
      </c>
      <c r="L89">
        <v>14526</v>
      </c>
      <c r="M89">
        <v>0</v>
      </c>
      <c r="N89">
        <v>14526</v>
      </c>
      <c r="O89" s="31" t="s">
        <v>2767</v>
      </c>
      <c r="P89">
        <f>MONTH(Продажи[[#This Row],[Дата заказа]])</f>
        <v>10</v>
      </c>
      <c r="Q89">
        <f>WEEKDAY(Продажи[[#This Row],[Дата заказа]],2)</f>
        <v>7</v>
      </c>
      <c r="R89">
        <f>DAY(Продажи[[#This Row],[Дата заказа]])</f>
        <v>29</v>
      </c>
      <c r="S89" s="25">
        <f>LEFT(Продажи[[#This Row],[мин фасовка, кг]],LEN(Продажи[[#This Row],[мин фасовка, кг]])-3)*Продажи[[#This Row],[Заказанное количество, кг]]</f>
        <v>9</v>
      </c>
      <c r="T89" s="25">
        <f>YEAR(Продажи[[#This Row],[Дата заказа]])</f>
        <v>2017</v>
      </c>
      <c r="U89"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90" spans="5:21" x14ac:dyDescent="0.45">
      <c r="E90" s="1">
        <v>53</v>
      </c>
      <c r="F90" t="s">
        <v>2640</v>
      </c>
      <c r="G90" t="s">
        <v>2641</v>
      </c>
      <c r="H90" t="s">
        <v>2642</v>
      </c>
      <c r="I90">
        <v>1923</v>
      </c>
      <c r="J90" t="s">
        <v>2634</v>
      </c>
      <c r="K90">
        <v>35</v>
      </c>
      <c r="L90">
        <v>67305</v>
      </c>
      <c r="M90">
        <v>0.06</v>
      </c>
      <c r="N90">
        <v>63266.7</v>
      </c>
      <c r="O90" s="31" t="s">
        <v>2768</v>
      </c>
      <c r="P90">
        <f>MONTH(Продажи[[#This Row],[Дата заказа]])</f>
        <v>8</v>
      </c>
      <c r="Q90">
        <f>WEEKDAY(Продажи[[#This Row],[Дата заказа]],2)</f>
        <v>5</v>
      </c>
      <c r="R90">
        <f>DAY(Продажи[[#This Row],[Дата заказа]])</f>
        <v>25</v>
      </c>
      <c r="S90" s="25">
        <f>LEFT(Продажи[[#This Row],[мин фасовка, кг]],LEN(Продажи[[#This Row],[мин фасовка, кг]])-3)*Продажи[[#This Row],[Заказанное количество, кг]]</f>
        <v>17.5</v>
      </c>
      <c r="T90" s="25">
        <f>YEAR(Продажи[[#This Row],[Дата заказа]])</f>
        <v>2017</v>
      </c>
      <c r="U90" s="25">
        <f>INT((Продажи[[#This Row],[Дата заказа]]-DATE(YEAR(Продажи[[#This Row],[Дата заказа]]-WEEKDAY(Продажи[[#This Row],[Дата заказа]]-1)+4),1,3) + WEEKDAY(DATE(YEAR(Продажи[[#This Row],[Дата заказа]]-WEEKDAY(Продажи[[#This Row],[Дата заказа]]-1)+4),1,3))+5)/7)</f>
        <v>34</v>
      </c>
    </row>
    <row r="91" spans="5:21" x14ac:dyDescent="0.45">
      <c r="E91" s="1">
        <v>31</v>
      </c>
      <c r="F91" t="s">
        <v>2652</v>
      </c>
      <c r="G91" t="s">
        <v>2616</v>
      </c>
      <c r="H91" t="s">
        <v>2653</v>
      </c>
      <c r="I91">
        <v>1228</v>
      </c>
      <c r="J91" t="s">
        <v>2634</v>
      </c>
      <c r="K91">
        <v>45</v>
      </c>
      <c r="L91">
        <v>55260</v>
      </c>
      <c r="M91">
        <v>0.09</v>
      </c>
      <c r="N91">
        <v>50286.6</v>
      </c>
      <c r="O91" s="31" t="s">
        <v>2769</v>
      </c>
      <c r="P91">
        <f>MONTH(Продажи[[#This Row],[Дата заказа]])</f>
        <v>4</v>
      </c>
      <c r="Q91">
        <f>WEEKDAY(Продажи[[#This Row],[Дата заказа]],2)</f>
        <v>4</v>
      </c>
      <c r="R91">
        <f>DAY(Продажи[[#This Row],[Дата заказа]])</f>
        <v>26</v>
      </c>
      <c r="S91" s="25">
        <f>LEFT(Продажи[[#This Row],[мин фасовка, кг]],LEN(Продажи[[#This Row],[мин фасовка, кг]])-3)*Продажи[[#This Row],[Заказанное количество, кг]]</f>
        <v>22.5</v>
      </c>
      <c r="T91" s="25">
        <f>YEAR(Продажи[[#This Row],[Дата заказа]])</f>
        <v>2018</v>
      </c>
      <c r="U91" s="25">
        <f>INT((Продажи[[#This Row],[Дата заказа]]-DATE(YEAR(Продажи[[#This Row],[Дата заказа]]-WEEKDAY(Продажи[[#This Row],[Дата заказа]]-1)+4),1,3) + WEEKDAY(DATE(YEAR(Продажи[[#This Row],[Дата заказа]]-WEEKDAY(Продажи[[#This Row],[Дата заказа]]-1)+4),1,3))+5)/7)</f>
        <v>17</v>
      </c>
    </row>
    <row r="92" spans="5:21" x14ac:dyDescent="0.45">
      <c r="E92" s="1">
        <v>9</v>
      </c>
      <c r="F92" t="s">
        <v>2660</v>
      </c>
      <c r="G92" t="s">
        <v>2661</v>
      </c>
      <c r="H92" t="s">
        <v>2661</v>
      </c>
      <c r="I92">
        <v>699</v>
      </c>
      <c r="J92" t="s">
        <v>2618</v>
      </c>
      <c r="K92">
        <v>10</v>
      </c>
      <c r="L92">
        <v>6990</v>
      </c>
      <c r="M92">
        <v>0</v>
      </c>
      <c r="N92">
        <v>6990</v>
      </c>
      <c r="O92" s="31" t="s">
        <v>2770</v>
      </c>
      <c r="P92">
        <f>MONTH(Продажи[[#This Row],[Дата заказа]])</f>
        <v>10</v>
      </c>
      <c r="Q92">
        <f>WEEKDAY(Продажи[[#This Row],[Дата заказа]],2)</f>
        <v>1</v>
      </c>
      <c r="R92">
        <f>DAY(Продажи[[#This Row],[Дата заказа]])</f>
        <v>22</v>
      </c>
      <c r="S92" s="25">
        <f>LEFT(Продажи[[#This Row],[мин фасовка, кг]],LEN(Продажи[[#This Row],[мин фасовка, кг]])-3)*Продажи[[#This Row],[Заказанное количество, кг]]</f>
        <v>10</v>
      </c>
      <c r="T92" s="25">
        <f>YEAR(Продажи[[#This Row],[Дата заказа]])</f>
        <v>2018</v>
      </c>
      <c r="U92"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93" spans="5:21" x14ac:dyDescent="0.45">
      <c r="E93" s="1">
        <v>36</v>
      </c>
      <c r="F93" t="s">
        <v>2631</v>
      </c>
      <c r="G93" t="s">
        <v>2632</v>
      </c>
      <c r="H93" t="s">
        <v>2633</v>
      </c>
      <c r="I93">
        <v>912</v>
      </c>
      <c r="J93" t="s">
        <v>2634</v>
      </c>
      <c r="K93">
        <v>15</v>
      </c>
      <c r="L93">
        <v>13680</v>
      </c>
      <c r="M93">
        <v>0</v>
      </c>
      <c r="N93">
        <v>13680</v>
      </c>
      <c r="O93" s="31" t="s">
        <v>2771</v>
      </c>
      <c r="P93">
        <f>MONTH(Продажи[[#This Row],[Дата заказа]])</f>
        <v>8</v>
      </c>
      <c r="Q93">
        <f>WEEKDAY(Продажи[[#This Row],[Дата заказа]],2)</f>
        <v>3</v>
      </c>
      <c r="R93">
        <f>DAY(Продажи[[#This Row],[Дата заказа]])</f>
        <v>5</v>
      </c>
      <c r="S93" s="25">
        <f>LEFT(Продажи[[#This Row],[мин фасовка, кг]],LEN(Продажи[[#This Row],[мин фасовка, кг]])-3)*Продажи[[#This Row],[Заказанное количество, кг]]</f>
        <v>7.5</v>
      </c>
      <c r="T93" s="25">
        <f>YEAR(Продажи[[#This Row],[Дата заказа]])</f>
        <v>2015</v>
      </c>
      <c r="U93"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94" spans="5:21" x14ac:dyDescent="0.45">
      <c r="E94" s="1">
        <v>15</v>
      </c>
      <c r="F94" t="s">
        <v>2717</v>
      </c>
      <c r="G94" t="s">
        <v>2625</v>
      </c>
      <c r="H94" t="s">
        <v>2718</v>
      </c>
      <c r="I94">
        <v>1994</v>
      </c>
      <c r="J94" t="s">
        <v>2618</v>
      </c>
      <c r="K94">
        <v>17</v>
      </c>
      <c r="L94">
        <v>33898</v>
      </c>
      <c r="M94">
        <v>0.06</v>
      </c>
      <c r="N94">
        <v>31864.12</v>
      </c>
      <c r="O94" s="31" t="s">
        <v>2772</v>
      </c>
      <c r="P94">
        <f>MONTH(Продажи[[#This Row],[Дата заказа]])</f>
        <v>9</v>
      </c>
      <c r="Q94">
        <f>WEEKDAY(Продажи[[#This Row],[Дата заказа]],2)</f>
        <v>6</v>
      </c>
      <c r="R94">
        <f>DAY(Продажи[[#This Row],[Дата заказа]])</f>
        <v>30</v>
      </c>
      <c r="S94" s="25">
        <f>LEFT(Продажи[[#This Row],[мин фасовка, кг]],LEN(Продажи[[#This Row],[мин фасовка, кг]])-3)*Продажи[[#This Row],[Заказанное количество, кг]]</f>
        <v>17</v>
      </c>
      <c r="T94" s="25">
        <f>YEAR(Продажи[[#This Row],[Дата заказа]])</f>
        <v>2017</v>
      </c>
      <c r="U94"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95" spans="5:21" x14ac:dyDescent="0.45">
      <c r="E95" s="1">
        <v>34</v>
      </c>
      <c r="F95" t="s">
        <v>2655</v>
      </c>
      <c r="G95" t="s">
        <v>2641</v>
      </c>
      <c r="H95" t="s">
        <v>2656</v>
      </c>
      <c r="I95">
        <v>2199</v>
      </c>
      <c r="J95" t="s">
        <v>2634</v>
      </c>
      <c r="K95">
        <v>60</v>
      </c>
      <c r="L95">
        <v>131940</v>
      </c>
      <c r="M95">
        <v>0.15</v>
      </c>
      <c r="N95">
        <v>112149</v>
      </c>
      <c r="O95" s="31" t="s">
        <v>2773</v>
      </c>
      <c r="P95">
        <f>MONTH(Продажи[[#This Row],[Дата заказа]])</f>
        <v>8</v>
      </c>
      <c r="Q95">
        <f>WEEKDAY(Продажи[[#This Row],[Дата заказа]],2)</f>
        <v>1</v>
      </c>
      <c r="R95">
        <f>DAY(Продажи[[#This Row],[Дата заказа]])</f>
        <v>15</v>
      </c>
      <c r="S95" s="25">
        <f>LEFT(Продажи[[#This Row],[мин фасовка, кг]],LEN(Продажи[[#This Row],[мин фасовка, кг]])-3)*Продажи[[#This Row],[Заказанное количество, кг]]</f>
        <v>30</v>
      </c>
      <c r="T95" s="25">
        <f>YEAR(Продажи[[#This Row],[Дата заказа]])</f>
        <v>2016</v>
      </c>
      <c r="U95"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96" spans="5:21" x14ac:dyDescent="0.45">
      <c r="E96" s="1">
        <v>48</v>
      </c>
      <c r="F96" t="s">
        <v>2655</v>
      </c>
      <c r="G96" t="s">
        <v>2641</v>
      </c>
      <c r="H96" t="s">
        <v>2656</v>
      </c>
      <c r="I96">
        <v>2199</v>
      </c>
      <c r="J96" t="s">
        <v>2634</v>
      </c>
      <c r="K96">
        <v>55</v>
      </c>
      <c r="L96">
        <v>120945</v>
      </c>
      <c r="M96">
        <v>0.15</v>
      </c>
      <c r="N96">
        <v>102803.25</v>
      </c>
      <c r="O96" s="31" t="s">
        <v>2774</v>
      </c>
      <c r="P96">
        <f>MONTH(Продажи[[#This Row],[Дата заказа]])</f>
        <v>3</v>
      </c>
      <c r="Q96">
        <f>WEEKDAY(Продажи[[#This Row],[Дата заказа]],2)</f>
        <v>4</v>
      </c>
      <c r="R96">
        <f>DAY(Продажи[[#This Row],[Дата заказа]])</f>
        <v>1</v>
      </c>
      <c r="S96" s="25">
        <f>LEFT(Продажи[[#This Row],[мин фасовка, кг]],LEN(Продажи[[#This Row],[мин фасовка, кг]])-3)*Продажи[[#This Row],[Заказанное количество, кг]]</f>
        <v>27.5</v>
      </c>
      <c r="T96" s="25">
        <f>YEAR(Продажи[[#This Row],[Дата заказа]])</f>
        <v>2018</v>
      </c>
      <c r="U96" s="25">
        <f>INT((Продажи[[#This Row],[Дата заказа]]-DATE(YEAR(Продажи[[#This Row],[Дата заказа]]-WEEKDAY(Продажи[[#This Row],[Дата заказа]]-1)+4),1,3) + WEEKDAY(DATE(YEAR(Продажи[[#This Row],[Дата заказа]]-WEEKDAY(Продажи[[#This Row],[Дата заказа]]-1)+4),1,3))+5)/7)</f>
        <v>9</v>
      </c>
    </row>
    <row r="97" spans="5:21" x14ac:dyDescent="0.45">
      <c r="E97" s="1">
        <v>42</v>
      </c>
      <c r="F97" t="s">
        <v>2649</v>
      </c>
      <c r="G97" t="s">
        <v>2641</v>
      </c>
      <c r="H97" t="s">
        <v>2650</v>
      </c>
      <c r="I97">
        <v>800</v>
      </c>
      <c r="J97" t="s">
        <v>2634</v>
      </c>
      <c r="K97">
        <v>25</v>
      </c>
      <c r="L97">
        <v>20000</v>
      </c>
      <c r="M97">
        <v>0.03</v>
      </c>
      <c r="N97">
        <v>19400</v>
      </c>
      <c r="O97" s="31" t="s">
        <v>2775</v>
      </c>
      <c r="P97">
        <f>MONTH(Продажи[[#This Row],[Дата заказа]])</f>
        <v>9</v>
      </c>
      <c r="Q97">
        <f>WEEKDAY(Продажи[[#This Row],[Дата заказа]],2)</f>
        <v>7</v>
      </c>
      <c r="R97">
        <f>DAY(Продажи[[#This Row],[Дата заказа]])</f>
        <v>9</v>
      </c>
      <c r="S97" s="25">
        <f>LEFT(Продажи[[#This Row],[мин фасовка, кг]],LEN(Продажи[[#This Row],[мин фасовка, кг]])-3)*Продажи[[#This Row],[Заказанное количество, кг]]</f>
        <v>12.5</v>
      </c>
      <c r="T97" s="25">
        <f>YEAR(Продажи[[#This Row],[Дата заказа]])</f>
        <v>2018</v>
      </c>
      <c r="U97"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98" spans="5:21" x14ac:dyDescent="0.45">
      <c r="E98" s="1">
        <v>11</v>
      </c>
      <c r="F98" t="s">
        <v>2776</v>
      </c>
      <c r="G98" t="s">
        <v>2621</v>
      </c>
      <c r="H98" t="s">
        <v>2777</v>
      </c>
      <c r="I98">
        <v>3197</v>
      </c>
      <c r="J98" t="s">
        <v>2618</v>
      </c>
      <c r="K98">
        <v>10</v>
      </c>
      <c r="L98">
        <v>31970</v>
      </c>
      <c r="M98">
        <v>0</v>
      </c>
      <c r="N98">
        <v>31970</v>
      </c>
      <c r="O98" s="31" t="s">
        <v>2778</v>
      </c>
      <c r="P98">
        <f>MONTH(Продажи[[#This Row],[Дата заказа]])</f>
        <v>5</v>
      </c>
      <c r="Q98">
        <f>WEEKDAY(Продажи[[#This Row],[Дата заказа]],2)</f>
        <v>4</v>
      </c>
      <c r="R98">
        <f>DAY(Продажи[[#This Row],[Дата заказа]])</f>
        <v>3</v>
      </c>
      <c r="S98" s="25">
        <f>LEFT(Продажи[[#This Row],[мин фасовка, кг]],LEN(Продажи[[#This Row],[мин фасовка, кг]])-3)*Продажи[[#This Row],[Заказанное количество, кг]]</f>
        <v>10</v>
      </c>
      <c r="T98" s="25">
        <f>YEAR(Продажи[[#This Row],[Дата заказа]])</f>
        <v>2018</v>
      </c>
      <c r="U98"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99" spans="5:21" x14ac:dyDescent="0.45">
      <c r="E99" s="1">
        <v>43</v>
      </c>
      <c r="F99" t="s">
        <v>2776</v>
      </c>
      <c r="G99" t="s">
        <v>2621</v>
      </c>
      <c r="H99" t="s">
        <v>2747</v>
      </c>
      <c r="I99">
        <v>759</v>
      </c>
      <c r="J99" t="s">
        <v>2618</v>
      </c>
      <c r="K99">
        <v>10</v>
      </c>
      <c r="L99">
        <v>7590</v>
      </c>
      <c r="M99">
        <v>0</v>
      </c>
      <c r="N99">
        <v>7590</v>
      </c>
      <c r="O99" s="31" t="s">
        <v>2779</v>
      </c>
      <c r="P99">
        <f>MONTH(Продажи[[#This Row],[Дата заказа]])</f>
        <v>1</v>
      </c>
      <c r="Q99">
        <f>WEEKDAY(Продажи[[#This Row],[Дата заказа]],2)</f>
        <v>2</v>
      </c>
      <c r="R99">
        <f>DAY(Продажи[[#This Row],[Дата заказа]])</f>
        <v>14</v>
      </c>
      <c r="S99" s="25">
        <f>LEFT(Продажи[[#This Row],[мин фасовка, кг]],LEN(Продажи[[#This Row],[мин фасовка, кг]])-3)*Продажи[[#This Row],[Заказанное количество, кг]]</f>
        <v>10</v>
      </c>
      <c r="T99" s="25">
        <f>YEAR(Продажи[[#This Row],[Дата заказа]])</f>
        <v>2020</v>
      </c>
      <c r="U99"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100" spans="5:21" x14ac:dyDescent="0.45">
      <c r="E100" s="1">
        <v>45</v>
      </c>
      <c r="F100" t="s">
        <v>2746</v>
      </c>
      <c r="G100" t="s">
        <v>2621</v>
      </c>
      <c r="H100" t="s">
        <v>2747</v>
      </c>
      <c r="I100">
        <v>759</v>
      </c>
      <c r="J100" t="s">
        <v>2618</v>
      </c>
      <c r="K100">
        <v>14</v>
      </c>
      <c r="L100">
        <v>10626</v>
      </c>
      <c r="M100">
        <v>0</v>
      </c>
      <c r="N100">
        <v>10626</v>
      </c>
      <c r="O100" s="31" t="s">
        <v>2780</v>
      </c>
      <c r="P100">
        <f>MONTH(Продажи[[#This Row],[Дата заказа]])</f>
        <v>11</v>
      </c>
      <c r="Q100">
        <f>WEEKDAY(Продажи[[#This Row],[Дата заказа]],2)</f>
        <v>6</v>
      </c>
      <c r="R100">
        <f>DAY(Продажи[[#This Row],[Дата заказа]])</f>
        <v>10</v>
      </c>
      <c r="S100" s="25">
        <f>LEFT(Продажи[[#This Row],[мин фасовка, кг]],LEN(Продажи[[#This Row],[мин фасовка, кг]])-3)*Продажи[[#This Row],[Заказанное количество, кг]]</f>
        <v>14</v>
      </c>
      <c r="T100" s="25">
        <f>YEAR(Продажи[[#This Row],[Дата заказа]])</f>
        <v>2018</v>
      </c>
      <c r="U100"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101" spans="5:21" x14ac:dyDescent="0.45">
      <c r="E101" s="1">
        <v>21</v>
      </c>
      <c r="F101" t="s">
        <v>2628</v>
      </c>
      <c r="G101" t="s">
        <v>2616</v>
      </c>
      <c r="H101" t="s">
        <v>2629</v>
      </c>
      <c r="I101">
        <v>887</v>
      </c>
      <c r="J101" t="s">
        <v>2618</v>
      </c>
      <c r="K101">
        <v>15</v>
      </c>
      <c r="L101">
        <v>13305</v>
      </c>
      <c r="M101">
        <v>0</v>
      </c>
      <c r="N101">
        <v>13305</v>
      </c>
      <c r="O101" s="31" t="s">
        <v>2781</v>
      </c>
      <c r="P101">
        <f>MONTH(Продажи[[#This Row],[Дата заказа]])</f>
        <v>9</v>
      </c>
      <c r="Q101">
        <f>WEEKDAY(Продажи[[#This Row],[Дата заказа]],2)</f>
        <v>6</v>
      </c>
      <c r="R101">
        <f>DAY(Продажи[[#This Row],[Дата заказа]])</f>
        <v>19</v>
      </c>
      <c r="S101" s="25">
        <f>LEFT(Продажи[[#This Row],[мин фасовка, кг]],LEN(Продажи[[#This Row],[мин фасовка, кг]])-3)*Продажи[[#This Row],[Заказанное количество, кг]]</f>
        <v>15</v>
      </c>
      <c r="T101" s="25">
        <f>YEAR(Продажи[[#This Row],[Дата заказа]])</f>
        <v>2015</v>
      </c>
      <c r="U101" s="25">
        <f>INT((Продажи[[#This Row],[Дата заказа]]-DATE(YEAR(Продажи[[#This Row],[Дата заказа]]-WEEKDAY(Продажи[[#This Row],[Дата заказа]]-1)+4),1,3) + WEEKDAY(DATE(YEAR(Продажи[[#This Row],[Дата заказа]]-WEEKDAY(Продажи[[#This Row],[Дата заказа]]-1)+4),1,3))+5)/7)</f>
        <v>38</v>
      </c>
    </row>
    <row r="102" spans="5:21" x14ac:dyDescent="0.45">
      <c r="E102" s="1">
        <v>7</v>
      </c>
      <c r="F102" t="s">
        <v>2640</v>
      </c>
      <c r="G102" t="s">
        <v>2641</v>
      </c>
      <c r="H102" t="s">
        <v>2642</v>
      </c>
      <c r="I102">
        <v>1923</v>
      </c>
      <c r="J102" t="s">
        <v>2634</v>
      </c>
      <c r="K102">
        <v>25</v>
      </c>
      <c r="L102">
        <v>48075</v>
      </c>
      <c r="M102">
        <v>0.06</v>
      </c>
      <c r="N102">
        <v>45190.5</v>
      </c>
      <c r="O102" s="31" t="s">
        <v>2782</v>
      </c>
      <c r="P102">
        <f>MONTH(Продажи[[#This Row],[Дата заказа]])</f>
        <v>9</v>
      </c>
      <c r="Q102">
        <f>WEEKDAY(Продажи[[#This Row],[Дата заказа]],2)</f>
        <v>1</v>
      </c>
      <c r="R102">
        <f>DAY(Продажи[[#This Row],[Дата заказа]])</f>
        <v>2</v>
      </c>
      <c r="S102" s="25">
        <f>LEFT(Продажи[[#This Row],[мин фасовка, кг]],LEN(Продажи[[#This Row],[мин фасовка, кг]])-3)*Продажи[[#This Row],[Заказанное количество, кг]]</f>
        <v>12.5</v>
      </c>
      <c r="T102" s="25">
        <f>YEAR(Продажи[[#This Row],[Дата заказа]])</f>
        <v>2019</v>
      </c>
      <c r="U102"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103" spans="5:21" x14ac:dyDescent="0.45">
      <c r="E103" s="1">
        <v>27</v>
      </c>
      <c r="F103" t="s">
        <v>2783</v>
      </c>
      <c r="G103" t="s">
        <v>2625</v>
      </c>
      <c r="H103" t="s">
        <v>2690</v>
      </c>
      <c r="I103">
        <v>1994</v>
      </c>
      <c r="J103" t="s">
        <v>2618</v>
      </c>
      <c r="K103">
        <v>25</v>
      </c>
      <c r="L103">
        <v>49850</v>
      </c>
      <c r="M103">
        <v>0.06</v>
      </c>
      <c r="N103">
        <v>46859</v>
      </c>
      <c r="O103" s="31" t="s">
        <v>2784</v>
      </c>
      <c r="P103">
        <f>MONTH(Продажи[[#This Row],[Дата заказа]])</f>
        <v>4</v>
      </c>
      <c r="Q103">
        <f>WEEKDAY(Продажи[[#This Row],[Дата заказа]],2)</f>
        <v>3</v>
      </c>
      <c r="R103">
        <f>DAY(Продажи[[#This Row],[Дата заказа]])</f>
        <v>22</v>
      </c>
      <c r="S103" s="25">
        <f>LEFT(Продажи[[#This Row],[мин фасовка, кг]],LEN(Продажи[[#This Row],[мин фасовка, кг]])-3)*Продажи[[#This Row],[Заказанное количество, кг]]</f>
        <v>25</v>
      </c>
      <c r="T103" s="25">
        <f>YEAR(Продажи[[#This Row],[Дата заказа]])</f>
        <v>2020</v>
      </c>
      <c r="U103" s="25">
        <f>INT((Продажи[[#This Row],[Дата заказа]]-DATE(YEAR(Продажи[[#This Row],[Дата заказа]]-WEEKDAY(Продажи[[#This Row],[Дата заказа]]-1)+4),1,3) + WEEKDAY(DATE(YEAR(Продажи[[#This Row],[Дата заказа]]-WEEKDAY(Продажи[[#This Row],[Дата заказа]]-1)+4),1,3))+5)/7)</f>
        <v>17</v>
      </c>
    </row>
    <row r="104" spans="5:21" x14ac:dyDescent="0.45">
      <c r="E104" s="1">
        <v>9</v>
      </c>
      <c r="F104" t="s">
        <v>2660</v>
      </c>
      <c r="G104" t="s">
        <v>2661</v>
      </c>
      <c r="H104" t="s">
        <v>2661</v>
      </c>
      <c r="I104">
        <v>699</v>
      </c>
      <c r="J104" t="s">
        <v>2618</v>
      </c>
      <c r="K104">
        <v>10</v>
      </c>
      <c r="L104">
        <v>6990</v>
      </c>
      <c r="M104">
        <v>0</v>
      </c>
      <c r="N104">
        <v>6990</v>
      </c>
      <c r="O104" s="31" t="s">
        <v>2785</v>
      </c>
      <c r="P104">
        <f>MONTH(Продажи[[#This Row],[Дата заказа]])</f>
        <v>12</v>
      </c>
      <c r="Q104">
        <f>WEEKDAY(Продажи[[#This Row],[Дата заказа]],2)</f>
        <v>7</v>
      </c>
      <c r="R104">
        <f>DAY(Продажи[[#This Row],[Дата заказа]])</f>
        <v>27</v>
      </c>
      <c r="S104" s="25">
        <f>LEFT(Продажи[[#This Row],[мин фасовка, кг]],LEN(Продажи[[#This Row],[мин фасовка, кг]])-3)*Продажи[[#This Row],[Заказанное количество, кг]]</f>
        <v>10</v>
      </c>
      <c r="T104" s="25">
        <f>YEAR(Продажи[[#This Row],[Дата заказа]])</f>
        <v>2015</v>
      </c>
      <c r="U104"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105" spans="5:21" x14ac:dyDescent="0.45">
      <c r="E105" s="1">
        <v>53</v>
      </c>
      <c r="F105" t="s">
        <v>2640</v>
      </c>
      <c r="G105" t="s">
        <v>2641</v>
      </c>
      <c r="H105" t="s">
        <v>2642</v>
      </c>
      <c r="I105">
        <v>1923</v>
      </c>
      <c r="J105" t="s">
        <v>2634</v>
      </c>
      <c r="K105">
        <v>35</v>
      </c>
      <c r="L105">
        <v>67305</v>
      </c>
      <c r="M105">
        <v>0.06</v>
      </c>
      <c r="N105">
        <v>63266.7</v>
      </c>
      <c r="O105" s="31" t="s">
        <v>2786</v>
      </c>
      <c r="P105">
        <f>MONTH(Продажи[[#This Row],[Дата заказа]])</f>
        <v>5</v>
      </c>
      <c r="Q105">
        <f>WEEKDAY(Продажи[[#This Row],[Дата заказа]],2)</f>
        <v>4</v>
      </c>
      <c r="R105">
        <f>DAY(Продажи[[#This Row],[Дата заказа]])</f>
        <v>17</v>
      </c>
      <c r="S105" s="25">
        <f>LEFT(Продажи[[#This Row],[мин фасовка, кг]],LEN(Продажи[[#This Row],[мин фасовка, кг]])-3)*Продажи[[#This Row],[Заказанное количество, кг]]</f>
        <v>17.5</v>
      </c>
      <c r="T105" s="25">
        <f>YEAR(Продажи[[#This Row],[Дата заказа]])</f>
        <v>2018</v>
      </c>
      <c r="U105"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106" spans="5:21" x14ac:dyDescent="0.45">
      <c r="E106" s="1">
        <v>7</v>
      </c>
      <c r="F106" t="s">
        <v>2640</v>
      </c>
      <c r="G106" t="s">
        <v>2641</v>
      </c>
      <c r="H106" t="s">
        <v>2642</v>
      </c>
      <c r="I106">
        <v>1923</v>
      </c>
      <c r="J106" t="s">
        <v>2634</v>
      </c>
      <c r="K106">
        <v>25</v>
      </c>
      <c r="L106">
        <v>48075</v>
      </c>
      <c r="M106">
        <v>0.06</v>
      </c>
      <c r="N106">
        <v>45190.5</v>
      </c>
      <c r="O106" s="31" t="s">
        <v>2787</v>
      </c>
      <c r="P106">
        <f>MONTH(Продажи[[#This Row],[Дата заказа]])</f>
        <v>9</v>
      </c>
      <c r="Q106">
        <f>WEEKDAY(Продажи[[#This Row],[Дата заказа]],2)</f>
        <v>3</v>
      </c>
      <c r="R106">
        <f>DAY(Продажи[[#This Row],[Дата заказа]])</f>
        <v>27</v>
      </c>
      <c r="S106" s="25">
        <f>LEFT(Продажи[[#This Row],[мин фасовка, кг]],LEN(Продажи[[#This Row],[мин фасовка, кг]])-3)*Продажи[[#This Row],[Заказанное количество, кг]]</f>
        <v>12.5</v>
      </c>
      <c r="T106" s="25">
        <f>YEAR(Продажи[[#This Row],[Дата заказа]])</f>
        <v>2017</v>
      </c>
      <c r="U106"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107" spans="5:21" x14ac:dyDescent="0.45">
      <c r="E107" s="1">
        <v>1</v>
      </c>
      <c r="F107" t="s">
        <v>2710</v>
      </c>
      <c r="G107" t="s">
        <v>2641</v>
      </c>
      <c r="H107" t="s">
        <v>2711</v>
      </c>
      <c r="I107">
        <v>876</v>
      </c>
      <c r="J107" t="s">
        <v>2618</v>
      </c>
      <c r="K107">
        <v>20</v>
      </c>
      <c r="L107">
        <v>17520</v>
      </c>
      <c r="M107">
        <v>0.03</v>
      </c>
      <c r="N107">
        <v>16994.400000000001</v>
      </c>
      <c r="O107" s="31" t="s">
        <v>2788</v>
      </c>
      <c r="P107">
        <f>MONTH(Продажи[[#This Row],[Дата заказа]])</f>
        <v>11</v>
      </c>
      <c r="Q107">
        <f>WEEKDAY(Продажи[[#This Row],[Дата заказа]],2)</f>
        <v>4</v>
      </c>
      <c r="R107">
        <f>DAY(Продажи[[#This Row],[Дата заказа]])</f>
        <v>21</v>
      </c>
      <c r="S107" s="25">
        <f>LEFT(Продажи[[#This Row],[мин фасовка, кг]],LEN(Продажи[[#This Row],[мин фасовка, кг]])-3)*Продажи[[#This Row],[Заказанное количество, кг]]</f>
        <v>20</v>
      </c>
      <c r="T107" s="25">
        <f>YEAR(Продажи[[#This Row],[Дата заказа]])</f>
        <v>2019</v>
      </c>
      <c r="U107"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108" spans="5:21" x14ac:dyDescent="0.45">
      <c r="E108" s="1">
        <v>24</v>
      </c>
      <c r="F108" t="s">
        <v>2686</v>
      </c>
      <c r="G108" t="s">
        <v>2664</v>
      </c>
      <c r="H108" t="s">
        <v>2687</v>
      </c>
      <c r="I108">
        <v>957</v>
      </c>
      <c r="J108" t="s">
        <v>2634</v>
      </c>
      <c r="K108">
        <v>25</v>
      </c>
      <c r="L108">
        <v>23925</v>
      </c>
      <c r="M108">
        <v>0.03</v>
      </c>
      <c r="N108">
        <v>23207.25</v>
      </c>
      <c r="O108" s="31" t="s">
        <v>2789</v>
      </c>
      <c r="P108">
        <f>MONTH(Продажи[[#This Row],[Дата заказа]])</f>
        <v>1</v>
      </c>
      <c r="Q108">
        <f>WEEKDAY(Продажи[[#This Row],[Дата заказа]],2)</f>
        <v>4</v>
      </c>
      <c r="R108">
        <f>DAY(Продажи[[#This Row],[Дата заказа]])</f>
        <v>9</v>
      </c>
      <c r="S108" s="25">
        <f>LEFT(Продажи[[#This Row],[мин фасовка, кг]],LEN(Продажи[[#This Row],[мин фасовка, кг]])-3)*Продажи[[#This Row],[Заказанное количество, кг]]</f>
        <v>12.5</v>
      </c>
      <c r="T108" s="25">
        <f>YEAR(Продажи[[#This Row],[Дата заказа]])</f>
        <v>2020</v>
      </c>
      <c r="U108" s="25">
        <f>INT((Продажи[[#This Row],[Дата заказа]]-DATE(YEAR(Продажи[[#This Row],[Дата заказа]]-WEEKDAY(Продажи[[#This Row],[Дата заказа]]-1)+4),1,3) + WEEKDAY(DATE(YEAR(Продажи[[#This Row],[Дата заказа]]-WEEKDAY(Продажи[[#This Row],[Дата заказа]]-1)+4),1,3))+5)/7)</f>
        <v>2</v>
      </c>
    </row>
    <row r="109" spans="5:21" x14ac:dyDescent="0.45">
      <c r="E109" s="1">
        <v>23</v>
      </c>
      <c r="F109" t="s">
        <v>2790</v>
      </c>
      <c r="G109" t="s">
        <v>2661</v>
      </c>
      <c r="H109" t="s">
        <v>2791</v>
      </c>
      <c r="I109">
        <v>2645</v>
      </c>
      <c r="J109" t="s">
        <v>2618</v>
      </c>
      <c r="K109">
        <v>50</v>
      </c>
      <c r="L109">
        <v>132250</v>
      </c>
      <c r="M109">
        <v>0.15</v>
      </c>
      <c r="N109">
        <v>112412.5</v>
      </c>
      <c r="O109" s="31" t="s">
        <v>2792</v>
      </c>
      <c r="P109">
        <f>MONTH(Продажи[[#This Row],[Дата заказа]])</f>
        <v>3</v>
      </c>
      <c r="Q109">
        <f>WEEKDAY(Продажи[[#This Row],[Дата заказа]],2)</f>
        <v>4</v>
      </c>
      <c r="R109">
        <f>DAY(Продажи[[#This Row],[Дата заказа]])</f>
        <v>24</v>
      </c>
      <c r="S109" s="25">
        <f>LEFT(Продажи[[#This Row],[мин фасовка, кг]],LEN(Продажи[[#This Row],[мин фасовка, кг]])-3)*Продажи[[#This Row],[Заказанное количество, кг]]</f>
        <v>50</v>
      </c>
      <c r="T109" s="25">
        <f>YEAR(Продажи[[#This Row],[Дата заказа]])</f>
        <v>2016</v>
      </c>
      <c r="U109"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110" spans="5:21" x14ac:dyDescent="0.45">
      <c r="E110" s="1">
        <v>20</v>
      </c>
      <c r="F110" t="s">
        <v>2663</v>
      </c>
      <c r="G110" t="s">
        <v>2664</v>
      </c>
      <c r="H110" t="s">
        <v>2665</v>
      </c>
      <c r="I110">
        <v>2198</v>
      </c>
      <c r="J110" t="s">
        <v>2618</v>
      </c>
      <c r="K110">
        <v>35</v>
      </c>
      <c r="L110">
        <v>76930</v>
      </c>
      <c r="M110">
        <v>0.12</v>
      </c>
      <c r="N110">
        <v>67698.399999999994</v>
      </c>
      <c r="O110" s="31" t="s">
        <v>2793</v>
      </c>
      <c r="P110">
        <f>MONTH(Продажи[[#This Row],[Дата заказа]])</f>
        <v>1</v>
      </c>
      <c r="Q110">
        <f>WEEKDAY(Продажи[[#This Row],[Дата заказа]],2)</f>
        <v>6</v>
      </c>
      <c r="R110">
        <f>DAY(Продажи[[#This Row],[Дата заказа]])</f>
        <v>17</v>
      </c>
      <c r="S110" s="25">
        <f>LEFT(Продажи[[#This Row],[мин фасовка, кг]],LEN(Продажи[[#This Row],[мин фасовка, кг]])-3)*Продажи[[#This Row],[Заказанное количество, кг]]</f>
        <v>35</v>
      </c>
      <c r="T110" s="25">
        <f>YEAR(Продажи[[#This Row],[Дата заказа]])</f>
        <v>2015</v>
      </c>
      <c r="U110"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111" spans="5:21" x14ac:dyDescent="0.45">
      <c r="E111" s="1">
        <v>15</v>
      </c>
      <c r="F111" t="s">
        <v>2717</v>
      </c>
      <c r="G111" t="s">
        <v>2625</v>
      </c>
      <c r="H111" t="s">
        <v>2718</v>
      </c>
      <c r="I111">
        <v>1994</v>
      </c>
      <c r="J111" t="s">
        <v>2618</v>
      </c>
      <c r="K111">
        <v>17</v>
      </c>
      <c r="L111">
        <v>33898</v>
      </c>
      <c r="M111">
        <v>0.06</v>
      </c>
      <c r="N111">
        <v>31864.12</v>
      </c>
      <c r="O111" s="31" t="s">
        <v>2794</v>
      </c>
      <c r="P111">
        <f>MONTH(Продажи[[#This Row],[Дата заказа]])</f>
        <v>9</v>
      </c>
      <c r="Q111">
        <f>WEEKDAY(Продажи[[#This Row],[Дата заказа]],2)</f>
        <v>2</v>
      </c>
      <c r="R111">
        <f>DAY(Продажи[[#This Row],[Дата заказа]])</f>
        <v>10</v>
      </c>
      <c r="S111" s="25">
        <f>LEFT(Продажи[[#This Row],[мин фасовка, кг]],LEN(Продажи[[#This Row],[мин фасовка, кг]])-3)*Продажи[[#This Row],[Заказанное количество, кг]]</f>
        <v>17</v>
      </c>
      <c r="T111" s="25">
        <f>YEAR(Продажи[[#This Row],[Дата заказа]])</f>
        <v>2019</v>
      </c>
      <c r="U111"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112" spans="5:21" x14ac:dyDescent="0.45">
      <c r="E112" s="1">
        <v>4</v>
      </c>
      <c r="F112" t="s">
        <v>2667</v>
      </c>
      <c r="G112" t="s">
        <v>2661</v>
      </c>
      <c r="H112" t="s">
        <v>2668</v>
      </c>
      <c r="I112">
        <v>2211</v>
      </c>
      <c r="J112" t="s">
        <v>2618</v>
      </c>
      <c r="K112">
        <v>25</v>
      </c>
      <c r="L112">
        <v>55275</v>
      </c>
      <c r="M112">
        <v>0.09</v>
      </c>
      <c r="N112">
        <v>50300.25</v>
      </c>
      <c r="O112" s="31" t="s">
        <v>2795</v>
      </c>
      <c r="P112">
        <f>MONTH(Продажи[[#This Row],[Дата заказа]])</f>
        <v>9</v>
      </c>
      <c r="Q112">
        <f>WEEKDAY(Продажи[[#This Row],[Дата заказа]],2)</f>
        <v>5</v>
      </c>
      <c r="R112">
        <f>DAY(Продажи[[#This Row],[Дата заказа]])</f>
        <v>29</v>
      </c>
      <c r="S112" s="25">
        <f>LEFT(Продажи[[#This Row],[мин фасовка, кг]],LEN(Продажи[[#This Row],[мин фасовка, кг]])-3)*Продажи[[#This Row],[Заказанное количество, кг]]</f>
        <v>25</v>
      </c>
      <c r="T112" s="25">
        <f>YEAR(Продажи[[#This Row],[Дата заказа]])</f>
        <v>2017</v>
      </c>
      <c r="U112"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113" spans="5:21" x14ac:dyDescent="0.45">
      <c r="E113" s="1">
        <v>6</v>
      </c>
      <c r="F113" t="s">
        <v>2751</v>
      </c>
      <c r="G113" t="s">
        <v>2621</v>
      </c>
      <c r="H113" t="s">
        <v>2752</v>
      </c>
      <c r="I113">
        <v>3197</v>
      </c>
      <c r="J113" t="s">
        <v>2618</v>
      </c>
      <c r="K113">
        <v>6</v>
      </c>
      <c r="L113">
        <v>19182</v>
      </c>
      <c r="M113">
        <v>0.03</v>
      </c>
      <c r="N113">
        <v>18606.54</v>
      </c>
      <c r="O113" s="31" t="s">
        <v>2796</v>
      </c>
      <c r="P113">
        <f>MONTH(Продажи[[#This Row],[Дата заказа]])</f>
        <v>9</v>
      </c>
      <c r="Q113">
        <f>WEEKDAY(Продажи[[#This Row],[Дата заказа]],2)</f>
        <v>2</v>
      </c>
      <c r="R113">
        <f>DAY(Продажи[[#This Row],[Дата заказа]])</f>
        <v>22</v>
      </c>
      <c r="S113" s="25">
        <f>LEFT(Продажи[[#This Row],[мин фасовка, кг]],LEN(Продажи[[#This Row],[мин фасовка, кг]])-3)*Продажи[[#This Row],[Заказанное количество, кг]]</f>
        <v>6</v>
      </c>
      <c r="T113" s="25">
        <f>YEAR(Продажи[[#This Row],[Дата заказа]])</f>
        <v>2020</v>
      </c>
      <c r="U113"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114" spans="5:21" x14ac:dyDescent="0.45">
      <c r="E114" s="1">
        <v>4</v>
      </c>
      <c r="F114" t="s">
        <v>2667</v>
      </c>
      <c r="G114" t="s">
        <v>2661</v>
      </c>
      <c r="H114" t="s">
        <v>2668</v>
      </c>
      <c r="I114">
        <v>2211</v>
      </c>
      <c r="J114" t="s">
        <v>2618</v>
      </c>
      <c r="K114">
        <v>25</v>
      </c>
      <c r="L114">
        <v>55275</v>
      </c>
      <c r="M114">
        <v>0.09</v>
      </c>
      <c r="N114">
        <v>50300.25</v>
      </c>
      <c r="O114" s="31" t="s">
        <v>2797</v>
      </c>
      <c r="P114">
        <f>MONTH(Продажи[[#This Row],[Дата заказа]])</f>
        <v>1</v>
      </c>
      <c r="Q114">
        <f>WEEKDAY(Продажи[[#This Row],[Дата заказа]],2)</f>
        <v>7</v>
      </c>
      <c r="R114">
        <f>DAY(Продажи[[#This Row],[Дата заказа]])</f>
        <v>26</v>
      </c>
      <c r="S114" s="25">
        <f>LEFT(Продажи[[#This Row],[мин фасовка, кг]],LEN(Продажи[[#This Row],[мин фасовка, кг]])-3)*Продажи[[#This Row],[Заказанное количество, кг]]</f>
        <v>25</v>
      </c>
      <c r="T114" s="25">
        <f>YEAR(Продажи[[#This Row],[Дата заказа]])</f>
        <v>2020</v>
      </c>
      <c r="U114"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115" spans="5:21" x14ac:dyDescent="0.45">
      <c r="E115" s="1">
        <v>43</v>
      </c>
      <c r="F115" t="s">
        <v>2776</v>
      </c>
      <c r="G115" t="s">
        <v>2621</v>
      </c>
      <c r="H115" t="s">
        <v>2747</v>
      </c>
      <c r="I115">
        <v>759</v>
      </c>
      <c r="J115" t="s">
        <v>2618</v>
      </c>
      <c r="K115">
        <v>10</v>
      </c>
      <c r="L115">
        <v>7590</v>
      </c>
      <c r="M115">
        <v>0</v>
      </c>
      <c r="N115">
        <v>7590</v>
      </c>
      <c r="O115" s="31" t="s">
        <v>2798</v>
      </c>
      <c r="P115">
        <f>MONTH(Продажи[[#This Row],[Дата заказа]])</f>
        <v>12</v>
      </c>
      <c r="Q115">
        <f>WEEKDAY(Продажи[[#This Row],[Дата заказа]],2)</f>
        <v>7</v>
      </c>
      <c r="R115">
        <f>DAY(Продажи[[#This Row],[Дата заказа]])</f>
        <v>13</v>
      </c>
      <c r="S115" s="25">
        <f>LEFT(Продажи[[#This Row],[мин фасовка, кг]],LEN(Продажи[[#This Row],[мин фасовка, кг]])-3)*Продажи[[#This Row],[Заказанное количество, кг]]</f>
        <v>10</v>
      </c>
      <c r="T115" s="25">
        <f>YEAR(Продажи[[#This Row],[Дата заказа]])</f>
        <v>2015</v>
      </c>
      <c r="U115"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116" spans="5:21" x14ac:dyDescent="0.45">
      <c r="E116" s="1">
        <v>46</v>
      </c>
      <c r="F116" t="s">
        <v>2647</v>
      </c>
      <c r="G116" t="s">
        <v>2637</v>
      </c>
      <c r="H116" t="s">
        <v>2637</v>
      </c>
      <c r="I116">
        <v>770</v>
      </c>
      <c r="J116" t="s">
        <v>2634</v>
      </c>
      <c r="K116">
        <v>20</v>
      </c>
      <c r="L116">
        <v>15400</v>
      </c>
      <c r="M116">
        <v>0.03</v>
      </c>
      <c r="N116">
        <v>14938</v>
      </c>
      <c r="O116" s="31" t="s">
        <v>2799</v>
      </c>
      <c r="P116">
        <f>MONTH(Продажи[[#This Row],[Дата заказа]])</f>
        <v>2</v>
      </c>
      <c r="Q116">
        <f>WEEKDAY(Продажи[[#This Row],[Дата заказа]],2)</f>
        <v>6</v>
      </c>
      <c r="R116">
        <f>DAY(Продажи[[#This Row],[Дата заказа]])</f>
        <v>15</v>
      </c>
      <c r="S116" s="25">
        <f>LEFT(Продажи[[#This Row],[мин фасовка, кг]],LEN(Продажи[[#This Row],[мин фасовка, кг]])-3)*Продажи[[#This Row],[Заказанное количество, кг]]</f>
        <v>10</v>
      </c>
      <c r="T116" s="25">
        <f>YEAR(Продажи[[#This Row],[Дата заказа]])</f>
        <v>2020</v>
      </c>
      <c r="U116"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117" spans="5:21" x14ac:dyDescent="0.45">
      <c r="E117" s="1">
        <v>45</v>
      </c>
      <c r="F117" t="s">
        <v>2746</v>
      </c>
      <c r="G117" t="s">
        <v>2621</v>
      </c>
      <c r="H117" t="s">
        <v>2747</v>
      </c>
      <c r="I117">
        <v>759</v>
      </c>
      <c r="J117" t="s">
        <v>2618</v>
      </c>
      <c r="K117">
        <v>14</v>
      </c>
      <c r="L117">
        <v>10626</v>
      </c>
      <c r="M117">
        <v>0</v>
      </c>
      <c r="N117">
        <v>10626</v>
      </c>
      <c r="O117" s="31" t="s">
        <v>2800</v>
      </c>
      <c r="P117">
        <f>MONTH(Продажи[[#This Row],[Дата заказа]])</f>
        <v>5</v>
      </c>
      <c r="Q117">
        <f>WEEKDAY(Продажи[[#This Row],[Дата заказа]],2)</f>
        <v>7</v>
      </c>
      <c r="R117">
        <f>DAY(Продажи[[#This Row],[Дата заказа]])</f>
        <v>13</v>
      </c>
      <c r="S117" s="25">
        <f>LEFT(Продажи[[#This Row],[мин фасовка, кг]],LEN(Продажи[[#This Row],[мин фасовка, кг]])-3)*Продажи[[#This Row],[Заказанное количество, кг]]</f>
        <v>14</v>
      </c>
      <c r="T117" s="25">
        <f>YEAR(Продажи[[#This Row],[Дата заказа]])</f>
        <v>2018</v>
      </c>
      <c r="U117"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118" spans="5:21" x14ac:dyDescent="0.45">
      <c r="E118" s="1">
        <v>27</v>
      </c>
      <c r="F118" t="s">
        <v>2783</v>
      </c>
      <c r="G118" t="s">
        <v>2625</v>
      </c>
      <c r="H118" t="s">
        <v>2690</v>
      </c>
      <c r="I118">
        <v>1994</v>
      </c>
      <c r="J118" t="s">
        <v>2618</v>
      </c>
      <c r="K118">
        <v>25</v>
      </c>
      <c r="L118">
        <v>49850</v>
      </c>
      <c r="M118">
        <v>0.06</v>
      </c>
      <c r="N118">
        <v>46859</v>
      </c>
      <c r="O118" s="31" t="s">
        <v>2801</v>
      </c>
      <c r="P118">
        <f>MONTH(Продажи[[#This Row],[Дата заказа]])</f>
        <v>9</v>
      </c>
      <c r="Q118">
        <f>WEEKDAY(Продажи[[#This Row],[Дата заказа]],2)</f>
        <v>5</v>
      </c>
      <c r="R118">
        <f>DAY(Продажи[[#This Row],[Дата заказа]])</f>
        <v>27</v>
      </c>
      <c r="S118" s="25">
        <f>LEFT(Продажи[[#This Row],[мин фасовка, кг]],LEN(Продажи[[#This Row],[мин фасовка, кг]])-3)*Продажи[[#This Row],[Заказанное количество, кг]]</f>
        <v>25</v>
      </c>
      <c r="T118" s="25">
        <f>YEAR(Продажи[[#This Row],[Дата заказа]])</f>
        <v>2019</v>
      </c>
      <c r="U118"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119" spans="5:21" x14ac:dyDescent="0.45">
      <c r="E119" s="1">
        <v>21</v>
      </c>
      <c r="F119" t="s">
        <v>2628</v>
      </c>
      <c r="G119" t="s">
        <v>2616</v>
      </c>
      <c r="H119" t="s">
        <v>2629</v>
      </c>
      <c r="I119">
        <v>887</v>
      </c>
      <c r="J119" t="s">
        <v>2618</v>
      </c>
      <c r="K119">
        <v>15</v>
      </c>
      <c r="L119">
        <v>13305</v>
      </c>
      <c r="M119">
        <v>0</v>
      </c>
      <c r="N119">
        <v>13305</v>
      </c>
      <c r="O119" s="31" t="s">
        <v>2802</v>
      </c>
      <c r="P119">
        <f>MONTH(Продажи[[#This Row],[Дата заказа]])</f>
        <v>11</v>
      </c>
      <c r="Q119">
        <f>WEEKDAY(Продажи[[#This Row],[Дата заказа]],2)</f>
        <v>4</v>
      </c>
      <c r="R119">
        <f>DAY(Продажи[[#This Row],[Дата заказа]])</f>
        <v>5</v>
      </c>
      <c r="S119" s="25">
        <f>LEFT(Продажи[[#This Row],[мин фасовка, кг]],LEN(Продажи[[#This Row],[мин фасовка, кг]])-3)*Продажи[[#This Row],[Заказанное количество, кг]]</f>
        <v>15</v>
      </c>
      <c r="T119" s="25">
        <f>YEAR(Продажи[[#This Row],[Дата заказа]])</f>
        <v>2015</v>
      </c>
      <c r="U119"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120" spans="5:21" x14ac:dyDescent="0.45">
      <c r="E120" s="1">
        <v>47</v>
      </c>
      <c r="F120" t="s">
        <v>2689</v>
      </c>
      <c r="G120" t="s">
        <v>2625</v>
      </c>
      <c r="H120" t="s">
        <v>2690</v>
      </c>
      <c r="I120">
        <v>1994</v>
      </c>
      <c r="J120" t="s">
        <v>2618</v>
      </c>
      <c r="K120">
        <v>12</v>
      </c>
      <c r="L120">
        <v>23928</v>
      </c>
      <c r="M120">
        <v>0.03</v>
      </c>
      <c r="N120">
        <v>23210.16</v>
      </c>
      <c r="O120" s="31" t="s">
        <v>2803</v>
      </c>
      <c r="P120">
        <f>MONTH(Продажи[[#This Row],[Дата заказа]])</f>
        <v>4</v>
      </c>
      <c r="Q120">
        <f>WEEKDAY(Продажи[[#This Row],[Дата заказа]],2)</f>
        <v>3</v>
      </c>
      <c r="R120">
        <f>DAY(Продажи[[#This Row],[Дата заказа]])</f>
        <v>6</v>
      </c>
      <c r="S120" s="25">
        <f>LEFT(Продажи[[#This Row],[мин фасовка, кг]],LEN(Продажи[[#This Row],[мин фасовка, кг]])-3)*Продажи[[#This Row],[Заказанное количество, кг]]</f>
        <v>12</v>
      </c>
      <c r="T120" s="25">
        <f>YEAR(Продажи[[#This Row],[Дата заказа]])</f>
        <v>2016</v>
      </c>
      <c r="U120"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121" spans="5:21" x14ac:dyDescent="0.45">
      <c r="E121" s="1">
        <v>56</v>
      </c>
      <c r="F121" t="s">
        <v>2649</v>
      </c>
      <c r="G121" t="s">
        <v>2641</v>
      </c>
      <c r="H121" t="s">
        <v>2650</v>
      </c>
      <c r="I121">
        <v>800</v>
      </c>
      <c r="J121" t="s">
        <v>2634</v>
      </c>
      <c r="K121">
        <v>40</v>
      </c>
      <c r="L121">
        <v>32000</v>
      </c>
      <c r="M121">
        <v>0.03</v>
      </c>
      <c r="N121">
        <v>31040</v>
      </c>
      <c r="O121" s="31" t="s">
        <v>2804</v>
      </c>
      <c r="P121">
        <f>MONTH(Продажи[[#This Row],[Дата заказа]])</f>
        <v>1</v>
      </c>
      <c r="Q121">
        <f>WEEKDAY(Продажи[[#This Row],[Дата заказа]],2)</f>
        <v>3</v>
      </c>
      <c r="R121">
        <f>DAY(Продажи[[#This Row],[Дата заказа]])</f>
        <v>4</v>
      </c>
      <c r="S121" s="25">
        <f>LEFT(Продажи[[#This Row],[мин фасовка, кг]],LEN(Продажи[[#This Row],[мин фасовка, кг]])-3)*Продажи[[#This Row],[Заказанное количество, кг]]</f>
        <v>20</v>
      </c>
      <c r="T121" s="25">
        <f>YEAR(Продажи[[#This Row],[Дата заказа]])</f>
        <v>2017</v>
      </c>
      <c r="U121"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122" spans="5:21" x14ac:dyDescent="0.45">
      <c r="E122" s="1">
        <v>44</v>
      </c>
      <c r="F122" t="s">
        <v>2680</v>
      </c>
      <c r="G122" t="s">
        <v>2632</v>
      </c>
      <c r="H122" t="s">
        <v>2681</v>
      </c>
      <c r="I122">
        <v>1386</v>
      </c>
      <c r="J122" t="s">
        <v>2634</v>
      </c>
      <c r="K122">
        <v>20</v>
      </c>
      <c r="L122">
        <v>27720</v>
      </c>
      <c r="M122">
        <v>0.03</v>
      </c>
      <c r="N122">
        <v>26888.400000000001</v>
      </c>
      <c r="O122" s="31" t="s">
        <v>2805</v>
      </c>
      <c r="P122">
        <f>MONTH(Продажи[[#This Row],[Дата заказа]])</f>
        <v>3</v>
      </c>
      <c r="Q122">
        <f>WEEKDAY(Продажи[[#This Row],[Дата заказа]],2)</f>
        <v>7</v>
      </c>
      <c r="R122">
        <f>DAY(Продажи[[#This Row],[Дата заказа]])</f>
        <v>15</v>
      </c>
      <c r="S122" s="25">
        <f>LEFT(Продажи[[#This Row],[мин фасовка, кг]],LEN(Продажи[[#This Row],[мин фасовка, кг]])-3)*Продажи[[#This Row],[Заказанное количество, кг]]</f>
        <v>10</v>
      </c>
      <c r="T122" s="25">
        <f>YEAR(Продажи[[#This Row],[Дата заказа]])</f>
        <v>2020</v>
      </c>
      <c r="U122"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123" spans="5:21" x14ac:dyDescent="0.45">
      <c r="E123" s="1">
        <v>22</v>
      </c>
      <c r="F123" t="s">
        <v>2674</v>
      </c>
      <c r="G123" t="s">
        <v>2675</v>
      </c>
      <c r="H123" t="s">
        <v>2675</v>
      </c>
      <c r="I123">
        <v>4889</v>
      </c>
      <c r="J123" t="s">
        <v>2618</v>
      </c>
      <c r="K123">
        <v>18</v>
      </c>
      <c r="L123">
        <v>88002</v>
      </c>
      <c r="M123">
        <v>0.12</v>
      </c>
      <c r="N123">
        <v>77441.759999999995</v>
      </c>
      <c r="O123" s="31" t="s">
        <v>2806</v>
      </c>
      <c r="P123">
        <f>MONTH(Продажи[[#This Row],[Дата заказа]])</f>
        <v>11</v>
      </c>
      <c r="Q123">
        <f>WEEKDAY(Продажи[[#This Row],[Дата заказа]],2)</f>
        <v>2</v>
      </c>
      <c r="R123">
        <f>DAY(Продажи[[#This Row],[Дата заказа]])</f>
        <v>7</v>
      </c>
      <c r="S123" s="25">
        <f>LEFT(Продажи[[#This Row],[мин фасовка, кг]],LEN(Продажи[[#This Row],[мин фасовка, кг]])-3)*Продажи[[#This Row],[Заказанное количество, кг]]</f>
        <v>18</v>
      </c>
      <c r="T123" s="25">
        <f>YEAR(Продажи[[#This Row],[Дата заказа]])</f>
        <v>2017</v>
      </c>
      <c r="U123"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124" spans="5:21" x14ac:dyDescent="0.45">
      <c r="E124" s="1">
        <v>52</v>
      </c>
      <c r="F124" t="s">
        <v>2695</v>
      </c>
      <c r="G124" t="s">
        <v>2621</v>
      </c>
      <c r="H124" t="s">
        <v>2696</v>
      </c>
      <c r="I124">
        <v>1182</v>
      </c>
      <c r="J124" t="s">
        <v>2634</v>
      </c>
      <c r="K124">
        <v>17</v>
      </c>
      <c r="L124">
        <v>20094</v>
      </c>
      <c r="M124">
        <v>0.03</v>
      </c>
      <c r="N124">
        <v>19491.18</v>
      </c>
      <c r="O124" s="31" t="s">
        <v>2807</v>
      </c>
      <c r="P124">
        <f>MONTH(Продажи[[#This Row],[Дата заказа]])</f>
        <v>6</v>
      </c>
      <c r="Q124">
        <f>WEEKDAY(Продажи[[#This Row],[Дата заказа]],2)</f>
        <v>6</v>
      </c>
      <c r="R124">
        <f>DAY(Продажи[[#This Row],[Дата заказа]])</f>
        <v>6</v>
      </c>
      <c r="S124" s="25">
        <f>LEFT(Продажи[[#This Row],[мин фасовка, кг]],LEN(Продажи[[#This Row],[мин фасовка, кг]])-3)*Продажи[[#This Row],[Заказанное количество, кг]]</f>
        <v>8.5</v>
      </c>
      <c r="T124" s="25">
        <f>YEAR(Продажи[[#This Row],[Дата заказа]])</f>
        <v>2020</v>
      </c>
      <c r="U124"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125" spans="5:21" x14ac:dyDescent="0.45">
      <c r="E125" s="1">
        <v>24</v>
      </c>
      <c r="F125" t="s">
        <v>2686</v>
      </c>
      <c r="G125" t="s">
        <v>2664</v>
      </c>
      <c r="H125" t="s">
        <v>2687</v>
      </c>
      <c r="I125">
        <v>957</v>
      </c>
      <c r="J125" t="s">
        <v>2634</v>
      </c>
      <c r="K125">
        <v>25</v>
      </c>
      <c r="L125">
        <v>23925</v>
      </c>
      <c r="M125">
        <v>0.03</v>
      </c>
      <c r="N125">
        <v>23207.25</v>
      </c>
      <c r="O125" s="31" t="s">
        <v>2808</v>
      </c>
      <c r="P125">
        <f>MONTH(Продажи[[#This Row],[Дата заказа]])</f>
        <v>11</v>
      </c>
      <c r="Q125">
        <f>WEEKDAY(Продажи[[#This Row],[Дата заказа]],2)</f>
        <v>5</v>
      </c>
      <c r="R125">
        <f>DAY(Продажи[[#This Row],[Дата заказа]])</f>
        <v>24</v>
      </c>
      <c r="S125" s="25">
        <f>LEFT(Продажи[[#This Row],[мин фасовка, кг]],LEN(Продажи[[#This Row],[мин фасовка, кг]])-3)*Продажи[[#This Row],[Заказанное количество, кг]]</f>
        <v>12.5</v>
      </c>
      <c r="T125" s="25">
        <f>YEAR(Продажи[[#This Row],[Дата заказа]])</f>
        <v>2017</v>
      </c>
      <c r="U125"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126" spans="5:21" x14ac:dyDescent="0.45">
      <c r="E126" s="1">
        <v>19</v>
      </c>
      <c r="F126" t="s">
        <v>2742</v>
      </c>
      <c r="G126" t="s">
        <v>2632</v>
      </c>
      <c r="H126" t="s">
        <v>2743</v>
      </c>
      <c r="I126">
        <v>1879</v>
      </c>
      <c r="J126" t="s">
        <v>2634</v>
      </c>
      <c r="K126">
        <v>15</v>
      </c>
      <c r="L126">
        <v>28185</v>
      </c>
      <c r="M126">
        <v>0.03</v>
      </c>
      <c r="N126">
        <v>27339.45</v>
      </c>
      <c r="O126" s="31" t="s">
        <v>2658</v>
      </c>
      <c r="P126">
        <f>MONTH(Продажи[[#This Row],[Дата заказа]])</f>
        <v>8</v>
      </c>
      <c r="Q126">
        <f>WEEKDAY(Продажи[[#This Row],[Дата заказа]],2)</f>
        <v>7</v>
      </c>
      <c r="R126">
        <f>DAY(Продажи[[#This Row],[Дата заказа]])</f>
        <v>5</v>
      </c>
      <c r="S126" s="25">
        <f>LEFT(Продажи[[#This Row],[мин фасовка, кг]],LEN(Продажи[[#This Row],[мин фасовка, кг]])-3)*Продажи[[#This Row],[Заказанное количество, кг]]</f>
        <v>7.5</v>
      </c>
      <c r="T126" s="25">
        <f>YEAR(Продажи[[#This Row],[Дата заказа]])</f>
        <v>2018</v>
      </c>
      <c r="U126" s="25">
        <f>INT((Продажи[[#This Row],[Дата заказа]]-DATE(YEAR(Продажи[[#This Row],[Дата заказа]]-WEEKDAY(Продажи[[#This Row],[Дата заказа]]-1)+4),1,3) + WEEKDAY(DATE(YEAR(Продажи[[#This Row],[Дата заказа]]-WEEKDAY(Продажи[[#This Row],[Дата заказа]]-1)+4),1,3))+5)/7)</f>
        <v>31</v>
      </c>
    </row>
    <row r="127" spans="5:21" x14ac:dyDescent="0.45">
      <c r="E127" s="1">
        <v>31</v>
      </c>
      <c r="F127" t="s">
        <v>2652</v>
      </c>
      <c r="G127" t="s">
        <v>2616</v>
      </c>
      <c r="H127" t="s">
        <v>2653</v>
      </c>
      <c r="I127">
        <v>1228</v>
      </c>
      <c r="J127" t="s">
        <v>2634</v>
      </c>
      <c r="K127">
        <v>45</v>
      </c>
      <c r="L127">
        <v>55260</v>
      </c>
      <c r="M127">
        <v>0.09</v>
      </c>
      <c r="N127">
        <v>50286.6</v>
      </c>
      <c r="O127" s="31" t="s">
        <v>2809</v>
      </c>
      <c r="P127">
        <f>MONTH(Продажи[[#This Row],[Дата заказа]])</f>
        <v>7</v>
      </c>
      <c r="Q127">
        <f>WEEKDAY(Продажи[[#This Row],[Дата заказа]],2)</f>
        <v>5</v>
      </c>
      <c r="R127">
        <f>DAY(Продажи[[#This Row],[Дата заказа]])</f>
        <v>15</v>
      </c>
      <c r="S127" s="25">
        <f>LEFT(Продажи[[#This Row],[мин фасовка, кг]],LEN(Продажи[[#This Row],[мин фасовка, кг]])-3)*Продажи[[#This Row],[Заказанное количество, кг]]</f>
        <v>22.5</v>
      </c>
      <c r="T127" s="25">
        <f>YEAR(Продажи[[#This Row],[Дата заказа]])</f>
        <v>2016</v>
      </c>
      <c r="U127"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128" spans="5:21" x14ac:dyDescent="0.45">
      <c r="E128" s="1">
        <v>48</v>
      </c>
      <c r="F128" t="s">
        <v>2655</v>
      </c>
      <c r="G128" t="s">
        <v>2641</v>
      </c>
      <c r="H128" t="s">
        <v>2656</v>
      </c>
      <c r="I128">
        <v>2199</v>
      </c>
      <c r="J128" t="s">
        <v>2634</v>
      </c>
      <c r="K128">
        <v>55</v>
      </c>
      <c r="L128">
        <v>120945</v>
      </c>
      <c r="M128">
        <v>0.15</v>
      </c>
      <c r="N128">
        <v>102803.25</v>
      </c>
      <c r="O128" s="31" t="s">
        <v>2810</v>
      </c>
      <c r="P128">
        <f>MONTH(Продажи[[#This Row],[Дата заказа]])</f>
        <v>3</v>
      </c>
      <c r="Q128">
        <f>WEEKDAY(Продажи[[#This Row],[Дата заказа]],2)</f>
        <v>7</v>
      </c>
      <c r="R128">
        <f>DAY(Продажи[[#This Row],[Дата заказа]])</f>
        <v>29</v>
      </c>
      <c r="S128" s="25">
        <f>LEFT(Продажи[[#This Row],[мин фасовка, кг]],LEN(Продажи[[#This Row],[мин фасовка, кг]])-3)*Продажи[[#This Row],[Заказанное количество, кг]]</f>
        <v>27.5</v>
      </c>
      <c r="T128" s="25">
        <f>YEAR(Продажи[[#This Row],[Дата заказа]])</f>
        <v>2015</v>
      </c>
      <c r="U128"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129" spans="5:21" x14ac:dyDescent="0.45">
      <c r="E129" s="1">
        <v>14</v>
      </c>
      <c r="F129" t="s">
        <v>2647</v>
      </c>
      <c r="G129" t="s">
        <v>2637</v>
      </c>
      <c r="H129" t="s">
        <v>2637</v>
      </c>
      <c r="I129">
        <v>770</v>
      </c>
      <c r="J129" t="s">
        <v>2634</v>
      </c>
      <c r="K129">
        <v>20</v>
      </c>
      <c r="L129">
        <v>15400</v>
      </c>
      <c r="M129">
        <v>0.03</v>
      </c>
      <c r="N129">
        <v>14938</v>
      </c>
      <c r="O129" s="31" t="s">
        <v>2811</v>
      </c>
      <c r="P129">
        <f>MONTH(Продажи[[#This Row],[Дата заказа]])</f>
        <v>10</v>
      </c>
      <c r="Q129">
        <f>WEEKDAY(Продажи[[#This Row],[Дата заказа]],2)</f>
        <v>3</v>
      </c>
      <c r="R129">
        <f>DAY(Продажи[[#This Row],[Дата заказа]])</f>
        <v>16</v>
      </c>
      <c r="S129" s="25">
        <f>LEFT(Продажи[[#This Row],[мин фасовка, кг]],LEN(Продажи[[#This Row],[мин фасовка, кг]])-3)*Продажи[[#This Row],[Заказанное количество, кг]]</f>
        <v>10</v>
      </c>
      <c r="T129" s="25">
        <f>YEAR(Продажи[[#This Row],[Дата заказа]])</f>
        <v>2019</v>
      </c>
      <c r="U129"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130" spans="5:21" x14ac:dyDescent="0.45">
      <c r="E130" s="1">
        <v>23</v>
      </c>
      <c r="F130" t="s">
        <v>2790</v>
      </c>
      <c r="G130" t="s">
        <v>2661</v>
      </c>
      <c r="H130" t="s">
        <v>2791</v>
      </c>
      <c r="I130">
        <v>2645</v>
      </c>
      <c r="J130" t="s">
        <v>2618</v>
      </c>
      <c r="K130">
        <v>50</v>
      </c>
      <c r="L130">
        <v>132250</v>
      </c>
      <c r="M130">
        <v>0.15</v>
      </c>
      <c r="N130">
        <v>112412.5</v>
      </c>
      <c r="O130" s="31" t="s">
        <v>2812</v>
      </c>
      <c r="P130">
        <f>MONTH(Продажи[[#This Row],[Дата заказа]])</f>
        <v>8</v>
      </c>
      <c r="Q130">
        <f>WEEKDAY(Продажи[[#This Row],[Дата заказа]],2)</f>
        <v>7</v>
      </c>
      <c r="R130">
        <f>DAY(Продажи[[#This Row],[Дата заказа]])</f>
        <v>18</v>
      </c>
      <c r="S130" s="25">
        <f>LEFT(Продажи[[#This Row],[мин фасовка, кг]],LEN(Продажи[[#This Row],[мин фасовка, кг]])-3)*Продажи[[#This Row],[Заказанное количество, кг]]</f>
        <v>50</v>
      </c>
      <c r="T130" s="25">
        <f>YEAR(Продажи[[#This Row],[Дата заказа]])</f>
        <v>2019</v>
      </c>
      <c r="U130"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131" spans="5:21" x14ac:dyDescent="0.45">
      <c r="E131" s="1">
        <v>8</v>
      </c>
      <c r="F131" t="s">
        <v>2720</v>
      </c>
      <c r="G131" t="s">
        <v>2632</v>
      </c>
      <c r="H131" t="s">
        <v>2721</v>
      </c>
      <c r="I131">
        <v>847</v>
      </c>
      <c r="J131" t="s">
        <v>2634</v>
      </c>
      <c r="K131">
        <v>15</v>
      </c>
      <c r="L131">
        <v>12705</v>
      </c>
      <c r="M131">
        <v>0</v>
      </c>
      <c r="N131">
        <v>12705</v>
      </c>
      <c r="O131" s="31" t="s">
        <v>2813</v>
      </c>
      <c r="P131">
        <f>MONTH(Продажи[[#This Row],[Дата заказа]])</f>
        <v>4</v>
      </c>
      <c r="Q131">
        <f>WEEKDAY(Продажи[[#This Row],[Дата заказа]],2)</f>
        <v>4</v>
      </c>
      <c r="R131">
        <f>DAY(Продажи[[#This Row],[Дата заказа]])</f>
        <v>20</v>
      </c>
      <c r="S131" s="25">
        <f>LEFT(Продажи[[#This Row],[мин фасовка, кг]],LEN(Продажи[[#This Row],[мин фасовка, кг]])-3)*Продажи[[#This Row],[Заказанное количество, кг]]</f>
        <v>7.5</v>
      </c>
      <c r="T131" s="25">
        <f>YEAR(Продажи[[#This Row],[Дата заказа]])</f>
        <v>2017</v>
      </c>
      <c r="U131"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132" spans="5:21" x14ac:dyDescent="0.45">
      <c r="E132" s="1">
        <v>47</v>
      </c>
      <c r="F132" t="s">
        <v>2689</v>
      </c>
      <c r="G132" t="s">
        <v>2625</v>
      </c>
      <c r="H132" t="s">
        <v>2690</v>
      </c>
      <c r="I132">
        <v>1994</v>
      </c>
      <c r="J132" t="s">
        <v>2618</v>
      </c>
      <c r="K132">
        <v>12</v>
      </c>
      <c r="L132">
        <v>23928</v>
      </c>
      <c r="M132">
        <v>0.03</v>
      </c>
      <c r="N132">
        <v>23210.16</v>
      </c>
      <c r="O132" s="31" t="s">
        <v>2814</v>
      </c>
      <c r="P132">
        <f>MONTH(Продажи[[#This Row],[Дата заказа]])</f>
        <v>9</v>
      </c>
      <c r="Q132">
        <f>WEEKDAY(Продажи[[#This Row],[Дата заказа]],2)</f>
        <v>4</v>
      </c>
      <c r="R132">
        <f>DAY(Продажи[[#This Row],[Дата заказа]])</f>
        <v>7</v>
      </c>
      <c r="S132" s="25">
        <f>LEFT(Продажи[[#This Row],[мин фасовка, кг]],LEN(Продажи[[#This Row],[мин фасовка, кг]])-3)*Продажи[[#This Row],[Заказанное количество, кг]]</f>
        <v>12</v>
      </c>
      <c r="T132" s="25">
        <f>YEAR(Продажи[[#This Row],[Дата заказа]])</f>
        <v>2017</v>
      </c>
      <c r="U132"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133" spans="5:21" x14ac:dyDescent="0.45">
      <c r="E133" s="1">
        <v>41</v>
      </c>
      <c r="F133" t="s">
        <v>2660</v>
      </c>
      <c r="G133" t="s">
        <v>2661</v>
      </c>
      <c r="H133" t="s">
        <v>2661</v>
      </c>
      <c r="I133">
        <v>699</v>
      </c>
      <c r="J133" t="s">
        <v>2618</v>
      </c>
      <c r="K133">
        <v>10</v>
      </c>
      <c r="L133">
        <v>6990</v>
      </c>
      <c r="M133">
        <v>0</v>
      </c>
      <c r="N133">
        <v>6990</v>
      </c>
      <c r="O133" s="31" t="s">
        <v>2815</v>
      </c>
      <c r="P133">
        <f>MONTH(Продажи[[#This Row],[Дата заказа]])</f>
        <v>4</v>
      </c>
      <c r="Q133">
        <f>WEEKDAY(Продажи[[#This Row],[Дата заказа]],2)</f>
        <v>5</v>
      </c>
      <c r="R133">
        <f>DAY(Продажи[[#This Row],[Дата заказа]])</f>
        <v>22</v>
      </c>
      <c r="S133" s="25">
        <f>LEFT(Продажи[[#This Row],[мин фасовка, кг]],LEN(Продажи[[#This Row],[мин фасовка, кг]])-3)*Продажи[[#This Row],[Заказанное количество, кг]]</f>
        <v>10</v>
      </c>
      <c r="T133" s="25">
        <f>YEAR(Продажи[[#This Row],[Дата заказа]])</f>
        <v>2016</v>
      </c>
      <c r="U133"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134" spans="5:21" x14ac:dyDescent="0.45">
      <c r="E134" s="1">
        <v>40</v>
      </c>
      <c r="F134" t="s">
        <v>2720</v>
      </c>
      <c r="G134" t="s">
        <v>2632</v>
      </c>
      <c r="H134" t="s">
        <v>2721</v>
      </c>
      <c r="I134">
        <v>847</v>
      </c>
      <c r="J134" t="s">
        <v>2634</v>
      </c>
      <c r="K134">
        <v>15</v>
      </c>
      <c r="L134">
        <v>12705</v>
      </c>
      <c r="M134">
        <v>0</v>
      </c>
      <c r="N134">
        <v>12705</v>
      </c>
      <c r="O134" s="31" t="s">
        <v>2816</v>
      </c>
      <c r="P134">
        <f>MONTH(Продажи[[#This Row],[Дата заказа]])</f>
        <v>10</v>
      </c>
      <c r="Q134">
        <f>WEEKDAY(Продажи[[#This Row],[Дата заказа]],2)</f>
        <v>2</v>
      </c>
      <c r="R134">
        <f>DAY(Продажи[[#This Row],[Дата заказа]])</f>
        <v>25</v>
      </c>
      <c r="S134" s="25">
        <f>LEFT(Продажи[[#This Row],[мин фасовка, кг]],LEN(Продажи[[#This Row],[мин фасовка, кг]])-3)*Продажи[[#This Row],[Заказанное количество, кг]]</f>
        <v>7.5</v>
      </c>
      <c r="T134" s="25">
        <f>YEAR(Продажи[[#This Row],[Дата заказа]])</f>
        <v>2016</v>
      </c>
      <c r="U134"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135" spans="5:21" x14ac:dyDescent="0.45">
      <c r="E135" s="1">
        <v>31</v>
      </c>
      <c r="F135" t="s">
        <v>2652</v>
      </c>
      <c r="G135" t="s">
        <v>2616</v>
      </c>
      <c r="H135" t="s">
        <v>2653</v>
      </c>
      <c r="I135">
        <v>1228</v>
      </c>
      <c r="J135" t="s">
        <v>2634</v>
      </c>
      <c r="K135">
        <v>45</v>
      </c>
      <c r="L135">
        <v>55260</v>
      </c>
      <c r="M135">
        <v>0.09</v>
      </c>
      <c r="N135">
        <v>50286.6</v>
      </c>
      <c r="O135" s="31" t="s">
        <v>2817</v>
      </c>
      <c r="P135">
        <f>MONTH(Продажи[[#This Row],[Дата заказа]])</f>
        <v>12</v>
      </c>
      <c r="Q135">
        <f>WEEKDAY(Продажи[[#This Row],[Дата заказа]],2)</f>
        <v>5</v>
      </c>
      <c r="R135">
        <f>DAY(Продажи[[#This Row],[Дата заказа]])</f>
        <v>2</v>
      </c>
      <c r="S135" s="25">
        <f>LEFT(Продажи[[#This Row],[мин фасовка, кг]],LEN(Продажи[[#This Row],[мин фасовка, кг]])-3)*Продажи[[#This Row],[Заказанное количество, кг]]</f>
        <v>22.5</v>
      </c>
      <c r="T135" s="25">
        <f>YEAR(Продажи[[#This Row],[Дата заказа]])</f>
        <v>2016</v>
      </c>
      <c r="U135"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136" spans="5:21" x14ac:dyDescent="0.45">
      <c r="E136" s="1">
        <v>28</v>
      </c>
      <c r="F136" t="s">
        <v>2678</v>
      </c>
      <c r="G136" t="s">
        <v>2625</v>
      </c>
      <c r="H136" t="s">
        <v>2626</v>
      </c>
      <c r="I136">
        <v>1994</v>
      </c>
      <c r="J136" t="s">
        <v>2618</v>
      </c>
      <c r="K136">
        <v>40</v>
      </c>
      <c r="L136">
        <v>79760</v>
      </c>
      <c r="M136">
        <v>0.12</v>
      </c>
      <c r="N136">
        <v>70188.800000000003</v>
      </c>
      <c r="O136" s="31" t="s">
        <v>2818</v>
      </c>
      <c r="P136">
        <f>MONTH(Продажи[[#This Row],[Дата заказа]])</f>
        <v>3</v>
      </c>
      <c r="Q136">
        <f>WEEKDAY(Продажи[[#This Row],[Дата заказа]],2)</f>
        <v>1</v>
      </c>
      <c r="R136">
        <f>DAY(Продажи[[#This Row],[Дата заказа]])</f>
        <v>4</v>
      </c>
      <c r="S136" s="25">
        <f>LEFT(Продажи[[#This Row],[мин фасовка, кг]],LEN(Продажи[[#This Row],[мин фасовка, кг]])-3)*Продажи[[#This Row],[Заказанное количество, кг]]</f>
        <v>40</v>
      </c>
      <c r="T136" s="25">
        <f>YEAR(Продажи[[#This Row],[Дата заказа]])</f>
        <v>2019</v>
      </c>
      <c r="U136"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137" spans="5:21" x14ac:dyDescent="0.45">
      <c r="E137" s="1">
        <v>50</v>
      </c>
      <c r="F137" t="s">
        <v>2631</v>
      </c>
      <c r="G137" t="s">
        <v>2632</v>
      </c>
      <c r="H137" t="s">
        <v>2633</v>
      </c>
      <c r="I137">
        <v>912</v>
      </c>
      <c r="J137" t="s">
        <v>2634</v>
      </c>
      <c r="K137">
        <v>20</v>
      </c>
      <c r="L137">
        <v>18240</v>
      </c>
      <c r="M137">
        <v>0</v>
      </c>
      <c r="N137">
        <v>18240</v>
      </c>
      <c r="O137" s="31" t="s">
        <v>2819</v>
      </c>
      <c r="P137">
        <f>MONTH(Продажи[[#This Row],[Дата заказа]])</f>
        <v>6</v>
      </c>
      <c r="Q137">
        <f>WEEKDAY(Продажи[[#This Row],[Дата заказа]],2)</f>
        <v>7</v>
      </c>
      <c r="R137">
        <f>DAY(Продажи[[#This Row],[Дата заказа]])</f>
        <v>28</v>
      </c>
      <c r="S137" s="25">
        <f>LEFT(Продажи[[#This Row],[мин фасовка, кг]],LEN(Продажи[[#This Row],[мин фасовка, кг]])-3)*Продажи[[#This Row],[Заказанное количество, кг]]</f>
        <v>10</v>
      </c>
      <c r="T137" s="25">
        <f>YEAR(Продажи[[#This Row],[Дата заказа]])</f>
        <v>2015</v>
      </c>
      <c r="U137"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138" spans="5:21" x14ac:dyDescent="0.45">
      <c r="E138" s="1">
        <v>0</v>
      </c>
      <c r="F138" t="s">
        <v>2644</v>
      </c>
      <c r="G138" t="s">
        <v>2616</v>
      </c>
      <c r="H138" t="s">
        <v>2645</v>
      </c>
      <c r="I138">
        <v>620</v>
      </c>
      <c r="J138" t="s">
        <v>2618</v>
      </c>
      <c r="K138">
        <v>30</v>
      </c>
      <c r="L138">
        <v>18600</v>
      </c>
      <c r="M138">
        <v>0.03</v>
      </c>
      <c r="N138">
        <v>18042</v>
      </c>
      <c r="O138" s="31" t="s">
        <v>2820</v>
      </c>
      <c r="P138">
        <f>MONTH(Продажи[[#This Row],[Дата заказа]])</f>
        <v>5</v>
      </c>
      <c r="Q138">
        <f>WEEKDAY(Продажи[[#This Row],[Дата заказа]],2)</f>
        <v>4</v>
      </c>
      <c r="R138">
        <f>DAY(Продажи[[#This Row],[Дата заказа]])</f>
        <v>2</v>
      </c>
      <c r="S138" s="25">
        <f>LEFT(Продажи[[#This Row],[мин фасовка, кг]],LEN(Продажи[[#This Row],[мин фасовка, кг]])-3)*Продажи[[#This Row],[Заказанное количество, кг]]</f>
        <v>30</v>
      </c>
      <c r="T138" s="25">
        <f>YEAR(Продажи[[#This Row],[Дата заказа]])</f>
        <v>2019</v>
      </c>
      <c r="U138"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139" spans="5:21" x14ac:dyDescent="0.45">
      <c r="E139" s="1">
        <v>43</v>
      </c>
      <c r="F139" t="s">
        <v>2776</v>
      </c>
      <c r="G139" t="s">
        <v>2621</v>
      </c>
      <c r="H139" t="s">
        <v>2747</v>
      </c>
      <c r="I139">
        <v>759</v>
      </c>
      <c r="J139" t="s">
        <v>2618</v>
      </c>
      <c r="K139">
        <v>10</v>
      </c>
      <c r="L139">
        <v>7590</v>
      </c>
      <c r="M139">
        <v>0</v>
      </c>
      <c r="N139">
        <v>7590</v>
      </c>
      <c r="O139" s="31" t="s">
        <v>2821</v>
      </c>
      <c r="P139">
        <f>MONTH(Продажи[[#This Row],[Дата заказа]])</f>
        <v>7</v>
      </c>
      <c r="Q139">
        <f>WEEKDAY(Продажи[[#This Row],[Дата заказа]],2)</f>
        <v>3</v>
      </c>
      <c r="R139">
        <f>DAY(Продажи[[#This Row],[Дата заказа]])</f>
        <v>17</v>
      </c>
      <c r="S139" s="25">
        <f>LEFT(Продажи[[#This Row],[мин фасовка, кг]],LEN(Продажи[[#This Row],[мин фасовка, кг]])-3)*Продажи[[#This Row],[Заказанное количество, кг]]</f>
        <v>10</v>
      </c>
      <c r="T139" s="25">
        <f>YEAR(Продажи[[#This Row],[Дата заказа]])</f>
        <v>2019</v>
      </c>
      <c r="U139"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140" spans="5:21" x14ac:dyDescent="0.45">
      <c r="E140" s="1">
        <v>36</v>
      </c>
      <c r="F140" t="s">
        <v>2631</v>
      </c>
      <c r="G140" t="s">
        <v>2632</v>
      </c>
      <c r="H140" t="s">
        <v>2633</v>
      </c>
      <c r="I140">
        <v>912</v>
      </c>
      <c r="J140" t="s">
        <v>2634</v>
      </c>
      <c r="K140">
        <v>15</v>
      </c>
      <c r="L140">
        <v>13680</v>
      </c>
      <c r="M140">
        <v>0</v>
      </c>
      <c r="N140">
        <v>13680</v>
      </c>
      <c r="O140" s="31" t="s">
        <v>2822</v>
      </c>
      <c r="P140">
        <f>MONTH(Продажи[[#This Row],[Дата заказа]])</f>
        <v>9</v>
      </c>
      <c r="Q140">
        <f>WEEKDAY(Продажи[[#This Row],[Дата заказа]],2)</f>
        <v>2</v>
      </c>
      <c r="R140">
        <f>DAY(Продажи[[#This Row],[Дата заказа]])</f>
        <v>5</v>
      </c>
      <c r="S140" s="25">
        <f>LEFT(Продажи[[#This Row],[мин фасовка, кг]],LEN(Продажи[[#This Row],[мин фасовка, кг]])-3)*Продажи[[#This Row],[Заказанное количество, кг]]</f>
        <v>7.5</v>
      </c>
      <c r="T140" s="25">
        <f>YEAR(Продажи[[#This Row],[Дата заказа]])</f>
        <v>2017</v>
      </c>
      <c r="U140"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141" spans="5:21" x14ac:dyDescent="0.45">
      <c r="E141" s="1">
        <v>14</v>
      </c>
      <c r="F141" t="s">
        <v>2647</v>
      </c>
      <c r="G141" t="s">
        <v>2637</v>
      </c>
      <c r="H141" t="s">
        <v>2637</v>
      </c>
      <c r="I141">
        <v>770</v>
      </c>
      <c r="J141" t="s">
        <v>2634</v>
      </c>
      <c r="K141">
        <v>20</v>
      </c>
      <c r="L141">
        <v>15400</v>
      </c>
      <c r="M141">
        <v>0.03</v>
      </c>
      <c r="N141">
        <v>14938</v>
      </c>
      <c r="O141" s="31" t="s">
        <v>2823</v>
      </c>
      <c r="P141">
        <f>MONTH(Продажи[[#This Row],[Дата заказа]])</f>
        <v>7</v>
      </c>
      <c r="Q141">
        <f>WEEKDAY(Продажи[[#This Row],[Дата заказа]],2)</f>
        <v>4</v>
      </c>
      <c r="R141">
        <f>DAY(Продажи[[#This Row],[Дата заказа]])</f>
        <v>23</v>
      </c>
      <c r="S141" s="25">
        <f>LEFT(Продажи[[#This Row],[мин фасовка, кг]],LEN(Продажи[[#This Row],[мин фасовка, кг]])-3)*Продажи[[#This Row],[Заказанное количество, кг]]</f>
        <v>10</v>
      </c>
      <c r="T141" s="25">
        <f>YEAR(Продажи[[#This Row],[Дата заказа]])</f>
        <v>2020</v>
      </c>
      <c r="U141"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142" spans="5:21" x14ac:dyDescent="0.45">
      <c r="E142" s="1">
        <v>1</v>
      </c>
      <c r="F142" t="s">
        <v>2710</v>
      </c>
      <c r="G142" t="s">
        <v>2641</v>
      </c>
      <c r="H142" t="s">
        <v>2711</v>
      </c>
      <c r="I142">
        <v>876</v>
      </c>
      <c r="J142" t="s">
        <v>2618</v>
      </c>
      <c r="K142">
        <v>20</v>
      </c>
      <c r="L142">
        <v>17520</v>
      </c>
      <c r="M142">
        <v>0.03</v>
      </c>
      <c r="N142">
        <v>16994.400000000001</v>
      </c>
      <c r="O142" s="31" t="s">
        <v>2824</v>
      </c>
      <c r="P142">
        <f>MONTH(Продажи[[#This Row],[Дата заказа]])</f>
        <v>7</v>
      </c>
      <c r="Q142">
        <f>WEEKDAY(Продажи[[#This Row],[Дата заказа]],2)</f>
        <v>4</v>
      </c>
      <c r="R142">
        <f>DAY(Продажи[[#This Row],[Дата заказа]])</f>
        <v>27</v>
      </c>
      <c r="S142" s="25">
        <f>LEFT(Продажи[[#This Row],[мин фасовка, кг]],LEN(Продажи[[#This Row],[мин фасовка, кг]])-3)*Продажи[[#This Row],[Заказанное количество, кг]]</f>
        <v>20</v>
      </c>
      <c r="T142" s="25">
        <f>YEAR(Продажи[[#This Row],[Дата заказа]])</f>
        <v>2017</v>
      </c>
      <c r="U142"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143" spans="5:21" x14ac:dyDescent="0.45">
      <c r="E143" s="1">
        <v>46</v>
      </c>
      <c r="F143" t="s">
        <v>2647</v>
      </c>
      <c r="G143" t="s">
        <v>2637</v>
      </c>
      <c r="H143" t="s">
        <v>2637</v>
      </c>
      <c r="I143">
        <v>770</v>
      </c>
      <c r="J143" t="s">
        <v>2634</v>
      </c>
      <c r="K143">
        <v>20</v>
      </c>
      <c r="L143">
        <v>15400</v>
      </c>
      <c r="M143">
        <v>0.03</v>
      </c>
      <c r="N143">
        <v>14938</v>
      </c>
      <c r="O143" s="31" t="s">
        <v>2825</v>
      </c>
      <c r="P143">
        <f>MONTH(Продажи[[#This Row],[Дата заказа]])</f>
        <v>11</v>
      </c>
      <c r="Q143">
        <f>WEEKDAY(Продажи[[#This Row],[Дата заказа]],2)</f>
        <v>6</v>
      </c>
      <c r="R143">
        <f>DAY(Продажи[[#This Row],[Дата заказа]])</f>
        <v>9</v>
      </c>
      <c r="S143" s="25">
        <f>LEFT(Продажи[[#This Row],[мин фасовка, кг]],LEN(Продажи[[#This Row],[мин фасовка, кг]])-3)*Продажи[[#This Row],[Заказанное количество, кг]]</f>
        <v>10</v>
      </c>
      <c r="T143" s="25">
        <f>YEAR(Продажи[[#This Row],[Дата заказа]])</f>
        <v>2019</v>
      </c>
      <c r="U143"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144" spans="5:21" x14ac:dyDescent="0.45">
      <c r="E144" s="1">
        <v>21</v>
      </c>
      <c r="F144" t="s">
        <v>2628</v>
      </c>
      <c r="G144" t="s">
        <v>2616</v>
      </c>
      <c r="H144" t="s">
        <v>2629</v>
      </c>
      <c r="I144">
        <v>887</v>
      </c>
      <c r="J144" t="s">
        <v>2618</v>
      </c>
      <c r="K144">
        <v>15</v>
      </c>
      <c r="L144">
        <v>13305</v>
      </c>
      <c r="M144">
        <v>0</v>
      </c>
      <c r="N144">
        <v>13305</v>
      </c>
      <c r="O144" s="31" t="s">
        <v>2826</v>
      </c>
      <c r="P144">
        <f>MONTH(Продажи[[#This Row],[Дата заказа]])</f>
        <v>5</v>
      </c>
      <c r="Q144">
        <f>WEEKDAY(Продажи[[#This Row],[Дата заказа]],2)</f>
        <v>2</v>
      </c>
      <c r="R144">
        <f>DAY(Продажи[[#This Row],[Дата заказа]])</f>
        <v>23</v>
      </c>
      <c r="S144" s="25">
        <f>LEFT(Продажи[[#This Row],[мин фасовка, кг]],LEN(Продажи[[#This Row],[мин фасовка, кг]])-3)*Продажи[[#This Row],[Заказанное количество, кг]]</f>
        <v>15</v>
      </c>
      <c r="T144" s="25">
        <f>YEAR(Продажи[[#This Row],[Дата заказа]])</f>
        <v>2017</v>
      </c>
      <c r="U144" s="25">
        <f>INT((Продажи[[#This Row],[Дата заказа]]-DATE(YEAR(Продажи[[#This Row],[Дата заказа]]-WEEKDAY(Продажи[[#This Row],[Дата заказа]]-1)+4),1,3) + WEEKDAY(DATE(YEAR(Продажи[[#This Row],[Дата заказа]]-WEEKDAY(Продажи[[#This Row],[Дата заказа]]-1)+4),1,3))+5)/7)</f>
        <v>21</v>
      </c>
    </row>
    <row r="145" spans="5:21" x14ac:dyDescent="0.45">
      <c r="E145" s="1">
        <v>33</v>
      </c>
      <c r="F145" t="s">
        <v>2689</v>
      </c>
      <c r="G145" t="s">
        <v>2625</v>
      </c>
      <c r="H145" t="s">
        <v>2690</v>
      </c>
      <c r="I145">
        <v>1994</v>
      </c>
      <c r="J145" t="s">
        <v>2618</v>
      </c>
      <c r="K145">
        <v>12</v>
      </c>
      <c r="L145">
        <v>23928</v>
      </c>
      <c r="M145">
        <v>0.03</v>
      </c>
      <c r="N145">
        <v>23210.16</v>
      </c>
      <c r="O145" s="31" t="s">
        <v>2827</v>
      </c>
      <c r="P145">
        <f>MONTH(Продажи[[#This Row],[Дата заказа]])</f>
        <v>6</v>
      </c>
      <c r="Q145">
        <f>WEEKDAY(Продажи[[#This Row],[Дата заказа]],2)</f>
        <v>3</v>
      </c>
      <c r="R145">
        <f>DAY(Продажи[[#This Row],[Дата заказа]])</f>
        <v>22</v>
      </c>
      <c r="S145" s="25">
        <f>LEFT(Продажи[[#This Row],[мин фасовка, кг]],LEN(Продажи[[#This Row],[мин фасовка, кг]])-3)*Продажи[[#This Row],[Заказанное количество, кг]]</f>
        <v>12</v>
      </c>
      <c r="T145" s="25">
        <f>YEAR(Продажи[[#This Row],[Дата заказа]])</f>
        <v>2016</v>
      </c>
      <c r="U145"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146" spans="5:21" x14ac:dyDescent="0.45">
      <c r="E146" s="1">
        <v>27</v>
      </c>
      <c r="F146" t="s">
        <v>2783</v>
      </c>
      <c r="G146" t="s">
        <v>2625</v>
      </c>
      <c r="H146" t="s">
        <v>2690</v>
      </c>
      <c r="I146">
        <v>1994</v>
      </c>
      <c r="J146" t="s">
        <v>2618</v>
      </c>
      <c r="K146">
        <v>25</v>
      </c>
      <c r="L146">
        <v>49850</v>
      </c>
      <c r="M146">
        <v>0.06</v>
      </c>
      <c r="N146">
        <v>46859</v>
      </c>
      <c r="O146" s="31" t="s">
        <v>2828</v>
      </c>
      <c r="P146">
        <f>MONTH(Продажи[[#This Row],[Дата заказа]])</f>
        <v>6</v>
      </c>
      <c r="Q146">
        <f>WEEKDAY(Продажи[[#This Row],[Дата заказа]],2)</f>
        <v>2</v>
      </c>
      <c r="R146">
        <f>DAY(Продажи[[#This Row],[Дата заказа]])</f>
        <v>28</v>
      </c>
      <c r="S146" s="25">
        <f>LEFT(Продажи[[#This Row],[мин фасовка, кг]],LEN(Продажи[[#This Row],[мин фасовка, кг]])-3)*Продажи[[#This Row],[Заказанное количество, кг]]</f>
        <v>25</v>
      </c>
      <c r="T146" s="25">
        <f>YEAR(Продажи[[#This Row],[Дата заказа]])</f>
        <v>2016</v>
      </c>
      <c r="U146"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147" spans="5:21" x14ac:dyDescent="0.45">
      <c r="E147" s="1">
        <v>31</v>
      </c>
      <c r="F147" t="s">
        <v>2652</v>
      </c>
      <c r="G147" t="s">
        <v>2616</v>
      </c>
      <c r="H147" t="s">
        <v>2653</v>
      </c>
      <c r="I147">
        <v>1228</v>
      </c>
      <c r="J147" t="s">
        <v>2634</v>
      </c>
      <c r="K147">
        <v>45</v>
      </c>
      <c r="L147">
        <v>55260</v>
      </c>
      <c r="M147">
        <v>0.09</v>
      </c>
      <c r="N147">
        <v>50286.6</v>
      </c>
      <c r="O147" s="31" t="s">
        <v>2829</v>
      </c>
      <c r="P147">
        <f>MONTH(Продажи[[#This Row],[Дата заказа]])</f>
        <v>2</v>
      </c>
      <c r="Q147">
        <f>WEEKDAY(Продажи[[#This Row],[Дата заказа]],2)</f>
        <v>6</v>
      </c>
      <c r="R147">
        <f>DAY(Продажи[[#This Row],[Дата заказа]])</f>
        <v>17</v>
      </c>
      <c r="S147" s="25">
        <f>LEFT(Продажи[[#This Row],[мин фасовка, кг]],LEN(Продажи[[#This Row],[мин фасовка, кг]])-3)*Продажи[[#This Row],[Заказанное количество, кг]]</f>
        <v>22.5</v>
      </c>
      <c r="T147" s="25">
        <f>YEAR(Продажи[[#This Row],[Дата заказа]])</f>
        <v>2018</v>
      </c>
      <c r="U147"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148" spans="5:21" x14ac:dyDescent="0.45">
      <c r="E148" s="1">
        <v>37</v>
      </c>
      <c r="F148" t="s">
        <v>2667</v>
      </c>
      <c r="G148" t="s">
        <v>2661</v>
      </c>
      <c r="H148" t="s">
        <v>2705</v>
      </c>
      <c r="I148">
        <v>2211</v>
      </c>
      <c r="J148" t="s">
        <v>2618</v>
      </c>
      <c r="K148">
        <v>25</v>
      </c>
      <c r="L148">
        <v>55275</v>
      </c>
      <c r="M148">
        <v>0.09</v>
      </c>
      <c r="N148">
        <v>50300.25</v>
      </c>
      <c r="O148" s="31" t="s">
        <v>2830</v>
      </c>
      <c r="P148">
        <f>MONTH(Продажи[[#This Row],[Дата заказа]])</f>
        <v>1</v>
      </c>
      <c r="Q148">
        <f>WEEKDAY(Продажи[[#This Row],[Дата заказа]],2)</f>
        <v>6</v>
      </c>
      <c r="R148">
        <f>DAY(Продажи[[#This Row],[Дата заказа]])</f>
        <v>4</v>
      </c>
      <c r="S148" s="25">
        <f>LEFT(Продажи[[#This Row],[мин фасовка, кг]],LEN(Продажи[[#This Row],[мин фасовка, кг]])-3)*Продажи[[#This Row],[Заказанное количество, кг]]</f>
        <v>25</v>
      </c>
      <c r="T148" s="25">
        <f>YEAR(Продажи[[#This Row],[Дата заказа]])</f>
        <v>2020</v>
      </c>
      <c r="U148"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149" spans="5:21" x14ac:dyDescent="0.45">
      <c r="E149" s="1">
        <v>20</v>
      </c>
      <c r="F149" t="s">
        <v>2663</v>
      </c>
      <c r="G149" t="s">
        <v>2664</v>
      </c>
      <c r="H149" t="s">
        <v>2665</v>
      </c>
      <c r="I149">
        <v>2198</v>
      </c>
      <c r="J149" t="s">
        <v>2618</v>
      </c>
      <c r="K149">
        <v>35</v>
      </c>
      <c r="L149">
        <v>76930</v>
      </c>
      <c r="M149">
        <v>0.12</v>
      </c>
      <c r="N149">
        <v>67698.399999999994</v>
      </c>
      <c r="O149" s="31" t="s">
        <v>2831</v>
      </c>
      <c r="P149">
        <f>MONTH(Продажи[[#This Row],[Дата заказа]])</f>
        <v>11</v>
      </c>
      <c r="Q149">
        <f>WEEKDAY(Продажи[[#This Row],[Дата заказа]],2)</f>
        <v>4</v>
      </c>
      <c r="R149">
        <f>DAY(Продажи[[#This Row],[Дата заказа]])</f>
        <v>12</v>
      </c>
      <c r="S149" s="25">
        <f>LEFT(Продажи[[#This Row],[мин фасовка, кг]],LEN(Продажи[[#This Row],[мин фасовка, кг]])-3)*Продажи[[#This Row],[Заказанное количество, кг]]</f>
        <v>35</v>
      </c>
      <c r="T149" s="25">
        <f>YEAR(Продажи[[#This Row],[Дата заказа]])</f>
        <v>2015</v>
      </c>
      <c r="U149"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150" spans="5:21" x14ac:dyDescent="0.45">
      <c r="E150" s="1">
        <v>44</v>
      </c>
      <c r="F150" t="s">
        <v>2680</v>
      </c>
      <c r="G150" t="s">
        <v>2632</v>
      </c>
      <c r="H150" t="s">
        <v>2681</v>
      </c>
      <c r="I150">
        <v>1386</v>
      </c>
      <c r="J150" t="s">
        <v>2634</v>
      </c>
      <c r="K150">
        <v>20</v>
      </c>
      <c r="L150">
        <v>27720</v>
      </c>
      <c r="M150">
        <v>0.03</v>
      </c>
      <c r="N150">
        <v>26888.400000000001</v>
      </c>
      <c r="O150" s="31" t="s">
        <v>2832</v>
      </c>
      <c r="P150">
        <f>MONTH(Продажи[[#This Row],[Дата заказа]])</f>
        <v>3</v>
      </c>
      <c r="Q150">
        <f>WEEKDAY(Продажи[[#This Row],[Дата заказа]],2)</f>
        <v>6</v>
      </c>
      <c r="R150">
        <f>DAY(Продажи[[#This Row],[Дата заказа]])</f>
        <v>10</v>
      </c>
      <c r="S150" s="25">
        <f>LEFT(Продажи[[#This Row],[мин фасовка, кг]],LEN(Продажи[[#This Row],[мин фасовка, кг]])-3)*Продажи[[#This Row],[Заказанное количество, кг]]</f>
        <v>10</v>
      </c>
      <c r="T150" s="25">
        <f>YEAR(Продажи[[#This Row],[Дата заказа]])</f>
        <v>2018</v>
      </c>
      <c r="U150"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151" spans="5:21" x14ac:dyDescent="0.45">
      <c r="E151" s="1">
        <v>1</v>
      </c>
      <c r="F151" t="s">
        <v>2710</v>
      </c>
      <c r="G151" t="s">
        <v>2641</v>
      </c>
      <c r="H151" t="s">
        <v>2711</v>
      </c>
      <c r="I151">
        <v>876</v>
      </c>
      <c r="J151" t="s">
        <v>2618</v>
      </c>
      <c r="K151">
        <v>20</v>
      </c>
      <c r="L151">
        <v>17520</v>
      </c>
      <c r="M151">
        <v>0.03</v>
      </c>
      <c r="N151">
        <v>16994.400000000001</v>
      </c>
      <c r="O151" s="31" t="s">
        <v>2833</v>
      </c>
      <c r="P151">
        <f>MONTH(Продажи[[#This Row],[Дата заказа]])</f>
        <v>5</v>
      </c>
      <c r="Q151">
        <f>WEEKDAY(Продажи[[#This Row],[Дата заказа]],2)</f>
        <v>3</v>
      </c>
      <c r="R151">
        <f>DAY(Продажи[[#This Row],[Дата заказа]])</f>
        <v>29</v>
      </c>
      <c r="S151" s="25">
        <f>LEFT(Продажи[[#This Row],[мин фасовка, кг]],LEN(Продажи[[#This Row],[мин фасовка, кг]])-3)*Продажи[[#This Row],[Заказанное количество, кг]]</f>
        <v>20</v>
      </c>
      <c r="T151" s="25">
        <f>YEAR(Продажи[[#This Row],[Дата заказа]])</f>
        <v>2019</v>
      </c>
      <c r="U151"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152" spans="5:21" x14ac:dyDescent="0.45">
      <c r="E152" s="1">
        <v>26</v>
      </c>
      <c r="F152" t="s">
        <v>2672</v>
      </c>
      <c r="G152" t="s">
        <v>2616</v>
      </c>
      <c r="H152" t="s">
        <v>2617</v>
      </c>
      <c r="I152">
        <v>2197</v>
      </c>
      <c r="J152" t="s">
        <v>2634</v>
      </c>
      <c r="K152">
        <v>40</v>
      </c>
      <c r="L152">
        <v>87880</v>
      </c>
      <c r="M152">
        <v>0.12</v>
      </c>
      <c r="N152">
        <v>77334.399999999994</v>
      </c>
      <c r="O152" s="31" t="s">
        <v>2834</v>
      </c>
      <c r="P152">
        <f>MONTH(Продажи[[#This Row],[Дата заказа]])</f>
        <v>1</v>
      </c>
      <c r="Q152">
        <f>WEEKDAY(Продажи[[#This Row],[Дата заказа]],2)</f>
        <v>3</v>
      </c>
      <c r="R152">
        <f>DAY(Продажи[[#This Row],[Дата заказа]])</f>
        <v>21</v>
      </c>
      <c r="S152" s="25">
        <f>LEFT(Продажи[[#This Row],[мин фасовка, кг]],LEN(Продажи[[#This Row],[мин фасовка, кг]])-3)*Продажи[[#This Row],[Заказанное количество, кг]]</f>
        <v>20</v>
      </c>
      <c r="T152" s="25">
        <f>YEAR(Продажи[[#This Row],[Дата заказа]])</f>
        <v>2015</v>
      </c>
      <c r="U152"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153" spans="5:21" x14ac:dyDescent="0.45">
      <c r="E153" s="1">
        <v>12</v>
      </c>
      <c r="F153" t="s">
        <v>2680</v>
      </c>
      <c r="G153" t="s">
        <v>2632</v>
      </c>
      <c r="H153" t="s">
        <v>2681</v>
      </c>
      <c r="I153">
        <v>1386</v>
      </c>
      <c r="J153" t="s">
        <v>2634</v>
      </c>
      <c r="K153">
        <v>20</v>
      </c>
      <c r="L153">
        <v>27720</v>
      </c>
      <c r="M153">
        <v>0.03</v>
      </c>
      <c r="N153">
        <v>26888.400000000001</v>
      </c>
      <c r="O153" s="31" t="s">
        <v>2835</v>
      </c>
      <c r="P153">
        <f>MONTH(Продажи[[#This Row],[Дата заказа]])</f>
        <v>4</v>
      </c>
      <c r="Q153">
        <f>WEEKDAY(Продажи[[#This Row],[Дата заказа]],2)</f>
        <v>2</v>
      </c>
      <c r="R153">
        <f>DAY(Продажи[[#This Row],[Дата заказа]])</f>
        <v>14</v>
      </c>
      <c r="S153" s="25">
        <f>LEFT(Продажи[[#This Row],[мин фасовка, кг]],LEN(Продажи[[#This Row],[мин фасовка, кг]])-3)*Продажи[[#This Row],[Заказанное количество, кг]]</f>
        <v>10</v>
      </c>
      <c r="T153" s="25">
        <f>YEAR(Продажи[[#This Row],[Дата заказа]])</f>
        <v>2020</v>
      </c>
      <c r="U153"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154" spans="5:21" x14ac:dyDescent="0.45">
      <c r="E154" s="1">
        <v>53</v>
      </c>
      <c r="F154" t="s">
        <v>2640</v>
      </c>
      <c r="G154" t="s">
        <v>2641</v>
      </c>
      <c r="H154" t="s">
        <v>2642</v>
      </c>
      <c r="I154">
        <v>1923</v>
      </c>
      <c r="J154" t="s">
        <v>2634</v>
      </c>
      <c r="K154">
        <v>35</v>
      </c>
      <c r="L154">
        <v>67305</v>
      </c>
      <c r="M154">
        <v>0.06</v>
      </c>
      <c r="N154">
        <v>63266.7</v>
      </c>
      <c r="O154" s="31" t="s">
        <v>2836</v>
      </c>
      <c r="P154">
        <f>MONTH(Продажи[[#This Row],[Дата заказа]])</f>
        <v>10</v>
      </c>
      <c r="Q154">
        <f>WEEKDAY(Продажи[[#This Row],[Дата заказа]],2)</f>
        <v>2</v>
      </c>
      <c r="R154">
        <f>DAY(Продажи[[#This Row],[Дата заказа]])</f>
        <v>3</v>
      </c>
      <c r="S154" s="25">
        <f>LEFT(Продажи[[#This Row],[мин фасовка, кг]],LEN(Продажи[[#This Row],[мин фасовка, кг]])-3)*Продажи[[#This Row],[Заказанное количество, кг]]</f>
        <v>17.5</v>
      </c>
      <c r="T154" s="25">
        <f>YEAR(Продажи[[#This Row],[Дата заказа]])</f>
        <v>2017</v>
      </c>
      <c r="U154"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155" spans="5:21" x14ac:dyDescent="0.45">
      <c r="E155" s="1">
        <v>46</v>
      </c>
      <c r="F155" t="s">
        <v>2647</v>
      </c>
      <c r="G155" t="s">
        <v>2637</v>
      </c>
      <c r="H155" t="s">
        <v>2637</v>
      </c>
      <c r="I155">
        <v>770</v>
      </c>
      <c r="J155" t="s">
        <v>2634</v>
      </c>
      <c r="K155">
        <v>20</v>
      </c>
      <c r="L155">
        <v>15400</v>
      </c>
      <c r="M155">
        <v>0.03</v>
      </c>
      <c r="N155">
        <v>14938</v>
      </c>
      <c r="O155" s="31" t="s">
        <v>2837</v>
      </c>
      <c r="P155">
        <f>MONTH(Продажи[[#This Row],[Дата заказа]])</f>
        <v>8</v>
      </c>
      <c r="Q155">
        <f>WEEKDAY(Продажи[[#This Row],[Дата заказа]],2)</f>
        <v>2</v>
      </c>
      <c r="R155">
        <f>DAY(Продажи[[#This Row],[Дата заказа]])</f>
        <v>25</v>
      </c>
      <c r="S155" s="25">
        <f>LEFT(Продажи[[#This Row],[мин фасовка, кг]],LEN(Продажи[[#This Row],[мин фасовка, кг]])-3)*Продажи[[#This Row],[Заказанное количество, кг]]</f>
        <v>10</v>
      </c>
      <c r="T155" s="25">
        <f>YEAR(Продажи[[#This Row],[Дата заказа]])</f>
        <v>2020</v>
      </c>
      <c r="U155"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156" spans="5:21" x14ac:dyDescent="0.45">
      <c r="E156" s="1">
        <v>39</v>
      </c>
      <c r="F156" t="s">
        <v>2640</v>
      </c>
      <c r="G156" t="s">
        <v>2641</v>
      </c>
      <c r="H156" t="s">
        <v>2642</v>
      </c>
      <c r="I156">
        <v>1923</v>
      </c>
      <c r="J156" t="s">
        <v>2634</v>
      </c>
      <c r="K156">
        <v>25</v>
      </c>
      <c r="L156">
        <v>48075</v>
      </c>
      <c r="M156">
        <v>0.06</v>
      </c>
      <c r="N156">
        <v>45190.5</v>
      </c>
      <c r="O156" s="31" t="s">
        <v>2838</v>
      </c>
      <c r="P156">
        <f>MONTH(Продажи[[#This Row],[Дата заказа]])</f>
        <v>6</v>
      </c>
      <c r="Q156">
        <f>WEEKDAY(Продажи[[#This Row],[Дата заказа]],2)</f>
        <v>6</v>
      </c>
      <c r="R156">
        <f>DAY(Продажи[[#This Row],[Дата заказа]])</f>
        <v>24</v>
      </c>
      <c r="S156" s="25">
        <f>LEFT(Продажи[[#This Row],[мин фасовка, кг]],LEN(Продажи[[#This Row],[мин фасовка, кг]])-3)*Продажи[[#This Row],[Заказанное количество, кг]]</f>
        <v>12.5</v>
      </c>
      <c r="T156" s="25">
        <f>YEAR(Продажи[[#This Row],[Дата заказа]])</f>
        <v>2017</v>
      </c>
      <c r="U156"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157" spans="5:21" x14ac:dyDescent="0.45">
      <c r="E157" s="1">
        <v>32</v>
      </c>
      <c r="F157" t="s">
        <v>2620</v>
      </c>
      <c r="G157" t="s">
        <v>2621</v>
      </c>
      <c r="H157" t="s">
        <v>2622</v>
      </c>
      <c r="I157">
        <v>967</v>
      </c>
      <c r="J157" t="s">
        <v>2618</v>
      </c>
      <c r="K157">
        <v>8</v>
      </c>
      <c r="L157">
        <v>7736</v>
      </c>
      <c r="M157">
        <v>0</v>
      </c>
      <c r="N157">
        <v>7736</v>
      </c>
      <c r="O157" s="31" t="s">
        <v>2839</v>
      </c>
      <c r="P157">
        <f>MONTH(Продажи[[#This Row],[Дата заказа]])</f>
        <v>4</v>
      </c>
      <c r="Q157">
        <f>WEEKDAY(Продажи[[#This Row],[Дата заказа]],2)</f>
        <v>2</v>
      </c>
      <c r="R157">
        <f>DAY(Продажи[[#This Row],[Дата заказа]])</f>
        <v>3</v>
      </c>
      <c r="S157" s="25">
        <f>LEFT(Продажи[[#This Row],[мин фасовка, кг]],LEN(Продажи[[#This Row],[мин фасовка, кг]])-3)*Продажи[[#This Row],[Заказанное количество, кг]]</f>
        <v>8</v>
      </c>
      <c r="T157" s="25">
        <f>YEAR(Продажи[[#This Row],[Дата заказа]])</f>
        <v>2018</v>
      </c>
      <c r="U157"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158" spans="5:21" x14ac:dyDescent="0.45">
      <c r="E158" s="1">
        <v>6</v>
      </c>
      <c r="F158" t="s">
        <v>2751</v>
      </c>
      <c r="G158" t="s">
        <v>2621</v>
      </c>
      <c r="H158" t="s">
        <v>2752</v>
      </c>
      <c r="I158">
        <v>3197</v>
      </c>
      <c r="J158" t="s">
        <v>2618</v>
      </c>
      <c r="K158">
        <v>6</v>
      </c>
      <c r="L158">
        <v>19182</v>
      </c>
      <c r="M158">
        <v>0.03</v>
      </c>
      <c r="N158">
        <v>18606.54</v>
      </c>
      <c r="O158" s="31" t="s">
        <v>2840</v>
      </c>
      <c r="P158">
        <f>MONTH(Продажи[[#This Row],[Дата заказа]])</f>
        <v>1</v>
      </c>
      <c r="Q158">
        <f>WEEKDAY(Продажи[[#This Row],[Дата заказа]],2)</f>
        <v>7</v>
      </c>
      <c r="R158">
        <f>DAY(Продажи[[#This Row],[Дата заказа]])</f>
        <v>18</v>
      </c>
      <c r="S158" s="25">
        <f>LEFT(Продажи[[#This Row],[мин фасовка, кг]],LEN(Продажи[[#This Row],[мин фасовка, кг]])-3)*Продажи[[#This Row],[Заказанное количество, кг]]</f>
        <v>6</v>
      </c>
      <c r="T158" s="25">
        <f>YEAR(Продажи[[#This Row],[Дата заказа]])</f>
        <v>2015</v>
      </c>
      <c r="U158"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159" spans="5:21" x14ac:dyDescent="0.45">
      <c r="E159" s="1">
        <v>21</v>
      </c>
      <c r="F159" t="s">
        <v>2628</v>
      </c>
      <c r="G159" t="s">
        <v>2616</v>
      </c>
      <c r="H159" t="s">
        <v>2629</v>
      </c>
      <c r="I159">
        <v>887</v>
      </c>
      <c r="J159" t="s">
        <v>2618</v>
      </c>
      <c r="K159">
        <v>15</v>
      </c>
      <c r="L159">
        <v>13305</v>
      </c>
      <c r="M159">
        <v>0</v>
      </c>
      <c r="N159">
        <v>13305</v>
      </c>
      <c r="O159" s="31" t="s">
        <v>2841</v>
      </c>
      <c r="P159">
        <f>MONTH(Продажи[[#This Row],[Дата заказа]])</f>
        <v>12</v>
      </c>
      <c r="Q159">
        <f>WEEKDAY(Продажи[[#This Row],[Дата заказа]],2)</f>
        <v>6</v>
      </c>
      <c r="R159">
        <f>DAY(Продажи[[#This Row],[Дата заказа]])</f>
        <v>10</v>
      </c>
      <c r="S159" s="25">
        <f>LEFT(Продажи[[#This Row],[мин фасовка, кг]],LEN(Продажи[[#This Row],[мин фасовка, кг]])-3)*Продажи[[#This Row],[Заказанное количество, кг]]</f>
        <v>15</v>
      </c>
      <c r="T159" s="25">
        <f>YEAR(Продажи[[#This Row],[Дата заказа]])</f>
        <v>2016</v>
      </c>
      <c r="U159"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160" spans="5:21" x14ac:dyDescent="0.45">
      <c r="E160" s="1">
        <v>56</v>
      </c>
      <c r="F160" t="s">
        <v>2649</v>
      </c>
      <c r="G160" t="s">
        <v>2641</v>
      </c>
      <c r="H160" t="s">
        <v>2650</v>
      </c>
      <c r="I160">
        <v>800</v>
      </c>
      <c r="J160" t="s">
        <v>2634</v>
      </c>
      <c r="K160">
        <v>40</v>
      </c>
      <c r="L160">
        <v>32000</v>
      </c>
      <c r="M160">
        <v>0.03</v>
      </c>
      <c r="N160">
        <v>31040</v>
      </c>
      <c r="O160" s="31" t="s">
        <v>2842</v>
      </c>
      <c r="P160">
        <f>MONTH(Продажи[[#This Row],[Дата заказа]])</f>
        <v>9</v>
      </c>
      <c r="Q160">
        <f>WEEKDAY(Продажи[[#This Row],[Дата заказа]],2)</f>
        <v>2</v>
      </c>
      <c r="R160">
        <f>DAY(Продажи[[#This Row],[Дата заказа]])</f>
        <v>3</v>
      </c>
      <c r="S160" s="25">
        <f>LEFT(Продажи[[#This Row],[мин фасовка, кг]],LEN(Продажи[[#This Row],[мин фасовка, кг]])-3)*Продажи[[#This Row],[Заказанное количество, кг]]</f>
        <v>20</v>
      </c>
      <c r="T160" s="25">
        <f>YEAR(Продажи[[#This Row],[Дата заказа]])</f>
        <v>2019</v>
      </c>
      <c r="U160"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161" spans="5:21" x14ac:dyDescent="0.45">
      <c r="E161" s="1">
        <v>40</v>
      </c>
      <c r="F161" t="s">
        <v>2720</v>
      </c>
      <c r="G161" t="s">
        <v>2632</v>
      </c>
      <c r="H161" t="s">
        <v>2721</v>
      </c>
      <c r="I161">
        <v>847</v>
      </c>
      <c r="J161" t="s">
        <v>2634</v>
      </c>
      <c r="K161">
        <v>15</v>
      </c>
      <c r="L161">
        <v>12705</v>
      </c>
      <c r="M161">
        <v>0</v>
      </c>
      <c r="N161">
        <v>12705</v>
      </c>
      <c r="O161" s="31" t="s">
        <v>2843</v>
      </c>
      <c r="P161">
        <f>MONTH(Продажи[[#This Row],[Дата заказа]])</f>
        <v>10</v>
      </c>
      <c r="Q161">
        <f>WEEKDAY(Продажи[[#This Row],[Дата заказа]],2)</f>
        <v>2</v>
      </c>
      <c r="R161">
        <f>DAY(Продажи[[#This Row],[Дата заказа]])</f>
        <v>20</v>
      </c>
      <c r="S161" s="25">
        <f>LEFT(Продажи[[#This Row],[мин фасовка, кг]],LEN(Продажи[[#This Row],[мин фасовка, кг]])-3)*Продажи[[#This Row],[Заказанное количество, кг]]</f>
        <v>7.5</v>
      </c>
      <c r="T161" s="25">
        <f>YEAR(Продажи[[#This Row],[Дата заказа]])</f>
        <v>2015</v>
      </c>
      <c r="U161"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162" spans="5:21" x14ac:dyDescent="0.45">
      <c r="E162" s="1">
        <v>15</v>
      </c>
      <c r="F162" t="s">
        <v>2717</v>
      </c>
      <c r="G162" t="s">
        <v>2625</v>
      </c>
      <c r="H162" t="s">
        <v>2718</v>
      </c>
      <c r="I162">
        <v>1994</v>
      </c>
      <c r="J162" t="s">
        <v>2618</v>
      </c>
      <c r="K162">
        <v>17</v>
      </c>
      <c r="L162">
        <v>33898</v>
      </c>
      <c r="M162">
        <v>0.06</v>
      </c>
      <c r="N162">
        <v>31864.12</v>
      </c>
      <c r="O162" s="31" t="s">
        <v>2844</v>
      </c>
      <c r="P162">
        <f>MONTH(Продажи[[#This Row],[Дата заказа]])</f>
        <v>9</v>
      </c>
      <c r="Q162">
        <f>WEEKDAY(Продажи[[#This Row],[Дата заказа]],2)</f>
        <v>3</v>
      </c>
      <c r="R162">
        <f>DAY(Продажи[[#This Row],[Дата заказа]])</f>
        <v>12</v>
      </c>
      <c r="S162" s="25">
        <f>LEFT(Продажи[[#This Row],[мин фасовка, кг]],LEN(Продажи[[#This Row],[мин фасовка, кг]])-3)*Продажи[[#This Row],[Заказанное количество, кг]]</f>
        <v>17</v>
      </c>
      <c r="T162" s="25">
        <f>YEAR(Продажи[[#This Row],[Дата заказа]])</f>
        <v>2018</v>
      </c>
      <c r="U162"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163" spans="5:21" x14ac:dyDescent="0.45">
      <c r="E163" s="1">
        <v>21</v>
      </c>
      <c r="F163" t="s">
        <v>2628</v>
      </c>
      <c r="G163" t="s">
        <v>2616</v>
      </c>
      <c r="H163" t="s">
        <v>2629</v>
      </c>
      <c r="I163">
        <v>887</v>
      </c>
      <c r="J163" t="s">
        <v>2618</v>
      </c>
      <c r="K163">
        <v>15</v>
      </c>
      <c r="L163">
        <v>13305</v>
      </c>
      <c r="M163">
        <v>0</v>
      </c>
      <c r="N163">
        <v>13305</v>
      </c>
      <c r="O163" s="31" t="s">
        <v>2845</v>
      </c>
      <c r="P163">
        <f>MONTH(Продажи[[#This Row],[Дата заказа]])</f>
        <v>5</v>
      </c>
      <c r="Q163">
        <f>WEEKDAY(Продажи[[#This Row],[Дата заказа]],2)</f>
        <v>3</v>
      </c>
      <c r="R163">
        <f>DAY(Продажи[[#This Row],[Дата заказа]])</f>
        <v>3</v>
      </c>
      <c r="S163" s="25">
        <f>LEFT(Продажи[[#This Row],[мин фасовка, кг]],LEN(Продажи[[#This Row],[мин фасовка, кг]])-3)*Продажи[[#This Row],[Заказанное количество, кг]]</f>
        <v>15</v>
      </c>
      <c r="T163" s="25">
        <f>YEAR(Продажи[[#This Row],[Дата заказа]])</f>
        <v>2017</v>
      </c>
      <c r="U163"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164" spans="5:21" x14ac:dyDescent="0.45">
      <c r="E164" s="1">
        <v>27</v>
      </c>
      <c r="F164" t="s">
        <v>2783</v>
      </c>
      <c r="G164" t="s">
        <v>2625</v>
      </c>
      <c r="H164" t="s">
        <v>2690</v>
      </c>
      <c r="I164">
        <v>1994</v>
      </c>
      <c r="J164" t="s">
        <v>2618</v>
      </c>
      <c r="K164">
        <v>25</v>
      </c>
      <c r="L164">
        <v>49850</v>
      </c>
      <c r="M164">
        <v>0.06</v>
      </c>
      <c r="N164">
        <v>46859</v>
      </c>
      <c r="O164" s="31" t="s">
        <v>2846</v>
      </c>
      <c r="P164">
        <f>MONTH(Продажи[[#This Row],[Дата заказа]])</f>
        <v>10</v>
      </c>
      <c r="Q164">
        <f>WEEKDAY(Продажи[[#This Row],[Дата заказа]],2)</f>
        <v>1</v>
      </c>
      <c r="R164">
        <f>DAY(Продажи[[#This Row],[Дата заказа]])</f>
        <v>16</v>
      </c>
      <c r="S164" s="25">
        <f>LEFT(Продажи[[#This Row],[мин фасовка, кг]],LEN(Продажи[[#This Row],[мин фасовка, кг]])-3)*Продажи[[#This Row],[Заказанное количество, кг]]</f>
        <v>25</v>
      </c>
      <c r="T164" s="25">
        <f>YEAR(Продажи[[#This Row],[Дата заказа]])</f>
        <v>2017</v>
      </c>
      <c r="U164"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165" spans="5:21" x14ac:dyDescent="0.45">
      <c r="E165" s="1">
        <v>53</v>
      </c>
      <c r="F165" t="s">
        <v>2640</v>
      </c>
      <c r="G165" t="s">
        <v>2641</v>
      </c>
      <c r="H165" t="s">
        <v>2642</v>
      </c>
      <c r="I165">
        <v>1923</v>
      </c>
      <c r="J165" t="s">
        <v>2634</v>
      </c>
      <c r="K165">
        <v>35</v>
      </c>
      <c r="L165">
        <v>67305</v>
      </c>
      <c r="M165">
        <v>0.06</v>
      </c>
      <c r="N165">
        <v>63266.7</v>
      </c>
      <c r="O165" s="31" t="s">
        <v>2847</v>
      </c>
      <c r="P165">
        <f>MONTH(Продажи[[#This Row],[Дата заказа]])</f>
        <v>8</v>
      </c>
      <c r="Q165">
        <f>WEEKDAY(Продажи[[#This Row],[Дата заказа]],2)</f>
        <v>3</v>
      </c>
      <c r="R165">
        <f>DAY(Продажи[[#This Row],[Дата заказа]])</f>
        <v>9</v>
      </c>
      <c r="S165" s="25">
        <f>LEFT(Продажи[[#This Row],[мин фасовка, кг]],LEN(Продажи[[#This Row],[мин фасовка, кг]])-3)*Продажи[[#This Row],[Заказанное количество, кг]]</f>
        <v>17.5</v>
      </c>
      <c r="T165" s="25">
        <f>YEAR(Продажи[[#This Row],[Дата заказа]])</f>
        <v>2017</v>
      </c>
      <c r="U165"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166" spans="5:21" x14ac:dyDescent="0.45">
      <c r="E166" s="1">
        <v>46</v>
      </c>
      <c r="F166" t="s">
        <v>2647</v>
      </c>
      <c r="G166" t="s">
        <v>2637</v>
      </c>
      <c r="H166" t="s">
        <v>2637</v>
      </c>
      <c r="I166">
        <v>770</v>
      </c>
      <c r="J166" t="s">
        <v>2634</v>
      </c>
      <c r="K166">
        <v>20</v>
      </c>
      <c r="L166">
        <v>15400</v>
      </c>
      <c r="M166">
        <v>0.03</v>
      </c>
      <c r="N166">
        <v>14938</v>
      </c>
      <c r="O166" s="31" t="s">
        <v>2848</v>
      </c>
      <c r="P166">
        <f>MONTH(Продажи[[#This Row],[Дата заказа]])</f>
        <v>10</v>
      </c>
      <c r="Q166">
        <f>WEEKDAY(Продажи[[#This Row],[Дата заказа]],2)</f>
        <v>2</v>
      </c>
      <c r="R166">
        <f>DAY(Продажи[[#This Row],[Дата заказа]])</f>
        <v>22</v>
      </c>
      <c r="S166" s="25">
        <f>LEFT(Продажи[[#This Row],[мин фасовка, кг]],LEN(Продажи[[#This Row],[мин фасовка, кг]])-3)*Продажи[[#This Row],[Заказанное количество, кг]]</f>
        <v>10</v>
      </c>
      <c r="T166" s="25">
        <f>YEAR(Продажи[[#This Row],[Дата заказа]])</f>
        <v>2019</v>
      </c>
      <c r="U166"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167" spans="5:21" x14ac:dyDescent="0.45">
      <c r="E167" s="1">
        <v>32</v>
      </c>
      <c r="F167" t="s">
        <v>2620</v>
      </c>
      <c r="G167" t="s">
        <v>2621</v>
      </c>
      <c r="H167" t="s">
        <v>2622</v>
      </c>
      <c r="I167">
        <v>967</v>
      </c>
      <c r="J167" t="s">
        <v>2618</v>
      </c>
      <c r="K167">
        <v>8</v>
      </c>
      <c r="L167">
        <v>7736</v>
      </c>
      <c r="M167">
        <v>0</v>
      </c>
      <c r="N167">
        <v>7736</v>
      </c>
      <c r="O167" s="31" t="s">
        <v>2849</v>
      </c>
      <c r="P167">
        <f>MONTH(Продажи[[#This Row],[Дата заказа]])</f>
        <v>7</v>
      </c>
      <c r="Q167">
        <f>WEEKDAY(Продажи[[#This Row],[Дата заказа]],2)</f>
        <v>1</v>
      </c>
      <c r="R167">
        <f>DAY(Продажи[[#This Row],[Дата заказа]])</f>
        <v>27</v>
      </c>
      <c r="S167" s="25">
        <f>LEFT(Продажи[[#This Row],[мин фасовка, кг]],LEN(Продажи[[#This Row],[мин фасовка, кг]])-3)*Продажи[[#This Row],[Заказанное количество, кг]]</f>
        <v>8</v>
      </c>
      <c r="T167" s="25">
        <f>YEAR(Продажи[[#This Row],[Дата заказа]])</f>
        <v>2015</v>
      </c>
      <c r="U167" s="25">
        <f>INT((Продажи[[#This Row],[Дата заказа]]-DATE(YEAR(Продажи[[#This Row],[Дата заказа]]-WEEKDAY(Продажи[[#This Row],[Дата заказа]]-1)+4),1,3) + WEEKDAY(DATE(YEAR(Продажи[[#This Row],[Дата заказа]]-WEEKDAY(Продажи[[#This Row],[Дата заказа]]-1)+4),1,3))+5)/7)</f>
        <v>31</v>
      </c>
    </row>
    <row r="168" spans="5:21" x14ac:dyDescent="0.45">
      <c r="E168" s="1">
        <v>0</v>
      </c>
      <c r="F168" t="s">
        <v>2644</v>
      </c>
      <c r="G168" t="s">
        <v>2616</v>
      </c>
      <c r="H168" t="s">
        <v>2645</v>
      </c>
      <c r="I168">
        <v>620</v>
      </c>
      <c r="J168" t="s">
        <v>2618</v>
      </c>
      <c r="K168">
        <v>30</v>
      </c>
      <c r="L168">
        <v>18600</v>
      </c>
      <c r="M168">
        <v>0.03</v>
      </c>
      <c r="N168">
        <v>18042</v>
      </c>
      <c r="O168" s="31" t="s">
        <v>2850</v>
      </c>
      <c r="P168">
        <f>MONTH(Продажи[[#This Row],[Дата заказа]])</f>
        <v>6</v>
      </c>
      <c r="Q168">
        <f>WEEKDAY(Продажи[[#This Row],[Дата заказа]],2)</f>
        <v>6</v>
      </c>
      <c r="R168">
        <f>DAY(Продажи[[#This Row],[Дата заказа]])</f>
        <v>15</v>
      </c>
      <c r="S168" s="25">
        <f>LEFT(Продажи[[#This Row],[мин фасовка, кг]],LEN(Продажи[[#This Row],[мин фасовка, кг]])-3)*Продажи[[#This Row],[Заказанное количество, кг]]</f>
        <v>30</v>
      </c>
      <c r="T168" s="25">
        <f>YEAR(Продажи[[#This Row],[Дата заказа]])</f>
        <v>2019</v>
      </c>
      <c r="U168"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169" spans="5:21" x14ac:dyDescent="0.45">
      <c r="E169" s="1">
        <v>49</v>
      </c>
      <c r="F169" t="s">
        <v>2615</v>
      </c>
      <c r="G169" t="s">
        <v>2616</v>
      </c>
      <c r="H169" t="s">
        <v>2617</v>
      </c>
      <c r="I169">
        <v>617</v>
      </c>
      <c r="J169" t="s">
        <v>2618</v>
      </c>
      <c r="K169">
        <v>25</v>
      </c>
      <c r="L169">
        <v>15425</v>
      </c>
      <c r="M169">
        <v>0</v>
      </c>
      <c r="N169">
        <v>15425</v>
      </c>
      <c r="O169" s="31" t="s">
        <v>2851</v>
      </c>
      <c r="P169">
        <f>MONTH(Продажи[[#This Row],[Дата заказа]])</f>
        <v>7</v>
      </c>
      <c r="Q169">
        <f>WEEKDAY(Продажи[[#This Row],[Дата заказа]],2)</f>
        <v>7</v>
      </c>
      <c r="R169">
        <f>DAY(Продажи[[#This Row],[Дата заказа]])</f>
        <v>8</v>
      </c>
      <c r="S169" s="25">
        <f>LEFT(Продажи[[#This Row],[мин фасовка, кг]],LEN(Продажи[[#This Row],[мин фасовка, кг]])-3)*Продажи[[#This Row],[Заказанное количество, кг]]</f>
        <v>25</v>
      </c>
      <c r="T169" s="25">
        <f>YEAR(Продажи[[#This Row],[Дата заказа]])</f>
        <v>2018</v>
      </c>
      <c r="U169" s="25">
        <f>INT((Продажи[[#This Row],[Дата заказа]]-DATE(YEAR(Продажи[[#This Row],[Дата заказа]]-WEEKDAY(Продажи[[#This Row],[Дата заказа]]-1)+4),1,3) + WEEKDAY(DATE(YEAR(Продажи[[#This Row],[Дата заказа]]-WEEKDAY(Продажи[[#This Row],[Дата заказа]]-1)+4),1,3))+5)/7)</f>
        <v>27</v>
      </c>
    </row>
    <row r="170" spans="5:21" x14ac:dyDescent="0.45">
      <c r="E170" s="1">
        <v>10</v>
      </c>
      <c r="F170" t="s">
        <v>2649</v>
      </c>
      <c r="G170" t="s">
        <v>2641</v>
      </c>
      <c r="H170" t="s">
        <v>2650</v>
      </c>
      <c r="I170">
        <v>800</v>
      </c>
      <c r="J170" t="s">
        <v>2634</v>
      </c>
      <c r="K170">
        <v>25</v>
      </c>
      <c r="L170">
        <v>20000</v>
      </c>
      <c r="M170">
        <v>0.03</v>
      </c>
      <c r="N170">
        <v>19400</v>
      </c>
      <c r="O170" s="31" t="s">
        <v>2852</v>
      </c>
      <c r="P170">
        <f>MONTH(Продажи[[#This Row],[Дата заказа]])</f>
        <v>1</v>
      </c>
      <c r="Q170">
        <f>WEEKDAY(Продажи[[#This Row],[Дата заказа]],2)</f>
        <v>5</v>
      </c>
      <c r="R170">
        <f>DAY(Продажи[[#This Row],[Дата заказа]])</f>
        <v>8</v>
      </c>
      <c r="S170" s="25">
        <f>LEFT(Продажи[[#This Row],[мин фасовка, кг]],LEN(Продажи[[#This Row],[мин фасовка, кг]])-3)*Продажи[[#This Row],[Заказанное количество, кг]]</f>
        <v>12.5</v>
      </c>
      <c r="T170" s="25">
        <f>YEAR(Продажи[[#This Row],[Дата заказа]])</f>
        <v>2016</v>
      </c>
      <c r="U170"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171" spans="5:21" x14ac:dyDescent="0.45">
      <c r="E171" s="1">
        <v>49</v>
      </c>
      <c r="F171" t="s">
        <v>2615</v>
      </c>
      <c r="G171" t="s">
        <v>2616</v>
      </c>
      <c r="H171" t="s">
        <v>2617</v>
      </c>
      <c r="I171">
        <v>617</v>
      </c>
      <c r="J171" t="s">
        <v>2618</v>
      </c>
      <c r="K171">
        <v>25</v>
      </c>
      <c r="L171">
        <v>15425</v>
      </c>
      <c r="M171">
        <v>0</v>
      </c>
      <c r="N171">
        <v>15425</v>
      </c>
      <c r="O171" s="31" t="s">
        <v>2853</v>
      </c>
      <c r="P171">
        <f>MONTH(Продажи[[#This Row],[Дата заказа]])</f>
        <v>10</v>
      </c>
      <c r="Q171">
        <f>WEEKDAY(Продажи[[#This Row],[Дата заказа]],2)</f>
        <v>7</v>
      </c>
      <c r="R171">
        <f>DAY(Продажи[[#This Row],[Дата заказа]])</f>
        <v>23</v>
      </c>
      <c r="S171" s="25">
        <f>LEFT(Продажи[[#This Row],[мин фасовка, кг]],LEN(Продажи[[#This Row],[мин фасовка, кг]])-3)*Продажи[[#This Row],[Заказанное количество, кг]]</f>
        <v>25</v>
      </c>
      <c r="T171" s="25">
        <f>YEAR(Продажи[[#This Row],[Дата заказа]])</f>
        <v>2016</v>
      </c>
      <c r="U171"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172" spans="5:21" x14ac:dyDescent="0.45">
      <c r="E172" s="1">
        <v>23</v>
      </c>
      <c r="F172" t="s">
        <v>2790</v>
      </c>
      <c r="G172" t="s">
        <v>2661</v>
      </c>
      <c r="H172" t="s">
        <v>2791</v>
      </c>
      <c r="I172">
        <v>2645</v>
      </c>
      <c r="J172" t="s">
        <v>2618</v>
      </c>
      <c r="K172">
        <v>50</v>
      </c>
      <c r="L172">
        <v>132250</v>
      </c>
      <c r="M172">
        <v>0.15</v>
      </c>
      <c r="N172">
        <v>112412.5</v>
      </c>
      <c r="O172" s="31" t="s">
        <v>2854</v>
      </c>
      <c r="P172">
        <f>MONTH(Продажи[[#This Row],[Дата заказа]])</f>
        <v>12</v>
      </c>
      <c r="Q172">
        <f>WEEKDAY(Продажи[[#This Row],[Дата заказа]],2)</f>
        <v>3</v>
      </c>
      <c r="R172">
        <f>DAY(Продажи[[#This Row],[Дата заказа]])</f>
        <v>4</v>
      </c>
      <c r="S172" s="25">
        <f>LEFT(Продажи[[#This Row],[мин фасовка, кг]],LEN(Продажи[[#This Row],[мин фасовка, кг]])-3)*Продажи[[#This Row],[Заказанное количество, кг]]</f>
        <v>50</v>
      </c>
      <c r="T172" s="25">
        <f>YEAR(Продажи[[#This Row],[Дата заказа]])</f>
        <v>2019</v>
      </c>
      <c r="U172"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173" spans="5:21" x14ac:dyDescent="0.45">
      <c r="E173" s="1">
        <v>24</v>
      </c>
      <c r="F173" t="s">
        <v>2686</v>
      </c>
      <c r="G173" t="s">
        <v>2664</v>
      </c>
      <c r="H173" t="s">
        <v>2687</v>
      </c>
      <c r="I173">
        <v>957</v>
      </c>
      <c r="J173" t="s">
        <v>2634</v>
      </c>
      <c r="K173">
        <v>25</v>
      </c>
      <c r="L173">
        <v>23925</v>
      </c>
      <c r="M173">
        <v>0.03</v>
      </c>
      <c r="N173">
        <v>23207.25</v>
      </c>
      <c r="O173" s="31" t="s">
        <v>2855</v>
      </c>
      <c r="P173">
        <f>MONTH(Продажи[[#This Row],[Дата заказа]])</f>
        <v>7</v>
      </c>
      <c r="Q173">
        <f>WEEKDAY(Продажи[[#This Row],[Дата заказа]],2)</f>
        <v>5</v>
      </c>
      <c r="R173">
        <f>DAY(Продажи[[#This Row],[Дата заказа]])</f>
        <v>6</v>
      </c>
      <c r="S173" s="25">
        <f>LEFT(Продажи[[#This Row],[мин фасовка, кг]],LEN(Продажи[[#This Row],[мин фасовка, кг]])-3)*Продажи[[#This Row],[Заказанное количество, кг]]</f>
        <v>12.5</v>
      </c>
      <c r="T173" s="25">
        <f>YEAR(Продажи[[#This Row],[Дата заказа]])</f>
        <v>2018</v>
      </c>
      <c r="U173" s="25">
        <f>INT((Продажи[[#This Row],[Дата заказа]]-DATE(YEAR(Продажи[[#This Row],[Дата заказа]]-WEEKDAY(Продажи[[#This Row],[Дата заказа]]-1)+4),1,3) + WEEKDAY(DATE(YEAR(Продажи[[#This Row],[Дата заказа]]-WEEKDAY(Продажи[[#This Row],[Дата заказа]]-1)+4),1,3))+5)/7)</f>
        <v>27</v>
      </c>
    </row>
    <row r="174" spans="5:21" x14ac:dyDescent="0.45">
      <c r="E174" s="1">
        <v>26</v>
      </c>
      <c r="F174" t="s">
        <v>2672</v>
      </c>
      <c r="G174" t="s">
        <v>2616</v>
      </c>
      <c r="H174" t="s">
        <v>2617</v>
      </c>
      <c r="I174">
        <v>2197</v>
      </c>
      <c r="J174" t="s">
        <v>2634</v>
      </c>
      <c r="K174">
        <v>40</v>
      </c>
      <c r="L174">
        <v>87880</v>
      </c>
      <c r="M174">
        <v>0.12</v>
      </c>
      <c r="N174">
        <v>77334.399999999994</v>
      </c>
      <c r="O174" s="31" t="s">
        <v>2856</v>
      </c>
      <c r="P174">
        <f>MONTH(Продажи[[#This Row],[Дата заказа]])</f>
        <v>9</v>
      </c>
      <c r="Q174">
        <f>WEEKDAY(Продажи[[#This Row],[Дата заказа]],2)</f>
        <v>2</v>
      </c>
      <c r="R174">
        <f>DAY(Продажи[[#This Row],[Дата заказа]])</f>
        <v>17</v>
      </c>
      <c r="S174" s="25">
        <f>LEFT(Продажи[[#This Row],[мин фасовка, кг]],LEN(Продажи[[#This Row],[мин фасовка, кг]])-3)*Продажи[[#This Row],[Заказанное количество, кг]]</f>
        <v>20</v>
      </c>
      <c r="T174" s="25">
        <f>YEAR(Продажи[[#This Row],[Дата заказа]])</f>
        <v>2019</v>
      </c>
      <c r="U174" s="25">
        <f>INT((Продажи[[#This Row],[Дата заказа]]-DATE(YEAR(Продажи[[#This Row],[Дата заказа]]-WEEKDAY(Продажи[[#This Row],[Дата заказа]]-1)+4),1,3) + WEEKDAY(DATE(YEAR(Продажи[[#This Row],[Дата заказа]]-WEEKDAY(Продажи[[#This Row],[Дата заказа]]-1)+4),1,3))+5)/7)</f>
        <v>38</v>
      </c>
    </row>
    <row r="175" spans="5:21" x14ac:dyDescent="0.45">
      <c r="E175" s="1">
        <v>40</v>
      </c>
      <c r="F175" t="s">
        <v>2720</v>
      </c>
      <c r="G175" t="s">
        <v>2632</v>
      </c>
      <c r="H175" t="s">
        <v>2721</v>
      </c>
      <c r="I175">
        <v>847</v>
      </c>
      <c r="J175" t="s">
        <v>2634</v>
      </c>
      <c r="K175">
        <v>15</v>
      </c>
      <c r="L175">
        <v>12705</v>
      </c>
      <c r="M175">
        <v>0</v>
      </c>
      <c r="N175">
        <v>12705</v>
      </c>
      <c r="O175" s="31" t="s">
        <v>2857</v>
      </c>
      <c r="P175">
        <f>MONTH(Продажи[[#This Row],[Дата заказа]])</f>
        <v>1</v>
      </c>
      <c r="Q175">
        <f>WEEKDAY(Продажи[[#This Row],[Дата заказа]],2)</f>
        <v>1</v>
      </c>
      <c r="R175">
        <f>DAY(Продажи[[#This Row],[Дата заказа]])</f>
        <v>21</v>
      </c>
      <c r="S175" s="25">
        <f>LEFT(Продажи[[#This Row],[мин фасовка, кг]],LEN(Продажи[[#This Row],[мин фасовка, кг]])-3)*Продажи[[#This Row],[Заказанное количество, кг]]</f>
        <v>7.5</v>
      </c>
      <c r="T175" s="25">
        <f>YEAR(Продажи[[#This Row],[Дата заказа]])</f>
        <v>2019</v>
      </c>
      <c r="U175"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176" spans="5:21" x14ac:dyDescent="0.45">
      <c r="E176" s="1">
        <v>1</v>
      </c>
      <c r="F176" t="s">
        <v>2710</v>
      </c>
      <c r="G176" t="s">
        <v>2641</v>
      </c>
      <c r="H176" t="s">
        <v>2711</v>
      </c>
      <c r="I176">
        <v>876</v>
      </c>
      <c r="J176" t="s">
        <v>2618</v>
      </c>
      <c r="K176">
        <v>20</v>
      </c>
      <c r="L176">
        <v>17520</v>
      </c>
      <c r="M176">
        <v>0.03</v>
      </c>
      <c r="N176">
        <v>16994.400000000001</v>
      </c>
      <c r="O176" s="31" t="s">
        <v>2858</v>
      </c>
      <c r="P176">
        <f>MONTH(Продажи[[#This Row],[Дата заказа]])</f>
        <v>7</v>
      </c>
      <c r="Q176">
        <f>WEEKDAY(Продажи[[#This Row],[Дата заказа]],2)</f>
        <v>6</v>
      </c>
      <c r="R176">
        <f>DAY(Продажи[[#This Row],[Дата заказа]])</f>
        <v>11</v>
      </c>
      <c r="S176" s="25">
        <f>LEFT(Продажи[[#This Row],[мин фасовка, кг]],LEN(Продажи[[#This Row],[мин фасовка, кг]])-3)*Продажи[[#This Row],[Заказанное количество, кг]]</f>
        <v>20</v>
      </c>
      <c r="T176" s="25">
        <f>YEAR(Продажи[[#This Row],[Дата заказа]])</f>
        <v>2015</v>
      </c>
      <c r="U176"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177" spans="5:21" x14ac:dyDescent="0.45">
      <c r="E177" s="1">
        <v>25</v>
      </c>
      <c r="F177" t="s">
        <v>2624</v>
      </c>
      <c r="G177" t="s">
        <v>2625</v>
      </c>
      <c r="H177" t="s">
        <v>2626</v>
      </c>
      <c r="I177">
        <v>1994</v>
      </c>
      <c r="J177" t="s">
        <v>2618</v>
      </c>
      <c r="K177">
        <v>10</v>
      </c>
      <c r="L177">
        <v>19940</v>
      </c>
      <c r="M177">
        <v>0.03</v>
      </c>
      <c r="N177">
        <v>19341.8</v>
      </c>
      <c r="O177" s="31" t="s">
        <v>2859</v>
      </c>
      <c r="P177">
        <f>MONTH(Продажи[[#This Row],[Дата заказа]])</f>
        <v>8</v>
      </c>
      <c r="Q177">
        <f>WEEKDAY(Продажи[[#This Row],[Дата заказа]],2)</f>
        <v>7</v>
      </c>
      <c r="R177">
        <f>DAY(Продажи[[#This Row],[Дата заказа]])</f>
        <v>13</v>
      </c>
      <c r="S177" s="25">
        <f>LEFT(Продажи[[#This Row],[мин фасовка, кг]],LEN(Продажи[[#This Row],[мин фасовка, кг]])-3)*Продажи[[#This Row],[Заказанное количество, кг]]</f>
        <v>10</v>
      </c>
      <c r="T177" s="25">
        <f>YEAR(Продажи[[#This Row],[Дата заказа]])</f>
        <v>2017</v>
      </c>
      <c r="U177"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178" spans="5:21" x14ac:dyDescent="0.45">
      <c r="E178" s="1">
        <v>54</v>
      </c>
      <c r="F178" t="s">
        <v>2720</v>
      </c>
      <c r="G178" t="s">
        <v>2632</v>
      </c>
      <c r="H178" t="s">
        <v>2721</v>
      </c>
      <c r="I178">
        <v>847</v>
      </c>
      <c r="J178" t="s">
        <v>2634</v>
      </c>
      <c r="K178">
        <v>15</v>
      </c>
      <c r="L178">
        <v>12705</v>
      </c>
      <c r="M178">
        <v>0</v>
      </c>
      <c r="N178">
        <v>12705</v>
      </c>
      <c r="O178" s="31" t="s">
        <v>2860</v>
      </c>
      <c r="P178">
        <f>MONTH(Продажи[[#This Row],[Дата заказа]])</f>
        <v>4</v>
      </c>
      <c r="Q178">
        <f>WEEKDAY(Продажи[[#This Row],[Дата заказа]],2)</f>
        <v>1</v>
      </c>
      <c r="R178">
        <f>DAY(Продажи[[#This Row],[Дата заказа]])</f>
        <v>6</v>
      </c>
      <c r="S178" s="25">
        <f>LEFT(Продажи[[#This Row],[мин фасовка, кг]],LEN(Продажи[[#This Row],[мин фасовка, кг]])-3)*Продажи[[#This Row],[Заказанное количество, кг]]</f>
        <v>7.5</v>
      </c>
      <c r="T178" s="25">
        <f>YEAR(Продажи[[#This Row],[Дата заказа]])</f>
        <v>2015</v>
      </c>
      <c r="U178"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179" spans="5:21" x14ac:dyDescent="0.45">
      <c r="E179" s="1">
        <v>6</v>
      </c>
      <c r="F179" t="s">
        <v>2751</v>
      </c>
      <c r="G179" t="s">
        <v>2621</v>
      </c>
      <c r="H179" t="s">
        <v>2752</v>
      </c>
      <c r="I179">
        <v>3197</v>
      </c>
      <c r="J179" t="s">
        <v>2618</v>
      </c>
      <c r="K179">
        <v>6</v>
      </c>
      <c r="L179">
        <v>19182</v>
      </c>
      <c r="M179">
        <v>0.03</v>
      </c>
      <c r="N179">
        <v>18606.54</v>
      </c>
      <c r="O179" s="31" t="s">
        <v>2861</v>
      </c>
      <c r="P179">
        <f>MONTH(Продажи[[#This Row],[Дата заказа]])</f>
        <v>10</v>
      </c>
      <c r="Q179">
        <f>WEEKDAY(Продажи[[#This Row],[Дата заказа]],2)</f>
        <v>3</v>
      </c>
      <c r="R179">
        <f>DAY(Продажи[[#This Row],[Дата заказа]])</f>
        <v>26</v>
      </c>
      <c r="S179" s="25">
        <f>LEFT(Продажи[[#This Row],[мин фасовка, кг]],LEN(Продажи[[#This Row],[мин фасовка, кг]])-3)*Продажи[[#This Row],[Заказанное количество, кг]]</f>
        <v>6</v>
      </c>
      <c r="T179" s="25">
        <f>YEAR(Продажи[[#This Row],[Дата заказа]])</f>
        <v>2016</v>
      </c>
      <c r="U179"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180" spans="5:21" x14ac:dyDescent="0.45">
      <c r="E180" s="1">
        <v>5</v>
      </c>
      <c r="F180" t="s">
        <v>2695</v>
      </c>
      <c r="G180" t="s">
        <v>2621</v>
      </c>
      <c r="H180" t="s">
        <v>2696</v>
      </c>
      <c r="I180">
        <v>1182</v>
      </c>
      <c r="J180" t="s">
        <v>2634</v>
      </c>
      <c r="K180">
        <v>17</v>
      </c>
      <c r="L180">
        <v>20094</v>
      </c>
      <c r="M180">
        <v>0.03</v>
      </c>
      <c r="N180">
        <v>19491.18</v>
      </c>
      <c r="O180" s="31" t="s">
        <v>2862</v>
      </c>
      <c r="P180">
        <f>MONTH(Продажи[[#This Row],[Дата заказа]])</f>
        <v>10</v>
      </c>
      <c r="Q180">
        <f>WEEKDAY(Продажи[[#This Row],[Дата заказа]],2)</f>
        <v>1</v>
      </c>
      <c r="R180">
        <f>DAY(Продажи[[#This Row],[Дата заказа]])</f>
        <v>28</v>
      </c>
      <c r="S180" s="25">
        <f>LEFT(Продажи[[#This Row],[мин фасовка, кг]],LEN(Продажи[[#This Row],[мин фасовка, кг]])-3)*Продажи[[#This Row],[Заказанное количество, кг]]</f>
        <v>8.5</v>
      </c>
      <c r="T180" s="25">
        <f>YEAR(Продажи[[#This Row],[Дата заказа]])</f>
        <v>2019</v>
      </c>
      <c r="U180"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181" spans="5:21" x14ac:dyDescent="0.45">
      <c r="E181" s="1">
        <v>21</v>
      </c>
      <c r="F181" t="s">
        <v>2628</v>
      </c>
      <c r="G181" t="s">
        <v>2616</v>
      </c>
      <c r="H181" t="s">
        <v>2629</v>
      </c>
      <c r="I181">
        <v>887</v>
      </c>
      <c r="J181" t="s">
        <v>2618</v>
      </c>
      <c r="K181">
        <v>15</v>
      </c>
      <c r="L181">
        <v>13305</v>
      </c>
      <c r="M181">
        <v>0</v>
      </c>
      <c r="N181">
        <v>13305</v>
      </c>
      <c r="O181" s="31" t="s">
        <v>2863</v>
      </c>
      <c r="P181">
        <f>MONTH(Продажи[[#This Row],[Дата заказа]])</f>
        <v>2</v>
      </c>
      <c r="Q181">
        <f>WEEKDAY(Продажи[[#This Row],[Дата заказа]],2)</f>
        <v>1</v>
      </c>
      <c r="R181">
        <f>DAY(Продажи[[#This Row],[Дата заказа]])</f>
        <v>5</v>
      </c>
      <c r="S181" s="25">
        <f>LEFT(Продажи[[#This Row],[мин фасовка, кг]],LEN(Продажи[[#This Row],[мин фасовка, кг]])-3)*Продажи[[#This Row],[Заказанное количество, кг]]</f>
        <v>15</v>
      </c>
      <c r="T181" s="25">
        <f>YEAR(Продажи[[#This Row],[Дата заказа]])</f>
        <v>2018</v>
      </c>
      <c r="U181" s="25">
        <f>INT((Продажи[[#This Row],[Дата заказа]]-DATE(YEAR(Продажи[[#This Row],[Дата заказа]]-WEEKDAY(Продажи[[#This Row],[Дата заказа]]-1)+4),1,3) + WEEKDAY(DATE(YEAR(Продажи[[#This Row],[Дата заказа]]-WEEKDAY(Продажи[[#This Row],[Дата заказа]]-1)+4),1,3))+5)/7)</f>
        <v>6</v>
      </c>
    </row>
    <row r="182" spans="5:21" x14ac:dyDescent="0.45">
      <c r="E182" s="1">
        <v>27</v>
      </c>
      <c r="F182" t="s">
        <v>2783</v>
      </c>
      <c r="G182" t="s">
        <v>2625</v>
      </c>
      <c r="H182" t="s">
        <v>2690</v>
      </c>
      <c r="I182">
        <v>1994</v>
      </c>
      <c r="J182" t="s">
        <v>2618</v>
      </c>
      <c r="K182">
        <v>25</v>
      </c>
      <c r="L182">
        <v>49850</v>
      </c>
      <c r="M182">
        <v>0.06</v>
      </c>
      <c r="N182">
        <v>46859</v>
      </c>
      <c r="O182" s="31" t="s">
        <v>2789</v>
      </c>
      <c r="P182">
        <f>MONTH(Продажи[[#This Row],[Дата заказа]])</f>
        <v>1</v>
      </c>
      <c r="Q182">
        <f>WEEKDAY(Продажи[[#This Row],[Дата заказа]],2)</f>
        <v>4</v>
      </c>
      <c r="R182">
        <f>DAY(Продажи[[#This Row],[Дата заказа]])</f>
        <v>9</v>
      </c>
      <c r="S182" s="25">
        <f>LEFT(Продажи[[#This Row],[мин фасовка, кг]],LEN(Продажи[[#This Row],[мин фасовка, кг]])-3)*Продажи[[#This Row],[Заказанное количество, кг]]</f>
        <v>25</v>
      </c>
      <c r="T182" s="25">
        <f>YEAR(Продажи[[#This Row],[Дата заказа]])</f>
        <v>2020</v>
      </c>
      <c r="U182" s="25">
        <f>INT((Продажи[[#This Row],[Дата заказа]]-DATE(YEAR(Продажи[[#This Row],[Дата заказа]]-WEEKDAY(Продажи[[#This Row],[Дата заказа]]-1)+4),1,3) + WEEKDAY(DATE(YEAR(Продажи[[#This Row],[Дата заказа]]-WEEKDAY(Продажи[[#This Row],[Дата заказа]]-1)+4),1,3))+5)/7)</f>
        <v>2</v>
      </c>
    </row>
    <row r="183" spans="5:21" x14ac:dyDescent="0.45">
      <c r="E183" s="1">
        <v>10</v>
      </c>
      <c r="F183" t="s">
        <v>2649</v>
      </c>
      <c r="G183" t="s">
        <v>2641</v>
      </c>
      <c r="H183" t="s">
        <v>2650</v>
      </c>
      <c r="I183">
        <v>800</v>
      </c>
      <c r="J183" t="s">
        <v>2634</v>
      </c>
      <c r="K183">
        <v>25</v>
      </c>
      <c r="L183">
        <v>20000</v>
      </c>
      <c r="M183">
        <v>0.03</v>
      </c>
      <c r="N183">
        <v>19400</v>
      </c>
      <c r="O183" s="31" t="s">
        <v>2864</v>
      </c>
      <c r="P183">
        <f>MONTH(Продажи[[#This Row],[Дата заказа]])</f>
        <v>10</v>
      </c>
      <c r="Q183">
        <f>WEEKDAY(Продажи[[#This Row],[Дата заказа]],2)</f>
        <v>5</v>
      </c>
      <c r="R183">
        <f>DAY(Продажи[[#This Row],[Дата заказа]])</f>
        <v>23</v>
      </c>
      <c r="S183" s="25">
        <f>LEFT(Продажи[[#This Row],[мин фасовка, кг]],LEN(Продажи[[#This Row],[мин фасовка, кг]])-3)*Продажи[[#This Row],[Заказанное количество, кг]]</f>
        <v>12.5</v>
      </c>
      <c r="T183" s="25">
        <f>YEAR(Продажи[[#This Row],[Дата заказа]])</f>
        <v>2015</v>
      </c>
      <c r="U183"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184" spans="5:21" x14ac:dyDescent="0.45">
      <c r="E184" s="1">
        <v>15</v>
      </c>
      <c r="F184" t="s">
        <v>2717</v>
      </c>
      <c r="G184" t="s">
        <v>2625</v>
      </c>
      <c r="H184" t="s">
        <v>2718</v>
      </c>
      <c r="I184">
        <v>1994</v>
      </c>
      <c r="J184" t="s">
        <v>2618</v>
      </c>
      <c r="K184">
        <v>17</v>
      </c>
      <c r="L184">
        <v>33898</v>
      </c>
      <c r="M184">
        <v>0.06</v>
      </c>
      <c r="N184">
        <v>31864.12</v>
      </c>
      <c r="O184" s="31" t="s">
        <v>2865</v>
      </c>
      <c r="P184">
        <f>MONTH(Продажи[[#This Row],[Дата заказа]])</f>
        <v>2</v>
      </c>
      <c r="Q184">
        <f>WEEKDAY(Продажи[[#This Row],[Дата заказа]],2)</f>
        <v>4</v>
      </c>
      <c r="R184">
        <f>DAY(Продажи[[#This Row],[Дата заказа]])</f>
        <v>12</v>
      </c>
      <c r="S184" s="25">
        <f>LEFT(Продажи[[#This Row],[мин фасовка, кг]],LEN(Продажи[[#This Row],[мин фасовка, кг]])-3)*Продажи[[#This Row],[Заказанное количество, кг]]</f>
        <v>17</v>
      </c>
      <c r="T184" s="25">
        <f>YEAR(Продажи[[#This Row],[Дата заказа]])</f>
        <v>2015</v>
      </c>
      <c r="U184"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185" spans="5:21" x14ac:dyDescent="0.45">
      <c r="E185" s="1">
        <v>54</v>
      </c>
      <c r="F185" t="s">
        <v>2720</v>
      </c>
      <c r="G185" t="s">
        <v>2632</v>
      </c>
      <c r="H185" t="s">
        <v>2721</v>
      </c>
      <c r="I185">
        <v>847</v>
      </c>
      <c r="J185" t="s">
        <v>2634</v>
      </c>
      <c r="K185">
        <v>15</v>
      </c>
      <c r="L185">
        <v>12705</v>
      </c>
      <c r="M185">
        <v>0</v>
      </c>
      <c r="N185">
        <v>12705</v>
      </c>
      <c r="O185" s="31" t="s">
        <v>2866</v>
      </c>
      <c r="P185">
        <f>MONTH(Продажи[[#This Row],[Дата заказа]])</f>
        <v>8</v>
      </c>
      <c r="Q185">
        <f>WEEKDAY(Продажи[[#This Row],[Дата заказа]],2)</f>
        <v>1</v>
      </c>
      <c r="R185">
        <f>DAY(Продажи[[#This Row],[Дата заказа]])</f>
        <v>26</v>
      </c>
      <c r="S185" s="25">
        <f>LEFT(Продажи[[#This Row],[мин фасовка, кг]],LEN(Продажи[[#This Row],[мин фасовка, кг]])-3)*Продажи[[#This Row],[Заказанное количество, кг]]</f>
        <v>7.5</v>
      </c>
      <c r="T185" s="25">
        <f>YEAR(Продажи[[#This Row],[Дата заказа]])</f>
        <v>2019</v>
      </c>
      <c r="U185"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186" spans="5:21" x14ac:dyDescent="0.45">
      <c r="E186" s="1">
        <v>10</v>
      </c>
      <c r="F186" t="s">
        <v>2649</v>
      </c>
      <c r="G186" t="s">
        <v>2641</v>
      </c>
      <c r="H186" t="s">
        <v>2650</v>
      </c>
      <c r="I186">
        <v>800</v>
      </c>
      <c r="J186" t="s">
        <v>2634</v>
      </c>
      <c r="K186">
        <v>25</v>
      </c>
      <c r="L186">
        <v>20000</v>
      </c>
      <c r="M186">
        <v>0.03</v>
      </c>
      <c r="N186">
        <v>19400</v>
      </c>
      <c r="O186" s="31" t="s">
        <v>2867</v>
      </c>
      <c r="P186">
        <f>MONTH(Продажи[[#This Row],[Дата заказа]])</f>
        <v>1</v>
      </c>
      <c r="Q186">
        <f>WEEKDAY(Продажи[[#This Row],[Дата заказа]],2)</f>
        <v>7</v>
      </c>
      <c r="R186">
        <f>DAY(Продажи[[#This Row],[Дата заказа]])</f>
        <v>20</v>
      </c>
      <c r="S186" s="25">
        <f>LEFT(Продажи[[#This Row],[мин фасовка, кг]],LEN(Продажи[[#This Row],[мин фасовка, кг]])-3)*Продажи[[#This Row],[Заказанное количество, кг]]</f>
        <v>12.5</v>
      </c>
      <c r="T186" s="25">
        <f>YEAR(Продажи[[#This Row],[Дата заказа]])</f>
        <v>2019</v>
      </c>
      <c r="U186"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187" spans="5:21" x14ac:dyDescent="0.45">
      <c r="E187" s="1">
        <v>22</v>
      </c>
      <c r="F187" t="s">
        <v>2674</v>
      </c>
      <c r="G187" t="s">
        <v>2675</v>
      </c>
      <c r="H187" t="s">
        <v>2675</v>
      </c>
      <c r="I187">
        <v>4889</v>
      </c>
      <c r="J187" t="s">
        <v>2618</v>
      </c>
      <c r="K187">
        <v>18</v>
      </c>
      <c r="L187">
        <v>88002</v>
      </c>
      <c r="M187">
        <v>0.12</v>
      </c>
      <c r="N187">
        <v>77441.759999999995</v>
      </c>
      <c r="O187" s="31" t="s">
        <v>2685</v>
      </c>
      <c r="P187">
        <f>MONTH(Продажи[[#This Row],[Дата заказа]])</f>
        <v>9</v>
      </c>
      <c r="Q187">
        <f>WEEKDAY(Продажи[[#This Row],[Дата заказа]],2)</f>
        <v>3</v>
      </c>
      <c r="R187">
        <f>DAY(Продажи[[#This Row],[Дата заказа]])</f>
        <v>25</v>
      </c>
      <c r="S187" s="25">
        <f>LEFT(Продажи[[#This Row],[мин фасовка, кг]],LEN(Продажи[[#This Row],[мин фасовка, кг]])-3)*Продажи[[#This Row],[Заказанное количество, кг]]</f>
        <v>18</v>
      </c>
      <c r="T187" s="25">
        <f>YEAR(Продажи[[#This Row],[Дата заказа]])</f>
        <v>2019</v>
      </c>
      <c r="U187"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188" spans="5:21" x14ac:dyDescent="0.45">
      <c r="E188" s="1">
        <v>55</v>
      </c>
      <c r="F188" t="s">
        <v>2660</v>
      </c>
      <c r="G188" t="s">
        <v>2661</v>
      </c>
      <c r="H188" t="s">
        <v>2661</v>
      </c>
      <c r="I188">
        <v>699</v>
      </c>
      <c r="J188" t="s">
        <v>2618</v>
      </c>
      <c r="K188">
        <v>10</v>
      </c>
      <c r="L188">
        <v>6990</v>
      </c>
      <c r="M188">
        <v>0</v>
      </c>
      <c r="N188">
        <v>6990</v>
      </c>
      <c r="O188" s="31" t="s">
        <v>2868</v>
      </c>
      <c r="P188">
        <f>MONTH(Продажи[[#This Row],[Дата заказа]])</f>
        <v>10</v>
      </c>
      <c r="Q188">
        <f>WEEKDAY(Продажи[[#This Row],[Дата заказа]],2)</f>
        <v>4</v>
      </c>
      <c r="R188">
        <f>DAY(Продажи[[#This Row],[Дата заказа]])</f>
        <v>1</v>
      </c>
      <c r="S188" s="25">
        <f>LEFT(Продажи[[#This Row],[мин фасовка, кг]],LEN(Продажи[[#This Row],[мин фасовка, кг]])-3)*Продажи[[#This Row],[Заказанное количество, кг]]</f>
        <v>10</v>
      </c>
      <c r="T188" s="25">
        <f>YEAR(Продажи[[#This Row],[Дата заказа]])</f>
        <v>2015</v>
      </c>
      <c r="U188"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189" spans="5:21" x14ac:dyDescent="0.45">
      <c r="E189" s="1">
        <v>7</v>
      </c>
      <c r="F189" t="s">
        <v>2640</v>
      </c>
      <c r="G189" t="s">
        <v>2641</v>
      </c>
      <c r="H189" t="s">
        <v>2642</v>
      </c>
      <c r="I189">
        <v>1923</v>
      </c>
      <c r="J189" t="s">
        <v>2634</v>
      </c>
      <c r="K189">
        <v>25</v>
      </c>
      <c r="L189">
        <v>48075</v>
      </c>
      <c r="M189">
        <v>0.06</v>
      </c>
      <c r="N189">
        <v>45190.5</v>
      </c>
      <c r="O189" s="31" t="s">
        <v>2869</v>
      </c>
      <c r="P189">
        <f>MONTH(Продажи[[#This Row],[Дата заказа]])</f>
        <v>1</v>
      </c>
      <c r="Q189">
        <f>WEEKDAY(Продажи[[#This Row],[Дата заказа]],2)</f>
        <v>4</v>
      </c>
      <c r="R189">
        <f>DAY(Продажи[[#This Row],[Дата заказа]])</f>
        <v>11</v>
      </c>
      <c r="S189" s="25">
        <f>LEFT(Продажи[[#This Row],[мин фасовка, кг]],LEN(Продажи[[#This Row],[мин фасовка, кг]])-3)*Продажи[[#This Row],[Заказанное количество, кг]]</f>
        <v>12.5</v>
      </c>
      <c r="T189" s="25">
        <f>YEAR(Продажи[[#This Row],[Дата заказа]])</f>
        <v>2018</v>
      </c>
      <c r="U189" s="25">
        <f>INT((Продажи[[#This Row],[Дата заказа]]-DATE(YEAR(Продажи[[#This Row],[Дата заказа]]-WEEKDAY(Продажи[[#This Row],[Дата заказа]]-1)+4),1,3) + WEEKDAY(DATE(YEAR(Продажи[[#This Row],[Дата заказа]]-WEEKDAY(Продажи[[#This Row],[Дата заказа]]-1)+4),1,3))+5)/7)</f>
        <v>2</v>
      </c>
    </row>
    <row r="190" spans="5:21" x14ac:dyDescent="0.45">
      <c r="E190" s="1">
        <v>19</v>
      </c>
      <c r="F190" t="s">
        <v>2742</v>
      </c>
      <c r="G190" t="s">
        <v>2632</v>
      </c>
      <c r="H190" t="s">
        <v>2743</v>
      </c>
      <c r="I190">
        <v>1879</v>
      </c>
      <c r="J190" t="s">
        <v>2634</v>
      </c>
      <c r="K190">
        <v>15</v>
      </c>
      <c r="L190">
        <v>28185</v>
      </c>
      <c r="M190">
        <v>0.03</v>
      </c>
      <c r="N190">
        <v>27339.45</v>
      </c>
      <c r="O190" s="31" t="s">
        <v>2870</v>
      </c>
      <c r="P190">
        <f>MONTH(Продажи[[#This Row],[Дата заказа]])</f>
        <v>12</v>
      </c>
      <c r="Q190">
        <f>WEEKDAY(Продажи[[#This Row],[Дата заказа]],2)</f>
        <v>5</v>
      </c>
      <c r="R190">
        <f>DAY(Продажи[[#This Row],[Дата заказа]])</f>
        <v>11</v>
      </c>
      <c r="S190" s="25">
        <f>LEFT(Продажи[[#This Row],[мин фасовка, кг]],LEN(Продажи[[#This Row],[мин фасовка, кг]])-3)*Продажи[[#This Row],[Заказанное количество, кг]]</f>
        <v>7.5</v>
      </c>
      <c r="T190" s="25">
        <f>YEAR(Продажи[[#This Row],[Дата заказа]])</f>
        <v>2020</v>
      </c>
      <c r="U190"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191" spans="5:21" x14ac:dyDescent="0.45">
      <c r="E191" s="1">
        <v>17</v>
      </c>
      <c r="F191" t="s">
        <v>2871</v>
      </c>
      <c r="G191" t="s">
        <v>2621</v>
      </c>
      <c r="H191" t="s">
        <v>2622</v>
      </c>
      <c r="I191">
        <v>967</v>
      </c>
      <c r="J191" t="s">
        <v>2618</v>
      </c>
      <c r="K191">
        <v>12</v>
      </c>
      <c r="L191">
        <v>11604</v>
      </c>
      <c r="M191">
        <v>0</v>
      </c>
      <c r="N191">
        <v>11604</v>
      </c>
      <c r="O191" s="31" t="s">
        <v>2872</v>
      </c>
      <c r="P191">
        <f>MONTH(Продажи[[#This Row],[Дата заказа]])</f>
        <v>11</v>
      </c>
      <c r="Q191">
        <f>WEEKDAY(Продажи[[#This Row],[Дата заказа]],2)</f>
        <v>2</v>
      </c>
      <c r="R191">
        <f>DAY(Продажи[[#This Row],[Дата заказа]])</f>
        <v>3</v>
      </c>
      <c r="S191" s="25">
        <f>LEFT(Продажи[[#This Row],[мин фасовка, кг]],LEN(Продажи[[#This Row],[мин фасовка, кг]])-3)*Продажи[[#This Row],[Заказанное количество, кг]]</f>
        <v>12</v>
      </c>
      <c r="T191" s="25">
        <f>YEAR(Продажи[[#This Row],[Дата заказа]])</f>
        <v>2020</v>
      </c>
      <c r="U191"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192" spans="5:21" x14ac:dyDescent="0.45">
      <c r="E192" s="1">
        <v>36</v>
      </c>
      <c r="F192" t="s">
        <v>2631</v>
      </c>
      <c r="G192" t="s">
        <v>2632</v>
      </c>
      <c r="H192" t="s">
        <v>2633</v>
      </c>
      <c r="I192">
        <v>912</v>
      </c>
      <c r="J192" t="s">
        <v>2634</v>
      </c>
      <c r="K192">
        <v>15</v>
      </c>
      <c r="L192">
        <v>13680</v>
      </c>
      <c r="M192">
        <v>0</v>
      </c>
      <c r="N192">
        <v>13680</v>
      </c>
      <c r="O192" s="31" t="s">
        <v>2873</v>
      </c>
      <c r="P192">
        <f>MONTH(Продажи[[#This Row],[Дата заказа]])</f>
        <v>8</v>
      </c>
      <c r="Q192">
        <f>WEEKDAY(Продажи[[#This Row],[Дата заказа]],2)</f>
        <v>2</v>
      </c>
      <c r="R192">
        <f>DAY(Продажи[[#This Row],[Дата заказа]])</f>
        <v>2</v>
      </c>
      <c r="S192" s="25">
        <f>LEFT(Продажи[[#This Row],[мин фасовка, кг]],LEN(Продажи[[#This Row],[мин фасовка, кг]])-3)*Продажи[[#This Row],[Заказанное количество, кг]]</f>
        <v>7.5</v>
      </c>
      <c r="T192" s="25">
        <f>YEAR(Продажи[[#This Row],[Дата заказа]])</f>
        <v>2016</v>
      </c>
      <c r="U192" s="25">
        <f>INT((Продажи[[#This Row],[Дата заказа]]-DATE(YEAR(Продажи[[#This Row],[Дата заказа]]-WEEKDAY(Продажи[[#This Row],[Дата заказа]]-1)+4),1,3) + WEEKDAY(DATE(YEAR(Продажи[[#This Row],[Дата заказа]]-WEEKDAY(Продажи[[#This Row],[Дата заказа]]-1)+4),1,3))+5)/7)</f>
        <v>31</v>
      </c>
    </row>
    <row r="193" spans="5:21" x14ac:dyDescent="0.45">
      <c r="E193" s="1">
        <v>13</v>
      </c>
      <c r="F193" t="s">
        <v>2746</v>
      </c>
      <c r="G193" t="s">
        <v>2621</v>
      </c>
      <c r="H193" t="s">
        <v>2747</v>
      </c>
      <c r="I193">
        <v>759</v>
      </c>
      <c r="J193" t="s">
        <v>2618</v>
      </c>
      <c r="K193">
        <v>14</v>
      </c>
      <c r="L193">
        <v>10626</v>
      </c>
      <c r="M193">
        <v>0</v>
      </c>
      <c r="N193">
        <v>10626</v>
      </c>
      <c r="O193" s="31" t="s">
        <v>2874</v>
      </c>
      <c r="P193">
        <f>MONTH(Продажи[[#This Row],[Дата заказа]])</f>
        <v>3</v>
      </c>
      <c r="Q193">
        <f>WEEKDAY(Продажи[[#This Row],[Дата заказа]],2)</f>
        <v>6</v>
      </c>
      <c r="R193">
        <f>DAY(Продажи[[#This Row],[Дата заказа]])</f>
        <v>28</v>
      </c>
      <c r="S193" s="25">
        <f>LEFT(Продажи[[#This Row],[мин фасовка, кг]],LEN(Продажи[[#This Row],[мин фасовка, кг]])-3)*Продажи[[#This Row],[Заказанное количество, кг]]</f>
        <v>14</v>
      </c>
      <c r="T193" s="25">
        <f>YEAR(Продажи[[#This Row],[Дата заказа]])</f>
        <v>2015</v>
      </c>
      <c r="U193"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194" spans="5:21" x14ac:dyDescent="0.45">
      <c r="E194" s="1">
        <v>52</v>
      </c>
      <c r="F194" t="s">
        <v>2695</v>
      </c>
      <c r="G194" t="s">
        <v>2621</v>
      </c>
      <c r="H194" t="s">
        <v>2696</v>
      </c>
      <c r="I194">
        <v>1182</v>
      </c>
      <c r="J194" t="s">
        <v>2634</v>
      </c>
      <c r="K194">
        <v>17</v>
      </c>
      <c r="L194">
        <v>20094</v>
      </c>
      <c r="M194">
        <v>0.03</v>
      </c>
      <c r="N194">
        <v>19491.18</v>
      </c>
      <c r="O194" s="31" t="s">
        <v>2875</v>
      </c>
      <c r="P194">
        <f>MONTH(Продажи[[#This Row],[Дата заказа]])</f>
        <v>10</v>
      </c>
      <c r="Q194">
        <f>WEEKDAY(Продажи[[#This Row],[Дата заказа]],2)</f>
        <v>6</v>
      </c>
      <c r="R194">
        <f>DAY(Продажи[[#This Row],[Дата заказа]])</f>
        <v>21</v>
      </c>
      <c r="S194" s="25">
        <f>LEFT(Продажи[[#This Row],[мин фасовка, кг]],LEN(Продажи[[#This Row],[мин фасовка, кг]])-3)*Продажи[[#This Row],[Заказанное количество, кг]]</f>
        <v>8.5</v>
      </c>
      <c r="T194" s="25">
        <f>YEAR(Продажи[[#This Row],[Дата заказа]])</f>
        <v>2017</v>
      </c>
      <c r="U194"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195" spans="5:21" x14ac:dyDescent="0.45">
      <c r="E195" s="1">
        <v>17</v>
      </c>
      <c r="F195" t="s">
        <v>2871</v>
      </c>
      <c r="G195" t="s">
        <v>2621</v>
      </c>
      <c r="H195" t="s">
        <v>2622</v>
      </c>
      <c r="I195">
        <v>967</v>
      </c>
      <c r="J195" t="s">
        <v>2618</v>
      </c>
      <c r="K195">
        <v>12</v>
      </c>
      <c r="L195">
        <v>11604</v>
      </c>
      <c r="M195">
        <v>0</v>
      </c>
      <c r="N195">
        <v>11604</v>
      </c>
      <c r="O195" s="31" t="s">
        <v>2876</v>
      </c>
      <c r="P195">
        <f>MONTH(Продажи[[#This Row],[Дата заказа]])</f>
        <v>3</v>
      </c>
      <c r="Q195">
        <f>WEEKDAY(Продажи[[#This Row],[Дата заказа]],2)</f>
        <v>2</v>
      </c>
      <c r="R195">
        <f>DAY(Продажи[[#This Row],[Дата заказа]])</f>
        <v>5</v>
      </c>
      <c r="S195" s="25">
        <f>LEFT(Продажи[[#This Row],[мин фасовка, кг]],LEN(Продажи[[#This Row],[мин фасовка, кг]])-3)*Продажи[[#This Row],[Заказанное количество, кг]]</f>
        <v>12</v>
      </c>
      <c r="T195" s="25">
        <f>YEAR(Продажи[[#This Row],[Дата заказа]])</f>
        <v>2019</v>
      </c>
      <c r="U195"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196" spans="5:21" x14ac:dyDescent="0.45">
      <c r="E196" s="1">
        <v>34</v>
      </c>
      <c r="F196" t="s">
        <v>2655</v>
      </c>
      <c r="G196" t="s">
        <v>2641</v>
      </c>
      <c r="H196" t="s">
        <v>2656</v>
      </c>
      <c r="I196">
        <v>2199</v>
      </c>
      <c r="J196" t="s">
        <v>2634</v>
      </c>
      <c r="K196">
        <v>60</v>
      </c>
      <c r="L196">
        <v>131940</v>
      </c>
      <c r="M196">
        <v>0.15</v>
      </c>
      <c r="N196">
        <v>112149</v>
      </c>
      <c r="O196" s="31" t="s">
        <v>2877</v>
      </c>
      <c r="P196">
        <f>MONTH(Продажи[[#This Row],[Дата заказа]])</f>
        <v>5</v>
      </c>
      <c r="Q196">
        <f>WEEKDAY(Продажи[[#This Row],[Дата заказа]],2)</f>
        <v>7</v>
      </c>
      <c r="R196">
        <f>DAY(Продажи[[#This Row],[Дата заказа]])</f>
        <v>6</v>
      </c>
      <c r="S196" s="25">
        <f>LEFT(Продажи[[#This Row],[мин фасовка, кг]],LEN(Продажи[[#This Row],[мин фасовка, кг]])-3)*Продажи[[#This Row],[Заказанное количество, кг]]</f>
        <v>30</v>
      </c>
      <c r="T196" s="25">
        <f>YEAR(Продажи[[#This Row],[Дата заказа]])</f>
        <v>2018</v>
      </c>
      <c r="U196"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197" spans="5:21" x14ac:dyDescent="0.45">
      <c r="E197" s="1">
        <v>46</v>
      </c>
      <c r="F197" t="s">
        <v>2647</v>
      </c>
      <c r="G197" t="s">
        <v>2637</v>
      </c>
      <c r="H197" t="s">
        <v>2637</v>
      </c>
      <c r="I197">
        <v>770</v>
      </c>
      <c r="J197" t="s">
        <v>2634</v>
      </c>
      <c r="K197">
        <v>20</v>
      </c>
      <c r="L197">
        <v>15400</v>
      </c>
      <c r="M197">
        <v>0.03</v>
      </c>
      <c r="N197">
        <v>14938</v>
      </c>
      <c r="O197" s="31" t="s">
        <v>2878</v>
      </c>
      <c r="P197">
        <f>MONTH(Продажи[[#This Row],[Дата заказа]])</f>
        <v>1</v>
      </c>
      <c r="Q197">
        <f>WEEKDAY(Продажи[[#This Row],[Дата заказа]],2)</f>
        <v>7</v>
      </c>
      <c r="R197">
        <f>DAY(Продажи[[#This Row],[Дата заказа]])</f>
        <v>4</v>
      </c>
      <c r="S197" s="25">
        <f>LEFT(Продажи[[#This Row],[мин фасовка, кг]],LEN(Продажи[[#This Row],[мин фасовка, кг]])-3)*Продажи[[#This Row],[Заказанное количество, кг]]</f>
        <v>10</v>
      </c>
      <c r="T197" s="25">
        <f>YEAR(Продажи[[#This Row],[Дата заказа]])</f>
        <v>2015</v>
      </c>
      <c r="U197"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198" spans="5:21" x14ac:dyDescent="0.45">
      <c r="E198" s="1">
        <v>3</v>
      </c>
      <c r="F198" t="s">
        <v>2759</v>
      </c>
      <c r="G198" t="s">
        <v>2621</v>
      </c>
      <c r="H198" t="s">
        <v>2621</v>
      </c>
      <c r="I198">
        <v>807</v>
      </c>
      <c r="J198" t="s">
        <v>2634</v>
      </c>
      <c r="K198">
        <v>18</v>
      </c>
      <c r="L198">
        <v>14526</v>
      </c>
      <c r="M198">
        <v>0</v>
      </c>
      <c r="N198">
        <v>14526</v>
      </c>
      <c r="O198" s="31" t="s">
        <v>2879</v>
      </c>
      <c r="P198">
        <f>MONTH(Продажи[[#This Row],[Дата заказа]])</f>
        <v>5</v>
      </c>
      <c r="Q198">
        <f>WEEKDAY(Продажи[[#This Row],[Дата заказа]],2)</f>
        <v>3</v>
      </c>
      <c r="R198">
        <f>DAY(Продажи[[#This Row],[Дата заказа]])</f>
        <v>6</v>
      </c>
      <c r="S198" s="25">
        <f>LEFT(Продажи[[#This Row],[мин фасовка, кг]],LEN(Продажи[[#This Row],[мин фасовка, кг]])-3)*Продажи[[#This Row],[Заказанное количество, кг]]</f>
        <v>9</v>
      </c>
      <c r="T198" s="25">
        <f>YEAR(Продажи[[#This Row],[Дата заказа]])</f>
        <v>2020</v>
      </c>
      <c r="U198"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199" spans="5:21" x14ac:dyDescent="0.45">
      <c r="E199" s="1">
        <v>16</v>
      </c>
      <c r="F199" t="s">
        <v>2736</v>
      </c>
      <c r="G199" t="s">
        <v>2737</v>
      </c>
      <c r="H199" t="s">
        <v>2738</v>
      </c>
      <c r="I199">
        <v>843</v>
      </c>
      <c r="J199" t="s">
        <v>2618</v>
      </c>
      <c r="K199">
        <v>5</v>
      </c>
      <c r="L199">
        <v>4215</v>
      </c>
      <c r="M199">
        <v>0</v>
      </c>
      <c r="N199">
        <v>4215</v>
      </c>
      <c r="O199" s="31" t="s">
        <v>2880</v>
      </c>
      <c r="P199">
        <f>MONTH(Продажи[[#This Row],[Дата заказа]])</f>
        <v>7</v>
      </c>
      <c r="Q199">
        <f>WEEKDAY(Продажи[[#This Row],[Дата заказа]],2)</f>
        <v>2</v>
      </c>
      <c r="R199">
        <f>DAY(Продажи[[#This Row],[Дата заказа]])</f>
        <v>2</v>
      </c>
      <c r="S199" s="25">
        <f>LEFT(Продажи[[#This Row],[мин фасовка, кг]],LEN(Продажи[[#This Row],[мин фасовка, кг]])-3)*Продажи[[#This Row],[Заказанное количество, кг]]</f>
        <v>5</v>
      </c>
      <c r="T199" s="25">
        <f>YEAR(Продажи[[#This Row],[Дата заказа]])</f>
        <v>2019</v>
      </c>
      <c r="U199" s="25">
        <f>INT((Продажи[[#This Row],[Дата заказа]]-DATE(YEAR(Продажи[[#This Row],[Дата заказа]]-WEEKDAY(Продажи[[#This Row],[Дата заказа]]-1)+4),1,3) + WEEKDAY(DATE(YEAR(Продажи[[#This Row],[Дата заказа]]-WEEKDAY(Продажи[[#This Row],[Дата заказа]]-1)+4),1,3))+5)/7)</f>
        <v>27</v>
      </c>
    </row>
    <row r="200" spans="5:21" x14ac:dyDescent="0.45">
      <c r="E200" s="1">
        <v>52</v>
      </c>
      <c r="F200" t="s">
        <v>2695</v>
      </c>
      <c r="G200" t="s">
        <v>2621</v>
      </c>
      <c r="H200" t="s">
        <v>2696</v>
      </c>
      <c r="I200">
        <v>1182</v>
      </c>
      <c r="J200" t="s">
        <v>2634</v>
      </c>
      <c r="K200">
        <v>17</v>
      </c>
      <c r="L200">
        <v>20094</v>
      </c>
      <c r="M200">
        <v>0.03</v>
      </c>
      <c r="N200">
        <v>19491.18</v>
      </c>
      <c r="O200" s="31" t="s">
        <v>2881</v>
      </c>
      <c r="P200">
        <f>MONTH(Продажи[[#This Row],[Дата заказа]])</f>
        <v>7</v>
      </c>
      <c r="Q200">
        <f>WEEKDAY(Продажи[[#This Row],[Дата заказа]],2)</f>
        <v>5</v>
      </c>
      <c r="R200">
        <f>DAY(Продажи[[#This Row],[Дата заказа]])</f>
        <v>29</v>
      </c>
      <c r="S200" s="25">
        <f>LEFT(Продажи[[#This Row],[мин фасовка, кг]],LEN(Продажи[[#This Row],[мин фасовка, кг]])-3)*Продажи[[#This Row],[Заказанное количество, кг]]</f>
        <v>8.5</v>
      </c>
      <c r="T200" s="25">
        <f>YEAR(Продажи[[#This Row],[Дата заказа]])</f>
        <v>2016</v>
      </c>
      <c r="U200"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201" spans="5:21" x14ac:dyDescent="0.45">
      <c r="E201" s="1">
        <v>6</v>
      </c>
      <c r="F201" t="s">
        <v>2751</v>
      </c>
      <c r="G201" t="s">
        <v>2621</v>
      </c>
      <c r="H201" t="s">
        <v>2752</v>
      </c>
      <c r="I201">
        <v>3197</v>
      </c>
      <c r="J201" t="s">
        <v>2618</v>
      </c>
      <c r="K201">
        <v>6</v>
      </c>
      <c r="L201">
        <v>19182</v>
      </c>
      <c r="M201">
        <v>0.03</v>
      </c>
      <c r="N201">
        <v>18606.54</v>
      </c>
      <c r="O201" s="31" t="s">
        <v>2882</v>
      </c>
      <c r="P201">
        <f>MONTH(Продажи[[#This Row],[Дата заказа]])</f>
        <v>9</v>
      </c>
      <c r="Q201">
        <f>WEEKDAY(Продажи[[#This Row],[Дата заказа]],2)</f>
        <v>5</v>
      </c>
      <c r="R201">
        <f>DAY(Продажи[[#This Row],[Дата заказа]])</f>
        <v>16</v>
      </c>
      <c r="S201" s="25">
        <f>LEFT(Продажи[[#This Row],[мин фасовка, кг]],LEN(Продажи[[#This Row],[мин фасовка, кг]])-3)*Продажи[[#This Row],[Заказанное количество, кг]]</f>
        <v>6</v>
      </c>
      <c r="T201" s="25">
        <f>YEAR(Продажи[[#This Row],[Дата заказа]])</f>
        <v>2016</v>
      </c>
      <c r="U201"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202" spans="5:21" x14ac:dyDescent="0.45">
      <c r="E202" s="1">
        <v>28</v>
      </c>
      <c r="F202" t="s">
        <v>2678</v>
      </c>
      <c r="G202" t="s">
        <v>2625</v>
      </c>
      <c r="H202" t="s">
        <v>2626</v>
      </c>
      <c r="I202">
        <v>1994</v>
      </c>
      <c r="J202" t="s">
        <v>2618</v>
      </c>
      <c r="K202">
        <v>40</v>
      </c>
      <c r="L202">
        <v>79760</v>
      </c>
      <c r="M202">
        <v>0.12</v>
      </c>
      <c r="N202">
        <v>70188.800000000003</v>
      </c>
      <c r="O202" s="31" t="s">
        <v>2883</v>
      </c>
      <c r="P202">
        <f>MONTH(Продажи[[#This Row],[Дата заказа]])</f>
        <v>7</v>
      </c>
      <c r="Q202">
        <f>WEEKDAY(Продажи[[#This Row],[Дата заказа]],2)</f>
        <v>4</v>
      </c>
      <c r="R202">
        <f>DAY(Продажи[[#This Row],[Дата заказа]])</f>
        <v>21</v>
      </c>
      <c r="S202" s="25">
        <f>LEFT(Продажи[[#This Row],[мин фасовка, кг]],LEN(Продажи[[#This Row],[мин фасовка, кг]])-3)*Продажи[[#This Row],[Заказанное количество, кг]]</f>
        <v>40</v>
      </c>
      <c r="T202" s="25">
        <f>YEAR(Продажи[[#This Row],[Дата заказа]])</f>
        <v>2016</v>
      </c>
      <c r="U202"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203" spans="5:21" x14ac:dyDescent="0.45">
      <c r="E203" s="1">
        <v>16</v>
      </c>
      <c r="F203" t="s">
        <v>2736</v>
      </c>
      <c r="G203" t="s">
        <v>2737</v>
      </c>
      <c r="H203" t="s">
        <v>2738</v>
      </c>
      <c r="I203">
        <v>843</v>
      </c>
      <c r="J203" t="s">
        <v>2618</v>
      </c>
      <c r="K203">
        <v>5</v>
      </c>
      <c r="L203">
        <v>4215</v>
      </c>
      <c r="M203">
        <v>0</v>
      </c>
      <c r="N203">
        <v>4215</v>
      </c>
      <c r="O203" s="31" t="s">
        <v>2884</v>
      </c>
      <c r="P203">
        <f>MONTH(Продажи[[#This Row],[Дата заказа]])</f>
        <v>5</v>
      </c>
      <c r="Q203">
        <f>WEEKDAY(Продажи[[#This Row],[Дата заказа]],2)</f>
        <v>6</v>
      </c>
      <c r="R203">
        <f>DAY(Продажи[[#This Row],[Дата заказа]])</f>
        <v>25</v>
      </c>
      <c r="S203" s="25">
        <f>LEFT(Продажи[[#This Row],[мин фасовка, кг]],LEN(Продажи[[#This Row],[мин фасовка, кг]])-3)*Продажи[[#This Row],[Заказанное количество, кг]]</f>
        <v>5</v>
      </c>
      <c r="T203" s="25">
        <f>YEAR(Продажи[[#This Row],[Дата заказа]])</f>
        <v>2019</v>
      </c>
      <c r="U203" s="25">
        <f>INT((Продажи[[#This Row],[Дата заказа]]-DATE(YEAR(Продажи[[#This Row],[Дата заказа]]-WEEKDAY(Продажи[[#This Row],[Дата заказа]]-1)+4),1,3) + WEEKDAY(DATE(YEAR(Продажи[[#This Row],[Дата заказа]]-WEEKDAY(Продажи[[#This Row],[Дата заказа]]-1)+4),1,3))+5)/7)</f>
        <v>21</v>
      </c>
    </row>
    <row r="204" spans="5:21" x14ac:dyDescent="0.45">
      <c r="E204" s="1">
        <v>28</v>
      </c>
      <c r="F204" t="s">
        <v>2678</v>
      </c>
      <c r="G204" t="s">
        <v>2625</v>
      </c>
      <c r="H204" t="s">
        <v>2626</v>
      </c>
      <c r="I204">
        <v>1994</v>
      </c>
      <c r="J204" t="s">
        <v>2618</v>
      </c>
      <c r="K204">
        <v>40</v>
      </c>
      <c r="L204">
        <v>79760</v>
      </c>
      <c r="M204">
        <v>0.12</v>
      </c>
      <c r="N204">
        <v>70188.800000000003</v>
      </c>
      <c r="O204" s="31" t="s">
        <v>2818</v>
      </c>
      <c r="P204">
        <f>MONTH(Продажи[[#This Row],[Дата заказа]])</f>
        <v>3</v>
      </c>
      <c r="Q204">
        <f>WEEKDAY(Продажи[[#This Row],[Дата заказа]],2)</f>
        <v>1</v>
      </c>
      <c r="R204">
        <f>DAY(Продажи[[#This Row],[Дата заказа]])</f>
        <v>4</v>
      </c>
      <c r="S204" s="25">
        <f>LEFT(Продажи[[#This Row],[мин фасовка, кг]],LEN(Продажи[[#This Row],[мин фасовка, кг]])-3)*Продажи[[#This Row],[Заказанное количество, кг]]</f>
        <v>40</v>
      </c>
      <c r="T204" s="25">
        <f>YEAR(Продажи[[#This Row],[Дата заказа]])</f>
        <v>2019</v>
      </c>
      <c r="U204"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205" spans="5:21" x14ac:dyDescent="0.45">
      <c r="E205" s="1">
        <v>36</v>
      </c>
      <c r="F205" t="s">
        <v>2631</v>
      </c>
      <c r="G205" t="s">
        <v>2632</v>
      </c>
      <c r="H205" t="s">
        <v>2633</v>
      </c>
      <c r="I205">
        <v>912</v>
      </c>
      <c r="J205" t="s">
        <v>2634</v>
      </c>
      <c r="K205">
        <v>15</v>
      </c>
      <c r="L205">
        <v>13680</v>
      </c>
      <c r="M205">
        <v>0</v>
      </c>
      <c r="N205">
        <v>13680</v>
      </c>
      <c r="O205" s="31" t="s">
        <v>2885</v>
      </c>
      <c r="P205">
        <f>MONTH(Продажи[[#This Row],[Дата заказа]])</f>
        <v>1</v>
      </c>
      <c r="Q205">
        <f>WEEKDAY(Продажи[[#This Row],[Дата заказа]],2)</f>
        <v>7</v>
      </c>
      <c r="R205">
        <f>DAY(Продажи[[#This Row],[Дата заказа]])</f>
        <v>1</v>
      </c>
      <c r="S205" s="25">
        <f>LEFT(Продажи[[#This Row],[мин фасовка, кг]],LEN(Продажи[[#This Row],[мин фасовка, кг]])-3)*Продажи[[#This Row],[Заказанное количество, кг]]</f>
        <v>7.5</v>
      </c>
      <c r="T205" s="25">
        <f>YEAR(Продажи[[#This Row],[Дата заказа]])</f>
        <v>2017</v>
      </c>
      <c r="U205"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06" spans="5:21" x14ac:dyDescent="0.45">
      <c r="E206" s="1">
        <v>46</v>
      </c>
      <c r="F206" t="s">
        <v>2647</v>
      </c>
      <c r="G206" t="s">
        <v>2637</v>
      </c>
      <c r="H206" t="s">
        <v>2637</v>
      </c>
      <c r="I206">
        <v>770</v>
      </c>
      <c r="J206" t="s">
        <v>2634</v>
      </c>
      <c r="K206">
        <v>20</v>
      </c>
      <c r="L206">
        <v>15400</v>
      </c>
      <c r="M206">
        <v>0.03</v>
      </c>
      <c r="N206">
        <v>14938</v>
      </c>
      <c r="O206" s="31" t="s">
        <v>2886</v>
      </c>
      <c r="P206">
        <f>MONTH(Продажи[[#This Row],[Дата заказа]])</f>
        <v>10</v>
      </c>
      <c r="Q206">
        <f>WEEKDAY(Продажи[[#This Row],[Дата заказа]],2)</f>
        <v>2</v>
      </c>
      <c r="R206">
        <f>DAY(Продажи[[#This Row],[Дата заказа]])</f>
        <v>20</v>
      </c>
      <c r="S206" s="25">
        <f>LEFT(Продажи[[#This Row],[мин фасовка, кг]],LEN(Продажи[[#This Row],[мин фасовка, кг]])-3)*Продажи[[#This Row],[Заказанное количество, кг]]</f>
        <v>10</v>
      </c>
      <c r="T206" s="25">
        <f>YEAR(Продажи[[#This Row],[Дата заказа]])</f>
        <v>2020</v>
      </c>
      <c r="U206"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207" spans="5:21" x14ac:dyDescent="0.45">
      <c r="E207" s="1">
        <v>46</v>
      </c>
      <c r="F207" t="s">
        <v>2647</v>
      </c>
      <c r="G207" t="s">
        <v>2637</v>
      </c>
      <c r="H207" t="s">
        <v>2637</v>
      </c>
      <c r="I207">
        <v>770</v>
      </c>
      <c r="J207" t="s">
        <v>2634</v>
      </c>
      <c r="K207">
        <v>20</v>
      </c>
      <c r="L207">
        <v>15400</v>
      </c>
      <c r="M207">
        <v>0.03</v>
      </c>
      <c r="N207">
        <v>14938</v>
      </c>
      <c r="O207" s="31" t="s">
        <v>2887</v>
      </c>
      <c r="P207">
        <f>MONTH(Продажи[[#This Row],[Дата заказа]])</f>
        <v>7</v>
      </c>
      <c r="Q207">
        <f>WEEKDAY(Продажи[[#This Row],[Дата заказа]],2)</f>
        <v>4</v>
      </c>
      <c r="R207">
        <f>DAY(Продажи[[#This Row],[Дата заказа]])</f>
        <v>16</v>
      </c>
      <c r="S207" s="25">
        <f>LEFT(Продажи[[#This Row],[мин фасовка, кг]],LEN(Продажи[[#This Row],[мин фасовка, кг]])-3)*Продажи[[#This Row],[Заказанное количество, кг]]</f>
        <v>10</v>
      </c>
      <c r="T207" s="25">
        <f>YEAR(Продажи[[#This Row],[Дата заказа]])</f>
        <v>2015</v>
      </c>
      <c r="U207"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208" spans="5:21" x14ac:dyDescent="0.45">
      <c r="E208" s="1">
        <v>47</v>
      </c>
      <c r="F208" t="s">
        <v>2689</v>
      </c>
      <c r="G208" t="s">
        <v>2625</v>
      </c>
      <c r="H208" t="s">
        <v>2690</v>
      </c>
      <c r="I208">
        <v>1994</v>
      </c>
      <c r="J208" t="s">
        <v>2618</v>
      </c>
      <c r="K208">
        <v>12</v>
      </c>
      <c r="L208">
        <v>23928</v>
      </c>
      <c r="M208">
        <v>0.03</v>
      </c>
      <c r="N208">
        <v>23210.16</v>
      </c>
      <c r="O208" s="31" t="s">
        <v>2888</v>
      </c>
      <c r="P208">
        <f>MONTH(Продажи[[#This Row],[Дата заказа]])</f>
        <v>11</v>
      </c>
      <c r="Q208">
        <f>WEEKDAY(Продажи[[#This Row],[Дата заказа]],2)</f>
        <v>4</v>
      </c>
      <c r="R208">
        <f>DAY(Продажи[[#This Row],[Дата заказа]])</f>
        <v>2</v>
      </c>
      <c r="S208" s="25">
        <f>LEFT(Продажи[[#This Row],[мин фасовка, кг]],LEN(Продажи[[#This Row],[мин фасовка, кг]])-3)*Продажи[[#This Row],[Заказанное количество, кг]]</f>
        <v>12</v>
      </c>
      <c r="T208" s="25">
        <f>YEAR(Продажи[[#This Row],[Дата заказа]])</f>
        <v>2017</v>
      </c>
      <c r="U208"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209" spans="5:21" x14ac:dyDescent="0.45">
      <c r="E209" s="1">
        <v>9</v>
      </c>
      <c r="F209" t="s">
        <v>2660</v>
      </c>
      <c r="G209" t="s">
        <v>2661</v>
      </c>
      <c r="H209" t="s">
        <v>2661</v>
      </c>
      <c r="I209">
        <v>699</v>
      </c>
      <c r="J209" t="s">
        <v>2618</v>
      </c>
      <c r="K209">
        <v>10</v>
      </c>
      <c r="L209">
        <v>6990</v>
      </c>
      <c r="M209">
        <v>0</v>
      </c>
      <c r="N209">
        <v>6990</v>
      </c>
      <c r="O209" s="31" t="s">
        <v>2889</v>
      </c>
      <c r="P209">
        <f>MONTH(Продажи[[#This Row],[Дата заказа]])</f>
        <v>3</v>
      </c>
      <c r="Q209">
        <f>WEEKDAY(Продажи[[#This Row],[Дата заказа]],2)</f>
        <v>4</v>
      </c>
      <c r="R209">
        <f>DAY(Продажи[[#This Row],[Дата заказа]])</f>
        <v>23</v>
      </c>
      <c r="S209" s="25">
        <f>LEFT(Продажи[[#This Row],[мин фасовка, кг]],LEN(Продажи[[#This Row],[мин фасовка, кг]])-3)*Продажи[[#This Row],[Заказанное количество, кг]]</f>
        <v>10</v>
      </c>
      <c r="T209" s="25">
        <f>YEAR(Продажи[[#This Row],[Дата заказа]])</f>
        <v>2017</v>
      </c>
      <c r="U209"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210" spans="5:21" x14ac:dyDescent="0.45">
      <c r="E210" s="1">
        <v>42</v>
      </c>
      <c r="F210" t="s">
        <v>2649</v>
      </c>
      <c r="G210" t="s">
        <v>2641</v>
      </c>
      <c r="H210" t="s">
        <v>2650</v>
      </c>
      <c r="I210">
        <v>800</v>
      </c>
      <c r="J210" t="s">
        <v>2634</v>
      </c>
      <c r="K210">
        <v>25</v>
      </c>
      <c r="L210">
        <v>20000</v>
      </c>
      <c r="M210">
        <v>0.03</v>
      </c>
      <c r="N210">
        <v>19400</v>
      </c>
      <c r="O210" s="31" t="s">
        <v>2890</v>
      </c>
      <c r="P210">
        <f>MONTH(Продажи[[#This Row],[Дата заказа]])</f>
        <v>11</v>
      </c>
      <c r="Q210">
        <f>WEEKDAY(Продажи[[#This Row],[Дата заказа]],2)</f>
        <v>6</v>
      </c>
      <c r="R210">
        <f>DAY(Продажи[[#This Row],[Дата заказа]])</f>
        <v>24</v>
      </c>
      <c r="S210" s="25">
        <f>LEFT(Продажи[[#This Row],[мин фасовка, кг]],LEN(Продажи[[#This Row],[мин фасовка, кг]])-3)*Продажи[[#This Row],[Заказанное количество, кг]]</f>
        <v>12.5</v>
      </c>
      <c r="T210" s="25">
        <f>YEAR(Продажи[[#This Row],[Дата заказа]])</f>
        <v>2018</v>
      </c>
      <c r="U210"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211" spans="5:21" x14ac:dyDescent="0.45">
      <c r="E211" s="1">
        <v>33</v>
      </c>
      <c r="F211" t="s">
        <v>2689</v>
      </c>
      <c r="G211" t="s">
        <v>2625</v>
      </c>
      <c r="H211" t="s">
        <v>2690</v>
      </c>
      <c r="I211">
        <v>1994</v>
      </c>
      <c r="J211" t="s">
        <v>2618</v>
      </c>
      <c r="K211">
        <v>12</v>
      </c>
      <c r="L211">
        <v>23928</v>
      </c>
      <c r="M211">
        <v>0.03</v>
      </c>
      <c r="N211">
        <v>23210.16</v>
      </c>
      <c r="O211" s="31" t="s">
        <v>2891</v>
      </c>
      <c r="P211">
        <f>MONTH(Продажи[[#This Row],[Дата заказа]])</f>
        <v>12</v>
      </c>
      <c r="Q211">
        <f>WEEKDAY(Продажи[[#This Row],[Дата заказа]],2)</f>
        <v>2</v>
      </c>
      <c r="R211">
        <f>DAY(Продажи[[#This Row],[Дата заказа]])</f>
        <v>22</v>
      </c>
      <c r="S211" s="25">
        <f>LEFT(Продажи[[#This Row],[мин фасовка, кг]],LEN(Продажи[[#This Row],[мин фасовка, кг]])-3)*Продажи[[#This Row],[Заказанное количество, кг]]</f>
        <v>12</v>
      </c>
      <c r="T211" s="25">
        <f>YEAR(Продажи[[#This Row],[Дата заказа]])</f>
        <v>2015</v>
      </c>
      <c r="U211"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12" spans="5:21" x14ac:dyDescent="0.45">
      <c r="E212" s="1">
        <v>44</v>
      </c>
      <c r="F212" t="s">
        <v>2680</v>
      </c>
      <c r="G212" t="s">
        <v>2632</v>
      </c>
      <c r="H212" t="s">
        <v>2681</v>
      </c>
      <c r="I212">
        <v>1386</v>
      </c>
      <c r="J212" t="s">
        <v>2634</v>
      </c>
      <c r="K212">
        <v>20</v>
      </c>
      <c r="L212">
        <v>27720</v>
      </c>
      <c r="M212">
        <v>0.03</v>
      </c>
      <c r="N212">
        <v>26888.400000000001</v>
      </c>
      <c r="O212" s="31" t="s">
        <v>2892</v>
      </c>
      <c r="P212">
        <f>MONTH(Продажи[[#This Row],[Дата заказа]])</f>
        <v>2</v>
      </c>
      <c r="Q212">
        <f>WEEKDAY(Продажи[[#This Row],[Дата заказа]],2)</f>
        <v>7</v>
      </c>
      <c r="R212">
        <f>DAY(Продажи[[#This Row],[Дата заказа]])</f>
        <v>25</v>
      </c>
      <c r="S212" s="25">
        <f>LEFT(Продажи[[#This Row],[мин фасовка, кг]],LEN(Продажи[[#This Row],[мин фасовка, кг]])-3)*Продажи[[#This Row],[Заказанное количество, кг]]</f>
        <v>10</v>
      </c>
      <c r="T212" s="25">
        <f>YEAR(Продажи[[#This Row],[Дата заказа]])</f>
        <v>2018</v>
      </c>
      <c r="U212" s="25">
        <f>INT((Продажи[[#This Row],[Дата заказа]]-DATE(YEAR(Продажи[[#This Row],[Дата заказа]]-WEEKDAY(Продажи[[#This Row],[Дата заказа]]-1)+4),1,3) + WEEKDAY(DATE(YEAR(Продажи[[#This Row],[Дата заказа]]-WEEKDAY(Продажи[[#This Row],[Дата заказа]]-1)+4),1,3))+5)/7)</f>
        <v>8</v>
      </c>
    </row>
    <row r="213" spans="5:21" x14ac:dyDescent="0.45">
      <c r="E213" s="1">
        <v>42</v>
      </c>
      <c r="F213" t="s">
        <v>2649</v>
      </c>
      <c r="G213" t="s">
        <v>2641</v>
      </c>
      <c r="H213" t="s">
        <v>2650</v>
      </c>
      <c r="I213">
        <v>800</v>
      </c>
      <c r="J213" t="s">
        <v>2634</v>
      </c>
      <c r="K213">
        <v>25</v>
      </c>
      <c r="L213">
        <v>20000</v>
      </c>
      <c r="M213">
        <v>0.03</v>
      </c>
      <c r="N213">
        <v>19400</v>
      </c>
      <c r="O213" s="31" t="s">
        <v>2893</v>
      </c>
      <c r="P213">
        <f>MONTH(Продажи[[#This Row],[Дата заказа]])</f>
        <v>6</v>
      </c>
      <c r="Q213">
        <f>WEEKDAY(Продажи[[#This Row],[Дата заказа]],2)</f>
        <v>3</v>
      </c>
      <c r="R213">
        <f>DAY(Продажи[[#This Row],[Дата заказа]])</f>
        <v>13</v>
      </c>
      <c r="S213" s="25">
        <f>LEFT(Продажи[[#This Row],[мин фасовка, кг]],LEN(Продажи[[#This Row],[мин фасовка, кг]])-3)*Продажи[[#This Row],[Заказанное количество, кг]]</f>
        <v>12.5</v>
      </c>
      <c r="T213" s="25">
        <f>YEAR(Продажи[[#This Row],[Дата заказа]])</f>
        <v>2018</v>
      </c>
      <c r="U213"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214" spans="5:21" x14ac:dyDescent="0.45">
      <c r="E214" s="1">
        <v>30</v>
      </c>
      <c r="F214" t="s">
        <v>2729</v>
      </c>
      <c r="G214" t="s">
        <v>2637</v>
      </c>
      <c r="H214" t="s">
        <v>2730</v>
      </c>
      <c r="I214">
        <v>1730</v>
      </c>
      <c r="J214" t="s">
        <v>2634</v>
      </c>
      <c r="K214">
        <v>5</v>
      </c>
      <c r="L214">
        <v>8650</v>
      </c>
      <c r="M214">
        <v>0</v>
      </c>
      <c r="N214">
        <v>8650</v>
      </c>
      <c r="O214" s="31" t="s">
        <v>2894</v>
      </c>
      <c r="P214">
        <f>MONTH(Продажи[[#This Row],[Дата заказа]])</f>
        <v>10</v>
      </c>
      <c r="Q214">
        <f>WEEKDAY(Продажи[[#This Row],[Дата заказа]],2)</f>
        <v>6</v>
      </c>
      <c r="R214">
        <f>DAY(Продажи[[#This Row],[Дата заказа]])</f>
        <v>17</v>
      </c>
      <c r="S214" s="25">
        <f>LEFT(Продажи[[#This Row],[мин фасовка, кг]],LEN(Продажи[[#This Row],[мин фасовка, кг]])-3)*Продажи[[#This Row],[Заказанное количество, кг]]</f>
        <v>2.5</v>
      </c>
      <c r="T214" s="25">
        <f>YEAR(Продажи[[#This Row],[Дата заказа]])</f>
        <v>2015</v>
      </c>
      <c r="U214"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215" spans="5:21" x14ac:dyDescent="0.45">
      <c r="E215" s="1">
        <v>45</v>
      </c>
      <c r="F215" t="s">
        <v>2746</v>
      </c>
      <c r="G215" t="s">
        <v>2621</v>
      </c>
      <c r="H215" t="s">
        <v>2747</v>
      </c>
      <c r="I215">
        <v>759</v>
      </c>
      <c r="J215" t="s">
        <v>2618</v>
      </c>
      <c r="K215">
        <v>14</v>
      </c>
      <c r="L215">
        <v>10626</v>
      </c>
      <c r="M215">
        <v>0</v>
      </c>
      <c r="N215">
        <v>10626</v>
      </c>
      <c r="O215" s="31" t="s">
        <v>2895</v>
      </c>
      <c r="P215">
        <f>MONTH(Продажи[[#This Row],[Дата заказа]])</f>
        <v>6</v>
      </c>
      <c r="Q215">
        <f>WEEKDAY(Продажи[[#This Row],[Дата заказа]],2)</f>
        <v>6</v>
      </c>
      <c r="R215">
        <f>DAY(Продажи[[#This Row],[Дата заказа]])</f>
        <v>10</v>
      </c>
      <c r="S215" s="25">
        <f>LEFT(Продажи[[#This Row],[мин фасовка, кг]],LEN(Продажи[[#This Row],[мин фасовка, кг]])-3)*Продажи[[#This Row],[Заказанное количество, кг]]</f>
        <v>14</v>
      </c>
      <c r="T215" s="25">
        <f>YEAR(Продажи[[#This Row],[Дата заказа]])</f>
        <v>2017</v>
      </c>
      <c r="U215"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216" spans="5:21" x14ac:dyDescent="0.45">
      <c r="E216" s="1">
        <v>14</v>
      </c>
      <c r="F216" t="s">
        <v>2647</v>
      </c>
      <c r="G216" t="s">
        <v>2637</v>
      </c>
      <c r="H216" t="s">
        <v>2637</v>
      </c>
      <c r="I216">
        <v>770</v>
      </c>
      <c r="J216" t="s">
        <v>2634</v>
      </c>
      <c r="K216">
        <v>20</v>
      </c>
      <c r="L216">
        <v>15400</v>
      </c>
      <c r="M216">
        <v>0.03</v>
      </c>
      <c r="N216">
        <v>14938</v>
      </c>
      <c r="O216" s="31" t="s">
        <v>2896</v>
      </c>
      <c r="P216">
        <f>MONTH(Продажи[[#This Row],[Дата заказа]])</f>
        <v>12</v>
      </c>
      <c r="Q216">
        <f>WEEKDAY(Продажи[[#This Row],[Дата заказа]],2)</f>
        <v>4</v>
      </c>
      <c r="R216">
        <f>DAY(Продажи[[#This Row],[Дата заказа]])</f>
        <v>20</v>
      </c>
      <c r="S216" s="25">
        <f>LEFT(Продажи[[#This Row],[мин фасовка, кг]],LEN(Продажи[[#This Row],[мин фасовка, кг]])-3)*Продажи[[#This Row],[Заказанное количество, кг]]</f>
        <v>10</v>
      </c>
      <c r="T216" s="25">
        <f>YEAR(Продажи[[#This Row],[Дата заказа]])</f>
        <v>2018</v>
      </c>
      <c r="U216" s="25">
        <f>INT((Продажи[[#This Row],[Дата заказа]]-DATE(YEAR(Продажи[[#This Row],[Дата заказа]]-WEEKDAY(Продажи[[#This Row],[Дата заказа]]-1)+4),1,3) + WEEKDAY(DATE(YEAR(Продажи[[#This Row],[Дата заказа]]-WEEKDAY(Продажи[[#This Row],[Дата заказа]]-1)+4),1,3))+5)/7)</f>
        <v>51</v>
      </c>
    </row>
    <row r="217" spans="5:21" x14ac:dyDescent="0.45">
      <c r="E217" s="1">
        <v>56</v>
      </c>
      <c r="F217" t="s">
        <v>2649</v>
      </c>
      <c r="G217" t="s">
        <v>2641</v>
      </c>
      <c r="H217" t="s">
        <v>2650</v>
      </c>
      <c r="I217">
        <v>800</v>
      </c>
      <c r="J217" t="s">
        <v>2634</v>
      </c>
      <c r="K217">
        <v>40</v>
      </c>
      <c r="L217">
        <v>32000</v>
      </c>
      <c r="M217">
        <v>0.03</v>
      </c>
      <c r="N217">
        <v>31040</v>
      </c>
      <c r="O217" s="31" t="s">
        <v>2897</v>
      </c>
      <c r="P217">
        <f>MONTH(Продажи[[#This Row],[Дата заказа]])</f>
        <v>3</v>
      </c>
      <c r="Q217">
        <f>WEEKDAY(Продажи[[#This Row],[Дата заказа]],2)</f>
        <v>5</v>
      </c>
      <c r="R217">
        <f>DAY(Продажи[[#This Row],[Дата заказа]])</f>
        <v>10</v>
      </c>
      <c r="S217" s="25">
        <f>LEFT(Продажи[[#This Row],[мин фасовка, кг]],LEN(Продажи[[#This Row],[мин фасовка, кг]])-3)*Продажи[[#This Row],[Заказанное количество, кг]]</f>
        <v>20</v>
      </c>
      <c r="T217" s="25">
        <f>YEAR(Продажи[[#This Row],[Дата заказа]])</f>
        <v>2017</v>
      </c>
      <c r="U217"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218" spans="5:21" x14ac:dyDescent="0.45">
      <c r="E218" s="1">
        <v>49</v>
      </c>
      <c r="F218" t="s">
        <v>2615</v>
      </c>
      <c r="G218" t="s">
        <v>2616</v>
      </c>
      <c r="H218" t="s">
        <v>2617</v>
      </c>
      <c r="I218">
        <v>617</v>
      </c>
      <c r="J218" t="s">
        <v>2618</v>
      </c>
      <c r="K218">
        <v>25</v>
      </c>
      <c r="L218">
        <v>15425</v>
      </c>
      <c r="M218">
        <v>0</v>
      </c>
      <c r="N218">
        <v>15425</v>
      </c>
      <c r="O218" s="31" t="s">
        <v>2898</v>
      </c>
      <c r="P218">
        <f>MONTH(Продажи[[#This Row],[Дата заказа]])</f>
        <v>5</v>
      </c>
      <c r="Q218">
        <f>WEEKDAY(Продажи[[#This Row],[Дата заказа]],2)</f>
        <v>5</v>
      </c>
      <c r="R218">
        <f>DAY(Продажи[[#This Row],[Дата заказа]])</f>
        <v>8</v>
      </c>
      <c r="S218" s="25">
        <f>LEFT(Продажи[[#This Row],[мин фасовка, кг]],LEN(Продажи[[#This Row],[мин фасовка, кг]])-3)*Продажи[[#This Row],[Заказанное количество, кг]]</f>
        <v>25</v>
      </c>
      <c r="T218" s="25">
        <f>YEAR(Продажи[[#This Row],[Дата заказа]])</f>
        <v>2020</v>
      </c>
      <c r="U218"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219" spans="5:21" x14ac:dyDescent="0.45">
      <c r="E219" s="1">
        <v>32</v>
      </c>
      <c r="F219" t="s">
        <v>2620</v>
      </c>
      <c r="G219" t="s">
        <v>2621</v>
      </c>
      <c r="H219" t="s">
        <v>2622</v>
      </c>
      <c r="I219">
        <v>967</v>
      </c>
      <c r="J219" t="s">
        <v>2618</v>
      </c>
      <c r="K219">
        <v>8</v>
      </c>
      <c r="L219">
        <v>7736</v>
      </c>
      <c r="M219">
        <v>0</v>
      </c>
      <c r="N219">
        <v>7736</v>
      </c>
      <c r="O219" s="31" t="s">
        <v>2623</v>
      </c>
      <c r="P219">
        <f>MONTH(Продажи[[#This Row],[Дата заказа]])</f>
        <v>9</v>
      </c>
      <c r="Q219">
        <f>WEEKDAY(Продажи[[#This Row],[Дата заказа]],2)</f>
        <v>7</v>
      </c>
      <c r="R219">
        <f>DAY(Продажи[[#This Row],[Дата заказа]])</f>
        <v>10</v>
      </c>
      <c r="S219" s="25">
        <f>LEFT(Продажи[[#This Row],[мин фасовка, кг]],LEN(Продажи[[#This Row],[мин фасовка, кг]])-3)*Продажи[[#This Row],[Заказанное количество, кг]]</f>
        <v>8</v>
      </c>
      <c r="T219" s="25">
        <f>YEAR(Продажи[[#This Row],[Дата заказа]])</f>
        <v>2017</v>
      </c>
      <c r="U219"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220" spans="5:21" x14ac:dyDescent="0.45">
      <c r="E220" s="1">
        <v>52</v>
      </c>
      <c r="F220" t="s">
        <v>2695</v>
      </c>
      <c r="G220" t="s">
        <v>2621</v>
      </c>
      <c r="H220" t="s">
        <v>2696</v>
      </c>
      <c r="I220">
        <v>1182</v>
      </c>
      <c r="J220" t="s">
        <v>2634</v>
      </c>
      <c r="K220">
        <v>17</v>
      </c>
      <c r="L220">
        <v>20094</v>
      </c>
      <c r="M220">
        <v>0.03</v>
      </c>
      <c r="N220">
        <v>19491.18</v>
      </c>
      <c r="O220" s="31" t="s">
        <v>2889</v>
      </c>
      <c r="P220">
        <f>MONTH(Продажи[[#This Row],[Дата заказа]])</f>
        <v>3</v>
      </c>
      <c r="Q220">
        <f>WEEKDAY(Продажи[[#This Row],[Дата заказа]],2)</f>
        <v>4</v>
      </c>
      <c r="R220">
        <f>DAY(Продажи[[#This Row],[Дата заказа]])</f>
        <v>23</v>
      </c>
      <c r="S220" s="25">
        <f>LEFT(Продажи[[#This Row],[мин фасовка, кг]],LEN(Продажи[[#This Row],[мин фасовка, кг]])-3)*Продажи[[#This Row],[Заказанное количество, кг]]</f>
        <v>8.5</v>
      </c>
      <c r="T220" s="25">
        <f>YEAR(Продажи[[#This Row],[Дата заказа]])</f>
        <v>2017</v>
      </c>
      <c r="U220"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221" spans="5:21" x14ac:dyDescent="0.45">
      <c r="E221" s="1">
        <v>37</v>
      </c>
      <c r="F221" t="s">
        <v>2667</v>
      </c>
      <c r="G221" t="s">
        <v>2661</v>
      </c>
      <c r="H221" t="s">
        <v>2705</v>
      </c>
      <c r="I221">
        <v>2211</v>
      </c>
      <c r="J221" t="s">
        <v>2618</v>
      </c>
      <c r="K221">
        <v>25</v>
      </c>
      <c r="L221">
        <v>55275</v>
      </c>
      <c r="M221">
        <v>0.09</v>
      </c>
      <c r="N221">
        <v>50300.25</v>
      </c>
      <c r="O221" s="31" t="s">
        <v>2860</v>
      </c>
      <c r="P221">
        <f>MONTH(Продажи[[#This Row],[Дата заказа]])</f>
        <v>4</v>
      </c>
      <c r="Q221">
        <f>WEEKDAY(Продажи[[#This Row],[Дата заказа]],2)</f>
        <v>1</v>
      </c>
      <c r="R221">
        <f>DAY(Продажи[[#This Row],[Дата заказа]])</f>
        <v>6</v>
      </c>
      <c r="S221" s="25">
        <f>LEFT(Продажи[[#This Row],[мин фасовка, кг]],LEN(Продажи[[#This Row],[мин фасовка, кг]])-3)*Продажи[[#This Row],[Заказанное количество, кг]]</f>
        <v>25</v>
      </c>
      <c r="T221" s="25">
        <f>YEAR(Продажи[[#This Row],[Дата заказа]])</f>
        <v>2015</v>
      </c>
      <c r="U221"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222" spans="5:21" x14ac:dyDescent="0.45">
      <c r="E222" s="1">
        <v>55</v>
      </c>
      <c r="F222" t="s">
        <v>2660</v>
      </c>
      <c r="G222" t="s">
        <v>2661</v>
      </c>
      <c r="H222" t="s">
        <v>2661</v>
      </c>
      <c r="I222">
        <v>699</v>
      </c>
      <c r="J222" t="s">
        <v>2618</v>
      </c>
      <c r="K222">
        <v>10</v>
      </c>
      <c r="L222">
        <v>6990</v>
      </c>
      <c r="M222">
        <v>0</v>
      </c>
      <c r="N222">
        <v>6990</v>
      </c>
      <c r="O222" s="31" t="s">
        <v>2899</v>
      </c>
      <c r="P222">
        <f>MONTH(Продажи[[#This Row],[Дата заказа]])</f>
        <v>6</v>
      </c>
      <c r="Q222">
        <f>WEEKDAY(Продажи[[#This Row],[Дата заказа]],2)</f>
        <v>7</v>
      </c>
      <c r="R222">
        <f>DAY(Продажи[[#This Row],[Дата заказа]])</f>
        <v>21</v>
      </c>
      <c r="S222" s="25">
        <f>LEFT(Продажи[[#This Row],[мин фасовка, кг]],LEN(Продажи[[#This Row],[мин фасовка, кг]])-3)*Продажи[[#This Row],[Заказанное количество, кг]]</f>
        <v>10</v>
      </c>
      <c r="T222" s="25">
        <f>YEAR(Продажи[[#This Row],[Дата заказа]])</f>
        <v>2015</v>
      </c>
      <c r="U222"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223" spans="5:21" x14ac:dyDescent="0.45">
      <c r="E223" s="1">
        <v>34</v>
      </c>
      <c r="F223" t="s">
        <v>2655</v>
      </c>
      <c r="G223" t="s">
        <v>2641</v>
      </c>
      <c r="H223" t="s">
        <v>2656</v>
      </c>
      <c r="I223">
        <v>2199</v>
      </c>
      <c r="J223" t="s">
        <v>2634</v>
      </c>
      <c r="K223">
        <v>60</v>
      </c>
      <c r="L223">
        <v>131940</v>
      </c>
      <c r="M223">
        <v>0.15</v>
      </c>
      <c r="N223">
        <v>112149</v>
      </c>
      <c r="O223" s="31" t="s">
        <v>2900</v>
      </c>
      <c r="P223">
        <f>MONTH(Продажи[[#This Row],[Дата заказа]])</f>
        <v>5</v>
      </c>
      <c r="Q223">
        <f>WEEKDAY(Продажи[[#This Row],[Дата заказа]],2)</f>
        <v>6</v>
      </c>
      <c r="R223">
        <f>DAY(Продажи[[#This Row],[Дата заказа]])</f>
        <v>2</v>
      </c>
      <c r="S223" s="25">
        <f>LEFT(Продажи[[#This Row],[мин фасовка, кг]],LEN(Продажи[[#This Row],[мин фасовка, кг]])-3)*Продажи[[#This Row],[Заказанное количество, кг]]</f>
        <v>30</v>
      </c>
      <c r="T223" s="25">
        <f>YEAR(Продажи[[#This Row],[Дата заказа]])</f>
        <v>2015</v>
      </c>
      <c r="U223"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224" spans="5:21" x14ac:dyDescent="0.45">
      <c r="E224" s="1">
        <v>18</v>
      </c>
      <c r="F224" t="s">
        <v>2636</v>
      </c>
      <c r="G224" t="s">
        <v>2637</v>
      </c>
      <c r="H224" t="s">
        <v>2638</v>
      </c>
      <c r="I224">
        <v>1531</v>
      </c>
      <c r="J224" t="s">
        <v>2634</v>
      </c>
      <c r="K224">
        <v>15</v>
      </c>
      <c r="L224">
        <v>22965</v>
      </c>
      <c r="M224">
        <v>0.03</v>
      </c>
      <c r="N224">
        <v>22276.05</v>
      </c>
      <c r="O224" s="31" t="s">
        <v>2901</v>
      </c>
      <c r="P224">
        <f>MONTH(Продажи[[#This Row],[Дата заказа]])</f>
        <v>9</v>
      </c>
      <c r="Q224">
        <f>WEEKDAY(Продажи[[#This Row],[Дата заказа]],2)</f>
        <v>6</v>
      </c>
      <c r="R224">
        <f>DAY(Продажи[[#This Row],[Дата заказа]])</f>
        <v>12</v>
      </c>
      <c r="S224" s="25">
        <f>LEFT(Продажи[[#This Row],[мин фасовка, кг]],LEN(Продажи[[#This Row],[мин фасовка, кг]])-3)*Продажи[[#This Row],[Заказанное количество, кг]]</f>
        <v>7.5</v>
      </c>
      <c r="T224" s="25">
        <f>YEAR(Продажи[[#This Row],[Дата заказа]])</f>
        <v>2015</v>
      </c>
      <c r="U224"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225" spans="5:21" x14ac:dyDescent="0.45">
      <c r="E225" s="1">
        <v>52</v>
      </c>
      <c r="F225" t="s">
        <v>2695</v>
      </c>
      <c r="G225" t="s">
        <v>2621</v>
      </c>
      <c r="H225" t="s">
        <v>2696</v>
      </c>
      <c r="I225">
        <v>1182</v>
      </c>
      <c r="J225" t="s">
        <v>2634</v>
      </c>
      <c r="K225">
        <v>17</v>
      </c>
      <c r="L225">
        <v>20094</v>
      </c>
      <c r="M225">
        <v>0.03</v>
      </c>
      <c r="N225">
        <v>19491.18</v>
      </c>
      <c r="O225" s="31" t="s">
        <v>2902</v>
      </c>
      <c r="P225">
        <f>MONTH(Продажи[[#This Row],[Дата заказа]])</f>
        <v>8</v>
      </c>
      <c r="Q225">
        <f>WEEKDAY(Продажи[[#This Row],[Дата заказа]],2)</f>
        <v>4</v>
      </c>
      <c r="R225">
        <f>DAY(Продажи[[#This Row],[Дата заказа]])</f>
        <v>30</v>
      </c>
      <c r="S225" s="25">
        <f>LEFT(Продажи[[#This Row],[мин фасовка, кг]],LEN(Продажи[[#This Row],[мин фасовка, кг]])-3)*Продажи[[#This Row],[Заказанное количество, кг]]</f>
        <v>8.5</v>
      </c>
      <c r="T225" s="25">
        <f>YEAR(Продажи[[#This Row],[Дата заказа]])</f>
        <v>2018</v>
      </c>
      <c r="U225"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226" spans="5:21" x14ac:dyDescent="0.45">
      <c r="E226" s="1">
        <v>42</v>
      </c>
      <c r="F226" t="s">
        <v>2649</v>
      </c>
      <c r="G226" t="s">
        <v>2641</v>
      </c>
      <c r="H226" t="s">
        <v>2650</v>
      </c>
      <c r="I226">
        <v>800</v>
      </c>
      <c r="J226" t="s">
        <v>2634</v>
      </c>
      <c r="K226">
        <v>25</v>
      </c>
      <c r="L226">
        <v>20000</v>
      </c>
      <c r="M226">
        <v>0.03</v>
      </c>
      <c r="N226">
        <v>19400</v>
      </c>
      <c r="O226" s="31" t="s">
        <v>2903</v>
      </c>
      <c r="P226">
        <f>MONTH(Продажи[[#This Row],[Дата заказа]])</f>
        <v>2</v>
      </c>
      <c r="Q226">
        <f>WEEKDAY(Продажи[[#This Row],[Дата заказа]],2)</f>
        <v>7</v>
      </c>
      <c r="R226">
        <f>DAY(Продажи[[#This Row],[Дата заказа]])</f>
        <v>3</v>
      </c>
      <c r="S226" s="25">
        <f>LEFT(Продажи[[#This Row],[мин фасовка, кг]],LEN(Продажи[[#This Row],[мин фасовка, кг]])-3)*Продажи[[#This Row],[Заказанное количество, кг]]</f>
        <v>12.5</v>
      </c>
      <c r="T226" s="25">
        <f>YEAR(Продажи[[#This Row],[Дата заказа]])</f>
        <v>2019</v>
      </c>
      <c r="U226"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227" spans="5:21" x14ac:dyDescent="0.45">
      <c r="E227" s="1">
        <v>33</v>
      </c>
      <c r="F227" t="s">
        <v>2689</v>
      </c>
      <c r="G227" t="s">
        <v>2625</v>
      </c>
      <c r="H227" t="s">
        <v>2690</v>
      </c>
      <c r="I227">
        <v>1994</v>
      </c>
      <c r="J227" t="s">
        <v>2618</v>
      </c>
      <c r="K227">
        <v>12</v>
      </c>
      <c r="L227">
        <v>23928</v>
      </c>
      <c r="M227">
        <v>0.03</v>
      </c>
      <c r="N227">
        <v>23210.16</v>
      </c>
      <c r="O227" s="31" t="s">
        <v>2904</v>
      </c>
      <c r="P227">
        <f>MONTH(Продажи[[#This Row],[Дата заказа]])</f>
        <v>8</v>
      </c>
      <c r="Q227">
        <f>WEEKDAY(Продажи[[#This Row],[Дата заказа]],2)</f>
        <v>7</v>
      </c>
      <c r="R227">
        <f>DAY(Продажи[[#This Row],[Дата заказа]])</f>
        <v>20</v>
      </c>
      <c r="S227" s="25">
        <f>LEFT(Продажи[[#This Row],[мин фасовка, кг]],LEN(Продажи[[#This Row],[мин фасовка, кг]])-3)*Продажи[[#This Row],[Заказанное количество, кг]]</f>
        <v>12</v>
      </c>
      <c r="T227" s="25">
        <f>YEAR(Продажи[[#This Row],[Дата заказа]])</f>
        <v>2017</v>
      </c>
      <c r="U227"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228" spans="5:21" x14ac:dyDescent="0.45">
      <c r="E228" s="1">
        <v>27</v>
      </c>
      <c r="F228" t="s">
        <v>2783</v>
      </c>
      <c r="G228" t="s">
        <v>2625</v>
      </c>
      <c r="H228" t="s">
        <v>2690</v>
      </c>
      <c r="I228">
        <v>1994</v>
      </c>
      <c r="J228" t="s">
        <v>2618</v>
      </c>
      <c r="K228">
        <v>25</v>
      </c>
      <c r="L228">
        <v>49850</v>
      </c>
      <c r="M228">
        <v>0.06</v>
      </c>
      <c r="N228">
        <v>46859</v>
      </c>
      <c r="O228" s="31" t="s">
        <v>2905</v>
      </c>
      <c r="P228">
        <f>MONTH(Продажи[[#This Row],[Дата заказа]])</f>
        <v>9</v>
      </c>
      <c r="Q228">
        <f>WEEKDAY(Продажи[[#This Row],[Дата заказа]],2)</f>
        <v>1</v>
      </c>
      <c r="R228">
        <f>DAY(Продажи[[#This Row],[Дата заказа]])</f>
        <v>28</v>
      </c>
      <c r="S228" s="25">
        <f>LEFT(Продажи[[#This Row],[мин фасовка, кг]],LEN(Продажи[[#This Row],[мин фасовка, кг]])-3)*Продажи[[#This Row],[Заказанное количество, кг]]</f>
        <v>25</v>
      </c>
      <c r="T228" s="25">
        <f>YEAR(Продажи[[#This Row],[Дата заказа]])</f>
        <v>2020</v>
      </c>
      <c r="U228"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229" spans="5:21" x14ac:dyDescent="0.45">
      <c r="E229" s="1">
        <v>54</v>
      </c>
      <c r="F229" t="s">
        <v>2720</v>
      </c>
      <c r="G229" t="s">
        <v>2632</v>
      </c>
      <c r="H229" t="s">
        <v>2721</v>
      </c>
      <c r="I229">
        <v>847</v>
      </c>
      <c r="J229" t="s">
        <v>2634</v>
      </c>
      <c r="K229">
        <v>15</v>
      </c>
      <c r="L229">
        <v>12705</v>
      </c>
      <c r="M229">
        <v>0</v>
      </c>
      <c r="N229">
        <v>12705</v>
      </c>
      <c r="O229" s="31" t="s">
        <v>2906</v>
      </c>
      <c r="P229">
        <f>MONTH(Продажи[[#This Row],[Дата заказа]])</f>
        <v>8</v>
      </c>
      <c r="Q229">
        <f>WEEKDAY(Продажи[[#This Row],[Дата заказа]],2)</f>
        <v>1</v>
      </c>
      <c r="R229">
        <f>DAY(Продажи[[#This Row],[Дата заказа]])</f>
        <v>31</v>
      </c>
      <c r="S229" s="25">
        <f>LEFT(Продажи[[#This Row],[мин фасовка, кг]],LEN(Продажи[[#This Row],[мин фасовка, кг]])-3)*Продажи[[#This Row],[Заказанное количество, кг]]</f>
        <v>7.5</v>
      </c>
      <c r="T229" s="25">
        <f>YEAR(Продажи[[#This Row],[Дата заказа]])</f>
        <v>2015</v>
      </c>
      <c r="U229"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230" spans="5:21" x14ac:dyDescent="0.45">
      <c r="E230" s="1">
        <v>36</v>
      </c>
      <c r="F230" t="s">
        <v>2631</v>
      </c>
      <c r="G230" t="s">
        <v>2632</v>
      </c>
      <c r="H230" t="s">
        <v>2633</v>
      </c>
      <c r="I230">
        <v>912</v>
      </c>
      <c r="J230" t="s">
        <v>2634</v>
      </c>
      <c r="K230">
        <v>15</v>
      </c>
      <c r="L230">
        <v>13680</v>
      </c>
      <c r="M230">
        <v>0</v>
      </c>
      <c r="N230">
        <v>13680</v>
      </c>
      <c r="O230" s="31" t="s">
        <v>2807</v>
      </c>
      <c r="P230">
        <f>MONTH(Продажи[[#This Row],[Дата заказа]])</f>
        <v>6</v>
      </c>
      <c r="Q230">
        <f>WEEKDAY(Продажи[[#This Row],[Дата заказа]],2)</f>
        <v>6</v>
      </c>
      <c r="R230">
        <f>DAY(Продажи[[#This Row],[Дата заказа]])</f>
        <v>6</v>
      </c>
      <c r="S230" s="25">
        <f>LEFT(Продажи[[#This Row],[мин фасовка, кг]],LEN(Продажи[[#This Row],[мин фасовка, кг]])-3)*Продажи[[#This Row],[Заказанное количество, кг]]</f>
        <v>7.5</v>
      </c>
      <c r="T230" s="25">
        <f>YEAR(Продажи[[#This Row],[Дата заказа]])</f>
        <v>2020</v>
      </c>
      <c r="U230"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231" spans="5:21" x14ac:dyDescent="0.45">
      <c r="E231" s="1">
        <v>41</v>
      </c>
      <c r="F231" t="s">
        <v>2660</v>
      </c>
      <c r="G231" t="s">
        <v>2661</v>
      </c>
      <c r="H231" t="s">
        <v>2661</v>
      </c>
      <c r="I231">
        <v>699</v>
      </c>
      <c r="J231" t="s">
        <v>2618</v>
      </c>
      <c r="K231">
        <v>10</v>
      </c>
      <c r="L231">
        <v>6990</v>
      </c>
      <c r="M231">
        <v>0</v>
      </c>
      <c r="N231">
        <v>6990</v>
      </c>
      <c r="O231" s="31" t="s">
        <v>2907</v>
      </c>
      <c r="P231">
        <f>MONTH(Продажи[[#This Row],[Дата заказа]])</f>
        <v>11</v>
      </c>
      <c r="Q231">
        <f>WEEKDAY(Продажи[[#This Row],[Дата заказа]],2)</f>
        <v>4</v>
      </c>
      <c r="R231">
        <f>DAY(Продажи[[#This Row],[Дата заказа]])</f>
        <v>12</v>
      </c>
      <c r="S231" s="25">
        <f>LEFT(Продажи[[#This Row],[мин фасовка, кг]],LEN(Продажи[[#This Row],[мин фасовка, кг]])-3)*Продажи[[#This Row],[Заказанное количество, кг]]</f>
        <v>10</v>
      </c>
      <c r="T231" s="25">
        <f>YEAR(Продажи[[#This Row],[Дата заказа]])</f>
        <v>2020</v>
      </c>
      <c r="U231"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232" spans="5:21" x14ac:dyDescent="0.45">
      <c r="E232" s="1">
        <v>11</v>
      </c>
      <c r="F232" t="s">
        <v>2776</v>
      </c>
      <c r="G232" t="s">
        <v>2621</v>
      </c>
      <c r="H232" t="s">
        <v>2777</v>
      </c>
      <c r="I232">
        <v>3197</v>
      </c>
      <c r="J232" t="s">
        <v>2618</v>
      </c>
      <c r="K232">
        <v>10</v>
      </c>
      <c r="L232">
        <v>31970</v>
      </c>
      <c r="M232">
        <v>0</v>
      </c>
      <c r="N232">
        <v>31970</v>
      </c>
      <c r="O232" s="31" t="s">
        <v>2908</v>
      </c>
      <c r="P232">
        <f>MONTH(Продажи[[#This Row],[Дата заказа]])</f>
        <v>7</v>
      </c>
      <c r="Q232">
        <f>WEEKDAY(Продажи[[#This Row],[Дата заказа]],2)</f>
        <v>1</v>
      </c>
      <c r="R232">
        <f>DAY(Продажи[[#This Row],[Дата заказа]])</f>
        <v>6</v>
      </c>
      <c r="S232" s="25">
        <f>LEFT(Продажи[[#This Row],[мин фасовка, кг]],LEN(Продажи[[#This Row],[мин фасовка, кг]])-3)*Продажи[[#This Row],[Заказанное количество, кг]]</f>
        <v>10</v>
      </c>
      <c r="T232" s="25">
        <f>YEAR(Продажи[[#This Row],[Дата заказа]])</f>
        <v>2020</v>
      </c>
      <c r="U232"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233" spans="5:21" x14ac:dyDescent="0.45">
      <c r="E233" s="1">
        <v>25</v>
      </c>
      <c r="F233" t="s">
        <v>2624</v>
      </c>
      <c r="G233" t="s">
        <v>2625</v>
      </c>
      <c r="H233" t="s">
        <v>2626</v>
      </c>
      <c r="I233">
        <v>1994</v>
      </c>
      <c r="J233" t="s">
        <v>2618</v>
      </c>
      <c r="K233">
        <v>10</v>
      </c>
      <c r="L233">
        <v>19940</v>
      </c>
      <c r="M233">
        <v>0.03</v>
      </c>
      <c r="N233">
        <v>19341.8</v>
      </c>
      <c r="O233" s="31" t="s">
        <v>2909</v>
      </c>
      <c r="P233">
        <f>MONTH(Продажи[[#This Row],[Дата заказа]])</f>
        <v>7</v>
      </c>
      <c r="Q233">
        <f>WEEKDAY(Продажи[[#This Row],[Дата заказа]],2)</f>
        <v>7</v>
      </c>
      <c r="R233">
        <f>DAY(Продажи[[#This Row],[Дата заказа]])</f>
        <v>31</v>
      </c>
      <c r="S233" s="25">
        <f>LEFT(Продажи[[#This Row],[мин фасовка, кг]],LEN(Продажи[[#This Row],[мин фасовка, кг]])-3)*Продажи[[#This Row],[Заказанное количество, кг]]</f>
        <v>10</v>
      </c>
      <c r="T233" s="25">
        <f>YEAR(Продажи[[#This Row],[Дата заказа]])</f>
        <v>2016</v>
      </c>
      <c r="U233"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234" spans="5:21" x14ac:dyDescent="0.45">
      <c r="E234" s="1">
        <v>15</v>
      </c>
      <c r="F234" t="s">
        <v>2717</v>
      </c>
      <c r="G234" t="s">
        <v>2625</v>
      </c>
      <c r="H234" t="s">
        <v>2718</v>
      </c>
      <c r="I234">
        <v>1994</v>
      </c>
      <c r="J234" t="s">
        <v>2618</v>
      </c>
      <c r="K234">
        <v>17</v>
      </c>
      <c r="L234">
        <v>33898</v>
      </c>
      <c r="M234">
        <v>0.06</v>
      </c>
      <c r="N234">
        <v>31864.12</v>
      </c>
      <c r="O234" s="31" t="s">
        <v>2910</v>
      </c>
      <c r="P234">
        <f>MONTH(Продажи[[#This Row],[Дата заказа]])</f>
        <v>8</v>
      </c>
      <c r="Q234">
        <f>WEEKDAY(Продажи[[#This Row],[Дата заказа]],2)</f>
        <v>4</v>
      </c>
      <c r="R234">
        <f>DAY(Продажи[[#This Row],[Дата заказа]])</f>
        <v>16</v>
      </c>
      <c r="S234" s="25">
        <f>LEFT(Продажи[[#This Row],[мин фасовка, кг]],LEN(Продажи[[#This Row],[мин фасовка, кг]])-3)*Продажи[[#This Row],[Заказанное количество, кг]]</f>
        <v>17</v>
      </c>
      <c r="T234" s="25">
        <f>YEAR(Продажи[[#This Row],[Дата заказа]])</f>
        <v>2018</v>
      </c>
      <c r="U234"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235" spans="5:21" x14ac:dyDescent="0.45">
      <c r="E235" s="1">
        <v>21</v>
      </c>
      <c r="F235" t="s">
        <v>2628</v>
      </c>
      <c r="G235" t="s">
        <v>2616</v>
      </c>
      <c r="H235" t="s">
        <v>2629</v>
      </c>
      <c r="I235">
        <v>887</v>
      </c>
      <c r="J235" t="s">
        <v>2618</v>
      </c>
      <c r="K235">
        <v>15</v>
      </c>
      <c r="L235">
        <v>13305</v>
      </c>
      <c r="M235">
        <v>0</v>
      </c>
      <c r="N235">
        <v>13305</v>
      </c>
      <c r="O235" s="31" t="s">
        <v>2911</v>
      </c>
      <c r="P235">
        <f>MONTH(Продажи[[#This Row],[Дата заказа]])</f>
        <v>11</v>
      </c>
      <c r="Q235">
        <f>WEEKDAY(Продажи[[#This Row],[Дата заказа]],2)</f>
        <v>6</v>
      </c>
      <c r="R235">
        <f>DAY(Продажи[[#This Row],[Дата заказа]])</f>
        <v>2</v>
      </c>
      <c r="S235" s="25">
        <f>LEFT(Продажи[[#This Row],[мин фасовка, кг]],LEN(Продажи[[#This Row],[мин фасовка, кг]])-3)*Продажи[[#This Row],[Заказанное количество, кг]]</f>
        <v>15</v>
      </c>
      <c r="T235" s="25">
        <f>YEAR(Продажи[[#This Row],[Дата заказа]])</f>
        <v>2019</v>
      </c>
      <c r="U235"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236" spans="5:21" x14ac:dyDescent="0.45">
      <c r="E236" s="1">
        <v>24</v>
      </c>
      <c r="F236" t="s">
        <v>2686</v>
      </c>
      <c r="G236" t="s">
        <v>2664</v>
      </c>
      <c r="H236" t="s">
        <v>2687</v>
      </c>
      <c r="I236">
        <v>957</v>
      </c>
      <c r="J236" t="s">
        <v>2634</v>
      </c>
      <c r="K236">
        <v>25</v>
      </c>
      <c r="L236">
        <v>23925</v>
      </c>
      <c r="M236">
        <v>0.03</v>
      </c>
      <c r="N236">
        <v>23207.25</v>
      </c>
      <c r="O236" s="31" t="s">
        <v>2912</v>
      </c>
      <c r="P236">
        <f>MONTH(Продажи[[#This Row],[Дата заказа]])</f>
        <v>1</v>
      </c>
      <c r="Q236">
        <f>WEEKDAY(Продажи[[#This Row],[Дата заказа]],2)</f>
        <v>3</v>
      </c>
      <c r="R236">
        <f>DAY(Продажи[[#This Row],[Дата заказа]])</f>
        <v>3</v>
      </c>
      <c r="S236" s="25">
        <f>LEFT(Продажи[[#This Row],[мин фасовка, кг]],LEN(Продажи[[#This Row],[мин фасовка, кг]])-3)*Продажи[[#This Row],[Заказанное количество, кг]]</f>
        <v>12.5</v>
      </c>
      <c r="T236" s="25">
        <f>YEAR(Продажи[[#This Row],[Дата заказа]])</f>
        <v>2018</v>
      </c>
      <c r="U236"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237" spans="5:21" x14ac:dyDescent="0.45">
      <c r="E237" s="1">
        <v>9</v>
      </c>
      <c r="F237" t="s">
        <v>2660</v>
      </c>
      <c r="G237" t="s">
        <v>2661</v>
      </c>
      <c r="H237" t="s">
        <v>2661</v>
      </c>
      <c r="I237">
        <v>699</v>
      </c>
      <c r="J237" t="s">
        <v>2618</v>
      </c>
      <c r="K237">
        <v>10</v>
      </c>
      <c r="L237">
        <v>6990</v>
      </c>
      <c r="M237">
        <v>0</v>
      </c>
      <c r="N237">
        <v>6990</v>
      </c>
      <c r="O237" s="31" t="s">
        <v>2654</v>
      </c>
      <c r="P237">
        <f>MONTH(Продажи[[#This Row],[Дата заказа]])</f>
        <v>1</v>
      </c>
      <c r="Q237">
        <f>WEEKDAY(Продажи[[#This Row],[Дата заказа]],2)</f>
        <v>2</v>
      </c>
      <c r="R237">
        <f>DAY(Продажи[[#This Row],[Дата заказа]])</f>
        <v>24</v>
      </c>
      <c r="S237" s="25">
        <f>LEFT(Продажи[[#This Row],[мин фасовка, кг]],LEN(Продажи[[#This Row],[мин фасовка, кг]])-3)*Продажи[[#This Row],[Заказанное количество, кг]]</f>
        <v>10</v>
      </c>
      <c r="T237" s="25">
        <f>YEAR(Продажи[[#This Row],[Дата заказа]])</f>
        <v>2017</v>
      </c>
      <c r="U237"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238" spans="5:21" x14ac:dyDescent="0.45">
      <c r="E238" s="1">
        <v>9</v>
      </c>
      <c r="F238" t="s">
        <v>2660</v>
      </c>
      <c r="G238" t="s">
        <v>2661</v>
      </c>
      <c r="H238" t="s">
        <v>2661</v>
      </c>
      <c r="I238">
        <v>699</v>
      </c>
      <c r="J238" t="s">
        <v>2618</v>
      </c>
      <c r="K238">
        <v>10</v>
      </c>
      <c r="L238">
        <v>6990</v>
      </c>
      <c r="M238">
        <v>0</v>
      </c>
      <c r="N238">
        <v>6990</v>
      </c>
      <c r="O238" s="31" t="s">
        <v>2913</v>
      </c>
      <c r="P238">
        <f>MONTH(Продажи[[#This Row],[Дата заказа]])</f>
        <v>9</v>
      </c>
      <c r="Q238">
        <f>WEEKDAY(Продажи[[#This Row],[Дата заказа]],2)</f>
        <v>6</v>
      </c>
      <c r="R238">
        <f>DAY(Продажи[[#This Row],[Дата заказа]])</f>
        <v>10</v>
      </c>
      <c r="S238" s="25">
        <f>LEFT(Продажи[[#This Row],[мин фасовка, кг]],LEN(Продажи[[#This Row],[мин фасовка, кг]])-3)*Продажи[[#This Row],[Заказанное количество, кг]]</f>
        <v>10</v>
      </c>
      <c r="T238" s="25">
        <f>YEAR(Продажи[[#This Row],[Дата заказа]])</f>
        <v>2016</v>
      </c>
      <c r="U238"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239" spans="5:21" x14ac:dyDescent="0.45">
      <c r="E239" s="1">
        <v>34</v>
      </c>
      <c r="F239" t="s">
        <v>2655</v>
      </c>
      <c r="G239" t="s">
        <v>2641</v>
      </c>
      <c r="H239" t="s">
        <v>2656</v>
      </c>
      <c r="I239">
        <v>2199</v>
      </c>
      <c r="J239" t="s">
        <v>2634</v>
      </c>
      <c r="K239">
        <v>60</v>
      </c>
      <c r="L239">
        <v>131940</v>
      </c>
      <c r="M239">
        <v>0.15</v>
      </c>
      <c r="N239">
        <v>112149</v>
      </c>
      <c r="O239" s="31" t="s">
        <v>2914</v>
      </c>
      <c r="P239">
        <f>MONTH(Продажи[[#This Row],[Дата заказа]])</f>
        <v>1</v>
      </c>
      <c r="Q239">
        <f>WEEKDAY(Продажи[[#This Row],[Дата заказа]],2)</f>
        <v>3</v>
      </c>
      <c r="R239">
        <f>DAY(Продажи[[#This Row],[Дата заказа]])</f>
        <v>28</v>
      </c>
      <c r="S239" s="25">
        <f>LEFT(Продажи[[#This Row],[мин фасовка, кг]],LEN(Продажи[[#This Row],[мин фасовка, кг]])-3)*Продажи[[#This Row],[Заказанное количество, кг]]</f>
        <v>30</v>
      </c>
      <c r="T239" s="25">
        <f>YEAR(Продажи[[#This Row],[Дата заказа]])</f>
        <v>2015</v>
      </c>
      <c r="U239"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240" spans="5:21" x14ac:dyDescent="0.45">
      <c r="E240" s="1">
        <v>47</v>
      </c>
      <c r="F240" t="s">
        <v>2689</v>
      </c>
      <c r="G240" t="s">
        <v>2625</v>
      </c>
      <c r="H240" t="s">
        <v>2690</v>
      </c>
      <c r="I240">
        <v>1994</v>
      </c>
      <c r="J240" t="s">
        <v>2618</v>
      </c>
      <c r="K240">
        <v>12</v>
      </c>
      <c r="L240">
        <v>23928</v>
      </c>
      <c r="M240">
        <v>0.03</v>
      </c>
      <c r="N240">
        <v>23210.16</v>
      </c>
      <c r="O240" s="31" t="s">
        <v>2915</v>
      </c>
      <c r="P240">
        <f>MONTH(Продажи[[#This Row],[Дата заказа]])</f>
        <v>12</v>
      </c>
      <c r="Q240">
        <f>WEEKDAY(Продажи[[#This Row],[Дата заказа]],2)</f>
        <v>2</v>
      </c>
      <c r="R240">
        <f>DAY(Продажи[[#This Row],[Дата заказа]])</f>
        <v>11</v>
      </c>
      <c r="S240" s="25">
        <f>LEFT(Продажи[[#This Row],[мин фасовка, кг]],LEN(Продажи[[#This Row],[мин фасовка, кг]])-3)*Продажи[[#This Row],[Заказанное количество, кг]]</f>
        <v>12</v>
      </c>
      <c r="T240" s="25">
        <f>YEAR(Продажи[[#This Row],[Дата заказа]])</f>
        <v>2018</v>
      </c>
      <c r="U240"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241" spans="5:21" x14ac:dyDescent="0.45">
      <c r="E241" s="1">
        <v>30</v>
      </c>
      <c r="F241" t="s">
        <v>2729</v>
      </c>
      <c r="G241" t="s">
        <v>2637</v>
      </c>
      <c r="H241" t="s">
        <v>2730</v>
      </c>
      <c r="I241">
        <v>1730</v>
      </c>
      <c r="J241" t="s">
        <v>2634</v>
      </c>
      <c r="K241">
        <v>5</v>
      </c>
      <c r="L241">
        <v>8650</v>
      </c>
      <c r="M241">
        <v>0</v>
      </c>
      <c r="N241">
        <v>8650</v>
      </c>
      <c r="O241" s="31" t="s">
        <v>2916</v>
      </c>
      <c r="P241">
        <f>MONTH(Продажи[[#This Row],[Дата заказа]])</f>
        <v>1</v>
      </c>
      <c r="Q241">
        <f>WEEKDAY(Продажи[[#This Row],[Дата заказа]],2)</f>
        <v>2</v>
      </c>
      <c r="R241">
        <f>DAY(Продажи[[#This Row],[Дата заказа]])</f>
        <v>16</v>
      </c>
      <c r="S241" s="25">
        <f>LEFT(Продажи[[#This Row],[мин фасовка, кг]],LEN(Продажи[[#This Row],[мин фасовка, кг]])-3)*Продажи[[#This Row],[Заказанное количество, кг]]</f>
        <v>2.5</v>
      </c>
      <c r="T241" s="25">
        <f>YEAR(Продажи[[#This Row],[Дата заказа]])</f>
        <v>2018</v>
      </c>
      <c r="U241"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242" spans="5:21" x14ac:dyDescent="0.45">
      <c r="E242" s="1">
        <v>20</v>
      </c>
      <c r="F242" t="s">
        <v>2663</v>
      </c>
      <c r="G242" t="s">
        <v>2664</v>
      </c>
      <c r="H242" t="s">
        <v>2665</v>
      </c>
      <c r="I242">
        <v>2198</v>
      </c>
      <c r="J242" t="s">
        <v>2618</v>
      </c>
      <c r="K242">
        <v>35</v>
      </c>
      <c r="L242">
        <v>76930</v>
      </c>
      <c r="M242">
        <v>0.12</v>
      </c>
      <c r="N242">
        <v>67698.399999999994</v>
      </c>
      <c r="O242" s="31" t="s">
        <v>2917</v>
      </c>
      <c r="P242">
        <f>MONTH(Продажи[[#This Row],[Дата заказа]])</f>
        <v>4</v>
      </c>
      <c r="Q242">
        <f>WEEKDAY(Продажи[[#This Row],[Дата заказа]],2)</f>
        <v>5</v>
      </c>
      <c r="R242">
        <f>DAY(Продажи[[#This Row],[Дата заказа]])</f>
        <v>1</v>
      </c>
      <c r="S242" s="25">
        <f>LEFT(Продажи[[#This Row],[мин фасовка, кг]],LEN(Продажи[[#This Row],[мин фасовка, кг]])-3)*Продажи[[#This Row],[Заказанное количество, кг]]</f>
        <v>35</v>
      </c>
      <c r="T242" s="25">
        <f>YEAR(Продажи[[#This Row],[Дата заказа]])</f>
        <v>2016</v>
      </c>
      <c r="U242"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243" spans="5:21" x14ac:dyDescent="0.45">
      <c r="E243" s="1">
        <v>47</v>
      </c>
      <c r="F243" t="s">
        <v>2689</v>
      </c>
      <c r="G243" t="s">
        <v>2625</v>
      </c>
      <c r="H243" t="s">
        <v>2690</v>
      </c>
      <c r="I243">
        <v>1994</v>
      </c>
      <c r="J243" t="s">
        <v>2618</v>
      </c>
      <c r="K243">
        <v>12</v>
      </c>
      <c r="L243">
        <v>23928</v>
      </c>
      <c r="M243">
        <v>0.03</v>
      </c>
      <c r="N243">
        <v>23210.16</v>
      </c>
      <c r="O243" s="31" t="s">
        <v>2918</v>
      </c>
      <c r="P243">
        <f>MONTH(Продажи[[#This Row],[Дата заказа]])</f>
        <v>8</v>
      </c>
      <c r="Q243">
        <f>WEEKDAY(Продажи[[#This Row],[Дата заказа]],2)</f>
        <v>2</v>
      </c>
      <c r="R243">
        <f>DAY(Продажи[[#This Row],[Дата заказа]])</f>
        <v>18</v>
      </c>
      <c r="S243" s="25">
        <f>LEFT(Продажи[[#This Row],[мин фасовка, кг]],LEN(Продажи[[#This Row],[мин фасовка, кг]])-3)*Продажи[[#This Row],[Заказанное количество, кг]]</f>
        <v>12</v>
      </c>
      <c r="T243" s="25">
        <f>YEAR(Продажи[[#This Row],[Дата заказа]])</f>
        <v>2015</v>
      </c>
      <c r="U243" s="25">
        <f>INT((Продажи[[#This Row],[Дата заказа]]-DATE(YEAR(Продажи[[#This Row],[Дата заказа]]-WEEKDAY(Продажи[[#This Row],[Дата заказа]]-1)+4),1,3) + WEEKDAY(DATE(YEAR(Продажи[[#This Row],[Дата заказа]]-WEEKDAY(Продажи[[#This Row],[Дата заказа]]-1)+4),1,3))+5)/7)</f>
        <v>34</v>
      </c>
    </row>
    <row r="244" spans="5:21" x14ac:dyDescent="0.45">
      <c r="E244" s="1">
        <v>23</v>
      </c>
      <c r="F244" t="s">
        <v>2790</v>
      </c>
      <c r="G244" t="s">
        <v>2661</v>
      </c>
      <c r="H244" t="s">
        <v>2791</v>
      </c>
      <c r="I244">
        <v>2645</v>
      </c>
      <c r="J244" t="s">
        <v>2618</v>
      </c>
      <c r="K244">
        <v>50</v>
      </c>
      <c r="L244">
        <v>132250</v>
      </c>
      <c r="M244">
        <v>0.15</v>
      </c>
      <c r="N244">
        <v>112412.5</v>
      </c>
      <c r="O244" s="31" t="s">
        <v>2919</v>
      </c>
      <c r="P244">
        <f>MONTH(Продажи[[#This Row],[Дата заказа]])</f>
        <v>12</v>
      </c>
      <c r="Q244">
        <f>WEEKDAY(Продажи[[#This Row],[Дата заказа]],2)</f>
        <v>5</v>
      </c>
      <c r="R244">
        <f>DAY(Продажи[[#This Row],[Дата заказа]])</f>
        <v>9</v>
      </c>
      <c r="S244" s="25">
        <f>LEFT(Продажи[[#This Row],[мин фасовка, кг]],LEN(Продажи[[#This Row],[мин фасовка, кг]])-3)*Продажи[[#This Row],[Заказанное количество, кг]]</f>
        <v>50</v>
      </c>
      <c r="T244" s="25">
        <f>YEAR(Продажи[[#This Row],[Дата заказа]])</f>
        <v>2016</v>
      </c>
      <c r="U244"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245" spans="5:21" x14ac:dyDescent="0.45">
      <c r="E245" s="1">
        <v>49</v>
      </c>
      <c r="F245" t="s">
        <v>2615</v>
      </c>
      <c r="G245" t="s">
        <v>2616</v>
      </c>
      <c r="H245" t="s">
        <v>2617</v>
      </c>
      <c r="I245">
        <v>617</v>
      </c>
      <c r="J245" t="s">
        <v>2618</v>
      </c>
      <c r="K245">
        <v>25</v>
      </c>
      <c r="L245">
        <v>15425</v>
      </c>
      <c r="M245">
        <v>0</v>
      </c>
      <c r="N245">
        <v>15425</v>
      </c>
      <c r="O245" s="31" t="s">
        <v>2920</v>
      </c>
      <c r="P245">
        <f>MONTH(Продажи[[#This Row],[Дата заказа]])</f>
        <v>4</v>
      </c>
      <c r="Q245">
        <f>WEEKDAY(Продажи[[#This Row],[Дата заказа]],2)</f>
        <v>2</v>
      </c>
      <c r="R245">
        <f>DAY(Продажи[[#This Row],[Дата заказа]])</f>
        <v>30</v>
      </c>
      <c r="S245" s="25">
        <f>LEFT(Продажи[[#This Row],[мин фасовка, кг]],LEN(Продажи[[#This Row],[мин фасовка, кг]])-3)*Продажи[[#This Row],[Заказанное количество, кг]]</f>
        <v>25</v>
      </c>
      <c r="T245" s="25">
        <f>YEAR(Продажи[[#This Row],[Дата заказа]])</f>
        <v>2019</v>
      </c>
      <c r="U245"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246" spans="5:21" x14ac:dyDescent="0.45">
      <c r="E246" s="1">
        <v>1</v>
      </c>
      <c r="F246" t="s">
        <v>2710</v>
      </c>
      <c r="G246" t="s">
        <v>2641</v>
      </c>
      <c r="H246" t="s">
        <v>2711</v>
      </c>
      <c r="I246">
        <v>876</v>
      </c>
      <c r="J246" t="s">
        <v>2618</v>
      </c>
      <c r="K246">
        <v>20</v>
      </c>
      <c r="L246">
        <v>17520</v>
      </c>
      <c r="M246">
        <v>0.03</v>
      </c>
      <c r="N246">
        <v>16994.400000000001</v>
      </c>
      <c r="O246" s="31" t="s">
        <v>2921</v>
      </c>
      <c r="P246">
        <f>MONTH(Продажи[[#This Row],[Дата заказа]])</f>
        <v>1</v>
      </c>
      <c r="Q246">
        <f>WEEKDAY(Продажи[[#This Row],[Дата заказа]],2)</f>
        <v>3</v>
      </c>
      <c r="R246">
        <f>DAY(Продажи[[#This Row],[Дата заказа]])</f>
        <v>31</v>
      </c>
      <c r="S246" s="25">
        <f>LEFT(Продажи[[#This Row],[мин фасовка, кг]],LEN(Продажи[[#This Row],[мин фасовка, кг]])-3)*Продажи[[#This Row],[Заказанное количество, кг]]</f>
        <v>20</v>
      </c>
      <c r="T246" s="25">
        <f>YEAR(Продажи[[#This Row],[Дата заказа]])</f>
        <v>2018</v>
      </c>
      <c r="U246"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247" spans="5:21" x14ac:dyDescent="0.45">
      <c r="E247" s="1">
        <v>2</v>
      </c>
      <c r="F247" t="s">
        <v>2922</v>
      </c>
      <c r="G247" t="s">
        <v>2621</v>
      </c>
      <c r="H247" t="s">
        <v>2923</v>
      </c>
      <c r="I247">
        <v>1178</v>
      </c>
      <c r="J247" t="s">
        <v>2618</v>
      </c>
      <c r="K247">
        <v>10</v>
      </c>
      <c r="L247">
        <v>11780</v>
      </c>
      <c r="M247">
        <v>0</v>
      </c>
      <c r="N247">
        <v>11780</v>
      </c>
      <c r="O247" s="31" t="s">
        <v>2784</v>
      </c>
      <c r="P247">
        <f>MONTH(Продажи[[#This Row],[Дата заказа]])</f>
        <v>4</v>
      </c>
      <c r="Q247">
        <f>WEEKDAY(Продажи[[#This Row],[Дата заказа]],2)</f>
        <v>3</v>
      </c>
      <c r="R247">
        <f>DAY(Продажи[[#This Row],[Дата заказа]])</f>
        <v>22</v>
      </c>
      <c r="S247" s="25">
        <f>LEFT(Продажи[[#This Row],[мин фасовка, кг]],LEN(Продажи[[#This Row],[мин фасовка, кг]])-3)*Продажи[[#This Row],[Заказанное количество, кг]]</f>
        <v>10</v>
      </c>
      <c r="T247" s="25">
        <f>YEAR(Продажи[[#This Row],[Дата заказа]])</f>
        <v>2020</v>
      </c>
      <c r="U247" s="25">
        <f>INT((Продажи[[#This Row],[Дата заказа]]-DATE(YEAR(Продажи[[#This Row],[Дата заказа]]-WEEKDAY(Продажи[[#This Row],[Дата заказа]]-1)+4),1,3) + WEEKDAY(DATE(YEAR(Продажи[[#This Row],[Дата заказа]]-WEEKDAY(Продажи[[#This Row],[Дата заказа]]-1)+4),1,3))+5)/7)</f>
        <v>17</v>
      </c>
    </row>
    <row r="248" spans="5:21" x14ac:dyDescent="0.45">
      <c r="E248" s="1">
        <v>28</v>
      </c>
      <c r="F248" t="s">
        <v>2678</v>
      </c>
      <c r="G248" t="s">
        <v>2625</v>
      </c>
      <c r="H248" t="s">
        <v>2626</v>
      </c>
      <c r="I248">
        <v>1994</v>
      </c>
      <c r="J248" t="s">
        <v>2618</v>
      </c>
      <c r="K248">
        <v>40</v>
      </c>
      <c r="L248">
        <v>79760</v>
      </c>
      <c r="M248">
        <v>0.12</v>
      </c>
      <c r="N248">
        <v>70188.800000000003</v>
      </c>
      <c r="O248" s="31" t="s">
        <v>2924</v>
      </c>
      <c r="P248">
        <f>MONTH(Продажи[[#This Row],[Дата заказа]])</f>
        <v>11</v>
      </c>
      <c r="Q248">
        <f>WEEKDAY(Продажи[[#This Row],[Дата заказа]],2)</f>
        <v>4</v>
      </c>
      <c r="R248">
        <f>DAY(Продажи[[#This Row],[Дата заказа]])</f>
        <v>14</v>
      </c>
      <c r="S248" s="25">
        <f>LEFT(Продажи[[#This Row],[мин фасовка, кг]],LEN(Продажи[[#This Row],[мин фасовка, кг]])-3)*Продажи[[#This Row],[Заказанное количество, кг]]</f>
        <v>40</v>
      </c>
      <c r="T248" s="25">
        <f>YEAR(Продажи[[#This Row],[Дата заказа]])</f>
        <v>2019</v>
      </c>
      <c r="U248"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249" spans="5:21" x14ac:dyDescent="0.45">
      <c r="E249" s="1">
        <v>9</v>
      </c>
      <c r="F249" t="s">
        <v>2660</v>
      </c>
      <c r="G249" t="s">
        <v>2661</v>
      </c>
      <c r="H249" t="s">
        <v>2661</v>
      </c>
      <c r="I249">
        <v>699</v>
      </c>
      <c r="J249" t="s">
        <v>2618</v>
      </c>
      <c r="K249">
        <v>10</v>
      </c>
      <c r="L249">
        <v>6990</v>
      </c>
      <c r="M249">
        <v>0</v>
      </c>
      <c r="N249">
        <v>6990</v>
      </c>
      <c r="O249" s="31" t="s">
        <v>2925</v>
      </c>
      <c r="P249">
        <f>MONTH(Продажи[[#This Row],[Дата заказа]])</f>
        <v>3</v>
      </c>
      <c r="Q249">
        <f>WEEKDAY(Продажи[[#This Row],[Дата заказа]],2)</f>
        <v>6</v>
      </c>
      <c r="R249">
        <f>DAY(Продажи[[#This Row],[Дата заказа]])</f>
        <v>26</v>
      </c>
      <c r="S249" s="25">
        <f>LEFT(Продажи[[#This Row],[мин фасовка, кг]],LEN(Продажи[[#This Row],[мин фасовка, кг]])-3)*Продажи[[#This Row],[Заказанное количество, кг]]</f>
        <v>10</v>
      </c>
      <c r="T249" s="25">
        <f>YEAR(Продажи[[#This Row],[Дата заказа]])</f>
        <v>2016</v>
      </c>
      <c r="U249" s="25">
        <f>INT((Продажи[[#This Row],[Дата заказа]]-DATE(YEAR(Продажи[[#This Row],[Дата заказа]]-WEEKDAY(Продажи[[#This Row],[Дата заказа]]-1)+4),1,3) + WEEKDAY(DATE(YEAR(Продажи[[#This Row],[Дата заказа]]-WEEKDAY(Продажи[[#This Row],[Дата заказа]]-1)+4),1,3))+5)/7)</f>
        <v>12</v>
      </c>
    </row>
    <row r="250" spans="5:21" x14ac:dyDescent="0.45">
      <c r="E250" s="1">
        <v>32</v>
      </c>
      <c r="F250" t="s">
        <v>2620</v>
      </c>
      <c r="G250" t="s">
        <v>2621</v>
      </c>
      <c r="H250" t="s">
        <v>2622</v>
      </c>
      <c r="I250">
        <v>967</v>
      </c>
      <c r="J250" t="s">
        <v>2618</v>
      </c>
      <c r="K250">
        <v>8</v>
      </c>
      <c r="L250">
        <v>7736</v>
      </c>
      <c r="M250">
        <v>0</v>
      </c>
      <c r="N250">
        <v>7736</v>
      </c>
      <c r="O250" s="31" t="s">
        <v>2926</v>
      </c>
      <c r="P250">
        <f>MONTH(Продажи[[#This Row],[Дата заказа]])</f>
        <v>6</v>
      </c>
      <c r="Q250">
        <f>WEEKDAY(Продажи[[#This Row],[Дата заказа]],2)</f>
        <v>4</v>
      </c>
      <c r="R250">
        <f>DAY(Продажи[[#This Row],[Дата заказа]])</f>
        <v>1</v>
      </c>
      <c r="S250" s="25">
        <f>LEFT(Продажи[[#This Row],[мин фасовка, кг]],LEN(Продажи[[#This Row],[мин фасовка, кг]])-3)*Продажи[[#This Row],[Заказанное количество, кг]]</f>
        <v>8</v>
      </c>
      <c r="T250" s="25">
        <f>YEAR(Продажи[[#This Row],[Дата заказа]])</f>
        <v>2017</v>
      </c>
      <c r="U250"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251" spans="5:21" x14ac:dyDescent="0.45">
      <c r="E251" s="1">
        <v>37</v>
      </c>
      <c r="F251" t="s">
        <v>2667</v>
      </c>
      <c r="G251" t="s">
        <v>2661</v>
      </c>
      <c r="H251" t="s">
        <v>2705</v>
      </c>
      <c r="I251">
        <v>2211</v>
      </c>
      <c r="J251" t="s">
        <v>2618</v>
      </c>
      <c r="K251">
        <v>25</v>
      </c>
      <c r="L251">
        <v>55275</v>
      </c>
      <c r="M251">
        <v>0.09</v>
      </c>
      <c r="N251">
        <v>50300.25</v>
      </c>
      <c r="O251" s="31" t="s">
        <v>2793</v>
      </c>
      <c r="P251">
        <f>MONTH(Продажи[[#This Row],[Дата заказа]])</f>
        <v>1</v>
      </c>
      <c r="Q251">
        <f>WEEKDAY(Продажи[[#This Row],[Дата заказа]],2)</f>
        <v>6</v>
      </c>
      <c r="R251">
        <f>DAY(Продажи[[#This Row],[Дата заказа]])</f>
        <v>17</v>
      </c>
      <c r="S251" s="25">
        <f>LEFT(Продажи[[#This Row],[мин фасовка, кг]],LEN(Продажи[[#This Row],[мин фасовка, кг]])-3)*Продажи[[#This Row],[Заказанное количество, кг]]</f>
        <v>25</v>
      </c>
      <c r="T251" s="25">
        <f>YEAR(Продажи[[#This Row],[Дата заказа]])</f>
        <v>2015</v>
      </c>
      <c r="U251"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252" spans="5:21" x14ac:dyDescent="0.45">
      <c r="E252" s="1">
        <v>9</v>
      </c>
      <c r="F252" t="s">
        <v>2660</v>
      </c>
      <c r="G252" t="s">
        <v>2661</v>
      </c>
      <c r="H252" t="s">
        <v>2661</v>
      </c>
      <c r="I252">
        <v>699</v>
      </c>
      <c r="J252" t="s">
        <v>2618</v>
      </c>
      <c r="K252">
        <v>10</v>
      </c>
      <c r="L252">
        <v>6990</v>
      </c>
      <c r="M252">
        <v>0</v>
      </c>
      <c r="N252">
        <v>6990</v>
      </c>
      <c r="O252" s="31" t="s">
        <v>2927</v>
      </c>
      <c r="P252">
        <f>MONTH(Продажи[[#This Row],[Дата заказа]])</f>
        <v>10</v>
      </c>
      <c r="Q252">
        <f>WEEKDAY(Продажи[[#This Row],[Дата заказа]],2)</f>
        <v>3</v>
      </c>
      <c r="R252">
        <f>DAY(Продажи[[#This Row],[Дата заказа]])</f>
        <v>19</v>
      </c>
      <c r="S252" s="25">
        <f>LEFT(Продажи[[#This Row],[мин фасовка, кг]],LEN(Продажи[[#This Row],[мин фасовка, кг]])-3)*Продажи[[#This Row],[Заказанное количество, кг]]</f>
        <v>10</v>
      </c>
      <c r="T252" s="25">
        <f>YEAR(Продажи[[#This Row],[Дата заказа]])</f>
        <v>2016</v>
      </c>
      <c r="U252"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253" spans="5:21" x14ac:dyDescent="0.45">
      <c r="E253" s="1">
        <v>20</v>
      </c>
      <c r="F253" t="s">
        <v>2663</v>
      </c>
      <c r="G253" t="s">
        <v>2664</v>
      </c>
      <c r="H253" t="s">
        <v>2665</v>
      </c>
      <c r="I253">
        <v>2198</v>
      </c>
      <c r="J253" t="s">
        <v>2618</v>
      </c>
      <c r="K253">
        <v>35</v>
      </c>
      <c r="L253">
        <v>76930</v>
      </c>
      <c r="M253">
        <v>0.12</v>
      </c>
      <c r="N253">
        <v>67698.399999999994</v>
      </c>
      <c r="O253" s="31" t="s">
        <v>2928</v>
      </c>
      <c r="P253">
        <f>MONTH(Продажи[[#This Row],[Дата заказа]])</f>
        <v>7</v>
      </c>
      <c r="Q253">
        <f>WEEKDAY(Продажи[[#This Row],[Дата заказа]],2)</f>
        <v>1</v>
      </c>
      <c r="R253">
        <f>DAY(Продажи[[#This Row],[Дата заказа]])</f>
        <v>11</v>
      </c>
      <c r="S253" s="25">
        <f>LEFT(Продажи[[#This Row],[мин фасовка, кг]],LEN(Продажи[[#This Row],[мин фасовка, кг]])-3)*Продажи[[#This Row],[Заказанное количество, кг]]</f>
        <v>35</v>
      </c>
      <c r="T253" s="25">
        <f>YEAR(Продажи[[#This Row],[Дата заказа]])</f>
        <v>2016</v>
      </c>
      <c r="U253"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254" spans="5:21" x14ac:dyDescent="0.45">
      <c r="E254" s="1">
        <v>18</v>
      </c>
      <c r="F254" t="s">
        <v>2636</v>
      </c>
      <c r="G254" t="s">
        <v>2637</v>
      </c>
      <c r="H254" t="s">
        <v>2638</v>
      </c>
      <c r="I254">
        <v>1531</v>
      </c>
      <c r="J254" t="s">
        <v>2634</v>
      </c>
      <c r="K254">
        <v>15</v>
      </c>
      <c r="L254">
        <v>22965</v>
      </c>
      <c r="M254">
        <v>0.03</v>
      </c>
      <c r="N254">
        <v>22276.05</v>
      </c>
      <c r="O254" s="31" t="s">
        <v>2929</v>
      </c>
      <c r="P254">
        <f>MONTH(Продажи[[#This Row],[Дата заказа]])</f>
        <v>11</v>
      </c>
      <c r="Q254">
        <f>WEEKDAY(Продажи[[#This Row],[Дата заказа]],2)</f>
        <v>7</v>
      </c>
      <c r="R254">
        <f>DAY(Продажи[[#This Row],[Дата заказа]])</f>
        <v>15</v>
      </c>
      <c r="S254" s="25">
        <f>LEFT(Продажи[[#This Row],[мин фасовка, кг]],LEN(Продажи[[#This Row],[мин фасовка, кг]])-3)*Продажи[[#This Row],[Заказанное количество, кг]]</f>
        <v>7.5</v>
      </c>
      <c r="T254" s="25">
        <f>YEAR(Продажи[[#This Row],[Дата заказа]])</f>
        <v>2020</v>
      </c>
      <c r="U254"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255" spans="5:21" x14ac:dyDescent="0.45">
      <c r="E255" s="1">
        <v>24</v>
      </c>
      <c r="F255" t="s">
        <v>2686</v>
      </c>
      <c r="G255" t="s">
        <v>2664</v>
      </c>
      <c r="H255" t="s">
        <v>2687</v>
      </c>
      <c r="I255">
        <v>957</v>
      </c>
      <c r="J255" t="s">
        <v>2634</v>
      </c>
      <c r="K255">
        <v>25</v>
      </c>
      <c r="L255">
        <v>23925</v>
      </c>
      <c r="M255">
        <v>0.03</v>
      </c>
      <c r="N255">
        <v>23207.25</v>
      </c>
      <c r="O255" s="31" t="s">
        <v>2930</v>
      </c>
      <c r="P255">
        <f>MONTH(Продажи[[#This Row],[Дата заказа]])</f>
        <v>7</v>
      </c>
      <c r="Q255">
        <f>WEEKDAY(Продажи[[#This Row],[Дата заказа]],2)</f>
        <v>2</v>
      </c>
      <c r="R255">
        <f>DAY(Продажи[[#This Row],[Дата заказа]])</f>
        <v>9</v>
      </c>
      <c r="S255" s="25">
        <f>LEFT(Продажи[[#This Row],[мин фасовка, кг]],LEN(Продажи[[#This Row],[мин фасовка, кг]])-3)*Продажи[[#This Row],[Заказанное количество, кг]]</f>
        <v>12.5</v>
      </c>
      <c r="T255" s="25">
        <f>YEAR(Продажи[[#This Row],[Дата заказа]])</f>
        <v>2019</v>
      </c>
      <c r="U255"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256" spans="5:21" x14ac:dyDescent="0.45">
      <c r="E256" s="1">
        <v>9</v>
      </c>
      <c r="F256" t="s">
        <v>2660</v>
      </c>
      <c r="G256" t="s">
        <v>2661</v>
      </c>
      <c r="H256" t="s">
        <v>2661</v>
      </c>
      <c r="I256">
        <v>699</v>
      </c>
      <c r="J256" t="s">
        <v>2618</v>
      </c>
      <c r="K256">
        <v>10</v>
      </c>
      <c r="L256">
        <v>6990</v>
      </c>
      <c r="M256">
        <v>0</v>
      </c>
      <c r="N256">
        <v>6990</v>
      </c>
      <c r="O256" s="31" t="s">
        <v>2931</v>
      </c>
      <c r="P256">
        <f>MONTH(Продажи[[#This Row],[Дата заказа]])</f>
        <v>5</v>
      </c>
      <c r="Q256">
        <f>WEEKDAY(Продажи[[#This Row],[Дата заказа]],2)</f>
        <v>3</v>
      </c>
      <c r="R256">
        <f>DAY(Продажи[[#This Row],[Дата заказа]])</f>
        <v>20</v>
      </c>
      <c r="S256" s="25">
        <f>LEFT(Продажи[[#This Row],[мин фасовка, кг]],LEN(Продажи[[#This Row],[мин фасовка, кг]])-3)*Продажи[[#This Row],[Заказанное количество, кг]]</f>
        <v>10</v>
      </c>
      <c r="T256" s="25">
        <f>YEAR(Продажи[[#This Row],[Дата заказа]])</f>
        <v>2015</v>
      </c>
      <c r="U256" s="25">
        <f>INT((Продажи[[#This Row],[Дата заказа]]-DATE(YEAR(Продажи[[#This Row],[Дата заказа]]-WEEKDAY(Продажи[[#This Row],[Дата заказа]]-1)+4),1,3) + WEEKDAY(DATE(YEAR(Продажи[[#This Row],[Дата заказа]]-WEEKDAY(Продажи[[#This Row],[Дата заказа]]-1)+4),1,3))+5)/7)</f>
        <v>21</v>
      </c>
    </row>
    <row r="257" spans="5:21" x14ac:dyDescent="0.45">
      <c r="E257" s="1">
        <v>33</v>
      </c>
      <c r="F257" t="s">
        <v>2689</v>
      </c>
      <c r="G257" t="s">
        <v>2625</v>
      </c>
      <c r="H257" t="s">
        <v>2690</v>
      </c>
      <c r="I257">
        <v>1994</v>
      </c>
      <c r="J257" t="s">
        <v>2618</v>
      </c>
      <c r="K257">
        <v>12</v>
      </c>
      <c r="L257">
        <v>23928</v>
      </c>
      <c r="M257">
        <v>0.03</v>
      </c>
      <c r="N257">
        <v>23210.16</v>
      </c>
      <c r="O257" s="31" t="s">
        <v>2799</v>
      </c>
      <c r="P257">
        <f>MONTH(Продажи[[#This Row],[Дата заказа]])</f>
        <v>2</v>
      </c>
      <c r="Q257">
        <f>WEEKDAY(Продажи[[#This Row],[Дата заказа]],2)</f>
        <v>6</v>
      </c>
      <c r="R257">
        <f>DAY(Продажи[[#This Row],[Дата заказа]])</f>
        <v>15</v>
      </c>
      <c r="S257" s="25">
        <f>LEFT(Продажи[[#This Row],[мин фасовка, кг]],LEN(Продажи[[#This Row],[мин фасовка, кг]])-3)*Продажи[[#This Row],[Заказанное количество, кг]]</f>
        <v>12</v>
      </c>
      <c r="T257" s="25">
        <f>YEAR(Продажи[[#This Row],[Дата заказа]])</f>
        <v>2020</v>
      </c>
      <c r="U257"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258" spans="5:21" x14ac:dyDescent="0.45">
      <c r="E258" s="1">
        <v>20</v>
      </c>
      <c r="F258" t="s">
        <v>2663</v>
      </c>
      <c r="G258" t="s">
        <v>2664</v>
      </c>
      <c r="H258" t="s">
        <v>2665</v>
      </c>
      <c r="I258">
        <v>2198</v>
      </c>
      <c r="J258" t="s">
        <v>2618</v>
      </c>
      <c r="K258">
        <v>35</v>
      </c>
      <c r="L258">
        <v>76930</v>
      </c>
      <c r="M258">
        <v>0.12</v>
      </c>
      <c r="N258">
        <v>67698.399999999994</v>
      </c>
      <c r="O258" s="31" t="s">
        <v>2932</v>
      </c>
      <c r="P258">
        <f>MONTH(Продажи[[#This Row],[Дата заказа]])</f>
        <v>12</v>
      </c>
      <c r="Q258">
        <f>WEEKDAY(Продажи[[#This Row],[Дата заказа]],2)</f>
        <v>1</v>
      </c>
      <c r="R258">
        <f>DAY(Продажи[[#This Row],[Дата заказа]])</f>
        <v>21</v>
      </c>
      <c r="S258" s="25">
        <f>LEFT(Продажи[[#This Row],[мин фасовка, кг]],LEN(Продажи[[#This Row],[мин фасовка, кг]])-3)*Продажи[[#This Row],[Заказанное количество, кг]]</f>
        <v>35</v>
      </c>
      <c r="T258" s="25">
        <f>YEAR(Продажи[[#This Row],[Дата заказа]])</f>
        <v>2020</v>
      </c>
      <c r="U258"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59" spans="5:21" x14ac:dyDescent="0.45">
      <c r="E259" s="1">
        <v>36</v>
      </c>
      <c r="F259" t="s">
        <v>2631</v>
      </c>
      <c r="G259" t="s">
        <v>2632</v>
      </c>
      <c r="H259" t="s">
        <v>2633</v>
      </c>
      <c r="I259">
        <v>912</v>
      </c>
      <c r="J259" t="s">
        <v>2634</v>
      </c>
      <c r="K259">
        <v>15</v>
      </c>
      <c r="L259">
        <v>13680</v>
      </c>
      <c r="M259">
        <v>0</v>
      </c>
      <c r="N259">
        <v>13680</v>
      </c>
      <c r="O259" s="31" t="s">
        <v>2933</v>
      </c>
      <c r="P259">
        <f>MONTH(Продажи[[#This Row],[Дата заказа]])</f>
        <v>9</v>
      </c>
      <c r="Q259">
        <f>WEEKDAY(Продажи[[#This Row],[Дата заказа]],2)</f>
        <v>6</v>
      </c>
      <c r="R259">
        <f>DAY(Продажи[[#This Row],[Дата заказа]])</f>
        <v>5</v>
      </c>
      <c r="S259" s="25">
        <f>LEFT(Продажи[[#This Row],[мин фасовка, кг]],LEN(Продажи[[#This Row],[мин фасовка, кг]])-3)*Продажи[[#This Row],[Заказанное количество, кг]]</f>
        <v>7.5</v>
      </c>
      <c r="T259" s="25">
        <f>YEAR(Продажи[[#This Row],[Дата заказа]])</f>
        <v>2015</v>
      </c>
      <c r="U259"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260" spans="5:21" x14ac:dyDescent="0.45">
      <c r="E260" s="1">
        <v>11</v>
      </c>
      <c r="F260" t="s">
        <v>2776</v>
      </c>
      <c r="G260" t="s">
        <v>2621</v>
      </c>
      <c r="H260" t="s">
        <v>2777</v>
      </c>
      <c r="I260">
        <v>3197</v>
      </c>
      <c r="J260" t="s">
        <v>2618</v>
      </c>
      <c r="K260">
        <v>10</v>
      </c>
      <c r="L260">
        <v>31970</v>
      </c>
      <c r="M260">
        <v>0</v>
      </c>
      <c r="N260">
        <v>31970</v>
      </c>
      <c r="O260" s="31" t="s">
        <v>2934</v>
      </c>
      <c r="P260">
        <f>MONTH(Продажи[[#This Row],[Дата заказа]])</f>
        <v>11</v>
      </c>
      <c r="Q260">
        <f>WEEKDAY(Продажи[[#This Row],[Дата заказа]],2)</f>
        <v>2</v>
      </c>
      <c r="R260">
        <f>DAY(Продажи[[#This Row],[Дата заказа]])</f>
        <v>19</v>
      </c>
      <c r="S260" s="25">
        <f>LEFT(Продажи[[#This Row],[мин фасовка, кг]],LEN(Продажи[[#This Row],[мин фасовка, кг]])-3)*Продажи[[#This Row],[Заказанное количество, кг]]</f>
        <v>10</v>
      </c>
      <c r="T260" s="25">
        <f>YEAR(Продажи[[#This Row],[Дата заказа]])</f>
        <v>2019</v>
      </c>
      <c r="U260"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261" spans="5:21" x14ac:dyDescent="0.45">
      <c r="E261" s="1">
        <v>49</v>
      </c>
      <c r="F261" t="s">
        <v>2615</v>
      </c>
      <c r="G261" t="s">
        <v>2616</v>
      </c>
      <c r="H261" t="s">
        <v>2617</v>
      </c>
      <c r="I261">
        <v>617</v>
      </c>
      <c r="J261" t="s">
        <v>2618</v>
      </c>
      <c r="K261">
        <v>25</v>
      </c>
      <c r="L261">
        <v>15425</v>
      </c>
      <c r="M261">
        <v>0</v>
      </c>
      <c r="N261">
        <v>15425</v>
      </c>
      <c r="O261" s="31" t="s">
        <v>2702</v>
      </c>
      <c r="P261">
        <f>MONTH(Продажи[[#This Row],[Дата заказа]])</f>
        <v>7</v>
      </c>
      <c r="Q261">
        <f>WEEKDAY(Продажи[[#This Row],[Дата заказа]],2)</f>
        <v>7</v>
      </c>
      <c r="R261">
        <f>DAY(Продажи[[#This Row],[Дата заказа]])</f>
        <v>28</v>
      </c>
      <c r="S261" s="25">
        <f>LEFT(Продажи[[#This Row],[мин фасовка, кг]],LEN(Продажи[[#This Row],[мин фасовка, кг]])-3)*Продажи[[#This Row],[Заказанное количество, кг]]</f>
        <v>25</v>
      </c>
      <c r="T261" s="25">
        <f>YEAR(Продажи[[#This Row],[Дата заказа]])</f>
        <v>2019</v>
      </c>
      <c r="U261"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262" spans="5:21" x14ac:dyDescent="0.45">
      <c r="E262" s="1">
        <v>39</v>
      </c>
      <c r="F262" t="s">
        <v>2640</v>
      </c>
      <c r="G262" t="s">
        <v>2641</v>
      </c>
      <c r="H262" t="s">
        <v>2642</v>
      </c>
      <c r="I262">
        <v>1923</v>
      </c>
      <c r="J262" t="s">
        <v>2634</v>
      </c>
      <c r="K262">
        <v>25</v>
      </c>
      <c r="L262">
        <v>48075</v>
      </c>
      <c r="M262">
        <v>0.06</v>
      </c>
      <c r="N262">
        <v>45190.5</v>
      </c>
      <c r="O262" s="31" t="s">
        <v>2935</v>
      </c>
      <c r="P262">
        <f>MONTH(Продажи[[#This Row],[Дата заказа]])</f>
        <v>10</v>
      </c>
      <c r="Q262">
        <f>WEEKDAY(Продажи[[#This Row],[Дата заказа]],2)</f>
        <v>3</v>
      </c>
      <c r="R262">
        <f>DAY(Продажи[[#This Row],[Дата заказа]])</f>
        <v>2</v>
      </c>
      <c r="S262" s="25">
        <f>LEFT(Продажи[[#This Row],[мин фасовка, кг]],LEN(Продажи[[#This Row],[мин фасовка, кг]])-3)*Продажи[[#This Row],[Заказанное количество, кг]]</f>
        <v>12.5</v>
      </c>
      <c r="T262" s="25">
        <f>YEAR(Продажи[[#This Row],[Дата заказа]])</f>
        <v>2019</v>
      </c>
      <c r="U262"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263" spans="5:21" x14ac:dyDescent="0.45">
      <c r="E263" s="1">
        <v>7</v>
      </c>
      <c r="F263" t="s">
        <v>2640</v>
      </c>
      <c r="G263" t="s">
        <v>2641</v>
      </c>
      <c r="H263" t="s">
        <v>2642</v>
      </c>
      <c r="I263">
        <v>1923</v>
      </c>
      <c r="J263" t="s">
        <v>2634</v>
      </c>
      <c r="K263">
        <v>25</v>
      </c>
      <c r="L263">
        <v>48075</v>
      </c>
      <c r="M263">
        <v>0.06</v>
      </c>
      <c r="N263">
        <v>45190.5</v>
      </c>
      <c r="O263" s="31" t="s">
        <v>2936</v>
      </c>
      <c r="P263">
        <f>MONTH(Продажи[[#This Row],[Дата заказа]])</f>
        <v>5</v>
      </c>
      <c r="Q263">
        <f>WEEKDAY(Продажи[[#This Row],[Дата заказа]],2)</f>
        <v>6</v>
      </c>
      <c r="R263">
        <f>DAY(Продажи[[#This Row],[Дата заказа]])</f>
        <v>6</v>
      </c>
      <c r="S263" s="25">
        <f>LEFT(Продажи[[#This Row],[мин фасовка, кг]],LEN(Продажи[[#This Row],[мин фасовка, кг]])-3)*Продажи[[#This Row],[Заказанное количество, кг]]</f>
        <v>12.5</v>
      </c>
      <c r="T263" s="25">
        <f>YEAR(Продажи[[#This Row],[Дата заказа]])</f>
        <v>2017</v>
      </c>
      <c r="U263"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264" spans="5:21" x14ac:dyDescent="0.45">
      <c r="E264" s="1">
        <v>7</v>
      </c>
      <c r="F264" t="s">
        <v>2640</v>
      </c>
      <c r="G264" t="s">
        <v>2641</v>
      </c>
      <c r="H264" t="s">
        <v>2642</v>
      </c>
      <c r="I264">
        <v>1923</v>
      </c>
      <c r="J264" t="s">
        <v>2634</v>
      </c>
      <c r="K264">
        <v>25</v>
      </c>
      <c r="L264">
        <v>48075</v>
      </c>
      <c r="M264">
        <v>0.06</v>
      </c>
      <c r="N264">
        <v>45190.5</v>
      </c>
      <c r="O264" s="31" t="s">
        <v>2937</v>
      </c>
      <c r="P264">
        <f>MONTH(Продажи[[#This Row],[Дата заказа]])</f>
        <v>4</v>
      </c>
      <c r="Q264">
        <f>WEEKDAY(Продажи[[#This Row],[Дата заказа]],2)</f>
        <v>3</v>
      </c>
      <c r="R264">
        <f>DAY(Продажи[[#This Row],[Дата заказа]])</f>
        <v>8</v>
      </c>
      <c r="S264" s="25">
        <f>LEFT(Продажи[[#This Row],[мин фасовка, кг]],LEN(Продажи[[#This Row],[мин фасовка, кг]])-3)*Продажи[[#This Row],[Заказанное количество, кг]]</f>
        <v>12.5</v>
      </c>
      <c r="T264" s="25">
        <f>YEAR(Продажи[[#This Row],[Дата заказа]])</f>
        <v>2015</v>
      </c>
      <c r="U264"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265" spans="5:21" x14ac:dyDescent="0.45">
      <c r="E265" s="1">
        <v>49</v>
      </c>
      <c r="F265" t="s">
        <v>2615</v>
      </c>
      <c r="G265" t="s">
        <v>2616</v>
      </c>
      <c r="H265" t="s">
        <v>2617</v>
      </c>
      <c r="I265">
        <v>617</v>
      </c>
      <c r="J265" t="s">
        <v>2618</v>
      </c>
      <c r="K265">
        <v>25</v>
      </c>
      <c r="L265">
        <v>15425</v>
      </c>
      <c r="M265">
        <v>0</v>
      </c>
      <c r="N265">
        <v>15425</v>
      </c>
      <c r="O265" s="31" t="s">
        <v>2938</v>
      </c>
      <c r="P265">
        <f>MONTH(Продажи[[#This Row],[Дата заказа]])</f>
        <v>6</v>
      </c>
      <c r="Q265">
        <f>WEEKDAY(Продажи[[#This Row],[Дата заказа]],2)</f>
        <v>1</v>
      </c>
      <c r="R265">
        <f>DAY(Продажи[[#This Row],[Дата заказа]])</f>
        <v>24</v>
      </c>
      <c r="S265" s="25">
        <f>LEFT(Продажи[[#This Row],[мин фасовка, кг]],LEN(Продажи[[#This Row],[мин фасовка, кг]])-3)*Продажи[[#This Row],[Заказанное количество, кг]]</f>
        <v>25</v>
      </c>
      <c r="T265" s="25">
        <f>YEAR(Продажи[[#This Row],[Дата заказа]])</f>
        <v>2019</v>
      </c>
      <c r="U265"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266" spans="5:21" x14ac:dyDescent="0.45">
      <c r="E266" s="1">
        <v>48</v>
      </c>
      <c r="F266" t="s">
        <v>2655</v>
      </c>
      <c r="G266" t="s">
        <v>2641</v>
      </c>
      <c r="H266" t="s">
        <v>2656</v>
      </c>
      <c r="I266">
        <v>2199</v>
      </c>
      <c r="J266" t="s">
        <v>2634</v>
      </c>
      <c r="K266">
        <v>55</v>
      </c>
      <c r="L266">
        <v>120945</v>
      </c>
      <c r="M266">
        <v>0.15</v>
      </c>
      <c r="N266">
        <v>102803.25</v>
      </c>
      <c r="O266" s="31" t="s">
        <v>2939</v>
      </c>
      <c r="P266">
        <f>MONTH(Продажи[[#This Row],[Дата заказа]])</f>
        <v>12</v>
      </c>
      <c r="Q266">
        <f>WEEKDAY(Продажи[[#This Row],[Дата заказа]],2)</f>
        <v>6</v>
      </c>
      <c r="R266">
        <f>DAY(Продажи[[#This Row],[Дата заказа]])</f>
        <v>29</v>
      </c>
      <c r="S266" s="25">
        <f>LEFT(Продажи[[#This Row],[мин фасовка, кг]],LEN(Продажи[[#This Row],[мин фасовка, кг]])-3)*Продажи[[#This Row],[Заказанное количество, кг]]</f>
        <v>27.5</v>
      </c>
      <c r="T266" s="25">
        <f>YEAR(Продажи[[#This Row],[Дата заказа]])</f>
        <v>2018</v>
      </c>
      <c r="U266"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67" spans="5:21" x14ac:dyDescent="0.45">
      <c r="E267" s="1">
        <v>45</v>
      </c>
      <c r="F267" t="s">
        <v>2746</v>
      </c>
      <c r="G267" t="s">
        <v>2621</v>
      </c>
      <c r="H267" t="s">
        <v>2747</v>
      </c>
      <c r="I267">
        <v>759</v>
      </c>
      <c r="J267" t="s">
        <v>2618</v>
      </c>
      <c r="K267">
        <v>14</v>
      </c>
      <c r="L267">
        <v>10626</v>
      </c>
      <c r="M267">
        <v>0</v>
      </c>
      <c r="N267">
        <v>10626</v>
      </c>
      <c r="O267" s="31" t="s">
        <v>2940</v>
      </c>
      <c r="P267">
        <f>MONTH(Продажи[[#This Row],[Дата заказа]])</f>
        <v>4</v>
      </c>
      <c r="Q267">
        <f>WEEKDAY(Продажи[[#This Row],[Дата заказа]],2)</f>
        <v>4</v>
      </c>
      <c r="R267">
        <f>DAY(Продажи[[#This Row],[Дата заказа]])</f>
        <v>16</v>
      </c>
      <c r="S267" s="25">
        <f>LEFT(Продажи[[#This Row],[мин фасовка, кг]],LEN(Продажи[[#This Row],[мин фасовка, кг]])-3)*Продажи[[#This Row],[Заказанное количество, кг]]</f>
        <v>14</v>
      </c>
      <c r="T267" s="25">
        <f>YEAR(Продажи[[#This Row],[Дата заказа]])</f>
        <v>2015</v>
      </c>
      <c r="U267"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268" spans="5:21" x14ac:dyDescent="0.45">
      <c r="E268" s="1">
        <v>2</v>
      </c>
      <c r="F268" t="s">
        <v>2922</v>
      </c>
      <c r="G268" t="s">
        <v>2621</v>
      </c>
      <c r="H268" t="s">
        <v>2923</v>
      </c>
      <c r="I268">
        <v>1178</v>
      </c>
      <c r="J268" t="s">
        <v>2618</v>
      </c>
      <c r="K268">
        <v>10</v>
      </c>
      <c r="L268">
        <v>11780</v>
      </c>
      <c r="M268">
        <v>0</v>
      </c>
      <c r="N268">
        <v>11780</v>
      </c>
      <c r="O268" s="31" t="s">
        <v>2941</v>
      </c>
      <c r="P268">
        <f>MONTH(Продажи[[#This Row],[Дата заказа]])</f>
        <v>1</v>
      </c>
      <c r="Q268">
        <f>WEEKDAY(Продажи[[#This Row],[Дата заказа]],2)</f>
        <v>2</v>
      </c>
      <c r="R268">
        <f>DAY(Продажи[[#This Row],[Дата заказа]])</f>
        <v>22</v>
      </c>
      <c r="S268" s="25">
        <f>LEFT(Продажи[[#This Row],[мин фасовка, кг]],LEN(Продажи[[#This Row],[мин фасовка, кг]])-3)*Продажи[[#This Row],[Заказанное количество, кг]]</f>
        <v>10</v>
      </c>
      <c r="T268" s="25">
        <f>YEAR(Продажи[[#This Row],[Дата заказа]])</f>
        <v>2019</v>
      </c>
      <c r="U268"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269" spans="5:21" x14ac:dyDescent="0.45">
      <c r="E269" s="1">
        <v>48</v>
      </c>
      <c r="F269" t="s">
        <v>2655</v>
      </c>
      <c r="G269" t="s">
        <v>2641</v>
      </c>
      <c r="H269" t="s">
        <v>2656</v>
      </c>
      <c r="I269">
        <v>2199</v>
      </c>
      <c r="J269" t="s">
        <v>2634</v>
      </c>
      <c r="K269">
        <v>55</v>
      </c>
      <c r="L269">
        <v>120945</v>
      </c>
      <c r="M269">
        <v>0.15</v>
      </c>
      <c r="N269">
        <v>102803.25</v>
      </c>
      <c r="O269" s="31" t="s">
        <v>2942</v>
      </c>
      <c r="P269">
        <f>MONTH(Продажи[[#This Row],[Дата заказа]])</f>
        <v>12</v>
      </c>
      <c r="Q269">
        <f>WEEKDAY(Продажи[[#This Row],[Дата заказа]],2)</f>
        <v>4</v>
      </c>
      <c r="R269">
        <f>DAY(Продажи[[#This Row],[Дата заказа]])</f>
        <v>27</v>
      </c>
      <c r="S269" s="25">
        <f>LEFT(Продажи[[#This Row],[мин фасовка, кг]],LEN(Продажи[[#This Row],[мин фасовка, кг]])-3)*Продажи[[#This Row],[Заказанное количество, кг]]</f>
        <v>27.5</v>
      </c>
      <c r="T269" s="25">
        <f>YEAR(Продажи[[#This Row],[Дата заказа]])</f>
        <v>2018</v>
      </c>
      <c r="U269"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70" spans="5:21" x14ac:dyDescent="0.45">
      <c r="E270" s="1">
        <v>37</v>
      </c>
      <c r="F270" t="s">
        <v>2667</v>
      </c>
      <c r="G270" t="s">
        <v>2661</v>
      </c>
      <c r="H270" t="s">
        <v>2705</v>
      </c>
      <c r="I270">
        <v>2211</v>
      </c>
      <c r="J270" t="s">
        <v>2618</v>
      </c>
      <c r="K270">
        <v>25</v>
      </c>
      <c r="L270">
        <v>55275</v>
      </c>
      <c r="M270">
        <v>0.09</v>
      </c>
      <c r="N270">
        <v>50300.25</v>
      </c>
      <c r="O270" s="31" t="s">
        <v>2943</v>
      </c>
      <c r="P270">
        <f>MONTH(Продажи[[#This Row],[Дата заказа]])</f>
        <v>6</v>
      </c>
      <c r="Q270">
        <f>WEEKDAY(Продажи[[#This Row],[Дата заказа]],2)</f>
        <v>7</v>
      </c>
      <c r="R270">
        <f>DAY(Продажи[[#This Row],[Дата заказа]])</f>
        <v>21</v>
      </c>
      <c r="S270" s="25">
        <f>LEFT(Продажи[[#This Row],[мин фасовка, кг]],LEN(Продажи[[#This Row],[мин фасовка, кг]])-3)*Продажи[[#This Row],[Заказанное количество, кг]]</f>
        <v>25</v>
      </c>
      <c r="T270" s="25">
        <f>YEAR(Продажи[[#This Row],[Дата заказа]])</f>
        <v>2020</v>
      </c>
      <c r="U270"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271" spans="5:21" x14ac:dyDescent="0.45">
      <c r="E271" s="1">
        <v>31</v>
      </c>
      <c r="F271" t="s">
        <v>2652</v>
      </c>
      <c r="G271" t="s">
        <v>2616</v>
      </c>
      <c r="H271" t="s">
        <v>2653</v>
      </c>
      <c r="I271">
        <v>1228</v>
      </c>
      <c r="J271" t="s">
        <v>2634</v>
      </c>
      <c r="K271">
        <v>45</v>
      </c>
      <c r="L271">
        <v>55260</v>
      </c>
      <c r="M271">
        <v>0.09</v>
      </c>
      <c r="N271">
        <v>50286.6</v>
      </c>
      <c r="O271" s="31" t="s">
        <v>2944</v>
      </c>
      <c r="P271">
        <f>MONTH(Продажи[[#This Row],[Дата заказа]])</f>
        <v>10</v>
      </c>
      <c r="Q271">
        <f>WEEKDAY(Продажи[[#This Row],[Дата заказа]],2)</f>
        <v>2</v>
      </c>
      <c r="R271">
        <f>DAY(Продажи[[#This Row],[Дата заказа]])</f>
        <v>16</v>
      </c>
      <c r="S271" s="25">
        <f>LEFT(Продажи[[#This Row],[мин фасовка, кг]],LEN(Продажи[[#This Row],[мин фасовка, кг]])-3)*Продажи[[#This Row],[Заказанное количество, кг]]</f>
        <v>22.5</v>
      </c>
      <c r="T271" s="25">
        <f>YEAR(Продажи[[#This Row],[Дата заказа]])</f>
        <v>2018</v>
      </c>
      <c r="U271"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272" spans="5:21" x14ac:dyDescent="0.45">
      <c r="E272" s="1">
        <v>5</v>
      </c>
      <c r="F272" t="s">
        <v>2695</v>
      </c>
      <c r="G272" t="s">
        <v>2621</v>
      </c>
      <c r="H272" t="s">
        <v>2696</v>
      </c>
      <c r="I272">
        <v>1182</v>
      </c>
      <c r="J272" t="s">
        <v>2634</v>
      </c>
      <c r="K272">
        <v>17</v>
      </c>
      <c r="L272">
        <v>20094</v>
      </c>
      <c r="M272">
        <v>0.03</v>
      </c>
      <c r="N272">
        <v>19491.18</v>
      </c>
      <c r="O272" s="31" t="s">
        <v>2945</v>
      </c>
      <c r="P272">
        <f>MONTH(Продажи[[#This Row],[Дата заказа]])</f>
        <v>4</v>
      </c>
      <c r="Q272">
        <f>WEEKDAY(Продажи[[#This Row],[Дата заказа]],2)</f>
        <v>4</v>
      </c>
      <c r="R272">
        <f>DAY(Продажи[[#This Row],[Дата заказа]])</f>
        <v>27</v>
      </c>
      <c r="S272" s="25">
        <f>LEFT(Продажи[[#This Row],[мин фасовка, кг]],LEN(Продажи[[#This Row],[мин фасовка, кг]])-3)*Продажи[[#This Row],[Заказанное количество, кг]]</f>
        <v>8.5</v>
      </c>
      <c r="T272" s="25">
        <f>YEAR(Продажи[[#This Row],[Дата заказа]])</f>
        <v>2017</v>
      </c>
      <c r="U272" s="25">
        <f>INT((Продажи[[#This Row],[Дата заказа]]-DATE(YEAR(Продажи[[#This Row],[Дата заказа]]-WEEKDAY(Продажи[[#This Row],[Дата заказа]]-1)+4),1,3) + WEEKDAY(DATE(YEAR(Продажи[[#This Row],[Дата заказа]]-WEEKDAY(Продажи[[#This Row],[Дата заказа]]-1)+4),1,3))+5)/7)</f>
        <v>17</v>
      </c>
    </row>
    <row r="273" spans="5:21" x14ac:dyDescent="0.45">
      <c r="E273" s="1">
        <v>24</v>
      </c>
      <c r="F273" t="s">
        <v>2686</v>
      </c>
      <c r="G273" t="s">
        <v>2664</v>
      </c>
      <c r="H273" t="s">
        <v>2687</v>
      </c>
      <c r="I273">
        <v>957</v>
      </c>
      <c r="J273" t="s">
        <v>2634</v>
      </c>
      <c r="K273">
        <v>25</v>
      </c>
      <c r="L273">
        <v>23925</v>
      </c>
      <c r="M273">
        <v>0.03</v>
      </c>
      <c r="N273">
        <v>23207.25</v>
      </c>
      <c r="O273" s="31" t="s">
        <v>2946</v>
      </c>
      <c r="P273">
        <f>MONTH(Продажи[[#This Row],[Дата заказа]])</f>
        <v>9</v>
      </c>
      <c r="Q273">
        <f>WEEKDAY(Продажи[[#This Row],[Дата заказа]],2)</f>
        <v>4</v>
      </c>
      <c r="R273">
        <f>DAY(Продажи[[#This Row],[Дата заказа]])</f>
        <v>12</v>
      </c>
      <c r="S273" s="25">
        <f>LEFT(Продажи[[#This Row],[мин фасовка, кг]],LEN(Продажи[[#This Row],[мин фасовка, кг]])-3)*Продажи[[#This Row],[Заказанное количество, кг]]</f>
        <v>12.5</v>
      </c>
      <c r="T273" s="25">
        <f>YEAR(Продажи[[#This Row],[Дата заказа]])</f>
        <v>2019</v>
      </c>
      <c r="U273"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274" spans="5:21" x14ac:dyDescent="0.45">
      <c r="E274" s="1">
        <v>48</v>
      </c>
      <c r="F274" t="s">
        <v>2655</v>
      </c>
      <c r="G274" t="s">
        <v>2641</v>
      </c>
      <c r="H274" t="s">
        <v>2656</v>
      </c>
      <c r="I274">
        <v>2199</v>
      </c>
      <c r="J274" t="s">
        <v>2634</v>
      </c>
      <c r="K274">
        <v>55</v>
      </c>
      <c r="L274">
        <v>120945</v>
      </c>
      <c r="M274">
        <v>0.15</v>
      </c>
      <c r="N274">
        <v>102803.25</v>
      </c>
      <c r="O274" s="31" t="s">
        <v>2947</v>
      </c>
      <c r="P274">
        <f>MONTH(Продажи[[#This Row],[Дата заказа]])</f>
        <v>7</v>
      </c>
      <c r="Q274">
        <f>WEEKDAY(Продажи[[#This Row],[Дата заказа]],2)</f>
        <v>7</v>
      </c>
      <c r="R274">
        <f>DAY(Продажи[[#This Row],[Дата заказа]])</f>
        <v>21</v>
      </c>
      <c r="S274" s="25">
        <f>LEFT(Продажи[[#This Row],[мин фасовка, кг]],LEN(Продажи[[#This Row],[мин фасовка, кг]])-3)*Продажи[[#This Row],[Заказанное количество, кг]]</f>
        <v>27.5</v>
      </c>
      <c r="T274" s="25">
        <f>YEAR(Продажи[[#This Row],[Дата заказа]])</f>
        <v>2019</v>
      </c>
      <c r="U274"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275" spans="5:21" x14ac:dyDescent="0.45">
      <c r="E275" s="1">
        <v>47</v>
      </c>
      <c r="F275" t="s">
        <v>2689</v>
      </c>
      <c r="G275" t="s">
        <v>2625</v>
      </c>
      <c r="H275" t="s">
        <v>2690</v>
      </c>
      <c r="I275">
        <v>1994</v>
      </c>
      <c r="J275" t="s">
        <v>2618</v>
      </c>
      <c r="K275">
        <v>12</v>
      </c>
      <c r="L275">
        <v>23928</v>
      </c>
      <c r="M275">
        <v>0.03</v>
      </c>
      <c r="N275">
        <v>23210.16</v>
      </c>
      <c r="O275" s="31" t="s">
        <v>2948</v>
      </c>
      <c r="P275">
        <f>MONTH(Продажи[[#This Row],[Дата заказа]])</f>
        <v>4</v>
      </c>
      <c r="Q275">
        <f>WEEKDAY(Продажи[[#This Row],[Дата заказа]],2)</f>
        <v>3</v>
      </c>
      <c r="R275">
        <f>DAY(Продажи[[#This Row],[Дата заказа]])</f>
        <v>1</v>
      </c>
      <c r="S275" s="25">
        <f>LEFT(Продажи[[#This Row],[мин фасовка, кг]],LEN(Продажи[[#This Row],[мин фасовка, кг]])-3)*Продажи[[#This Row],[Заказанное количество, кг]]</f>
        <v>12</v>
      </c>
      <c r="T275" s="25">
        <f>YEAR(Продажи[[#This Row],[Дата заказа]])</f>
        <v>2015</v>
      </c>
      <c r="U275"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276" spans="5:21" x14ac:dyDescent="0.45">
      <c r="E276" s="1">
        <v>50</v>
      </c>
      <c r="F276" t="s">
        <v>2631</v>
      </c>
      <c r="G276" t="s">
        <v>2632</v>
      </c>
      <c r="H276" t="s">
        <v>2633</v>
      </c>
      <c r="I276">
        <v>912</v>
      </c>
      <c r="J276" t="s">
        <v>2634</v>
      </c>
      <c r="K276">
        <v>20</v>
      </c>
      <c r="L276">
        <v>18240</v>
      </c>
      <c r="M276">
        <v>0</v>
      </c>
      <c r="N276">
        <v>18240</v>
      </c>
      <c r="O276" s="31" t="s">
        <v>2949</v>
      </c>
      <c r="P276">
        <f>MONTH(Продажи[[#This Row],[Дата заказа]])</f>
        <v>8</v>
      </c>
      <c r="Q276">
        <f>WEEKDAY(Продажи[[#This Row],[Дата заказа]],2)</f>
        <v>1</v>
      </c>
      <c r="R276">
        <f>DAY(Продажи[[#This Row],[Дата заказа]])</f>
        <v>12</v>
      </c>
      <c r="S276" s="25">
        <f>LEFT(Продажи[[#This Row],[мин фасовка, кг]],LEN(Продажи[[#This Row],[мин фасовка, кг]])-3)*Продажи[[#This Row],[Заказанное количество, кг]]</f>
        <v>10</v>
      </c>
      <c r="T276" s="25">
        <f>YEAR(Продажи[[#This Row],[Дата заказа]])</f>
        <v>2019</v>
      </c>
      <c r="U276"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277" spans="5:21" x14ac:dyDescent="0.45">
      <c r="E277" s="1">
        <v>7</v>
      </c>
      <c r="F277" t="s">
        <v>2640</v>
      </c>
      <c r="G277" t="s">
        <v>2641</v>
      </c>
      <c r="H277" t="s">
        <v>2642</v>
      </c>
      <c r="I277">
        <v>1923</v>
      </c>
      <c r="J277" t="s">
        <v>2634</v>
      </c>
      <c r="K277">
        <v>25</v>
      </c>
      <c r="L277">
        <v>48075</v>
      </c>
      <c r="M277">
        <v>0.06</v>
      </c>
      <c r="N277">
        <v>45190.5</v>
      </c>
      <c r="O277" s="31" t="s">
        <v>2950</v>
      </c>
      <c r="P277">
        <f>MONTH(Продажи[[#This Row],[Дата заказа]])</f>
        <v>3</v>
      </c>
      <c r="Q277">
        <f>WEEKDAY(Продажи[[#This Row],[Дата заказа]],2)</f>
        <v>7</v>
      </c>
      <c r="R277">
        <f>DAY(Продажи[[#This Row],[Дата заказа]])</f>
        <v>1</v>
      </c>
      <c r="S277" s="25">
        <f>LEFT(Продажи[[#This Row],[мин фасовка, кг]],LEN(Продажи[[#This Row],[мин фасовка, кг]])-3)*Продажи[[#This Row],[Заказанное количество, кг]]</f>
        <v>12.5</v>
      </c>
      <c r="T277" s="25">
        <f>YEAR(Продажи[[#This Row],[Дата заказа]])</f>
        <v>2020</v>
      </c>
      <c r="U277" s="25">
        <f>INT((Продажи[[#This Row],[Дата заказа]]-DATE(YEAR(Продажи[[#This Row],[Дата заказа]]-WEEKDAY(Продажи[[#This Row],[Дата заказа]]-1)+4),1,3) + WEEKDAY(DATE(YEAR(Продажи[[#This Row],[Дата заказа]]-WEEKDAY(Продажи[[#This Row],[Дата заказа]]-1)+4),1,3))+5)/7)</f>
        <v>9</v>
      </c>
    </row>
    <row r="278" spans="5:21" x14ac:dyDescent="0.45">
      <c r="E278" s="1">
        <v>46</v>
      </c>
      <c r="F278" t="s">
        <v>2647</v>
      </c>
      <c r="G278" t="s">
        <v>2637</v>
      </c>
      <c r="H278" t="s">
        <v>2637</v>
      </c>
      <c r="I278">
        <v>770</v>
      </c>
      <c r="J278" t="s">
        <v>2634</v>
      </c>
      <c r="K278">
        <v>20</v>
      </c>
      <c r="L278">
        <v>15400</v>
      </c>
      <c r="M278">
        <v>0.03</v>
      </c>
      <c r="N278">
        <v>14938</v>
      </c>
      <c r="O278" s="31" t="s">
        <v>2951</v>
      </c>
      <c r="P278">
        <f>MONTH(Продажи[[#This Row],[Дата заказа]])</f>
        <v>5</v>
      </c>
      <c r="Q278">
        <f>WEEKDAY(Продажи[[#This Row],[Дата заказа]],2)</f>
        <v>4</v>
      </c>
      <c r="R278">
        <f>DAY(Продажи[[#This Row],[Дата заказа]])</f>
        <v>30</v>
      </c>
      <c r="S278" s="25">
        <f>LEFT(Продажи[[#This Row],[мин фасовка, кг]],LEN(Продажи[[#This Row],[мин фасовка, кг]])-3)*Продажи[[#This Row],[Заказанное количество, кг]]</f>
        <v>10</v>
      </c>
      <c r="T278" s="25">
        <f>YEAR(Продажи[[#This Row],[Дата заказа]])</f>
        <v>2019</v>
      </c>
      <c r="U278"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279" spans="5:21" x14ac:dyDescent="0.45">
      <c r="E279" s="1">
        <v>22</v>
      </c>
      <c r="F279" t="s">
        <v>2674</v>
      </c>
      <c r="G279" t="s">
        <v>2675</v>
      </c>
      <c r="H279" t="s">
        <v>2675</v>
      </c>
      <c r="I279">
        <v>4889</v>
      </c>
      <c r="J279" t="s">
        <v>2618</v>
      </c>
      <c r="K279">
        <v>18</v>
      </c>
      <c r="L279">
        <v>88002</v>
      </c>
      <c r="M279">
        <v>0.12</v>
      </c>
      <c r="N279">
        <v>77441.759999999995</v>
      </c>
      <c r="O279" s="31" t="s">
        <v>2952</v>
      </c>
      <c r="P279">
        <f>MONTH(Продажи[[#This Row],[Дата заказа]])</f>
        <v>4</v>
      </c>
      <c r="Q279">
        <f>WEEKDAY(Продажи[[#This Row],[Дата заказа]],2)</f>
        <v>7</v>
      </c>
      <c r="R279">
        <f>DAY(Продажи[[#This Row],[Дата заказа]])</f>
        <v>8</v>
      </c>
      <c r="S279" s="25">
        <f>LEFT(Продажи[[#This Row],[мин фасовка, кг]],LEN(Продажи[[#This Row],[мин фасовка, кг]])-3)*Продажи[[#This Row],[Заказанное количество, кг]]</f>
        <v>18</v>
      </c>
      <c r="T279" s="25">
        <f>YEAR(Продажи[[#This Row],[Дата заказа]])</f>
        <v>2018</v>
      </c>
      <c r="U279"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280" spans="5:21" x14ac:dyDescent="0.45">
      <c r="E280" s="1">
        <v>26</v>
      </c>
      <c r="F280" t="s">
        <v>2672</v>
      </c>
      <c r="G280" t="s">
        <v>2616</v>
      </c>
      <c r="H280" t="s">
        <v>2617</v>
      </c>
      <c r="I280">
        <v>2197</v>
      </c>
      <c r="J280" t="s">
        <v>2634</v>
      </c>
      <c r="K280">
        <v>40</v>
      </c>
      <c r="L280">
        <v>87880</v>
      </c>
      <c r="M280">
        <v>0.12</v>
      </c>
      <c r="N280">
        <v>77334.399999999994</v>
      </c>
      <c r="O280" s="31" t="s">
        <v>2818</v>
      </c>
      <c r="P280">
        <f>MONTH(Продажи[[#This Row],[Дата заказа]])</f>
        <v>3</v>
      </c>
      <c r="Q280">
        <f>WEEKDAY(Продажи[[#This Row],[Дата заказа]],2)</f>
        <v>1</v>
      </c>
      <c r="R280">
        <f>DAY(Продажи[[#This Row],[Дата заказа]])</f>
        <v>4</v>
      </c>
      <c r="S280" s="25">
        <f>LEFT(Продажи[[#This Row],[мин фасовка, кг]],LEN(Продажи[[#This Row],[мин фасовка, кг]])-3)*Продажи[[#This Row],[Заказанное количество, кг]]</f>
        <v>20</v>
      </c>
      <c r="T280" s="25">
        <f>YEAR(Продажи[[#This Row],[Дата заказа]])</f>
        <v>2019</v>
      </c>
      <c r="U280"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281" spans="5:21" x14ac:dyDescent="0.45">
      <c r="E281" s="1">
        <v>42</v>
      </c>
      <c r="F281" t="s">
        <v>2649</v>
      </c>
      <c r="G281" t="s">
        <v>2641</v>
      </c>
      <c r="H281" t="s">
        <v>2650</v>
      </c>
      <c r="I281">
        <v>800</v>
      </c>
      <c r="J281" t="s">
        <v>2634</v>
      </c>
      <c r="K281">
        <v>25</v>
      </c>
      <c r="L281">
        <v>20000</v>
      </c>
      <c r="M281">
        <v>0.03</v>
      </c>
      <c r="N281">
        <v>19400</v>
      </c>
      <c r="O281" s="31" t="s">
        <v>2953</v>
      </c>
      <c r="P281">
        <f>MONTH(Продажи[[#This Row],[Дата заказа]])</f>
        <v>5</v>
      </c>
      <c r="Q281">
        <f>WEEKDAY(Продажи[[#This Row],[Дата заказа]],2)</f>
        <v>3</v>
      </c>
      <c r="R281">
        <f>DAY(Продажи[[#This Row],[Дата заказа]])</f>
        <v>13</v>
      </c>
      <c r="S281" s="25">
        <f>LEFT(Продажи[[#This Row],[мин фасовка, кг]],LEN(Продажи[[#This Row],[мин фасовка, кг]])-3)*Продажи[[#This Row],[Заказанное количество, кг]]</f>
        <v>12.5</v>
      </c>
      <c r="T281" s="25">
        <f>YEAR(Продажи[[#This Row],[Дата заказа]])</f>
        <v>2015</v>
      </c>
      <c r="U281"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282" spans="5:21" x14ac:dyDescent="0.45">
      <c r="E282" s="1">
        <v>15</v>
      </c>
      <c r="F282" t="s">
        <v>2717</v>
      </c>
      <c r="G282" t="s">
        <v>2625</v>
      </c>
      <c r="H282" t="s">
        <v>2718</v>
      </c>
      <c r="I282">
        <v>1994</v>
      </c>
      <c r="J282" t="s">
        <v>2618</v>
      </c>
      <c r="K282">
        <v>17</v>
      </c>
      <c r="L282">
        <v>33898</v>
      </c>
      <c r="M282">
        <v>0.06</v>
      </c>
      <c r="N282">
        <v>31864.12</v>
      </c>
      <c r="O282" s="31" t="s">
        <v>2954</v>
      </c>
      <c r="P282">
        <f>MONTH(Продажи[[#This Row],[Дата заказа]])</f>
        <v>4</v>
      </c>
      <c r="Q282">
        <f>WEEKDAY(Продажи[[#This Row],[Дата заказа]],2)</f>
        <v>1</v>
      </c>
      <c r="R282">
        <f>DAY(Продажи[[#This Row],[Дата заказа]])</f>
        <v>29</v>
      </c>
      <c r="S282" s="25">
        <f>LEFT(Продажи[[#This Row],[мин фасовка, кг]],LEN(Продажи[[#This Row],[мин фасовка, кг]])-3)*Продажи[[#This Row],[Заказанное количество, кг]]</f>
        <v>17</v>
      </c>
      <c r="T282" s="25">
        <f>YEAR(Продажи[[#This Row],[Дата заказа]])</f>
        <v>2019</v>
      </c>
      <c r="U282"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283" spans="5:21" x14ac:dyDescent="0.45">
      <c r="E283" s="1">
        <v>48</v>
      </c>
      <c r="F283" t="s">
        <v>2655</v>
      </c>
      <c r="G283" t="s">
        <v>2641</v>
      </c>
      <c r="H283" t="s">
        <v>2656</v>
      </c>
      <c r="I283">
        <v>2199</v>
      </c>
      <c r="J283" t="s">
        <v>2634</v>
      </c>
      <c r="K283">
        <v>55</v>
      </c>
      <c r="L283">
        <v>120945</v>
      </c>
      <c r="M283">
        <v>0.15</v>
      </c>
      <c r="N283">
        <v>102803.25</v>
      </c>
      <c r="O283" s="31" t="s">
        <v>2955</v>
      </c>
      <c r="P283">
        <f>MONTH(Продажи[[#This Row],[Дата заказа]])</f>
        <v>9</v>
      </c>
      <c r="Q283">
        <f>WEEKDAY(Продажи[[#This Row],[Дата заказа]],2)</f>
        <v>6</v>
      </c>
      <c r="R283">
        <f>DAY(Продажи[[#This Row],[Дата заказа]])</f>
        <v>12</v>
      </c>
      <c r="S283" s="25">
        <f>LEFT(Продажи[[#This Row],[мин фасовка, кг]],LEN(Продажи[[#This Row],[мин фасовка, кг]])-3)*Продажи[[#This Row],[Заказанное количество, кг]]</f>
        <v>27.5</v>
      </c>
      <c r="T283" s="25">
        <f>YEAR(Продажи[[#This Row],[Дата заказа]])</f>
        <v>2020</v>
      </c>
      <c r="U283"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284" spans="5:21" x14ac:dyDescent="0.45">
      <c r="E284" s="1">
        <v>9</v>
      </c>
      <c r="F284" t="s">
        <v>2660</v>
      </c>
      <c r="G284" t="s">
        <v>2661</v>
      </c>
      <c r="H284" t="s">
        <v>2661</v>
      </c>
      <c r="I284">
        <v>699</v>
      </c>
      <c r="J284" t="s">
        <v>2618</v>
      </c>
      <c r="K284">
        <v>10</v>
      </c>
      <c r="L284">
        <v>6990</v>
      </c>
      <c r="M284">
        <v>0</v>
      </c>
      <c r="N284">
        <v>6990</v>
      </c>
      <c r="O284" s="31" t="s">
        <v>2956</v>
      </c>
      <c r="P284">
        <f>MONTH(Продажи[[#This Row],[Дата заказа]])</f>
        <v>6</v>
      </c>
      <c r="Q284">
        <f>WEEKDAY(Продажи[[#This Row],[Дата заказа]],2)</f>
        <v>5</v>
      </c>
      <c r="R284">
        <f>DAY(Продажи[[#This Row],[Дата заказа]])</f>
        <v>19</v>
      </c>
      <c r="S284" s="25">
        <f>LEFT(Продажи[[#This Row],[мин фасовка, кг]],LEN(Продажи[[#This Row],[мин фасовка, кг]])-3)*Продажи[[#This Row],[Заказанное количество, кг]]</f>
        <v>10</v>
      </c>
      <c r="T284" s="25">
        <f>YEAR(Продажи[[#This Row],[Дата заказа]])</f>
        <v>2020</v>
      </c>
      <c r="U284"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285" spans="5:21" x14ac:dyDescent="0.45">
      <c r="E285" s="1">
        <v>47</v>
      </c>
      <c r="F285" t="s">
        <v>2689</v>
      </c>
      <c r="G285" t="s">
        <v>2625</v>
      </c>
      <c r="H285" t="s">
        <v>2690</v>
      </c>
      <c r="I285">
        <v>1994</v>
      </c>
      <c r="J285" t="s">
        <v>2618</v>
      </c>
      <c r="K285">
        <v>12</v>
      </c>
      <c r="L285">
        <v>23928</v>
      </c>
      <c r="M285">
        <v>0.03</v>
      </c>
      <c r="N285">
        <v>23210.16</v>
      </c>
      <c r="O285" s="31" t="s">
        <v>2957</v>
      </c>
      <c r="P285">
        <f>MONTH(Продажи[[#This Row],[Дата заказа]])</f>
        <v>1</v>
      </c>
      <c r="Q285">
        <f>WEEKDAY(Продажи[[#This Row],[Дата заказа]],2)</f>
        <v>4</v>
      </c>
      <c r="R285">
        <f>DAY(Продажи[[#This Row],[Дата заказа]])</f>
        <v>19</v>
      </c>
      <c r="S285" s="25">
        <f>LEFT(Продажи[[#This Row],[мин фасовка, кг]],LEN(Продажи[[#This Row],[мин фасовка, кг]])-3)*Продажи[[#This Row],[Заказанное количество, кг]]</f>
        <v>12</v>
      </c>
      <c r="T285" s="25">
        <f>YEAR(Продажи[[#This Row],[Дата заказа]])</f>
        <v>2017</v>
      </c>
      <c r="U285"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286" spans="5:21" x14ac:dyDescent="0.45">
      <c r="E286" s="1">
        <v>21</v>
      </c>
      <c r="F286" t="s">
        <v>2628</v>
      </c>
      <c r="G286" t="s">
        <v>2616</v>
      </c>
      <c r="H286" t="s">
        <v>2629</v>
      </c>
      <c r="I286">
        <v>887</v>
      </c>
      <c r="J286" t="s">
        <v>2618</v>
      </c>
      <c r="K286">
        <v>15</v>
      </c>
      <c r="L286">
        <v>13305</v>
      </c>
      <c r="M286">
        <v>0</v>
      </c>
      <c r="N286">
        <v>13305</v>
      </c>
      <c r="O286" s="31" t="s">
        <v>2770</v>
      </c>
      <c r="P286">
        <f>MONTH(Продажи[[#This Row],[Дата заказа]])</f>
        <v>10</v>
      </c>
      <c r="Q286">
        <f>WEEKDAY(Продажи[[#This Row],[Дата заказа]],2)</f>
        <v>1</v>
      </c>
      <c r="R286">
        <f>DAY(Продажи[[#This Row],[Дата заказа]])</f>
        <v>22</v>
      </c>
      <c r="S286" s="25">
        <f>LEFT(Продажи[[#This Row],[мин фасовка, кг]],LEN(Продажи[[#This Row],[мин фасовка, кг]])-3)*Продажи[[#This Row],[Заказанное количество, кг]]</f>
        <v>15</v>
      </c>
      <c r="T286" s="25">
        <f>YEAR(Продажи[[#This Row],[Дата заказа]])</f>
        <v>2018</v>
      </c>
      <c r="U286"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287" spans="5:21" x14ac:dyDescent="0.45">
      <c r="E287" s="1">
        <v>50</v>
      </c>
      <c r="F287" t="s">
        <v>2631</v>
      </c>
      <c r="G287" t="s">
        <v>2632</v>
      </c>
      <c r="H287" t="s">
        <v>2633</v>
      </c>
      <c r="I287">
        <v>912</v>
      </c>
      <c r="J287" t="s">
        <v>2634</v>
      </c>
      <c r="K287">
        <v>20</v>
      </c>
      <c r="L287">
        <v>18240</v>
      </c>
      <c r="M287">
        <v>0</v>
      </c>
      <c r="N287">
        <v>18240</v>
      </c>
      <c r="O287" s="31" t="s">
        <v>2958</v>
      </c>
      <c r="P287">
        <f>MONTH(Продажи[[#This Row],[Дата заказа]])</f>
        <v>4</v>
      </c>
      <c r="Q287">
        <f>WEEKDAY(Продажи[[#This Row],[Дата заказа]],2)</f>
        <v>1</v>
      </c>
      <c r="R287">
        <f>DAY(Продажи[[#This Row],[Дата заказа]])</f>
        <v>13</v>
      </c>
      <c r="S287" s="25">
        <f>LEFT(Продажи[[#This Row],[мин фасовка, кг]],LEN(Продажи[[#This Row],[мин фасовка, кг]])-3)*Продажи[[#This Row],[Заказанное количество, кг]]</f>
        <v>10</v>
      </c>
      <c r="T287" s="25">
        <f>YEAR(Продажи[[#This Row],[Дата заказа]])</f>
        <v>2015</v>
      </c>
      <c r="U287"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288" spans="5:21" x14ac:dyDescent="0.45">
      <c r="E288" s="1">
        <v>26</v>
      </c>
      <c r="F288" t="s">
        <v>2672</v>
      </c>
      <c r="G288" t="s">
        <v>2616</v>
      </c>
      <c r="H288" t="s">
        <v>2617</v>
      </c>
      <c r="I288">
        <v>2197</v>
      </c>
      <c r="J288" t="s">
        <v>2634</v>
      </c>
      <c r="K288">
        <v>40</v>
      </c>
      <c r="L288">
        <v>87880</v>
      </c>
      <c r="M288">
        <v>0.12</v>
      </c>
      <c r="N288">
        <v>77334.399999999994</v>
      </c>
      <c r="O288" s="31" t="s">
        <v>2959</v>
      </c>
      <c r="P288">
        <f>MONTH(Продажи[[#This Row],[Дата заказа]])</f>
        <v>6</v>
      </c>
      <c r="Q288">
        <f>WEEKDAY(Продажи[[#This Row],[Дата заказа]],2)</f>
        <v>7</v>
      </c>
      <c r="R288">
        <f>DAY(Продажи[[#This Row],[Дата заказа]])</f>
        <v>3</v>
      </c>
      <c r="S288" s="25">
        <f>LEFT(Продажи[[#This Row],[мин фасовка, кг]],LEN(Продажи[[#This Row],[мин фасовка, кг]])-3)*Продажи[[#This Row],[Заказанное количество, кг]]</f>
        <v>20</v>
      </c>
      <c r="T288" s="25">
        <f>YEAR(Продажи[[#This Row],[Дата заказа]])</f>
        <v>2018</v>
      </c>
      <c r="U288"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289" spans="5:21" x14ac:dyDescent="0.45">
      <c r="E289" s="1">
        <v>49</v>
      </c>
      <c r="F289" t="s">
        <v>2615</v>
      </c>
      <c r="G289" t="s">
        <v>2616</v>
      </c>
      <c r="H289" t="s">
        <v>2617</v>
      </c>
      <c r="I289">
        <v>617</v>
      </c>
      <c r="J289" t="s">
        <v>2618</v>
      </c>
      <c r="K289">
        <v>25</v>
      </c>
      <c r="L289">
        <v>15425</v>
      </c>
      <c r="M289">
        <v>0</v>
      </c>
      <c r="N289">
        <v>15425</v>
      </c>
      <c r="O289" s="31" t="s">
        <v>2960</v>
      </c>
      <c r="P289">
        <f>MONTH(Продажи[[#This Row],[Дата заказа]])</f>
        <v>2</v>
      </c>
      <c r="Q289">
        <f>WEEKDAY(Продажи[[#This Row],[Дата заказа]],2)</f>
        <v>3</v>
      </c>
      <c r="R289">
        <f>DAY(Продажи[[#This Row],[Дата заказа]])</f>
        <v>12</v>
      </c>
      <c r="S289" s="25">
        <f>LEFT(Продажи[[#This Row],[мин фасовка, кг]],LEN(Продажи[[#This Row],[мин фасовка, кг]])-3)*Продажи[[#This Row],[Заказанное количество, кг]]</f>
        <v>25</v>
      </c>
      <c r="T289" s="25">
        <f>YEAR(Продажи[[#This Row],[Дата заказа]])</f>
        <v>2020</v>
      </c>
      <c r="U289"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290" spans="5:21" x14ac:dyDescent="0.45">
      <c r="E290" s="1">
        <v>54</v>
      </c>
      <c r="F290" t="s">
        <v>2720</v>
      </c>
      <c r="G290" t="s">
        <v>2632</v>
      </c>
      <c r="H290" t="s">
        <v>2721</v>
      </c>
      <c r="I290">
        <v>847</v>
      </c>
      <c r="J290" t="s">
        <v>2634</v>
      </c>
      <c r="K290">
        <v>15</v>
      </c>
      <c r="L290">
        <v>12705</v>
      </c>
      <c r="M290">
        <v>0</v>
      </c>
      <c r="N290">
        <v>12705</v>
      </c>
      <c r="O290" s="31" t="s">
        <v>2961</v>
      </c>
      <c r="P290">
        <f>MONTH(Продажи[[#This Row],[Дата заказа]])</f>
        <v>12</v>
      </c>
      <c r="Q290">
        <f>WEEKDAY(Продажи[[#This Row],[Дата заказа]],2)</f>
        <v>1</v>
      </c>
      <c r="R290">
        <f>DAY(Продажи[[#This Row],[Дата заказа]])</f>
        <v>30</v>
      </c>
      <c r="S290" s="25">
        <f>LEFT(Продажи[[#This Row],[мин фасовка, кг]],LEN(Продажи[[#This Row],[мин фасовка, кг]])-3)*Продажи[[#This Row],[Заказанное количество, кг]]</f>
        <v>7.5</v>
      </c>
      <c r="T290" s="25">
        <f>YEAR(Продажи[[#This Row],[Дата заказа]])</f>
        <v>2019</v>
      </c>
      <c r="U290"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291" spans="5:21" x14ac:dyDescent="0.45">
      <c r="E291" s="1">
        <v>23</v>
      </c>
      <c r="F291" t="s">
        <v>2790</v>
      </c>
      <c r="G291" t="s">
        <v>2661</v>
      </c>
      <c r="H291" t="s">
        <v>2791</v>
      </c>
      <c r="I291">
        <v>2645</v>
      </c>
      <c r="J291" t="s">
        <v>2618</v>
      </c>
      <c r="K291">
        <v>50</v>
      </c>
      <c r="L291">
        <v>132250</v>
      </c>
      <c r="M291">
        <v>0.15</v>
      </c>
      <c r="N291">
        <v>112412.5</v>
      </c>
      <c r="O291" s="31" t="s">
        <v>2623</v>
      </c>
      <c r="P291">
        <f>MONTH(Продажи[[#This Row],[Дата заказа]])</f>
        <v>9</v>
      </c>
      <c r="Q291">
        <f>WEEKDAY(Продажи[[#This Row],[Дата заказа]],2)</f>
        <v>7</v>
      </c>
      <c r="R291">
        <f>DAY(Продажи[[#This Row],[Дата заказа]])</f>
        <v>10</v>
      </c>
      <c r="S291" s="25">
        <f>LEFT(Продажи[[#This Row],[мин фасовка, кг]],LEN(Продажи[[#This Row],[мин фасовка, кг]])-3)*Продажи[[#This Row],[Заказанное количество, кг]]</f>
        <v>50</v>
      </c>
      <c r="T291" s="25">
        <f>YEAR(Продажи[[#This Row],[Дата заказа]])</f>
        <v>2017</v>
      </c>
      <c r="U291"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292" spans="5:21" x14ac:dyDescent="0.45">
      <c r="E292" s="1">
        <v>13</v>
      </c>
      <c r="F292" t="s">
        <v>2746</v>
      </c>
      <c r="G292" t="s">
        <v>2621</v>
      </c>
      <c r="H292" t="s">
        <v>2747</v>
      </c>
      <c r="I292">
        <v>759</v>
      </c>
      <c r="J292" t="s">
        <v>2618</v>
      </c>
      <c r="K292">
        <v>14</v>
      </c>
      <c r="L292">
        <v>10626</v>
      </c>
      <c r="M292">
        <v>0</v>
      </c>
      <c r="N292">
        <v>10626</v>
      </c>
      <c r="O292" s="31" t="s">
        <v>2962</v>
      </c>
      <c r="P292">
        <f>MONTH(Продажи[[#This Row],[Дата заказа]])</f>
        <v>10</v>
      </c>
      <c r="Q292">
        <f>WEEKDAY(Продажи[[#This Row],[Дата заказа]],2)</f>
        <v>1</v>
      </c>
      <c r="R292">
        <f>DAY(Продажи[[#This Row],[Дата заказа]])</f>
        <v>21</v>
      </c>
      <c r="S292" s="25">
        <f>LEFT(Продажи[[#This Row],[мин фасовка, кг]],LEN(Продажи[[#This Row],[мин фасовка, кг]])-3)*Продажи[[#This Row],[Заказанное количество, кг]]</f>
        <v>14</v>
      </c>
      <c r="T292" s="25">
        <f>YEAR(Продажи[[#This Row],[Дата заказа]])</f>
        <v>2019</v>
      </c>
      <c r="U292"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293" spans="5:21" x14ac:dyDescent="0.45">
      <c r="E293" s="1">
        <v>43</v>
      </c>
      <c r="F293" t="s">
        <v>2776</v>
      </c>
      <c r="G293" t="s">
        <v>2621</v>
      </c>
      <c r="H293" t="s">
        <v>2747</v>
      </c>
      <c r="I293">
        <v>759</v>
      </c>
      <c r="J293" t="s">
        <v>2618</v>
      </c>
      <c r="K293">
        <v>10</v>
      </c>
      <c r="L293">
        <v>7590</v>
      </c>
      <c r="M293">
        <v>0</v>
      </c>
      <c r="N293">
        <v>7590</v>
      </c>
      <c r="O293" s="31" t="s">
        <v>2963</v>
      </c>
      <c r="P293">
        <f>MONTH(Продажи[[#This Row],[Дата заказа]])</f>
        <v>12</v>
      </c>
      <c r="Q293">
        <f>WEEKDAY(Продажи[[#This Row],[Дата заказа]],2)</f>
        <v>7</v>
      </c>
      <c r="R293">
        <f>DAY(Продажи[[#This Row],[Дата заказа]])</f>
        <v>30</v>
      </c>
      <c r="S293" s="25">
        <f>LEFT(Продажи[[#This Row],[мин фасовка, кг]],LEN(Продажи[[#This Row],[мин фасовка, кг]])-3)*Продажи[[#This Row],[Заказанное количество, кг]]</f>
        <v>10</v>
      </c>
      <c r="T293" s="25">
        <f>YEAR(Продажи[[#This Row],[Дата заказа]])</f>
        <v>2018</v>
      </c>
      <c r="U293"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294" spans="5:21" x14ac:dyDescent="0.45">
      <c r="E294" s="1">
        <v>27</v>
      </c>
      <c r="F294" t="s">
        <v>2783</v>
      </c>
      <c r="G294" t="s">
        <v>2625</v>
      </c>
      <c r="H294" t="s">
        <v>2690</v>
      </c>
      <c r="I294">
        <v>1994</v>
      </c>
      <c r="J294" t="s">
        <v>2618</v>
      </c>
      <c r="K294">
        <v>25</v>
      </c>
      <c r="L294">
        <v>49850</v>
      </c>
      <c r="M294">
        <v>0.06</v>
      </c>
      <c r="N294">
        <v>46859</v>
      </c>
      <c r="O294" s="31" t="s">
        <v>2964</v>
      </c>
      <c r="P294">
        <f>MONTH(Продажи[[#This Row],[Дата заказа]])</f>
        <v>8</v>
      </c>
      <c r="Q294">
        <f>WEEKDAY(Продажи[[#This Row],[Дата заказа]],2)</f>
        <v>1</v>
      </c>
      <c r="R294">
        <f>DAY(Продажи[[#This Row],[Дата заказа]])</f>
        <v>24</v>
      </c>
      <c r="S294" s="25">
        <f>LEFT(Продажи[[#This Row],[мин фасовка, кг]],LEN(Продажи[[#This Row],[мин фасовка, кг]])-3)*Продажи[[#This Row],[Заказанное количество, кг]]</f>
        <v>25</v>
      </c>
      <c r="T294" s="25">
        <f>YEAR(Продажи[[#This Row],[Дата заказа]])</f>
        <v>2015</v>
      </c>
      <c r="U294"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295" spans="5:21" x14ac:dyDescent="0.45">
      <c r="E295" s="1">
        <v>3</v>
      </c>
      <c r="F295" t="s">
        <v>2759</v>
      </c>
      <c r="G295" t="s">
        <v>2621</v>
      </c>
      <c r="H295" t="s">
        <v>2621</v>
      </c>
      <c r="I295">
        <v>807</v>
      </c>
      <c r="J295" t="s">
        <v>2634</v>
      </c>
      <c r="K295">
        <v>18</v>
      </c>
      <c r="L295">
        <v>14526</v>
      </c>
      <c r="M295">
        <v>0</v>
      </c>
      <c r="N295">
        <v>14526</v>
      </c>
      <c r="O295" s="31" t="s">
        <v>2965</v>
      </c>
      <c r="P295">
        <f>MONTH(Продажи[[#This Row],[Дата заказа]])</f>
        <v>11</v>
      </c>
      <c r="Q295">
        <f>WEEKDAY(Продажи[[#This Row],[Дата заказа]],2)</f>
        <v>6</v>
      </c>
      <c r="R295">
        <f>DAY(Продажи[[#This Row],[Дата заказа]])</f>
        <v>26</v>
      </c>
      <c r="S295" s="25">
        <f>LEFT(Продажи[[#This Row],[мин фасовка, кг]],LEN(Продажи[[#This Row],[мин фасовка, кг]])-3)*Продажи[[#This Row],[Заказанное количество, кг]]</f>
        <v>9</v>
      </c>
      <c r="T295" s="25">
        <f>YEAR(Продажи[[#This Row],[Дата заказа]])</f>
        <v>2016</v>
      </c>
      <c r="U295"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296" spans="5:21" x14ac:dyDescent="0.45">
      <c r="E296" s="1">
        <v>41</v>
      </c>
      <c r="F296" t="s">
        <v>2660</v>
      </c>
      <c r="G296" t="s">
        <v>2661</v>
      </c>
      <c r="H296" t="s">
        <v>2661</v>
      </c>
      <c r="I296">
        <v>699</v>
      </c>
      <c r="J296" t="s">
        <v>2618</v>
      </c>
      <c r="K296">
        <v>10</v>
      </c>
      <c r="L296">
        <v>6990</v>
      </c>
      <c r="M296">
        <v>0</v>
      </c>
      <c r="N296">
        <v>6990</v>
      </c>
      <c r="O296" s="31" t="s">
        <v>2966</v>
      </c>
      <c r="P296">
        <f>MONTH(Продажи[[#This Row],[Дата заказа]])</f>
        <v>8</v>
      </c>
      <c r="Q296">
        <f>WEEKDAY(Продажи[[#This Row],[Дата заказа]],2)</f>
        <v>6</v>
      </c>
      <c r="R296">
        <f>DAY(Продажи[[#This Row],[Дата заказа]])</f>
        <v>15</v>
      </c>
      <c r="S296" s="25">
        <f>LEFT(Продажи[[#This Row],[мин фасовка, кг]],LEN(Продажи[[#This Row],[мин фасовка, кг]])-3)*Продажи[[#This Row],[Заказанное количество, кг]]</f>
        <v>10</v>
      </c>
      <c r="T296" s="25">
        <f>YEAR(Продажи[[#This Row],[Дата заказа]])</f>
        <v>2020</v>
      </c>
      <c r="U296"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297" spans="5:21" x14ac:dyDescent="0.45">
      <c r="E297" s="1">
        <v>15</v>
      </c>
      <c r="F297" t="s">
        <v>2717</v>
      </c>
      <c r="G297" t="s">
        <v>2625</v>
      </c>
      <c r="H297" t="s">
        <v>2718</v>
      </c>
      <c r="I297">
        <v>1994</v>
      </c>
      <c r="J297" t="s">
        <v>2618</v>
      </c>
      <c r="K297">
        <v>17</v>
      </c>
      <c r="L297">
        <v>33898</v>
      </c>
      <c r="M297">
        <v>0.06</v>
      </c>
      <c r="N297">
        <v>31864.12</v>
      </c>
      <c r="O297" s="31" t="s">
        <v>2967</v>
      </c>
      <c r="P297">
        <f>MONTH(Продажи[[#This Row],[Дата заказа]])</f>
        <v>3</v>
      </c>
      <c r="Q297">
        <f>WEEKDAY(Продажи[[#This Row],[Дата заказа]],2)</f>
        <v>7</v>
      </c>
      <c r="R297">
        <f>DAY(Продажи[[#This Row],[Дата заказа]])</f>
        <v>15</v>
      </c>
      <c r="S297" s="25">
        <f>LEFT(Продажи[[#This Row],[мин фасовка, кг]],LEN(Продажи[[#This Row],[мин фасовка, кг]])-3)*Продажи[[#This Row],[Заказанное количество, кг]]</f>
        <v>17</v>
      </c>
      <c r="T297" s="25">
        <f>YEAR(Продажи[[#This Row],[Дата заказа]])</f>
        <v>2015</v>
      </c>
      <c r="U297"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298" spans="5:21" x14ac:dyDescent="0.45">
      <c r="E298" s="1">
        <v>9</v>
      </c>
      <c r="F298" t="s">
        <v>2660</v>
      </c>
      <c r="G298" t="s">
        <v>2661</v>
      </c>
      <c r="H298" t="s">
        <v>2661</v>
      </c>
      <c r="I298">
        <v>699</v>
      </c>
      <c r="J298" t="s">
        <v>2618</v>
      </c>
      <c r="K298">
        <v>10</v>
      </c>
      <c r="L298">
        <v>6990</v>
      </c>
      <c r="M298">
        <v>0</v>
      </c>
      <c r="N298">
        <v>6990</v>
      </c>
      <c r="O298" s="31" t="s">
        <v>2968</v>
      </c>
      <c r="P298">
        <f>MONTH(Продажи[[#This Row],[Дата заказа]])</f>
        <v>2</v>
      </c>
      <c r="Q298">
        <f>WEEKDAY(Продажи[[#This Row],[Дата заказа]],2)</f>
        <v>3</v>
      </c>
      <c r="R298">
        <f>DAY(Продажи[[#This Row],[Дата заказа]])</f>
        <v>11</v>
      </c>
      <c r="S298" s="25">
        <f>LEFT(Продажи[[#This Row],[мин фасовка, кг]],LEN(Продажи[[#This Row],[мин фасовка, кг]])-3)*Продажи[[#This Row],[Заказанное количество, кг]]</f>
        <v>10</v>
      </c>
      <c r="T298" s="25">
        <f>YEAR(Продажи[[#This Row],[Дата заказа]])</f>
        <v>2015</v>
      </c>
      <c r="U298"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299" spans="5:21" x14ac:dyDescent="0.45">
      <c r="E299" s="1">
        <v>13</v>
      </c>
      <c r="F299" t="s">
        <v>2746</v>
      </c>
      <c r="G299" t="s">
        <v>2621</v>
      </c>
      <c r="H299" t="s">
        <v>2747</v>
      </c>
      <c r="I299">
        <v>759</v>
      </c>
      <c r="J299" t="s">
        <v>2618</v>
      </c>
      <c r="K299">
        <v>14</v>
      </c>
      <c r="L299">
        <v>10626</v>
      </c>
      <c r="M299">
        <v>0</v>
      </c>
      <c r="N299">
        <v>10626</v>
      </c>
      <c r="O299" s="31" t="s">
        <v>2969</v>
      </c>
      <c r="P299">
        <f>MONTH(Продажи[[#This Row],[Дата заказа]])</f>
        <v>9</v>
      </c>
      <c r="Q299">
        <f>WEEKDAY(Продажи[[#This Row],[Дата заказа]],2)</f>
        <v>5</v>
      </c>
      <c r="R299">
        <f>DAY(Продажи[[#This Row],[Дата заказа]])</f>
        <v>25</v>
      </c>
      <c r="S299" s="25">
        <f>LEFT(Продажи[[#This Row],[мин фасовка, кг]],LEN(Продажи[[#This Row],[мин фасовка, кг]])-3)*Продажи[[#This Row],[Заказанное количество, кг]]</f>
        <v>14</v>
      </c>
      <c r="T299" s="25">
        <f>YEAR(Продажи[[#This Row],[Дата заказа]])</f>
        <v>2015</v>
      </c>
      <c r="U299"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300" spans="5:21" x14ac:dyDescent="0.45">
      <c r="E300" s="1">
        <v>4</v>
      </c>
      <c r="F300" t="s">
        <v>2667</v>
      </c>
      <c r="G300" t="s">
        <v>2661</v>
      </c>
      <c r="H300" t="s">
        <v>2668</v>
      </c>
      <c r="I300">
        <v>2211</v>
      </c>
      <c r="J300" t="s">
        <v>2618</v>
      </c>
      <c r="K300">
        <v>25</v>
      </c>
      <c r="L300">
        <v>55275</v>
      </c>
      <c r="M300">
        <v>0.09</v>
      </c>
      <c r="N300">
        <v>50300.25</v>
      </c>
      <c r="O300" s="31" t="s">
        <v>2970</v>
      </c>
      <c r="P300">
        <f>MONTH(Продажи[[#This Row],[Дата заказа]])</f>
        <v>6</v>
      </c>
      <c r="Q300">
        <f>WEEKDAY(Продажи[[#This Row],[Дата заказа]],2)</f>
        <v>1</v>
      </c>
      <c r="R300">
        <f>DAY(Продажи[[#This Row],[Дата заказа]])</f>
        <v>25</v>
      </c>
      <c r="S300" s="25">
        <f>LEFT(Продажи[[#This Row],[мин фасовка, кг]],LEN(Продажи[[#This Row],[мин фасовка, кг]])-3)*Продажи[[#This Row],[Заказанное количество, кг]]</f>
        <v>25</v>
      </c>
      <c r="T300" s="25">
        <f>YEAR(Продажи[[#This Row],[Дата заказа]])</f>
        <v>2018</v>
      </c>
      <c r="U300"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301" spans="5:21" x14ac:dyDescent="0.45">
      <c r="E301" s="1">
        <v>40</v>
      </c>
      <c r="F301" t="s">
        <v>2720</v>
      </c>
      <c r="G301" t="s">
        <v>2632</v>
      </c>
      <c r="H301" t="s">
        <v>2721</v>
      </c>
      <c r="I301">
        <v>847</v>
      </c>
      <c r="J301" t="s">
        <v>2634</v>
      </c>
      <c r="K301">
        <v>15</v>
      </c>
      <c r="L301">
        <v>12705</v>
      </c>
      <c r="M301">
        <v>0</v>
      </c>
      <c r="N301">
        <v>12705</v>
      </c>
      <c r="O301" s="31" t="s">
        <v>2666</v>
      </c>
      <c r="P301">
        <f>MONTH(Продажи[[#This Row],[Дата заказа]])</f>
        <v>3</v>
      </c>
      <c r="Q301">
        <f>WEEKDAY(Продажи[[#This Row],[Дата заказа]],2)</f>
        <v>2</v>
      </c>
      <c r="R301">
        <f>DAY(Продажи[[#This Row],[Дата заказа]])</f>
        <v>14</v>
      </c>
      <c r="S301" s="25">
        <f>LEFT(Продажи[[#This Row],[мин фасовка, кг]],LEN(Продажи[[#This Row],[мин фасовка, кг]])-3)*Продажи[[#This Row],[Заказанное количество, кг]]</f>
        <v>7.5</v>
      </c>
      <c r="T301" s="25">
        <f>YEAR(Продажи[[#This Row],[Дата заказа]])</f>
        <v>2017</v>
      </c>
      <c r="U301"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302" spans="5:21" x14ac:dyDescent="0.45">
      <c r="E302" s="1">
        <v>8</v>
      </c>
      <c r="F302" t="s">
        <v>2720</v>
      </c>
      <c r="G302" t="s">
        <v>2632</v>
      </c>
      <c r="H302" t="s">
        <v>2721</v>
      </c>
      <c r="I302">
        <v>847</v>
      </c>
      <c r="J302" t="s">
        <v>2634</v>
      </c>
      <c r="K302">
        <v>15</v>
      </c>
      <c r="L302">
        <v>12705</v>
      </c>
      <c r="M302">
        <v>0</v>
      </c>
      <c r="N302">
        <v>12705</v>
      </c>
      <c r="O302" s="31" t="s">
        <v>2784</v>
      </c>
      <c r="P302">
        <f>MONTH(Продажи[[#This Row],[Дата заказа]])</f>
        <v>4</v>
      </c>
      <c r="Q302">
        <f>WEEKDAY(Продажи[[#This Row],[Дата заказа]],2)</f>
        <v>3</v>
      </c>
      <c r="R302">
        <f>DAY(Продажи[[#This Row],[Дата заказа]])</f>
        <v>22</v>
      </c>
      <c r="S302" s="25">
        <f>LEFT(Продажи[[#This Row],[мин фасовка, кг]],LEN(Продажи[[#This Row],[мин фасовка, кг]])-3)*Продажи[[#This Row],[Заказанное количество, кг]]</f>
        <v>7.5</v>
      </c>
      <c r="T302" s="25">
        <f>YEAR(Продажи[[#This Row],[Дата заказа]])</f>
        <v>2020</v>
      </c>
      <c r="U302" s="25">
        <f>INT((Продажи[[#This Row],[Дата заказа]]-DATE(YEAR(Продажи[[#This Row],[Дата заказа]]-WEEKDAY(Продажи[[#This Row],[Дата заказа]]-1)+4),1,3) + WEEKDAY(DATE(YEAR(Продажи[[#This Row],[Дата заказа]]-WEEKDAY(Продажи[[#This Row],[Дата заказа]]-1)+4),1,3))+5)/7)</f>
        <v>17</v>
      </c>
    </row>
    <row r="303" spans="5:21" x14ac:dyDescent="0.45">
      <c r="E303" s="1">
        <v>14</v>
      </c>
      <c r="F303" t="s">
        <v>2647</v>
      </c>
      <c r="G303" t="s">
        <v>2637</v>
      </c>
      <c r="H303" t="s">
        <v>2637</v>
      </c>
      <c r="I303">
        <v>770</v>
      </c>
      <c r="J303" t="s">
        <v>2634</v>
      </c>
      <c r="K303">
        <v>20</v>
      </c>
      <c r="L303">
        <v>15400</v>
      </c>
      <c r="M303">
        <v>0.03</v>
      </c>
      <c r="N303">
        <v>14938</v>
      </c>
      <c r="O303" s="31" t="s">
        <v>2971</v>
      </c>
      <c r="P303">
        <f>MONTH(Продажи[[#This Row],[Дата заказа]])</f>
        <v>5</v>
      </c>
      <c r="Q303">
        <f>WEEKDAY(Продажи[[#This Row],[Дата заказа]],2)</f>
        <v>3</v>
      </c>
      <c r="R303">
        <f>DAY(Продажи[[#This Row],[Дата заказа]])</f>
        <v>27</v>
      </c>
      <c r="S303" s="25">
        <f>LEFT(Продажи[[#This Row],[мин фасовка, кг]],LEN(Продажи[[#This Row],[мин фасовка, кг]])-3)*Продажи[[#This Row],[Заказанное количество, кг]]</f>
        <v>10</v>
      </c>
      <c r="T303" s="25">
        <f>YEAR(Продажи[[#This Row],[Дата заказа]])</f>
        <v>2020</v>
      </c>
      <c r="U303"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304" spans="5:21" x14ac:dyDescent="0.45">
      <c r="E304" s="1">
        <v>53</v>
      </c>
      <c r="F304" t="s">
        <v>2640</v>
      </c>
      <c r="G304" t="s">
        <v>2641</v>
      </c>
      <c r="H304" t="s">
        <v>2642</v>
      </c>
      <c r="I304">
        <v>1923</v>
      </c>
      <c r="J304" t="s">
        <v>2634</v>
      </c>
      <c r="K304">
        <v>35</v>
      </c>
      <c r="L304">
        <v>67305</v>
      </c>
      <c r="M304">
        <v>0.06</v>
      </c>
      <c r="N304">
        <v>63266.7</v>
      </c>
      <c r="O304" s="31" t="s">
        <v>2972</v>
      </c>
      <c r="P304">
        <f>MONTH(Продажи[[#This Row],[Дата заказа]])</f>
        <v>1</v>
      </c>
      <c r="Q304">
        <f>WEEKDAY(Продажи[[#This Row],[Дата заказа]],2)</f>
        <v>1</v>
      </c>
      <c r="R304">
        <f>DAY(Продажи[[#This Row],[Дата заказа]])</f>
        <v>22</v>
      </c>
      <c r="S304" s="25">
        <f>LEFT(Продажи[[#This Row],[мин фасовка, кг]],LEN(Продажи[[#This Row],[мин фасовка, кг]])-3)*Продажи[[#This Row],[Заказанное количество, кг]]</f>
        <v>17.5</v>
      </c>
      <c r="T304" s="25">
        <f>YEAR(Продажи[[#This Row],[Дата заказа]])</f>
        <v>2018</v>
      </c>
      <c r="U304"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305" spans="5:21" x14ac:dyDescent="0.45">
      <c r="E305" s="1">
        <v>44</v>
      </c>
      <c r="F305" t="s">
        <v>2680</v>
      </c>
      <c r="G305" t="s">
        <v>2632</v>
      </c>
      <c r="H305" t="s">
        <v>2681</v>
      </c>
      <c r="I305">
        <v>1386</v>
      </c>
      <c r="J305" t="s">
        <v>2634</v>
      </c>
      <c r="K305">
        <v>20</v>
      </c>
      <c r="L305">
        <v>27720</v>
      </c>
      <c r="M305">
        <v>0.03</v>
      </c>
      <c r="N305">
        <v>26888.400000000001</v>
      </c>
      <c r="O305" s="31" t="s">
        <v>2973</v>
      </c>
      <c r="P305">
        <f>MONTH(Продажи[[#This Row],[Дата заказа]])</f>
        <v>6</v>
      </c>
      <c r="Q305">
        <f>WEEKDAY(Продажи[[#This Row],[Дата заказа]],2)</f>
        <v>2</v>
      </c>
      <c r="R305">
        <f>DAY(Продажи[[#This Row],[Дата заказа]])</f>
        <v>19</v>
      </c>
      <c r="S305" s="25">
        <f>LEFT(Продажи[[#This Row],[мин фасовка, кг]],LEN(Продажи[[#This Row],[мин фасовка, кг]])-3)*Продажи[[#This Row],[Заказанное количество, кг]]</f>
        <v>10</v>
      </c>
      <c r="T305" s="25">
        <f>YEAR(Продажи[[#This Row],[Дата заказа]])</f>
        <v>2018</v>
      </c>
      <c r="U305"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306" spans="5:21" x14ac:dyDescent="0.45">
      <c r="E306" s="1">
        <v>12</v>
      </c>
      <c r="F306" t="s">
        <v>2680</v>
      </c>
      <c r="G306" t="s">
        <v>2632</v>
      </c>
      <c r="H306" t="s">
        <v>2681</v>
      </c>
      <c r="I306">
        <v>1386</v>
      </c>
      <c r="J306" t="s">
        <v>2634</v>
      </c>
      <c r="K306">
        <v>20</v>
      </c>
      <c r="L306">
        <v>27720</v>
      </c>
      <c r="M306">
        <v>0.03</v>
      </c>
      <c r="N306">
        <v>26888.400000000001</v>
      </c>
      <c r="O306" s="31" t="s">
        <v>2974</v>
      </c>
      <c r="P306">
        <f>MONTH(Продажи[[#This Row],[Дата заказа]])</f>
        <v>4</v>
      </c>
      <c r="Q306">
        <f>WEEKDAY(Продажи[[#This Row],[Дата заказа]],2)</f>
        <v>7</v>
      </c>
      <c r="R306">
        <f>DAY(Продажи[[#This Row],[Дата заказа]])</f>
        <v>9</v>
      </c>
      <c r="S306" s="25">
        <f>LEFT(Продажи[[#This Row],[мин фасовка, кг]],LEN(Продажи[[#This Row],[мин фасовка, кг]])-3)*Продажи[[#This Row],[Заказанное количество, кг]]</f>
        <v>10</v>
      </c>
      <c r="T306" s="25">
        <f>YEAR(Продажи[[#This Row],[Дата заказа]])</f>
        <v>2017</v>
      </c>
      <c r="U306"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307" spans="5:21" x14ac:dyDescent="0.45">
      <c r="E307" s="1">
        <v>33</v>
      </c>
      <c r="F307" t="s">
        <v>2689</v>
      </c>
      <c r="G307" t="s">
        <v>2625</v>
      </c>
      <c r="H307" t="s">
        <v>2690</v>
      </c>
      <c r="I307">
        <v>1994</v>
      </c>
      <c r="J307" t="s">
        <v>2618</v>
      </c>
      <c r="K307">
        <v>12</v>
      </c>
      <c r="L307">
        <v>23928</v>
      </c>
      <c r="M307">
        <v>0.03</v>
      </c>
      <c r="N307">
        <v>23210.16</v>
      </c>
      <c r="O307" s="31" t="s">
        <v>2842</v>
      </c>
      <c r="P307">
        <f>MONTH(Продажи[[#This Row],[Дата заказа]])</f>
        <v>9</v>
      </c>
      <c r="Q307">
        <f>WEEKDAY(Продажи[[#This Row],[Дата заказа]],2)</f>
        <v>2</v>
      </c>
      <c r="R307">
        <f>DAY(Продажи[[#This Row],[Дата заказа]])</f>
        <v>3</v>
      </c>
      <c r="S307" s="25">
        <f>LEFT(Продажи[[#This Row],[мин фасовка, кг]],LEN(Продажи[[#This Row],[мин фасовка, кг]])-3)*Продажи[[#This Row],[Заказанное количество, кг]]</f>
        <v>12</v>
      </c>
      <c r="T307" s="25">
        <f>YEAR(Продажи[[#This Row],[Дата заказа]])</f>
        <v>2019</v>
      </c>
      <c r="U307"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308" spans="5:21" x14ac:dyDescent="0.45">
      <c r="E308" s="1">
        <v>8</v>
      </c>
      <c r="F308" t="s">
        <v>2720</v>
      </c>
      <c r="G308" t="s">
        <v>2632</v>
      </c>
      <c r="H308" t="s">
        <v>2721</v>
      </c>
      <c r="I308">
        <v>847</v>
      </c>
      <c r="J308" t="s">
        <v>2634</v>
      </c>
      <c r="K308">
        <v>15</v>
      </c>
      <c r="L308">
        <v>12705</v>
      </c>
      <c r="M308">
        <v>0</v>
      </c>
      <c r="N308">
        <v>12705</v>
      </c>
      <c r="O308" s="31" t="s">
        <v>2975</v>
      </c>
      <c r="P308">
        <f>MONTH(Продажи[[#This Row],[Дата заказа]])</f>
        <v>8</v>
      </c>
      <c r="Q308">
        <f>WEEKDAY(Продажи[[#This Row],[Дата заказа]],2)</f>
        <v>5</v>
      </c>
      <c r="R308">
        <f>DAY(Продажи[[#This Row],[Дата заказа]])</f>
        <v>16</v>
      </c>
      <c r="S308" s="25">
        <f>LEFT(Продажи[[#This Row],[мин фасовка, кг]],LEN(Продажи[[#This Row],[мин фасовка, кг]])-3)*Продажи[[#This Row],[Заказанное количество, кг]]</f>
        <v>7.5</v>
      </c>
      <c r="T308" s="25">
        <f>YEAR(Продажи[[#This Row],[Дата заказа]])</f>
        <v>2019</v>
      </c>
      <c r="U308"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309" spans="5:21" x14ac:dyDescent="0.45">
      <c r="E309" s="1">
        <v>43</v>
      </c>
      <c r="F309" t="s">
        <v>2776</v>
      </c>
      <c r="G309" t="s">
        <v>2621</v>
      </c>
      <c r="H309" t="s">
        <v>2747</v>
      </c>
      <c r="I309">
        <v>759</v>
      </c>
      <c r="J309" t="s">
        <v>2618</v>
      </c>
      <c r="K309">
        <v>10</v>
      </c>
      <c r="L309">
        <v>7590</v>
      </c>
      <c r="M309">
        <v>0</v>
      </c>
      <c r="N309">
        <v>7590</v>
      </c>
      <c r="O309" s="31" t="s">
        <v>2976</v>
      </c>
      <c r="P309">
        <f>MONTH(Продажи[[#This Row],[Дата заказа]])</f>
        <v>4</v>
      </c>
      <c r="Q309">
        <f>WEEKDAY(Продажи[[#This Row],[Дата заказа]],2)</f>
        <v>7</v>
      </c>
      <c r="R309">
        <f>DAY(Продажи[[#This Row],[Дата заказа]])</f>
        <v>23</v>
      </c>
      <c r="S309" s="25">
        <f>LEFT(Продажи[[#This Row],[мин фасовка, кг]],LEN(Продажи[[#This Row],[мин фасовка, кг]])-3)*Продажи[[#This Row],[Заказанное количество, кг]]</f>
        <v>10</v>
      </c>
      <c r="T309" s="25">
        <f>YEAR(Продажи[[#This Row],[Дата заказа]])</f>
        <v>2017</v>
      </c>
      <c r="U309"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310" spans="5:21" x14ac:dyDescent="0.45">
      <c r="E310" s="1">
        <v>26</v>
      </c>
      <c r="F310" t="s">
        <v>2672</v>
      </c>
      <c r="G310" t="s">
        <v>2616</v>
      </c>
      <c r="H310" t="s">
        <v>2617</v>
      </c>
      <c r="I310">
        <v>2197</v>
      </c>
      <c r="J310" t="s">
        <v>2634</v>
      </c>
      <c r="K310">
        <v>40</v>
      </c>
      <c r="L310">
        <v>87880</v>
      </c>
      <c r="M310">
        <v>0.12</v>
      </c>
      <c r="N310">
        <v>77334.399999999994</v>
      </c>
      <c r="O310" s="31" t="s">
        <v>2977</v>
      </c>
      <c r="P310">
        <f>MONTH(Продажи[[#This Row],[Дата заказа]])</f>
        <v>12</v>
      </c>
      <c r="Q310">
        <f>WEEKDAY(Продажи[[#This Row],[Дата заказа]],2)</f>
        <v>1</v>
      </c>
      <c r="R310">
        <f>DAY(Продажи[[#This Row],[Дата заказа]])</f>
        <v>14</v>
      </c>
      <c r="S310" s="25">
        <f>LEFT(Продажи[[#This Row],[мин фасовка, кг]],LEN(Продажи[[#This Row],[мин фасовка, кг]])-3)*Продажи[[#This Row],[Заказанное количество, кг]]</f>
        <v>20</v>
      </c>
      <c r="T310" s="25">
        <f>YEAR(Продажи[[#This Row],[Дата заказа]])</f>
        <v>2015</v>
      </c>
      <c r="U310" s="25">
        <f>INT((Продажи[[#This Row],[Дата заказа]]-DATE(YEAR(Продажи[[#This Row],[Дата заказа]]-WEEKDAY(Продажи[[#This Row],[Дата заказа]]-1)+4),1,3) + WEEKDAY(DATE(YEAR(Продажи[[#This Row],[Дата заказа]]-WEEKDAY(Продажи[[#This Row],[Дата заказа]]-1)+4),1,3))+5)/7)</f>
        <v>51</v>
      </c>
    </row>
    <row r="311" spans="5:21" x14ac:dyDescent="0.45">
      <c r="E311" s="1">
        <v>2</v>
      </c>
      <c r="F311" t="s">
        <v>2922</v>
      </c>
      <c r="G311" t="s">
        <v>2621</v>
      </c>
      <c r="H311" t="s">
        <v>2923</v>
      </c>
      <c r="I311">
        <v>1178</v>
      </c>
      <c r="J311" t="s">
        <v>2618</v>
      </c>
      <c r="K311">
        <v>10</v>
      </c>
      <c r="L311">
        <v>11780</v>
      </c>
      <c r="M311">
        <v>0</v>
      </c>
      <c r="N311">
        <v>11780</v>
      </c>
      <c r="O311" s="31" t="s">
        <v>2978</v>
      </c>
      <c r="P311">
        <f>MONTH(Продажи[[#This Row],[Дата заказа]])</f>
        <v>10</v>
      </c>
      <c r="Q311">
        <f>WEEKDAY(Продажи[[#This Row],[Дата заказа]],2)</f>
        <v>7</v>
      </c>
      <c r="R311">
        <f>DAY(Продажи[[#This Row],[Дата заказа]])</f>
        <v>6</v>
      </c>
      <c r="S311" s="25">
        <f>LEFT(Продажи[[#This Row],[мин фасовка, кг]],LEN(Продажи[[#This Row],[мин фасовка, кг]])-3)*Продажи[[#This Row],[Заказанное количество, кг]]</f>
        <v>10</v>
      </c>
      <c r="T311" s="25">
        <f>YEAR(Продажи[[#This Row],[Дата заказа]])</f>
        <v>2019</v>
      </c>
      <c r="U311"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312" spans="5:21" x14ac:dyDescent="0.45">
      <c r="E312" s="1">
        <v>22</v>
      </c>
      <c r="F312" t="s">
        <v>2674</v>
      </c>
      <c r="G312" t="s">
        <v>2675</v>
      </c>
      <c r="H312" t="s">
        <v>2675</v>
      </c>
      <c r="I312">
        <v>4889</v>
      </c>
      <c r="J312" t="s">
        <v>2618</v>
      </c>
      <c r="K312">
        <v>18</v>
      </c>
      <c r="L312">
        <v>88002</v>
      </c>
      <c r="M312">
        <v>0.12</v>
      </c>
      <c r="N312">
        <v>77441.759999999995</v>
      </c>
      <c r="O312" s="31" t="s">
        <v>2979</v>
      </c>
      <c r="P312">
        <f>MONTH(Продажи[[#This Row],[Дата заказа]])</f>
        <v>8</v>
      </c>
      <c r="Q312">
        <f>WEEKDAY(Продажи[[#This Row],[Дата заказа]],2)</f>
        <v>4</v>
      </c>
      <c r="R312">
        <f>DAY(Продажи[[#This Row],[Дата заказа]])</f>
        <v>10</v>
      </c>
      <c r="S312" s="25">
        <f>LEFT(Продажи[[#This Row],[мин фасовка, кг]],LEN(Продажи[[#This Row],[мин фасовка, кг]])-3)*Продажи[[#This Row],[Заказанное количество, кг]]</f>
        <v>18</v>
      </c>
      <c r="T312" s="25">
        <f>YEAR(Продажи[[#This Row],[Дата заказа]])</f>
        <v>2017</v>
      </c>
      <c r="U312"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313" spans="5:21" x14ac:dyDescent="0.45">
      <c r="E313" s="1">
        <v>54</v>
      </c>
      <c r="F313" t="s">
        <v>2720</v>
      </c>
      <c r="G313" t="s">
        <v>2632</v>
      </c>
      <c r="H313" t="s">
        <v>2721</v>
      </c>
      <c r="I313">
        <v>847</v>
      </c>
      <c r="J313" t="s">
        <v>2634</v>
      </c>
      <c r="K313">
        <v>15</v>
      </c>
      <c r="L313">
        <v>12705</v>
      </c>
      <c r="M313">
        <v>0</v>
      </c>
      <c r="N313">
        <v>12705</v>
      </c>
      <c r="O313" s="31" t="s">
        <v>2875</v>
      </c>
      <c r="P313">
        <f>MONTH(Продажи[[#This Row],[Дата заказа]])</f>
        <v>10</v>
      </c>
      <c r="Q313">
        <f>WEEKDAY(Продажи[[#This Row],[Дата заказа]],2)</f>
        <v>6</v>
      </c>
      <c r="R313">
        <f>DAY(Продажи[[#This Row],[Дата заказа]])</f>
        <v>21</v>
      </c>
      <c r="S313" s="25">
        <f>LEFT(Продажи[[#This Row],[мин фасовка, кг]],LEN(Продажи[[#This Row],[мин фасовка, кг]])-3)*Продажи[[#This Row],[Заказанное количество, кг]]</f>
        <v>7.5</v>
      </c>
      <c r="T313" s="25">
        <f>YEAR(Продажи[[#This Row],[Дата заказа]])</f>
        <v>2017</v>
      </c>
      <c r="U313" s="25">
        <f>INT((Продажи[[#This Row],[Дата заказа]]-DATE(YEAR(Продажи[[#This Row],[Дата заказа]]-WEEKDAY(Продажи[[#This Row],[Дата заказа]]-1)+4),1,3) + WEEKDAY(DATE(YEAR(Продажи[[#This Row],[Дата заказа]]-WEEKDAY(Продажи[[#This Row],[Дата заказа]]-1)+4),1,3))+5)/7)</f>
        <v>42</v>
      </c>
    </row>
    <row r="314" spans="5:21" x14ac:dyDescent="0.45">
      <c r="E314" s="1">
        <v>12</v>
      </c>
      <c r="F314" t="s">
        <v>2680</v>
      </c>
      <c r="G314" t="s">
        <v>2632</v>
      </c>
      <c r="H314" t="s">
        <v>2681</v>
      </c>
      <c r="I314">
        <v>1386</v>
      </c>
      <c r="J314" t="s">
        <v>2634</v>
      </c>
      <c r="K314">
        <v>20</v>
      </c>
      <c r="L314">
        <v>27720</v>
      </c>
      <c r="M314">
        <v>0.03</v>
      </c>
      <c r="N314">
        <v>26888.400000000001</v>
      </c>
      <c r="O314" s="31" t="s">
        <v>2980</v>
      </c>
      <c r="P314">
        <f>MONTH(Продажи[[#This Row],[Дата заказа]])</f>
        <v>12</v>
      </c>
      <c r="Q314">
        <f>WEEKDAY(Продажи[[#This Row],[Дата заказа]],2)</f>
        <v>6</v>
      </c>
      <c r="R314">
        <f>DAY(Продажи[[#This Row],[Дата заказа]])</f>
        <v>21</v>
      </c>
      <c r="S314" s="25">
        <f>LEFT(Продажи[[#This Row],[мин фасовка, кг]],LEN(Продажи[[#This Row],[мин фасовка, кг]])-3)*Продажи[[#This Row],[Заказанное количество, кг]]</f>
        <v>10</v>
      </c>
      <c r="T314" s="25">
        <f>YEAR(Продажи[[#This Row],[Дата заказа]])</f>
        <v>2019</v>
      </c>
      <c r="U314" s="25">
        <f>INT((Продажи[[#This Row],[Дата заказа]]-DATE(YEAR(Продажи[[#This Row],[Дата заказа]]-WEEKDAY(Продажи[[#This Row],[Дата заказа]]-1)+4),1,3) + WEEKDAY(DATE(YEAR(Продажи[[#This Row],[Дата заказа]]-WEEKDAY(Продажи[[#This Row],[Дата заказа]]-1)+4),1,3))+5)/7)</f>
        <v>51</v>
      </c>
    </row>
    <row r="315" spans="5:21" x14ac:dyDescent="0.45">
      <c r="E315" s="1">
        <v>9</v>
      </c>
      <c r="F315" t="s">
        <v>2660</v>
      </c>
      <c r="G315" t="s">
        <v>2661</v>
      </c>
      <c r="H315" t="s">
        <v>2661</v>
      </c>
      <c r="I315">
        <v>699</v>
      </c>
      <c r="J315" t="s">
        <v>2618</v>
      </c>
      <c r="K315">
        <v>10</v>
      </c>
      <c r="L315">
        <v>6990</v>
      </c>
      <c r="M315">
        <v>0</v>
      </c>
      <c r="N315">
        <v>6990</v>
      </c>
      <c r="O315" s="31" t="s">
        <v>2981</v>
      </c>
      <c r="P315">
        <f>MONTH(Продажи[[#This Row],[Дата заказа]])</f>
        <v>6</v>
      </c>
      <c r="Q315">
        <f>WEEKDAY(Продажи[[#This Row],[Дата заказа]],2)</f>
        <v>3</v>
      </c>
      <c r="R315">
        <f>DAY(Продажи[[#This Row],[Дата заказа]])</f>
        <v>17</v>
      </c>
      <c r="S315" s="25">
        <f>LEFT(Продажи[[#This Row],[мин фасовка, кг]],LEN(Продажи[[#This Row],[мин фасовка, кг]])-3)*Продажи[[#This Row],[Заказанное количество, кг]]</f>
        <v>10</v>
      </c>
      <c r="T315" s="25">
        <f>YEAR(Продажи[[#This Row],[Дата заказа]])</f>
        <v>2020</v>
      </c>
      <c r="U315"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316" spans="5:21" x14ac:dyDescent="0.45">
      <c r="E316" s="1">
        <v>46</v>
      </c>
      <c r="F316" t="s">
        <v>2647</v>
      </c>
      <c r="G316" t="s">
        <v>2637</v>
      </c>
      <c r="H316" t="s">
        <v>2637</v>
      </c>
      <c r="I316">
        <v>770</v>
      </c>
      <c r="J316" t="s">
        <v>2634</v>
      </c>
      <c r="K316">
        <v>20</v>
      </c>
      <c r="L316">
        <v>15400</v>
      </c>
      <c r="M316">
        <v>0.03</v>
      </c>
      <c r="N316">
        <v>14938</v>
      </c>
      <c r="O316" s="31" t="s">
        <v>2982</v>
      </c>
      <c r="P316">
        <f>MONTH(Продажи[[#This Row],[Дата заказа]])</f>
        <v>12</v>
      </c>
      <c r="Q316">
        <f>WEEKDAY(Продажи[[#This Row],[Дата заказа]],2)</f>
        <v>3</v>
      </c>
      <c r="R316">
        <f>DAY(Продажи[[#This Row],[Дата заказа]])</f>
        <v>25</v>
      </c>
      <c r="S316" s="25">
        <f>LEFT(Продажи[[#This Row],[мин фасовка, кг]],LEN(Продажи[[#This Row],[мин фасовка, кг]])-3)*Продажи[[#This Row],[Заказанное количество, кг]]</f>
        <v>10</v>
      </c>
      <c r="T316" s="25">
        <f>YEAR(Продажи[[#This Row],[Дата заказа]])</f>
        <v>2019</v>
      </c>
      <c r="U316"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317" spans="5:21" x14ac:dyDescent="0.45">
      <c r="E317" s="1">
        <v>28</v>
      </c>
      <c r="F317" t="s">
        <v>2678</v>
      </c>
      <c r="G317" t="s">
        <v>2625</v>
      </c>
      <c r="H317" t="s">
        <v>2626</v>
      </c>
      <c r="I317">
        <v>1994</v>
      </c>
      <c r="J317" t="s">
        <v>2618</v>
      </c>
      <c r="K317">
        <v>40</v>
      </c>
      <c r="L317">
        <v>79760</v>
      </c>
      <c r="M317">
        <v>0.12</v>
      </c>
      <c r="N317">
        <v>70188.800000000003</v>
      </c>
      <c r="O317" s="31" t="s">
        <v>2983</v>
      </c>
      <c r="P317">
        <f>MONTH(Продажи[[#This Row],[Дата заказа]])</f>
        <v>12</v>
      </c>
      <c r="Q317">
        <f>WEEKDAY(Продажи[[#This Row],[Дата заказа]],2)</f>
        <v>6</v>
      </c>
      <c r="R317">
        <f>DAY(Продажи[[#This Row],[Дата заказа]])</f>
        <v>26</v>
      </c>
      <c r="S317" s="25">
        <f>LEFT(Продажи[[#This Row],[мин фасовка, кг]],LEN(Продажи[[#This Row],[мин фасовка, кг]])-3)*Продажи[[#This Row],[Заказанное количество, кг]]</f>
        <v>40</v>
      </c>
      <c r="T317" s="25">
        <f>YEAR(Продажи[[#This Row],[Дата заказа]])</f>
        <v>2020</v>
      </c>
      <c r="U317"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318" spans="5:21" x14ac:dyDescent="0.45">
      <c r="E318" s="1">
        <v>21</v>
      </c>
      <c r="F318" t="s">
        <v>2628</v>
      </c>
      <c r="G318" t="s">
        <v>2616</v>
      </c>
      <c r="H318" t="s">
        <v>2629</v>
      </c>
      <c r="I318">
        <v>887</v>
      </c>
      <c r="J318" t="s">
        <v>2618</v>
      </c>
      <c r="K318">
        <v>15</v>
      </c>
      <c r="L318">
        <v>13305</v>
      </c>
      <c r="M318">
        <v>0</v>
      </c>
      <c r="N318">
        <v>13305</v>
      </c>
      <c r="O318" s="31" t="s">
        <v>2787</v>
      </c>
      <c r="P318">
        <f>MONTH(Продажи[[#This Row],[Дата заказа]])</f>
        <v>9</v>
      </c>
      <c r="Q318">
        <f>WEEKDAY(Продажи[[#This Row],[Дата заказа]],2)</f>
        <v>3</v>
      </c>
      <c r="R318">
        <f>DAY(Продажи[[#This Row],[Дата заказа]])</f>
        <v>27</v>
      </c>
      <c r="S318" s="25">
        <f>LEFT(Продажи[[#This Row],[мин фасовка, кг]],LEN(Продажи[[#This Row],[мин фасовка, кг]])-3)*Продажи[[#This Row],[Заказанное количество, кг]]</f>
        <v>15</v>
      </c>
      <c r="T318" s="25">
        <f>YEAR(Продажи[[#This Row],[Дата заказа]])</f>
        <v>2017</v>
      </c>
      <c r="U318"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319" spans="5:21" x14ac:dyDescent="0.45">
      <c r="E319" s="1">
        <v>50</v>
      </c>
      <c r="F319" t="s">
        <v>2631</v>
      </c>
      <c r="G319" t="s">
        <v>2632</v>
      </c>
      <c r="H319" t="s">
        <v>2633</v>
      </c>
      <c r="I319">
        <v>912</v>
      </c>
      <c r="J319" t="s">
        <v>2634</v>
      </c>
      <c r="K319">
        <v>20</v>
      </c>
      <c r="L319">
        <v>18240</v>
      </c>
      <c r="M319">
        <v>0</v>
      </c>
      <c r="N319">
        <v>18240</v>
      </c>
      <c r="O319" s="31" t="s">
        <v>2984</v>
      </c>
      <c r="P319">
        <f>MONTH(Продажи[[#This Row],[Дата заказа]])</f>
        <v>5</v>
      </c>
      <c r="Q319">
        <f>WEEKDAY(Продажи[[#This Row],[Дата заказа]],2)</f>
        <v>6</v>
      </c>
      <c r="R319">
        <f>DAY(Продажи[[#This Row],[Дата заказа]])</f>
        <v>18</v>
      </c>
      <c r="S319" s="25">
        <f>LEFT(Продажи[[#This Row],[мин фасовка, кг]],LEN(Продажи[[#This Row],[мин фасовка, кг]])-3)*Продажи[[#This Row],[Заказанное количество, кг]]</f>
        <v>10</v>
      </c>
      <c r="T319" s="25">
        <f>YEAR(Продажи[[#This Row],[Дата заказа]])</f>
        <v>2019</v>
      </c>
      <c r="U319"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320" spans="5:21" x14ac:dyDescent="0.45">
      <c r="E320" s="1">
        <v>35</v>
      </c>
      <c r="F320" t="s">
        <v>2615</v>
      </c>
      <c r="G320" t="s">
        <v>2616</v>
      </c>
      <c r="H320" t="s">
        <v>2617</v>
      </c>
      <c r="I320">
        <v>617</v>
      </c>
      <c r="J320" t="s">
        <v>2618</v>
      </c>
      <c r="K320">
        <v>10</v>
      </c>
      <c r="L320">
        <v>6170</v>
      </c>
      <c r="M320">
        <v>0</v>
      </c>
      <c r="N320">
        <v>6170</v>
      </c>
      <c r="O320" s="31" t="s">
        <v>2985</v>
      </c>
      <c r="P320">
        <f>MONTH(Продажи[[#This Row],[Дата заказа]])</f>
        <v>2</v>
      </c>
      <c r="Q320">
        <f>WEEKDAY(Продажи[[#This Row],[Дата заказа]],2)</f>
        <v>1</v>
      </c>
      <c r="R320">
        <f>DAY(Продажи[[#This Row],[Дата заказа]])</f>
        <v>15</v>
      </c>
      <c r="S320" s="25">
        <f>LEFT(Продажи[[#This Row],[мин фасовка, кг]],LEN(Продажи[[#This Row],[мин фасовка, кг]])-3)*Продажи[[#This Row],[Заказанное количество, кг]]</f>
        <v>10</v>
      </c>
      <c r="T320" s="25">
        <f>YEAR(Продажи[[#This Row],[Дата заказа]])</f>
        <v>2016</v>
      </c>
      <c r="U320"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321" spans="5:21" x14ac:dyDescent="0.45">
      <c r="E321" s="1">
        <v>47</v>
      </c>
      <c r="F321" t="s">
        <v>2689</v>
      </c>
      <c r="G321" t="s">
        <v>2625</v>
      </c>
      <c r="H321" t="s">
        <v>2690</v>
      </c>
      <c r="I321">
        <v>1994</v>
      </c>
      <c r="J321" t="s">
        <v>2618</v>
      </c>
      <c r="K321">
        <v>12</v>
      </c>
      <c r="L321">
        <v>23928</v>
      </c>
      <c r="M321">
        <v>0.03</v>
      </c>
      <c r="N321">
        <v>23210.16</v>
      </c>
      <c r="O321" s="31" t="s">
        <v>2986</v>
      </c>
      <c r="P321">
        <f>MONTH(Продажи[[#This Row],[Дата заказа]])</f>
        <v>12</v>
      </c>
      <c r="Q321">
        <f>WEEKDAY(Продажи[[#This Row],[Дата заказа]],2)</f>
        <v>4</v>
      </c>
      <c r="R321">
        <f>DAY(Продажи[[#This Row],[Дата заказа]])</f>
        <v>14</v>
      </c>
      <c r="S321" s="25">
        <f>LEFT(Продажи[[#This Row],[мин фасовка, кг]],LEN(Продажи[[#This Row],[мин фасовка, кг]])-3)*Продажи[[#This Row],[Заказанное количество, кг]]</f>
        <v>12</v>
      </c>
      <c r="T321" s="25">
        <f>YEAR(Продажи[[#This Row],[Дата заказа]])</f>
        <v>2017</v>
      </c>
      <c r="U321"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322" spans="5:21" x14ac:dyDescent="0.45">
      <c r="E322" s="1">
        <v>35</v>
      </c>
      <c r="F322" t="s">
        <v>2615</v>
      </c>
      <c r="G322" t="s">
        <v>2616</v>
      </c>
      <c r="H322" t="s">
        <v>2617</v>
      </c>
      <c r="I322">
        <v>617</v>
      </c>
      <c r="J322" t="s">
        <v>2618</v>
      </c>
      <c r="K322">
        <v>10</v>
      </c>
      <c r="L322">
        <v>6170</v>
      </c>
      <c r="M322">
        <v>0</v>
      </c>
      <c r="N322">
        <v>6170</v>
      </c>
      <c r="O322" s="31" t="s">
        <v>2987</v>
      </c>
      <c r="P322">
        <f>MONTH(Продажи[[#This Row],[Дата заказа]])</f>
        <v>2</v>
      </c>
      <c r="Q322">
        <f>WEEKDAY(Продажи[[#This Row],[Дата заказа]],2)</f>
        <v>3</v>
      </c>
      <c r="R322">
        <f>DAY(Продажи[[#This Row],[Дата заказа]])</f>
        <v>8</v>
      </c>
      <c r="S322" s="25">
        <f>LEFT(Продажи[[#This Row],[мин фасовка, кг]],LEN(Продажи[[#This Row],[мин фасовка, кг]])-3)*Продажи[[#This Row],[Заказанное количество, кг]]</f>
        <v>10</v>
      </c>
      <c r="T322" s="25">
        <f>YEAR(Продажи[[#This Row],[Дата заказа]])</f>
        <v>2017</v>
      </c>
      <c r="U322" s="25">
        <f>INT((Продажи[[#This Row],[Дата заказа]]-DATE(YEAR(Продажи[[#This Row],[Дата заказа]]-WEEKDAY(Продажи[[#This Row],[Дата заказа]]-1)+4),1,3) + WEEKDAY(DATE(YEAR(Продажи[[#This Row],[Дата заказа]]-WEEKDAY(Продажи[[#This Row],[Дата заказа]]-1)+4),1,3))+5)/7)</f>
        <v>6</v>
      </c>
    </row>
    <row r="323" spans="5:21" x14ac:dyDescent="0.45">
      <c r="E323" s="1">
        <v>10</v>
      </c>
      <c r="F323" t="s">
        <v>2649</v>
      </c>
      <c r="G323" t="s">
        <v>2641</v>
      </c>
      <c r="H323" t="s">
        <v>2650</v>
      </c>
      <c r="I323">
        <v>800</v>
      </c>
      <c r="J323" t="s">
        <v>2634</v>
      </c>
      <c r="K323">
        <v>25</v>
      </c>
      <c r="L323">
        <v>20000</v>
      </c>
      <c r="M323">
        <v>0.03</v>
      </c>
      <c r="N323">
        <v>19400</v>
      </c>
      <c r="O323" s="31" t="s">
        <v>2988</v>
      </c>
      <c r="P323">
        <f>MONTH(Продажи[[#This Row],[Дата заказа]])</f>
        <v>5</v>
      </c>
      <c r="Q323">
        <f>WEEKDAY(Продажи[[#This Row],[Дата заказа]],2)</f>
        <v>5</v>
      </c>
      <c r="R323">
        <f>DAY(Продажи[[#This Row],[Дата заказа]])</f>
        <v>15</v>
      </c>
      <c r="S323" s="25">
        <f>LEFT(Продажи[[#This Row],[мин фасовка, кг]],LEN(Продажи[[#This Row],[мин фасовка, кг]])-3)*Продажи[[#This Row],[Заказанное количество, кг]]</f>
        <v>12.5</v>
      </c>
      <c r="T323" s="25">
        <f>YEAR(Продажи[[#This Row],[Дата заказа]])</f>
        <v>2015</v>
      </c>
      <c r="U323"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324" spans="5:21" x14ac:dyDescent="0.45">
      <c r="E324" s="1">
        <v>48</v>
      </c>
      <c r="F324" t="s">
        <v>2655</v>
      </c>
      <c r="G324" t="s">
        <v>2641</v>
      </c>
      <c r="H324" t="s">
        <v>2656</v>
      </c>
      <c r="I324">
        <v>2199</v>
      </c>
      <c r="J324" t="s">
        <v>2634</v>
      </c>
      <c r="K324">
        <v>55</v>
      </c>
      <c r="L324">
        <v>120945</v>
      </c>
      <c r="M324">
        <v>0.15</v>
      </c>
      <c r="N324">
        <v>102803.25</v>
      </c>
      <c r="O324" s="31" t="s">
        <v>2989</v>
      </c>
      <c r="P324">
        <f>MONTH(Продажи[[#This Row],[Дата заказа]])</f>
        <v>10</v>
      </c>
      <c r="Q324">
        <f>WEEKDAY(Продажи[[#This Row],[Дата заказа]],2)</f>
        <v>7</v>
      </c>
      <c r="R324">
        <f>DAY(Продажи[[#This Row],[Дата заказа]])</f>
        <v>15</v>
      </c>
      <c r="S324" s="25">
        <f>LEFT(Продажи[[#This Row],[мин фасовка, кг]],LEN(Продажи[[#This Row],[мин фасовка, кг]])-3)*Продажи[[#This Row],[Заказанное количество, кг]]</f>
        <v>27.5</v>
      </c>
      <c r="T324" s="25">
        <f>YEAR(Продажи[[#This Row],[Дата заказа]])</f>
        <v>2017</v>
      </c>
      <c r="U324"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325" spans="5:21" x14ac:dyDescent="0.45">
      <c r="E325" s="1">
        <v>21</v>
      </c>
      <c r="F325" t="s">
        <v>2628</v>
      </c>
      <c r="G325" t="s">
        <v>2616</v>
      </c>
      <c r="H325" t="s">
        <v>2629</v>
      </c>
      <c r="I325">
        <v>887</v>
      </c>
      <c r="J325" t="s">
        <v>2618</v>
      </c>
      <c r="K325">
        <v>15</v>
      </c>
      <c r="L325">
        <v>13305</v>
      </c>
      <c r="M325">
        <v>0</v>
      </c>
      <c r="N325">
        <v>13305</v>
      </c>
      <c r="O325" s="31" t="s">
        <v>2990</v>
      </c>
      <c r="P325">
        <f>MONTH(Продажи[[#This Row],[Дата заказа]])</f>
        <v>3</v>
      </c>
      <c r="Q325">
        <f>WEEKDAY(Продажи[[#This Row],[Дата заказа]],2)</f>
        <v>6</v>
      </c>
      <c r="R325">
        <f>DAY(Продажи[[#This Row],[Дата заказа]])</f>
        <v>17</v>
      </c>
      <c r="S325" s="25">
        <f>LEFT(Продажи[[#This Row],[мин фасовка, кг]],LEN(Продажи[[#This Row],[мин фасовка, кг]])-3)*Продажи[[#This Row],[Заказанное количество, кг]]</f>
        <v>15</v>
      </c>
      <c r="T325" s="25">
        <f>YEAR(Продажи[[#This Row],[Дата заказа]])</f>
        <v>2018</v>
      </c>
      <c r="U325"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326" spans="5:21" x14ac:dyDescent="0.45">
      <c r="E326" s="1">
        <v>9</v>
      </c>
      <c r="F326" t="s">
        <v>2660</v>
      </c>
      <c r="G326" t="s">
        <v>2661</v>
      </c>
      <c r="H326" t="s">
        <v>2661</v>
      </c>
      <c r="I326">
        <v>699</v>
      </c>
      <c r="J326" t="s">
        <v>2618</v>
      </c>
      <c r="K326">
        <v>10</v>
      </c>
      <c r="L326">
        <v>6990</v>
      </c>
      <c r="M326">
        <v>0</v>
      </c>
      <c r="N326">
        <v>6990</v>
      </c>
      <c r="O326" s="31" t="s">
        <v>2991</v>
      </c>
      <c r="P326">
        <f>MONTH(Продажи[[#This Row],[Дата заказа]])</f>
        <v>1</v>
      </c>
      <c r="Q326">
        <f>WEEKDAY(Продажи[[#This Row],[Дата заказа]],2)</f>
        <v>2</v>
      </c>
      <c r="R326">
        <f>DAY(Продажи[[#This Row],[Дата заказа]])</f>
        <v>7</v>
      </c>
      <c r="S326" s="25">
        <f>LEFT(Продажи[[#This Row],[мин фасовка, кг]],LEN(Продажи[[#This Row],[мин фасовка, кг]])-3)*Продажи[[#This Row],[Заказанное количество, кг]]</f>
        <v>10</v>
      </c>
      <c r="T326" s="25">
        <f>YEAR(Продажи[[#This Row],[Дата заказа]])</f>
        <v>2020</v>
      </c>
      <c r="U326" s="25">
        <f>INT((Продажи[[#This Row],[Дата заказа]]-DATE(YEAR(Продажи[[#This Row],[Дата заказа]]-WEEKDAY(Продажи[[#This Row],[Дата заказа]]-1)+4),1,3) + WEEKDAY(DATE(YEAR(Продажи[[#This Row],[Дата заказа]]-WEEKDAY(Продажи[[#This Row],[Дата заказа]]-1)+4),1,3))+5)/7)</f>
        <v>2</v>
      </c>
    </row>
    <row r="327" spans="5:21" x14ac:dyDescent="0.45">
      <c r="E327" s="1">
        <v>9</v>
      </c>
      <c r="F327" t="s">
        <v>2660</v>
      </c>
      <c r="G327" t="s">
        <v>2661</v>
      </c>
      <c r="H327" t="s">
        <v>2661</v>
      </c>
      <c r="I327">
        <v>699</v>
      </c>
      <c r="J327" t="s">
        <v>2618</v>
      </c>
      <c r="K327">
        <v>10</v>
      </c>
      <c r="L327">
        <v>6990</v>
      </c>
      <c r="M327">
        <v>0</v>
      </c>
      <c r="N327">
        <v>6990</v>
      </c>
      <c r="O327" s="31" t="s">
        <v>2992</v>
      </c>
      <c r="P327">
        <f>MONTH(Продажи[[#This Row],[Дата заказа]])</f>
        <v>3</v>
      </c>
      <c r="Q327">
        <f>WEEKDAY(Продажи[[#This Row],[Дата заказа]],2)</f>
        <v>7</v>
      </c>
      <c r="R327">
        <f>DAY(Продажи[[#This Row],[Дата заказа]])</f>
        <v>11</v>
      </c>
      <c r="S327" s="25">
        <f>LEFT(Продажи[[#This Row],[мин фасовка, кг]],LEN(Продажи[[#This Row],[мин фасовка, кг]])-3)*Продажи[[#This Row],[Заказанное количество, кг]]</f>
        <v>10</v>
      </c>
      <c r="T327" s="25">
        <f>YEAR(Продажи[[#This Row],[Дата заказа]])</f>
        <v>2018</v>
      </c>
      <c r="U327"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328" spans="5:21" x14ac:dyDescent="0.45">
      <c r="E328" s="1">
        <v>39</v>
      </c>
      <c r="F328" t="s">
        <v>2640</v>
      </c>
      <c r="G328" t="s">
        <v>2641</v>
      </c>
      <c r="H328" t="s">
        <v>2642</v>
      </c>
      <c r="I328">
        <v>1923</v>
      </c>
      <c r="J328" t="s">
        <v>2634</v>
      </c>
      <c r="K328">
        <v>25</v>
      </c>
      <c r="L328">
        <v>48075</v>
      </c>
      <c r="M328">
        <v>0.06</v>
      </c>
      <c r="N328">
        <v>45190.5</v>
      </c>
      <c r="O328" s="31" t="s">
        <v>2993</v>
      </c>
      <c r="P328">
        <f>MONTH(Продажи[[#This Row],[Дата заказа]])</f>
        <v>12</v>
      </c>
      <c r="Q328">
        <f>WEEKDAY(Продажи[[#This Row],[Дата заказа]],2)</f>
        <v>4</v>
      </c>
      <c r="R328">
        <f>DAY(Продажи[[#This Row],[Дата заказа]])</f>
        <v>10</v>
      </c>
      <c r="S328" s="25">
        <f>LEFT(Продажи[[#This Row],[мин фасовка, кг]],LEN(Продажи[[#This Row],[мин фасовка, кг]])-3)*Продажи[[#This Row],[Заказанное количество, кг]]</f>
        <v>12.5</v>
      </c>
      <c r="T328" s="25">
        <f>YEAR(Продажи[[#This Row],[Дата заказа]])</f>
        <v>2020</v>
      </c>
      <c r="U328" s="25">
        <f>INT((Продажи[[#This Row],[Дата заказа]]-DATE(YEAR(Продажи[[#This Row],[Дата заказа]]-WEEKDAY(Продажи[[#This Row],[Дата заказа]]-1)+4),1,3) + WEEKDAY(DATE(YEAR(Продажи[[#This Row],[Дата заказа]]-WEEKDAY(Продажи[[#This Row],[Дата заказа]]-1)+4),1,3))+5)/7)</f>
        <v>50</v>
      </c>
    </row>
    <row r="329" spans="5:21" x14ac:dyDescent="0.45">
      <c r="E329" s="1">
        <v>56</v>
      </c>
      <c r="F329" t="s">
        <v>2649</v>
      </c>
      <c r="G329" t="s">
        <v>2641</v>
      </c>
      <c r="H329" t="s">
        <v>2650</v>
      </c>
      <c r="I329">
        <v>800</v>
      </c>
      <c r="J329" t="s">
        <v>2634</v>
      </c>
      <c r="K329">
        <v>40</v>
      </c>
      <c r="L329">
        <v>32000</v>
      </c>
      <c r="M329">
        <v>0.03</v>
      </c>
      <c r="N329">
        <v>31040</v>
      </c>
      <c r="O329" s="31" t="s">
        <v>2994</v>
      </c>
      <c r="P329">
        <f>MONTH(Продажи[[#This Row],[Дата заказа]])</f>
        <v>4</v>
      </c>
      <c r="Q329">
        <f>WEEKDAY(Продажи[[#This Row],[Дата заказа]],2)</f>
        <v>6</v>
      </c>
      <c r="R329">
        <f>DAY(Продажи[[#This Row],[Дата заказа]])</f>
        <v>11</v>
      </c>
      <c r="S329" s="25">
        <f>LEFT(Продажи[[#This Row],[мин фасовка, кг]],LEN(Продажи[[#This Row],[мин фасовка, кг]])-3)*Продажи[[#This Row],[Заказанное количество, кг]]</f>
        <v>20</v>
      </c>
      <c r="T329" s="25">
        <f>YEAR(Продажи[[#This Row],[Дата заказа]])</f>
        <v>2020</v>
      </c>
      <c r="U329"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330" spans="5:21" x14ac:dyDescent="0.45">
      <c r="E330" s="1">
        <v>19</v>
      </c>
      <c r="F330" t="s">
        <v>2742</v>
      </c>
      <c r="G330" t="s">
        <v>2632</v>
      </c>
      <c r="H330" t="s">
        <v>2743</v>
      </c>
      <c r="I330">
        <v>1879</v>
      </c>
      <c r="J330" t="s">
        <v>2634</v>
      </c>
      <c r="K330">
        <v>15</v>
      </c>
      <c r="L330">
        <v>28185</v>
      </c>
      <c r="M330">
        <v>0.03</v>
      </c>
      <c r="N330">
        <v>27339.45</v>
      </c>
      <c r="O330" s="31" t="s">
        <v>2995</v>
      </c>
      <c r="P330">
        <f>MONTH(Продажи[[#This Row],[Дата заказа]])</f>
        <v>5</v>
      </c>
      <c r="Q330">
        <f>WEEKDAY(Продажи[[#This Row],[Дата заказа]],2)</f>
        <v>5</v>
      </c>
      <c r="R330">
        <f>DAY(Продажи[[#This Row],[Дата заказа]])</f>
        <v>10</v>
      </c>
      <c r="S330" s="25">
        <f>LEFT(Продажи[[#This Row],[мин фасовка, кг]],LEN(Продажи[[#This Row],[мин фасовка, кг]])-3)*Продажи[[#This Row],[Заказанное количество, кг]]</f>
        <v>7.5</v>
      </c>
      <c r="T330" s="25">
        <f>YEAR(Продажи[[#This Row],[Дата заказа]])</f>
        <v>2019</v>
      </c>
      <c r="U330"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331" spans="5:21" x14ac:dyDescent="0.45">
      <c r="E331" s="1">
        <v>15</v>
      </c>
      <c r="F331" t="s">
        <v>2717</v>
      </c>
      <c r="G331" t="s">
        <v>2625</v>
      </c>
      <c r="H331" t="s">
        <v>2718</v>
      </c>
      <c r="I331">
        <v>1994</v>
      </c>
      <c r="J331" t="s">
        <v>2618</v>
      </c>
      <c r="K331">
        <v>17</v>
      </c>
      <c r="L331">
        <v>33898</v>
      </c>
      <c r="M331">
        <v>0.06</v>
      </c>
      <c r="N331">
        <v>31864.12</v>
      </c>
      <c r="O331" s="31" t="s">
        <v>2996</v>
      </c>
      <c r="P331">
        <f>MONTH(Продажи[[#This Row],[Дата заказа]])</f>
        <v>4</v>
      </c>
      <c r="Q331">
        <f>WEEKDAY(Продажи[[#This Row],[Дата заказа]],2)</f>
        <v>1</v>
      </c>
      <c r="R331">
        <f>DAY(Продажи[[#This Row],[Дата заказа]])</f>
        <v>6</v>
      </c>
      <c r="S331" s="25">
        <f>LEFT(Продажи[[#This Row],[мин фасовка, кг]],LEN(Продажи[[#This Row],[мин фасовка, кг]])-3)*Продажи[[#This Row],[Заказанное количество, кг]]</f>
        <v>17</v>
      </c>
      <c r="T331" s="25">
        <f>YEAR(Продажи[[#This Row],[Дата заказа]])</f>
        <v>2020</v>
      </c>
      <c r="U331"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332" spans="5:21" x14ac:dyDescent="0.45">
      <c r="E332" s="1">
        <v>25</v>
      </c>
      <c r="F332" t="s">
        <v>2624</v>
      </c>
      <c r="G332" t="s">
        <v>2625</v>
      </c>
      <c r="H332" t="s">
        <v>2626</v>
      </c>
      <c r="I332">
        <v>1994</v>
      </c>
      <c r="J332" t="s">
        <v>2618</v>
      </c>
      <c r="K332">
        <v>10</v>
      </c>
      <c r="L332">
        <v>19940</v>
      </c>
      <c r="M332">
        <v>0.03</v>
      </c>
      <c r="N332">
        <v>19341.8</v>
      </c>
      <c r="O332" s="31" t="s">
        <v>2997</v>
      </c>
      <c r="P332">
        <f>MONTH(Продажи[[#This Row],[Дата заказа]])</f>
        <v>3</v>
      </c>
      <c r="Q332">
        <f>WEEKDAY(Продажи[[#This Row],[Дата заказа]],2)</f>
        <v>6</v>
      </c>
      <c r="R332">
        <f>DAY(Продажи[[#This Row],[Дата заказа]])</f>
        <v>18</v>
      </c>
      <c r="S332" s="25">
        <f>LEFT(Продажи[[#This Row],[мин фасовка, кг]],LEN(Продажи[[#This Row],[мин фасовка, кг]])-3)*Продажи[[#This Row],[Заказанное количество, кг]]</f>
        <v>10</v>
      </c>
      <c r="T332" s="25">
        <f>YEAR(Продажи[[#This Row],[Дата заказа]])</f>
        <v>2017</v>
      </c>
      <c r="U332"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333" spans="5:21" x14ac:dyDescent="0.45">
      <c r="E333" s="1">
        <v>25</v>
      </c>
      <c r="F333" t="s">
        <v>2624</v>
      </c>
      <c r="G333" t="s">
        <v>2625</v>
      </c>
      <c r="H333" t="s">
        <v>2626</v>
      </c>
      <c r="I333">
        <v>1994</v>
      </c>
      <c r="J333" t="s">
        <v>2618</v>
      </c>
      <c r="K333">
        <v>10</v>
      </c>
      <c r="L333">
        <v>19940</v>
      </c>
      <c r="M333">
        <v>0.03</v>
      </c>
      <c r="N333">
        <v>19341.8</v>
      </c>
      <c r="O333" s="31" t="s">
        <v>2998</v>
      </c>
      <c r="P333">
        <f>MONTH(Продажи[[#This Row],[Дата заказа]])</f>
        <v>12</v>
      </c>
      <c r="Q333">
        <f>WEEKDAY(Продажи[[#This Row],[Дата заказа]],2)</f>
        <v>7</v>
      </c>
      <c r="R333">
        <f>DAY(Продажи[[#This Row],[Дата заказа]])</f>
        <v>11</v>
      </c>
      <c r="S333" s="25">
        <f>LEFT(Продажи[[#This Row],[мин фасовка, кг]],LEN(Продажи[[#This Row],[мин фасовка, кг]])-3)*Продажи[[#This Row],[Заказанное количество, кг]]</f>
        <v>10</v>
      </c>
      <c r="T333" s="25">
        <f>YEAR(Продажи[[#This Row],[Дата заказа]])</f>
        <v>2016</v>
      </c>
      <c r="U333"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334" spans="5:21" x14ac:dyDescent="0.45">
      <c r="E334" s="1">
        <v>43</v>
      </c>
      <c r="F334" t="s">
        <v>2776</v>
      </c>
      <c r="G334" t="s">
        <v>2621</v>
      </c>
      <c r="H334" t="s">
        <v>2747</v>
      </c>
      <c r="I334">
        <v>759</v>
      </c>
      <c r="J334" t="s">
        <v>2618</v>
      </c>
      <c r="K334">
        <v>10</v>
      </c>
      <c r="L334">
        <v>7590</v>
      </c>
      <c r="M334">
        <v>0</v>
      </c>
      <c r="N334">
        <v>7590</v>
      </c>
      <c r="O334" s="31" t="s">
        <v>2999</v>
      </c>
      <c r="P334">
        <f>MONTH(Продажи[[#This Row],[Дата заказа]])</f>
        <v>3</v>
      </c>
      <c r="Q334">
        <f>WEEKDAY(Продажи[[#This Row],[Дата заказа]],2)</f>
        <v>4</v>
      </c>
      <c r="R334">
        <f>DAY(Продажи[[#This Row],[Дата заказа]])</f>
        <v>8</v>
      </c>
      <c r="S334" s="25">
        <f>LEFT(Продажи[[#This Row],[мин фасовка, кг]],LEN(Продажи[[#This Row],[мин фасовка, кг]])-3)*Продажи[[#This Row],[Заказанное количество, кг]]</f>
        <v>10</v>
      </c>
      <c r="T334" s="25">
        <f>YEAR(Продажи[[#This Row],[Дата заказа]])</f>
        <v>2018</v>
      </c>
      <c r="U334"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335" spans="5:21" x14ac:dyDescent="0.45">
      <c r="E335" s="1">
        <v>9</v>
      </c>
      <c r="F335" t="s">
        <v>2660</v>
      </c>
      <c r="G335" t="s">
        <v>2661</v>
      </c>
      <c r="H335" t="s">
        <v>2661</v>
      </c>
      <c r="I335">
        <v>699</v>
      </c>
      <c r="J335" t="s">
        <v>2618</v>
      </c>
      <c r="K335">
        <v>10</v>
      </c>
      <c r="L335">
        <v>6990</v>
      </c>
      <c r="M335">
        <v>0</v>
      </c>
      <c r="N335">
        <v>6990</v>
      </c>
      <c r="O335" s="31" t="s">
        <v>3000</v>
      </c>
      <c r="P335">
        <f>MONTH(Продажи[[#This Row],[Дата заказа]])</f>
        <v>9</v>
      </c>
      <c r="Q335">
        <f>WEEKDAY(Продажи[[#This Row],[Дата заказа]],2)</f>
        <v>4</v>
      </c>
      <c r="R335">
        <f>DAY(Продажи[[#This Row],[Дата заказа]])</f>
        <v>3</v>
      </c>
      <c r="S335" s="25">
        <f>LEFT(Продажи[[#This Row],[мин фасовка, кг]],LEN(Продажи[[#This Row],[мин фасовка, кг]])-3)*Продажи[[#This Row],[Заказанное количество, кг]]</f>
        <v>10</v>
      </c>
      <c r="T335" s="25">
        <f>YEAR(Продажи[[#This Row],[Дата заказа]])</f>
        <v>2015</v>
      </c>
      <c r="U335" s="25">
        <f>INT((Продажи[[#This Row],[Дата заказа]]-DATE(YEAR(Продажи[[#This Row],[Дата заказа]]-WEEKDAY(Продажи[[#This Row],[Дата заказа]]-1)+4),1,3) + WEEKDAY(DATE(YEAR(Продажи[[#This Row],[Дата заказа]]-WEEKDAY(Продажи[[#This Row],[Дата заказа]]-1)+4),1,3))+5)/7)</f>
        <v>36</v>
      </c>
    </row>
    <row r="336" spans="5:21" x14ac:dyDescent="0.45">
      <c r="E336" s="1">
        <v>14</v>
      </c>
      <c r="F336" t="s">
        <v>2647</v>
      </c>
      <c r="G336" t="s">
        <v>2637</v>
      </c>
      <c r="H336" t="s">
        <v>2637</v>
      </c>
      <c r="I336">
        <v>770</v>
      </c>
      <c r="J336" t="s">
        <v>2634</v>
      </c>
      <c r="K336">
        <v>20</v>
      </c>
      <c r="L336">
        <v>15400</v>
      </c>
      <c r="M336">
        <v>0.03</v>
      </c>
      <c r="N336">
        <v>14938</v>
      </c>
      <c r="O336" s="31" t="s">
        <v>2836</v>
      </c>
      <c r="P336">
        <f>MONTH(Продажи[[#This Row],[Дата заказа]])</f>
        <v>10</v>
      </c>
      <c r="Q336">
        <f>WEEKDAY(Продажи[[#This Row],[Дата заказа]],2)</f>
        <v>2</v>
      </c>
      <c r="R336">
        <f>DAY(Продажи[[#This Row],[Дата заказа]])</f>
        <v>3</v>
      </c>
      <c r="S336" s="25">
        <f>LEFT(Продажи[[#This Row],[мин фасовка, кг]],LEN(Продажи[[#This Row],[мин фасовка, кг]])-3)*Продажи[[#This Row],[Заказанное количество, кг]]</f>
        <v>10</v>
      </c>
      <c r="T336" s="25">
        <f>YEAR(Продажи[[#This Row],[Дата заказа]])</f>
        <v>2017</v>
      </c>
      <c r="U336"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337" spans="5:21" x14ac:dyDescent="0.45">
      <c r="E337" s="1">
        <v>17</v>
      </c>
      <c r="F337" t="s">
        <v>2871</v>
      </c>
      <c r="G337" t="s">
        <v>2621</v>
      </c>
      <c r="H337" t="s">
        <v>2622</v>
      </c>
      <c r="I337">
        <v>967</v>
      </c>
      <c r="J337" t="s">
        <v>2618</v>
      </c>
      <c r="K337">
        <v>12</v>
      </c>
      <c r="L337">
        <v>11604</v>
      </c>
      <c r="M337">
        <v>0</v>
      </c>
      <c r="N337">
        <v>11604</v>
      </c>
      <c r="O337" s="31" t="s">
        <v>3001</v>
      </c>
      <c r="P337">
        <f>MONTH(Продажи[[#This Row],[Дата заказа]])</f>
        <v>11</v>
      </c>
      <c r="Q337">
        <f>WEEKDAY(Продажи[[#This Row],[Дата заказа]],2)</f>
        <v>1</v>
      </c>
      <c r="R337">
        <f>DAY(Продажи[[#This Row],[Дата заказа]])</f>
        <v>21</v>
      </c>
      <c r="S337" s="25">
        <f>LEFT(Продажи[[#This Row],[мин фасовка, кг]],LEN(Продажи[[#This Row],[мин фасовка, кг]])-3)*Продажи[[#This Row],[Заказанное количество, кг]]</f>
        <v>12</v>
      </c>
      <c r="T337" s="25">
        <f>YEAR(Продажи[[#This Row],[Дата заказа]])</f>
        <v>2016</v>
      </c>
      <c r="U337"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338" spans="5:21" x14ac:dyDescent="0.45">
      <c r="E338" s="1">
        <v>21</v>
      </c>
      <c r="F338" t="s">
        <v>2628</v>
      </c>
      <c r="G338" t="s">
        <v>2616</v>
      </c>
      <c r="H338" t="s">
        <v>2629</v>
      </c>
      <c r="I338">
        <v>887</v>
      </c>
      <c r="J338" t="s">
        <v>2618</v>
      </c>
      <c r="K338">
        <v>15</v>
      </c>
      <c r="L338">
        <v>13305</v>
      </c>
      <c r="M338">
        <v>0</v>
      </c>
      <c r="N338">
        <v>13305</v>
      </c>
      <c r="O338" s="31" t="s">
        <v>3002</v>
      </c>
      <c r="P338">
        <f>MONTH(Продажи[[#This Row],[Дата заказа]])</f>
        <v>7</v>
      </c>
      <c r="Q338">
        <f>WEEKDAY(Продажи[[#This Row],[Дата заказа]],2)</f>
        <v>6</v>
      </c>
      <c r="R338">
        <f>DAY(Продажи[[#This Row],[Дата заказа]])</f>
        <v>22</v>
      </c>
      <c r="S338" s="25">
        <f>LEFT(Продажи[[#This Row],[мин фасовка, кг]],LEN(Продажи[[#This Row],[мин фасовка, кг]])-3)*Продажи[[#This Row],[Заказанное количество, кг]]</f>
        <v>15</v>
      </c>
      <c r="T338" s="25">
        <f>YEAR(Продажи[[#This Row],[Дата заказа]])</f>
        <v>2017</v>
      </c>
      <c r="U338"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339" spans="5:21" x14ac:dyDescent="0.45">
      <c r="E339" s="1">
        <v>1</v>
      </c>
      <c r="F339" t="s">
        <v>2710</v>
      </c>
      <c r="G339" t="s">
        <v>2641</v>
      </c>
      <c r="H339" t="s">
        <v>2711</v>
      </c>
      <c r="I339">
        <v>876</v>
      </c>
      <c r="J339" t="s">
        <v>2618</v>
      </c>
      <c r="K339">
        <v>20</v>
      </c>
      <c r="L339">
        <v>17520</v>
      </c>
      <c r="M339">
        <v>0.03</v>
      </c>
      <c r="N339">
        <v>16994.400000000001</v>
      </c>
      <c r="O339" s="31" t="s">
        <v>2670</v>
      </c>
      <c r="P339">
        <f>MONTH(Продажи[[#This Row],[Дата заказа]])</f>
        <v>9</v>
      </c>
      <c r="Q339">
        <f>WEEKDAY(Продажи[[#This Row],[Дата заказа]],2)</f>
        <v>2</v>
      </c>
      <c r="R339">
        <f>DAY(Продажи[[#This Row],[Дата заказа]])</f>
        <v>8</v>
      </c>
      <c r="S339" s="25">
        <f>LEFT(Продажи[[#This Row],[мин фасовка, кг]],LEN(Продажи[[#This Row],[мин фасовка, кг]])-3)*Продажи[[#This Row],[Заказанное количество, кг]]</f>
        <v>20</v>
      </c>
      <c r="T339" s="25">
        <f>YEAR(Продажи[[#This Row],[Дата заказа]])</f>
        <v>2015</v>
      </c>
      <c r="U339" s="25">
        <f>INT((Продажи[[#This Row],[Дата заказа]]-DATE(YEAR(Продажи[[#This Row],[Дата заказа]]-WEEKDAY(Продажи[[#This Row],[Дата заказа]]-1)+4),1,3) + WEEKDAY(DATE(YEAR(Продажи[[#This Row],[Дата заказа]]-WEEKDAY(Продажи[[#This Row],[Дата заказа]]-1)+4),1,3))+5)/7)</f>
        <v>37</v>
      </c>
    </row>
    <row r="340" spans="5:21" x14ac:dyDescent="0.45">
      <c r="E340" s="1">
        <v>51</v>
      </c>
      <c r="F340" t="s">
        <v>2667</v>
      </c>
      <c r="G340" t="s">
        <v>2661</v>
      </c>
      <c r="H340" t="s">
        <v>2705</v>
      </c>
      <c r="I340">
        <v>2211</v>
      </c>
      <c r="J340" t="s">
        <v>2618</v>
      </c>
      <c r="K340">
        <v>25</v>
      </c>
      <c r="L340">
        <v>55275</v>
      </c>
      <c r="M340">
        <v>0.09</v>
      </c>
      <c r="N340">
        <v>50300.25</v>
      </c>
      <c r="O340" s="31" t="s">
        <v>3003</v>
      </c>
      <c r="P340">
        <f>MONTH(Продажи[[#This Row],[Дата заказа]])</f>
        <v>11</v>
      </c>
      <c r="Q340">
        <f>WEEKDAY(Продажи[[#This Row],[Дата заказа]],2)</f>
        <v>6</v>
      </c>
      <c r="R340">
        <f>DAY(Продажи[[#This Row],[Дата заказа]])</f>
        <v>17</v>
      </c>
      <c r="S340" s="25">
        <f>LEFT(Продажи[[#This Row],[мин фасовка, кг]],LEN(Продажи[[#This Row],[мин фасовка, кг]])-3)*Продажи[[#This Row],[Заказанное количество, кг]]</f>
        <v>25</v>
      </c>
      <c r="T340" s="25">
        <f>YEAR(Продажи[[#This Row],[Дата заказа]])</f>
        <v>2018</v>
      </c>
      <c r="U340" s="25">
        <f>INT((Продажи[[#This Row],[Дата заказа]]-DATE(YEAR(Продажи[[#This Row],[Дата заказа]]-WEEKDAY(Продажи[[#This Row],[Дата заказа]]-1)+4),1,3) + WEEKDAY(DATE(YEAR(Продажи[[#This Row],[Дата заказа]]-WEEKDAY(Продажи[[#This Row],[Дата заказа]]-1)+4),1,3))+5)/7)</f>
        <v>46</v>
      </c>
    </row>
    <row r="341" spans="5:21" x14ac:dyDescent="0.45">
      <c r="E341" s="1">
        <v>10</v>
      </c>
      <c r="F341" t="s">
        <v>2649</v>
      </c>
      <c r="G341" t="s">
        <v>2641</v>
      </c>
      <c r="H341" t="s">
        <v>2650</v>
      </c>
      <c r="I341">
        <v>800</v>
      </c>
      <c r="J341" t="s">
        <v>2634</v>
      </c>
      <c r="K341">
        <v>25</v>
      </c>
      <c r="L341">
        <v>20000</v>
      </c>
      <c r="M341">
        <v>0.03</v>
      </c>
      <c r="N341">
        <v>19400</v>
      </c>
      <c r="O341" s="31" t="s">
        <v>3004</v>
      </c>
      <c r="P341">
        <f>MONTH(Продажи[[#This Row],[Дата заказа]])</f>
        <v>5</v>
      </c>
      <c r="Q341">
        <f>WEEKDAY(Продажи[[#This Row],[Дата заказа]],2)</f>
        <v>2</v>
      </c>
      <c r="R341">
        <f>DAY(Продажи[[#This Row],[Дата заказа]])</f>
        <v>5</v>
      </c>
      <c r="S341" s="25">
        <f>LEFT(Продажи[[#This Row],[мин фасовка, кг]],LEN(Продажи[[#This Row],[мин фасовка, кг]])-3)*Продажи[[#This Row],[Заказанное количество, кг]]</f>
        <v>12.5</v>
      </c>
      <c r="T341" s="25">
        <f>YEAR(Продажи[[#This Row],[Дата заказа]])</f>
        <v>2020</v>
      </c>
      <c r="U341"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342" spans="5:21" x14ac:dyDescent="0.45">
      <c r="E342" s="1">
        <v>37</v>
      </c>
      <c r="F342" t="s">
        <v>2667</v>
      </c>
      <c r="G342" t="s">
        <v>2661</v>
      </c>
      <c r="H342" t="s">
        <v>2705</v>
      </c>
      <c r="I342">
        <v>2211</v>
      </c>
      <c r="J342" t="s">
        <v>2618</v>
      </c>
      <c r="K342">
        <v>25</v>
      </c>
      <c r="L342">
        <v>55275</v>
      </c>
      <c r="M342">
        <v>0.09</v>
      </c>
      <c r="N342">
        <v>50300.25</v>
      </c>
      <c r="O342" s="31" t="s">
        <v>3005</v>
      </c>
      <c r="P342">
        <f>MONTH(Продажи[[#This Row],[Дата заказа]])</f>
        <v>1</v>
      </c>
      <c r="Q342">
        <f>WEEKDAY(Продажи[[#This Row],[Дата заказа]],2)</f>
        <v>2</v>
      </c>
      <c r="R342">
        <f>DAY(Продажи[[#This Row],[Дата заказа]])</f>
        <v>27</v>
      </c>
      <c r="S342" s="25">
        <f>LEFT(Продажи[[#This Row],[мин фасовка, кг]],LEN(Продажи[[#This Row],[мин фасовка, кг]])-3)*Продажи[[#This Row],[Заказанное количество, кг]]</f>
        <v>25</v>
      </c>
      <c r="T342" s="25">
        <f>YEAR(Продажи[[#This Row],[Дата заказа]])</f>
        <v>2015</v>
      </c>
      <c r="U342" s="25">
        <f>INT((Продажи[[#This Row],[Дата заказа]]-DATE(YEAR(Продажи[[#This Row],[Дата заказа]]-WEEKDAY(Продажи[[#This Row],[Дата заказа]]-1)+4),1,3) + WEEKDAY(DATE(YEAR(Продажи[[#This Row],[Дата заказа]]-WEEKDAY(Продажи[[#This Row],[Дата заказа]]-1)+4),1,3))+5)/7)</f>
        <v>5</v>
      </c>
    </row>
    <row r="343" spans="5:21" x14ac:dyDescent="0.45">
      <c r="E343" s="1">
        <v>23</v>
      </c>
      <c r="F343" t="s">
        <v>2790</v>
      </c>
      <c r="G343" t="s">
        <v>2661</v>
      </c>
      <c r="H343" t="s">
        <v>2791</v>
      </c>
      <c r="I343">
        <v>2645</v>
      </c>
      <c r="J343" t="s">
        <v>2618</v>
      </c>
      <c r="K343">
        <v>50</v>
      </c>
      <c r="L343">
        <v>132250</v>
      </c>
      <c r="M343">
        <v>0.15</v>
      </c>
      <c r="N343">
        <v>112412.5</v>
      </c>
      <c r="O343" s="31" t="s">
        <v>3006</v>
      </c>
      <c r="P343">
        <f>MONTH(Продажи[[#This Row],[Дата заказа]])</f>
        <v>11</v>
      </c>
      <c r="Q343">
        <f>WEEKDAY(Продажи[[#This Row],[Дата заказа]],2)</f>
        <v>3</v>
      </c>
      <c r="R343">
        <f>DAY(Продажи[[#This Row],[Дата заказа]])</f>
        <v>22</v>
      </c>
      <c r="S343" s="25">
        <f>LEFT(Продажи[[#This Row],[мин фасовка, кг]],LEN(Продажи[[#This Row],[мин фасовка, кг]])-3)*Продажи[[#This Row],[Заказанное количество, кг]]</f>
        <v>50</v>
      </c>
      <c r="T343" s="25">
        <f>YEAR(Продажи[[#This Row],[Дата заказа]])</f>
        <v>2017</v>
      </c>
      <c r="U343"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344" spans="5:21" x14ac:dyDescent="0.45">
      <c r="E344" s="1">
        <v>49</v>
      </c>
      <c r="F344" t="s">
        <v>2615</v>
      </c>
      <c r="G344" t="s">
        <v>2616</v>
      </c>
      <c r="H344" t="s">
        <v>2617</v>
      </c>
      <c r="I344">
        <v>617</v>
      </c>
      <c r="J344" t="s">
        <v>2618</v>
      </c>
      <c r="K344">
        <v>25</v>
      </c>
      <c r="L344">
        <v>15425</v>
      </c>
      <c r="M344">
        <v>0</v>
      </c>
      <c r="N344">
        <v>15425</v>
      </c>
      <c r="O344" s="31" t="s">
        <v>3007</v>
      </c>
      <c r="P344">
        <f>MONTH(Продажи[[#This Row],[Дата заказа]])</f>
        <v>7</v>
      </c>
      <c r="Q344">
        <f>WEEKDAY(Продажи[[#This Row],[Дата заказа]],2)</f>
        <v>5</v>
      </c>
      <c r="R344">
        <f>DAY(Продажи[[#This Row],[Дата заказа]])</f>
        <v>27</v>
      </c>
      <c r="S344" s="25">
        <f>LEFT(Продажи[[#This Row],[мин фасовка, кг]],LEN(Продажи[[#This Row],[мин фасовка, кг]])-3)*Продажи[[#This Row],[Заказанное количество, кг]]</f>
        <v>25</v>
      </c>
      <c r="T344" s="25">
        <f>YEAR(Продажи[[#This Row],[Дата заказа]])</f>
        <v>2018</v>
      </c>
      <c r="U344"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345" spans="5:21" x14ac:dyDescent="0.45">
      <c r="E345" s="1">
        <v>15</v>
      </c>
      <c r="F345" t="s">
        <v>2717</v>
      </c>
      <c r="G345" t="s">
        <v>2625</v>
      </c>
      <c r="H345" t="s">
        <v>2718</v>
      </c>
      <c r="I345">
        <v>1994</v>
      </c>
      <c r="J345" t="s">
        <v>2618</v>
      </c>
      <c r="K345">
        <v>17</v>
      </c>
      <c r="L345">
        <v>33898</v>
      </c>
      <c r="M345">
        <v>0.06</v>
      </c>
      <c r="N345">
        <v>31864.12</v>
      </c>
      <c r="O345" s="31" t="s">
        <v>3008</v>
      </c>
      <c r="P345">
        <f>MONTH(Продажи[[#This Row],[Дата заказа]])</f>
        <v>9</v>
      </c>
      <c r="Q345">
        <f>WEEKDAY(Продажи[[#This Row],[Дата заказа]],2)</f>
        <v>7</v>
      </c>
      <c r="R345">
        <f>DAY(Продажи[[#This Row],[Дата заказа]])</f>
        <v>25</v>
      </c>
      <c r="S345" s="25">
        <f>LEFT(Продажи[[#This Row],[мин фасовка, кг]],LEN(Продажи[[#This Row],[мин фасовка, кг]])-3)*Продажи[[#This Row],[Заказанное количество, кг]]</f>
        <v>17</v>
      </c>
      <c r="T345" s="25">
        <f>YEAR(Продажи[[#This Row],[Дата заказа]])</f>
        <v>2016</v>
      </c>
      <c r="U345" s="25">
        <f>INT((Продажи[[#This Row],[Дата заказа]]-DATE(YEAR(Продажи[[#This Row],[Дата заказа]]-WEEKDAY(Продажи[[#This Row],[Дата заказа]]-1)+4),1,3) + WEEKDAY(DATE(YEAR(Продажи[[#This Row],[Дата заказа]]-WEEKDAY(Продажи[[#This Row],[Дата заказа]]-1)+4),1,3))+5)/7)</f>
        <v>38</v>
      </c>
    </row>
    <row r="346" spans="5:21" x14ac:dyDescent="0.45">
      <c r="E346" s="1">
        <v>38</v>
      </c>
      <c r="F346" t="s">
        <v>2695</v>
      </c>
      <c r="G346" t="s">
        <v>2621</v>
      </c>
      <c r="H346" t="s">
        <v>2696</v>
      </c>
      <c r="I346">
        <v>1182</v>
      </c>
      <c r="J346" t="s">
        <v>2634</v>
      </c>
      <c r="K346">
        <v>17</v>
      </c>
      <c r="L346">
        <v>20094</v>
      </c>
      <c r="M346">
        <v>0.03</v>
      </c>
      <c r="N346">
        <v>19491.18</v>
      </c>
      <c r="O346" s="31" t="s">
        <v>3009</v>
      </c>
      <c r="P346">
        <f>MONTH(Продажи[[#This Row],[Дата заказа]])</f>
        <v>10</v>
      </c>
      <c r="Q346">
        <f>WEEKDAY(Продажи[[#This Row],[Дата заказа]],2)</f>
        <v>7</v>
      </c>
      <c r="R346">
        <f>DAY(Продажи[[#This Row],[Дата заказа]])</f>
        <v>13</v>
      </c>
      <c r="S346" s="25">
        <f>LEFT(Продажи[[#This Row],[мин фасовка, кг]],LEN(Продажи[[#This Row],[мин фасовка, кг]])-3)*Продажи[[#This Row],[Заказанное количество, кг]]</f>
        <v>8.5</v>
      </c>
      <c r="T346" s="25">
        <f>YEAR(Продажи[[#This Row],[Дата заказа]])</f>
        <v>2019</v>
      </c>
      <c r="U346"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347" spans="5:21" x14ac:dyDescent="0.45">
      <c r="E347" s="1">
        <v>25</v>
      </c>
      <c r="F347" t="s">
        <v>2624</v>
      </c>
      <c r="G347" t="s">
        <v>2625</v>
      </c>
      <c r="H347" t="s">
        <v>2626</v>
      </c>
      <c r="I347">
        <v>1994</v>
      </c>
      <c r="J347" t="s">
        <v>2618</v>
      </c>
      <c r="K347">
        <v>10</v>
      </c>
      <c r="L347">
        <v>19940</v>
      </c>
      <c r="M347">
        <v>0.03</v>
      </c>
      <c r="N347">
        <v>19341.8</v>
      </c>
      <c r="O347" s="31" t="s">
        <v>3010</v>
      </c>
      <c r="P347">
        <f>MONTH(Продажи[[#This Row],[Дата заказа]])</f>
        <v>6</v>
      </c>
      <c r="Q347">
        <f>WEEKDAY(Продажи[[#This Row],[Дата заказа]],2)</f>
        <v>6</v>
      </c>
      <c r="R347">
        <f>DAY(Продажи[[#This Row],[Дата заказа]])</f>
        <v>27</v>
      </c>
      <c r="S347" s="25">
        <f>LEFT(Продажи[[#This Row],[мин фасовка, кг]],LEN(Продажи[[#This Row],[мин фасовка, кг]])-3)*Продажи[[#This Row],[Заказанное количество, кг]]</f>
        <v>10</v>
      </c>
      <c r="T347" s="25">
        <f>YEAR(Продажи[[#This Row],[Дата заказа]])</f>
        <v>2020</v>
      </c>
      <c r="U347"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348" spans="5:21" x14ac:dyDescent="0.45">
      <c r="E348" s="1">
        <v>55</v>
      </c>
      <c r="F348" t="s">
        <v>2660</v>
      </c>
      <c r="G348" t="s">
        <v>2661</v>
      </c>
      <c r="H348" t="s">
        <v>2661</v>
      </c>
      <c r="I348">
        <v>699</v>
      </c>
      <c r="J348" t="s">
        <v>2618</v>
      </c>
      <c r="K348">
        <v>10</v>
      </c>
      <c r="L348">
        <v>6990</v>
      </c>
      <c r="M348">
        <v>0</v>
      </c>
      <c r="N348">
        <v>6990</v>
      </c>
      <c r="O348" s="31" t="s">
        <v>3011</v>
      </c>
      <c r="P348">
        <f>MONTH(Продажи[[#This Row],[Дата заказа]])</f>
        <v>7</v>
      </c>
      <c r="Q348">
        <f>WEEKDAY(Продажи[[#This Row],[Дата заказа]],2)</f>
        <v>2</v>
      </c>
      <c r="R348">
        <f>DAY(Продажи[[#This Row],[Дата заказа]])</f>
        <v>12</v>
      </c>
      <c r="S348" s="25">
        <f>LEFT(Продажи[[#This Row],[мин фасовка, кг]],LEN(Продажи[[#This Row],[мин фасовка, кг]])-3)*Продажи[[#This Row],[Заказанное количество, кг]]</f>
        <v>10</v>
      </c>
      <c r="T348" s="25">
        <f>YEAR(Продажи[[#This Row],[Дата заказа]])</f>
        <v>2016</v>
      </c>
      <c r="U348"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349" spans="5:21" x14ac:dyDescent="0.45">
      <c r="E349" s="1">
        <v>40</v>
      </c>
      <c r="F349" t="s">
        <v>2720</v>
      </c>
      <c r="G349" t="s">
        <v>2632</v>
      </c>
      <c r="H349" t="s">
        <v>2721</v>
      </c>
      <c r="I349">
        <v>847</v>
      </c>
      <c r="J349" t="s">
        <v>2634</v>
      </c>
      <c r="K349">
        <v>15</v>
      </c>
      <c r="L349">
        <v>12705</v>
      </c>
      <c r="M349">
        <v>0</v>
      </c>
      <c r="N349">
        <v>12705</v>
      </c>
      <c r="O349" s="31" t="s">
        <v>3012</v>
      </c>
      <c r="P349">
        <f>MONTH(Продажи[[#This Row],[Дата заказа]])</f>
        <v>7</v>
      </c>
      <c r="Q349">
        <f>WEEKDAY(Продажи[[#This Row],[Дата заказа]],2)</f>
        <v>7</v>
      </c>
      <c r="R349">
        <f>DAY(Продажи[[#This Row],[Дата заказа]])</f>
        <v>10</v>
      </c>
      <c r="S349" s="25">
        <f>LEFT(Продажи[[#This Row],[мин фасовка, кг]],LEN(Продажи[[#This Row],[мин фасовка, кг]])-3)*Продажи[[#This Row],[Заказанное количество, кг]]</f>
        <v>7.5</v>
      </c>
      <c r="T349" s="25">
        <f>YEAR(Продажи[[#This Row],[Дата заказа]])</f>
        <v>2016</v>
      </c>
      <c r="U349" s="25">
        <f>INT((Продажи[[#This Row],[Дата заказа]]-DATE(YEAR(Продажи[[#This Row],[Дата заказа]]-WEEKDAY(Продажи[[#This Row],[Дата заказа]]-1)+4),1,3) + WEEKDAY(DATE(YEAR(Продажи[[#This Row],[Дата заказа]]-WEEKDAY(Продажи[[#This Row],[Дата заказа]]-1)+4),1,3))+5)/7)</f>
        <v>27</v>
      </c>
    </row>
    <row r="350" spans="5:21" x14ac:dyDescent="0.45">
      <c r="E350" s="1">
        <v>36</v>
      </c>
      <c r="F350" t="s">
        <v>2631</v>
      </c>
      <c r="G350" t="s">
        <v>2632</v>
      </c>
      <c r="H350" t="s">
        <v>2633</v>
      </c>
      <c r="I350">
        <v>912</v>
      </c>
      <c r="J350" t="s">
        <v>2634</v>
      </c>
      <c r="K350">
        <v>15</v>
      </c>
      <c r="L350">
        <v>13680</v>
      </c>
      <c r="M350">
        <v>0</v>
      </c>
      <c r="N350">
        <v>13680</v>
      </c>
      <c r="O350" s="31" t="s">
        <v>3013</v>
      </c>
      <c r="P350">
        <f>MONTH(Продажи[[#This Row],[Дата заказа]])</f>
        <v>1</v>
      </c>
      <c r="Q350">
        <f>WEEKDAY(Продажи[[#This Row],[Дата заказа]],2)</f>
        <v>1</v>
      </c>
      <c r="R350">
        <f>DAY(Продажи[[#This Row],[Дата заказа]])</f>
        <v>1</v>
      </c>
      <c r="S350" s="25">
        <f>LEFT(Продажи[[#This Row],[мин фасовка, кг]],LEN(Продажи[[#This Row],[мин фасовка, кг]])-3)*Продажи[[#This Row],[Заказанное количество, кг]]</f>
        <v>7.5</v>
      </c>
      <c r="T350" s="25">
        <f>YEAR(Продажи[[#This Row],[Дата заказа]])</f>
        <v>2018</v>
      </c>
      <c r="U350"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351" spans="5:21" x14ac:dyDescent="0.45">
      <c r="E351" s="1">
        <v>13</v>
      </c>
      <c r="F351" t="s">
        <v>2746</v>
      </c>
      <c r="G351" t="s">
        <v>2621</v>
      </c>
      <c r="H351" t="s">
        <v>2747</v>
      </c>
      <c r="I351">
        <v>759</v>
      </c>
      <c r="J351" t="s">
        <v>2618</v>
      </c>
      <c r="K351">
        <v>14</v>
      </c>
      <c r="L351">
        <v>10626</v>
      </c>
      <c r="M351">
        <v>0</v>
      </c>
      <c r="N351">
        <v>10626</v>
      </c>
      <c r="O351" s="31" t="s">
        <v>3014</v>
      </c>
      <c r="P351">
        <f>MONTH(Продажи[[#This Row],[Дата заказа]])</f>
        <v>2</v>
      </c>
      <c r="Q351">
        <f>WEEKDAY(Продажи[[#This Row],[Дата заказа]],2)</f>
        <v>4</v>
      </c>
      <c r="R351">
        <f>DAY(Продажи[[#This Row],[Дата заказа]])</f>
        <v>13</v>
      </c>
      <c r="S351" s="25">
        <f>LEFT(Продажи[[#This Row],[мин фасовка, кг]],LEN(Продажи[[#This Row],[мин фасовка, кг]])-3)*Продажи[[#This Row],[Заказанное количество, кг]]</f>
        <v>14</v>
      </c>
      <c r="T351" s="25">
        <f>YEAR(Продажи[[#This Row],[Дата заказа]])</f>
        <v>2020</v>
      </c>
      <c r="U351"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352" spans="5:21" x14ac:dyDescent="0.45">
      <c r="E352" s="1">
        <v>44</v>
      </c>
      <c r="F352" t="s">
        <v>2680</v>
      </c>
      <c r="G352" t="s">
        <v>2632</v>
      </c>
      <c r="H352" t="s">
        <v>2681</v>
      </c>
      <c r="I352">
        <v>1386</v>
      </c>
      <c r="J352" t="s">
        <v>2634</v>
      </c>
      <c r="K352">
        <v>20</v>
      </c>
      <c r="L352">
        <v>27720</v>
      </c>
      <c r="M352">
        <v>0.03</v>
      </c>
      <c r="N352">
        <v>26888.400000000001</v>
      </c>
      <c r="O352" s="31" t="s">
        <v>3015</v>
      </c>
      <c r="P352">
        <f>MONTH(Продажи[[#This Row],[Дата заказа]])</f>
        <v>6</v>
      </c>
      <c r="Q352">
        <f>WEEKDAY(Продажи[[#This Row],[Дата заказа]],2)</f>
        <v>7</v>
      </c>
      <c r="R352">
        <f>DAY(Продажи[[#This Row],[Дата заказа]])</f>
        <v>16</v>
      </c>
      <c r="S352" s="25">
        <f>LEFT(Продажи[[#This Row],[мин фасовка, кг]],LEN(Продажи[[#This Row],[мин фасовка, кг]])-3)*Продажи[[#This Row],[Заказанное количество, кг]]</f>
        <v>10</v>
      </c>
      <c r="T352" s="25">
        <f>YEAR(Продажи[[#This Row],[Дата заказа]])</f>
        <v>2019</v>
      </c>
      <c r="U352"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353" spans="5:21" x14ac:dyDescent="0.45">
      <c r="E353" s="1">
        <v>15</v>
      </c>
      <c r="F353" t="s">
        <v>2717</v>
      </c>
      <c r="G353" t="s">
        <v>2625</v>
      </c>
      <c r="H353" t="s">
        <v>2718</v>
      </c>
      <c r="I353">
        <v>1994</v>
      </c>
      <c r="J353" t="s">
        <v>2618</v>
      </c>
      <c r="K353">
        <v>17</v>
      </c>
      <c r="L353">
        <v>33898</v>
      </c>
      <c r="M353">
        <v>0.06</v>
      </c>
      <c r="N353">
        <v>31864.12</v>
      </c>
      <c r="O353" s="31" t="s">
        <v>3016</v>
      </c>
      <c r="P353">
        <f>MONTH(Продажи[[#This Row],[Дата заказа]])</f>
        <v>11</v>
      </c>
      <c r="Q353">
        <f>WEEKDAY(Продажи[[#This Row],[Дата заказа]],2)</f>
        <v>7</v>
      </c>
      <c r="R353">
        <f>DAY(Продажи[[#This Row],[Дата заказа]])</f>
        <v>13</v>
      </c>
      <c r="S353" s="25">
        <f>LEFT(Продажи[[#This Row],[мин фасовка, кг]],LEN(Продажи[[#This Row],[мин фасовка, кг]])-3)*Продажи[[#This Row],[Заказанное количество, кг]]</f>
        <v>17</v>
      </c>
      <c r="T353" s="25">
        <f>YEAR(Продажи[[#This Row],[Дата заказа]])</f>
        <v>2016</v>
      </c>
      <c r="U353"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354" spans="5:21" x14ac:dyDescent="0.45">
      <c r="E354" s="1">
        <v>31</v>
      </c>
      <c r="F354" t="s">
        <v>2652</v>
      </c>
      <c r="G354" t="s">
        <v>2616</v>
      </c>
      <c r="H354" t="s">
        <v>2653</v>
      </c>
      <c r="I354">
        <v>1228</v>
      </c>
      <c r="J354" t="s">
        <v>2634</v>
      </c>
      <c r="K354">
        <v>45</v>
      </c>
      <c r="L354">
        <v>55260</v>
      </c>
      <c r="M354">
        <v>0.09</v>
      </c>
      <c r="N354">
        <v>50286.6</v>
      </c>
      <c r="O354" s="31" t="s">
        <v>3017</v>
      </c>
      <c r="P354">
        <f>MONTH(Продажи[[#This Row],[Дата заказа]])</f>
        <v>12</v>
      </c>
      <c r="Q354">
        <f>WEEKDAY(Продажи[[#This Row],[Дата заказа]],2)</f>
        <v>5</v>
      </c>
      <c r="R354">
        <f>DAY(Продажи[[#This Row],[Дата заказа]])</f>
        <v>27</v>
      </c>
      <c r="S354" s="25">
        <f>LEFT(Продажи[[#This Row],[мин фасовка, кг]],LEN(Продажи[[#This Row],[мин фасовка, кг]])-3)*Продажи[[#This Row],[Заказанное количество, кг]]</f>
        <v>22.5</v>
      </c>
      <c r="T354" s="25">
        <f>YEAR(Продажи[[#This Row],[Дата заказа]])</f>
        <v>2019</v>
      </c>
      <c r="U354" s="25">
        <f>INT((Продажи[[#This Row],[Дата заказа]]-DATE(YEAR(Продажи[[#This Row],[Дата заказа]]-WEEKDAY(Продажи[[#This Row],[Дата заказа]]-1)+4),1,3) + WEEKDAY(DATE(YEAR(Продажи[[#This Row],[Дата заказа]]-WEEKDAY(Продажи[[#This Row],[Дата заказа]]-1)+4),1,3))+5)/7)</f>
        <v>52</v>
      </c>
    </row>
    <row r="355" spans="5:21" x14ac:dyDescent="0.45">
      <c r="E355" s="1">
        <v>0</v>
      </c>
      <c r="F355" t="s">
        <v>2644</v>
      </c>
      <c r="G355" t="s">
        <v>2616</v>
      </c>
      <c r="H355" t="s">
        <v>2645</v>
      </c>
      <c r="I355">
        <v>620</v>
      </c>
      <c r="J355" t="s">
        <v>2618</v>
      </c>
      <c r="K355">
        <v>30</v>
      </c>
      <c r="L355">
        <v>18600</v>
      </c>
      <c r="M355">
        <v>0.03</v>
      </c>
      <c r="N355">
        <v>18042</v>
      </c>
      <c r="O355" s="31" t="s">
        <v>3018</v>
      </c>
      <c r="P355">
        <f>MONTH(Продажи[[#This Row],[Дата заказа]])</f>
        <v>6</v>
      </c>
      <c r="Q355">
        <f>WEEKDAY(Продажи[[#This Row],[Дата заказа]],2)</f>
        <v>6</v>
      </c>
      <c r="R355">
        <f>DAY(Продажи[[#This Row],[Дата заказа]])</f>
        <v>17</v>
      </c>
      <c r="S355" s="25">
        <f>LEFT(Продажи[[#This Row],[мин фасовка, кг]],LEN(Продажи[[#This Row],[мин фасовка, кг]])-3)*Продажи[[#This Row],[Заказанное количество, кг]]</f>
        <v>30</v>
      </c>
      <c r="T355" s="25">
        <f>YEAR(Продажи[[#This Row],[Дата заказа]])</f>
        <v>2017</v>
      </c>
      <c r="U355" s="25">
        <f>INT((Продажи[[#This Row],[Дата заказа]]-DATE(YEAR(Продажи[[#This Row],[Дата заказа]]-WEEKDAY(Продажи[[#This Row],[Дата заказа]]-1)+4),1,3) + WEEKDAY(DATE(YEAR(Продажи[[#This Row],[Дата заказа]]-WEEKDAY(Продажи[[#This Row],[Дата заказа]]-1)+4),1,3))+5)/7)</f>
        <v>24</v>
      </c>
    </row>
    <row r="356" spans="5:21" x14ac:dyDescent="0.45">
      <c r="E356" s="1">
        <v>17</v>
      </c>
      <c r="F356" t="s">
        <v>2871</v>
      </c>
      <c r="G356" t="s">
        <v>2621</v>
      </c>
      <c r="H356" t="s">
        <v>2622</v>
      </c>
      <c r="I356">
        <v>967</v>
      </c>
      <c r="J356" t="s">
        <v>2618</v>
      </c>
      <c r="K356">
        <v>12</v>
      </c>
      <c r="L356">
        <v>11604</v>
      </c>
      <c r="M356">
        <v>0</v>
      </c>
      <c r="N356">
        <v>11604</v>
      </c>
      <c r="O356" s="31" t="s">
        <v>3019</v>
      </c>
      <c r="P356">
        <f>MONTH(Продажи[[#This Row],[Дата заказа]])</f>
        <v>7</v>
      </c>
      <c r="Q356">
        <f>WEEKDAY(Продажи[[#This Row],[Дата заказа]],2)</f>
        <v>5</v>
      </c>
      <c r="R356">
        <f>DAY(Продажи[[#This Row],[Дата заказа]])</f>
        <v>17</v>
      </c>
      <c r="S356" s="25">
        <f>LEFT(Продажи[[#This Row],[мин фасовка, кг]],LEN(Продажи[[#This Row],[мин фасовка, кг]])-3)*Продажи[[#This Row],[Заказанное количество, кг]]</f>
        <v>12</v>
      </c>
      <c r="T356" s="25">
        <f>YEAR(Продажи[[#This Row],[Дата заказа]])</f>
        <v>2020</v>
      </c>
      <c r="U356"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357" spans="5:21" x14ac:dyDescent="0.45">
      <c r="E357" s="1">
        <v>12</v>
      </c>
      <c r="F357" t="s">
        <v>2680</v>
      </c>
      <c r="G357" t="s">
        <v>2632</v>
      </c>
      <c r="H357" t="s">
        <v>2681</v>
      </c>
      <c r="I357">
        <v>1386</v>
      </c>
      <c r="J357" t="s">
        <v>2634</v>
      </c>
      <c r="K357">
        <v>20</v>
      </c>
      <c r="L357">
        <v>27720</v>
      </c>
      <c r="M357">
        <v>0.03</v>
      </c>
      <c r="N357">
        <v>26888.400000000001</v>
      </c>
      <c r="O357" s="31" t="s">
        <v>3020</v>
      </c>
      <c r="P357">
        <f>MONTH(Продажи[[#This Row],[Дата заказа]])</f>
        <v>4</v>
      </c>
      <c r="Q357">
        <f>WEEKDAY(Продажи[[#This Row],[Дата заказа]],2)</f>
        <v>6</v>
      </c>
      <c r="R357">
        <f>DAY(Продажи[[#This Row],[Дата заказа]])</f>
        <v>1</v>
      </c>
      <c r="S357" s="25">
        <f>LEFT(Продажи[[#This Row],[мин фасовка, кг]],LEN(Продажи[[#This Row],[мин фасовка, кг]])-3)*Продажи[[#This Row],[Заказанное количество, кг]]</f>
        <v>10</v>
      </c>
      <c r="T357" s="25">
        <f>YEAR(Продажи[[#This Row],[Дата заказа]])</f>
        <v>2017</v>
      </c>
      <c r="U357"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358" spans="5:21" x14ac:dyDescent="0.45">
      <c r="E358" s="1">
        <v>42</v>
      </c>
      <c r="F358" t="s">
        <v>2649</v>
      </c>
      <c r="G358" t="s">
        <v>2641</v>
      </c>
      <c r="H358" t="s">
        <v>2650</v>
      </c>
      <c r="I358">
        <v>800</v>
      </c>
      <c r="J358" t="s">
        <v>2634</v>
      </c>
      <c r="K358">
        <v>25</v>
      </c>
      <c r="L358">
        <v>20000</v>
      </c>
      <c r="M358">
        <v>0.03</v>
      </c>
      <c r="N358">
        <v>19400</v>
      </c>
      <c r="O358" s="31" t="s">
        <v>3021</v>
      </c>
      <c r="P358">
        <f>MONTH(Продажи[[#This Row],[Дата заказа]])</f>
        <v>8</v>
      </c>
      <c r="Q358">
        <f>WEEKDAY(Продажи[[#This Row],[Дата заказа]],2)</f>
        <v>4</v>
      </c>
      <c r="R358">
        <f>DAY(Продажи[[#This Row],[Дата заказа]])</f>
        <v>11</v>
      </c>
      <c r="S358" s="25">
        <f>LEFT(Продажи[[#This Row],[мин фасовка, кг]],LEN(Продажи[[#This Row],[мин фасовка, кг]])-3)*Продажи[[#This Row],[Заказанное количество, кг]]</f>
        <v>12.5</v>
      </c>
      <c r="T358" s="25">
        <f>YEAR(Продажи[[#This Row],[Дата заказа]])</f>
        <v>2016</v>
      </c>
      <c r="U358"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359" spans="5:21" x14ac:dyDescent="0.45">
      <c r="E359" s="1">
        <v>3</v>
      </c>
      <c r="F359" t="s">
        <v>2759</v>
      </c>
      <c r="G359" t="s">
        <v>2621</v>
      </c>
      <c r="H359" t="s">
        <v>2621</v>
      </c>
      <c r="I359">
        <v>807</v>
      </c>
      <c r="J359" t="s">
        <v>2634</v>
      </c>
      <c r="K359">
        <v>18</v>
      </c>
      <c r="L359">
        <v>14526</v>
      </c>
      <c r="M359">
        <v>0</v>
      </c>
      <c r="N359">
        <v>14526</v>
      </c>
      <c r="O359" s="31" t="s">
        <v>2770</v>
      </c>
      <c r="P359">
        <f>MONTH(Продажи[[#This Row],[Дата заказа]])</f>
        <v>10</v>
      </c>
      <c r="Q359">
        <f>WEEKDAY(Продажи[[#This Row],[Дата заказа]],2)</f>
        <v>1</v>
      </c>
      <c r="R359">
        <f>DAY(Продажи[[#This Row],[Дата заказа]])</f>
        <v>22</v>
      </c>
      <c r="S359" s="25">
        <f>LEFT(Продажи[[#This Row],[мин фасовка, кг]],LEN(Продажи[[#This Row],[мин фасовка, кг]])-3)*Продажи[[#This Row],[Заказанное количество, кг]]</f>
        <v>9</v>
      </c>
      <c r="T359" s="25">
        <f>YEAR(Продажи[[#This Row],[Дата заказа]])</f>
        <v>2018</v>
      </c>
      <c r="U359"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360" spans="5:21" x14ac:dyDescent="0.45">
      <c r="E360" s="1">
        <v>35</v>
      </c>
      <c r="F360" t="s">
        <v>2615</v>
      </c>
      <c r="G360" t="s">
        <v>2616</v>
      </c>
      <c r="H360" t="s">
        <v>2617</v>
      </c>
      <c r="I360">
        <v>617</v>
      </c>
      <c r="J360" t="s">
        <v>2618</v>
      </c>
      <c r="K360">
        <v>10</v>
      </c>
      <c r="L360">
        <v>6170</v>
      </c>
      <c r="M360">
        <v>0</v>
      </c>
      <c r="N360">
        <v>6170</v>
      </c>
      <c r="O360" s="31" t="s">
        <v>3022</v>
      </c>
      <c r="P360">
        <f>MONTH(Продажи[[#This Row],[Дата заказа]])</f>
        <v>2</v>
      </c>
      <c r="Q360">
        <f>WEEKDAY(Продажи[[#This Row],[Дата заказа]],2)</f>
        <v>6</v>
      </c>
      <c r="R360">
        <f>DAY(Продажи[[#This Row],[Дата заказа]])</f>
        <v>18</v>
      </c>
      <c r="S360" s="25">
        <f>LEFT(Продажи[[#This Row],[мин фасовка, кг]],LEN(Продажи[[#This Row],[мин фасовка, кг]])-3)*Продажи[[#This Row],[Заказанное количество, кг]]</f>
        <v>10</v>
      </c>
      <c r="T360" s="25">
        <f>YEAR(Продажи[[#This Row],[Дата заказа]])</f>
        <v>2017</v>
      </c>
      <c r="U360"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361" spans="5:21" x14ac:dyDescent="0.45">
      <c r="E361" s="1">
        <v>21</v>
      </c>
      <c r="F361" t="s">
        <v>2628</v>
      </c>
      <c r="G361" t="s">
        <v>2616</v>
      </c>
      <c r="H361" t="s">
        <v>2629</v>
      </c>
      <c r="I361">
        <v>887</v>
      </c>
      <c r="J361" t="s">
        <v>2618</v>
      </c>
      <c r="K361">
        <v>15</v>
      </c>
      <c r="L361">
        <v>13305</v>
      </c>
      <c r="M361">
        <v>0</v>
      </c>
      <c r="N361">
        <v>13305</v>
      </c>
      <c r="O361" s="31" t="s">
        <v>3023</v>
      </c>
      <c r="P361">
        <f>MONTH(Продажи[[#This Row],[Дата заказа]])</f>
        <v>3</v>
      </c>
      <c r="Q361">
        <f>WEEKDAY(Продажи[[#This Row],[Дата заказа]],2)</f>
        <v>6</v>
      </c>
      <c r="R361">
        <f>DAY(Продажи[[#This Row],[Дата заказа]])</f>
        <v>4</v>
      </c>
      <c r="S361" s="25">
        <f>LEFT(Продажи[[#This Row],[мин фасовка, кг]],LEN(Продажи[[#This Row],[мин фасовка, кг]])-3)*Продажи[[#This Row],[Заказанное количество, кг]]</f>
        <v>15</v>
      </c>
      <c r="T361" s="25">
        <f>YEAR(Продажи[[#This Row],[Дата заказа]])</f>
        <v>2017</v>
      </c>
      <c r="U361" s="25">
        <f>INT((Продажи[[#This Row],[Дата заказа]]-DATE(YEAR(Продажи[[#This Row],[Дата заказа]]-WEEKDAY(Продажи[[#This Row],[Дата заказа]]-1)+4),1,3) + WEEKDAY(DATE(YEAR(Продажи[[#This Row],[Дата заказа]]-WEEKDAY(Продажи[[#This Row],[Дата заказа]]-1)+4),1,3))+5)/7)</f>
        <v>9</v>
      </c>
    </row>
    <row r="362" spans="5:21" x14ac:dyDescent="0.45">
      <c r="E362" s="1">
        <v>33</v>
      </c>
      <c r="F362" t="s">
        <v>2689</v>
      </c>
      <c r="G362" t="s">
        <v>2625</v>
      </c>
      <c r="H362" t="s">
        <v>2690</v>
      </c>
      <c r="I362">
        <v>1994</v>
      </c>
      <c r="J362" t="s">
        <v>2618</v>
      </c>
      <c r="K362">
        <v>12</v>
      </c>
      <c r="L362">
        <v>23928</v>
      </c>
      <c r="M362">
        <v>0.03</v>
      </c>
      <c r="N362">
        <v>23210.16</v>
      </c>
      <c r="O362" s="31" t="s">
        <v>3024</v>
      </c>
      <c r="P362">
        <f>MONTH(Продажи[[#This Row],[Дата заказа]])</f>
        <v>10</v>
      </c>
      <c r="Q362">
        <f>WEEKDAY(Продажи[[#This Row],[Дата заказа]],2)</f>
        <v>1</v>
      </c>
      <c r="R362">
        <f>DAY(Продажи[[#This Row],[Дата заказа]])</f>
        <v>19</v>
      </c>
      <c r="S362" s="25">
        <f>LEFT(Продажи[[#This Row],[мин фасовка, кг]],LEN(Продажи[[#This Row],[мин фасовка, кг]])-3)*Продажи[[#This Row],[Заказанное количество, кг]]</f>
        <v>12</v>
      </c>
      <c r="T362" s="25">
        <f>YEAR(Продажи[[#This Row],[Дата заказа]])</f>
        <v>2020</v>
      </c>
      <c r="U362"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363" spans="5:21" x14ac:dyDescent="0.45">
      <c r="E363" s="1">
        <v>20</v>
      </c>
      <c r="F363" t="s">
        <v>2663</v>
      </c>
      <c r="G363" t="s">
        <v>2664</v>
      </c>
      <c r="H363" t="s">
        <v>2665</v>
      </c>
      <c r="I363">
        <v>2198</v>
      </c>
      <c r="J363" t="s">
        <v>2618</v>
      </c>
      <c r="K363">
        <v>35</v>
      </c>
      <c r="L363">
        <v>76930</v>
      </c>
      <c r="M363">
        <v>0.12</v>
      </c>
      <c r="N363">
        <v>67698.399999999994</v>
      </c>
      <c r="O363" s="31" t="s">
        <v>2890</v>
      </c>
      <c r="P363">
        <f>MONTH(Продажи[[#This Row],[Дата заказа]])</f>
        <v>11</v>
      </c>
      <c r="Q363">
        <f>WEEKDAY(Продажи[[#This Row],[Дата заказа]],2)</f>
        <v>6</v>
      </c>
      <c r="R363">
        <f>DAY(Продажи[[#This Row],[Дата заказа]])</f>
        <v>24</v>
      </c>
      <c r="S363" s="25">
        <f>LEFT(Продажи[[#This Row],[мин фасовка, кг]],LEN(Продажи[[#This Row],[мин фасовка, кг]])-3)*Продажи[[#This Row],[Заказанное количество, кг]]</f>
        <v>35</v>
      </c>
      <c r="T363" s="25">
        <f>YEAR(Продажи[[#This Row],[Дата заказа]])</f>
        <v>2018</v>
      </c>
      <c r="U363" s="25">
        <f>INT((Продажи[[#This Row],[Дата заказа]]-DATE(YEAR(Продажи[[#This Row],[Дата заказа]]-WEEKDAY(Продажи[[#This Row],[Дата заказа]]-1)+4),1,3) + WEEKDAY(DATE(YEAR(Продажи[[#This Row],[Дата заказа]]-WEEKDAY(Продажи[[#This Row],[Дата заказа]]-1)+4),1,3))+5)/7)</f>
        <v>47</v>
      </c>
    </row>
    <row r="364" spans="5:21" x14ac:dyDescent="0.45">
      <c r="E364" s="1">
        <v>50</v>
      </c>
      <c r="F364" t="s">
        <v>2631</v>
      </c>
      <c r="G364" t="s">
        <v>2632</v>
      </c>
      <c r="H364" t="s">
        <v>2633</v>
      </c>
      <c r="I364">
        <v>912</v>
      </c>
      <c r="J364" t="s">
        <v>2634</v>
      </c>
      <c r="K364">
        <v>20</v>
      </c>
      <c r="L364">
        <v>18240</v>
      </c>
      <c r="M364">
        <v>0</v>
      </c>
      <c r="N364">
        <v>18240</v>
      </c>
      <c r="O364" s="31" t="s">
        <v>3025</v>
      </c>
      <c r="P364">
        <f>MONTH(Продажи[[#This Row],[Дата заказа]])</f>
        <v>8</v>
      </c>
      <c r="Q364">
        <f>WEEKDAY(Продажи[[#This Row],[Дата заказа]],2)</f>
        <v>3</v>
      </c>
      <c r="R364">
        <f>DAY(Продажи[[#This Row],[Дата заказа]])</f>
        <v>30</v>
      </c>
      <c r="S364" s="25">
        <f>LEFT(Продажи[[#This Row],[мин фасовка, кг]],LEN(Продажи[[#This Row],[мин фасовка, кг]])-3)*Продажи[[#This Row],[Заказанное количество, кг]]</f>
        <v>10</v>
      </c>
      <c r="T364" s="25">
        <f>YEAR(Продажи[[#This Row],[Дата заказа]])</f>
        <v>2017</v>
      </c>
      <c r="U364"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365" spans="5:21" x14ac:dyDescent="0.45">
      <c r="E365" s="1">
        <v>41</v>
      </c>
      <c r="F365" t="s">
        <v>2660</v>
      </c>
      <c r="G365" t="s">
        <v>2661</v>
      </c>
      <c r="H365" t="s">
        <v>2661</v>
      </c>
      <c r="I365">
        <v>699</v>
      </c>
      <c r="J365" t="s">
        <v>2618</v>
      </c>
      <c r="K365">
        <v>10</v>
      </c>
      <c r="L365">
        <v>6990</v>
      </c>
      <c r="M365">
        <v>0</v>
      </c>
      <c r="N365">
        <v>6990</v>
      </c>
      <c r="O365" s="31" t="s">
        <v>3026</v>
      </c>
      <c r="P365">
        <f>MONTH(Продажи[[#This Row],[Дата заказа]])</f>
        <v>3</v>
      </c>
      <c r="Q365">
        <f>WEEKDAY(Продажи[[#This Row],[Дата заказа]],2)</f>
        <v>3</v>
      </c>
      <c r="R365">
        <f>DAY(Продажи[[#This Row],[Дата заказа]])</f>
        <v>4</v>
      </c>
      <c r="S365" s="25">
        <f>LEFT(Продажи[[#This Row],[мин фасовка, кг]],LEN(Продажи[[#This Row],[мин фасовка, кг]])-3)*Продажи[[#This Row],[Заказанное количество, кг]]</f>
        <v>10</v>
      </c>
      <c r="T365" s="25">
        <f>YEAR(Продажи[[#This Row],[Дата заказа]])</f>
        <v>2020</v>
      </c>
      <c r="U365" s="25">
        <f>INT((Продажи[[#This Row],[Дата заказа]]-DATE(YEAR(Продажи[[#This Row],[Дата заказа]]-WEEKDAY(Продажи[[#This Row],[Дата заказа]]-1)+4),1,3) + WEEKDAY(DATE(YEAR(Продажи[[#This Row],[Дата заказа]]-WEEKDAY(Продажи[[#This Row],[Дата заказа]]-1)+4),1,3))+5)/7)</f>
        <v>10</v>
      </c>
    </row>
    <row r="366" spans="5:21" x14ac:dyDescent="0.45">
      <c r="E366" s="1">
        <v>41</v>
      </c>
      <c r="F366" t="s">
        <v>2660</v>
      </c>
      <c r="G366" t="s">
        <v>2661</v>
      </c>
      <c r="H366" t="s">
        <v>2661</v>
      </c>
      <c r="I366">
        <v>699</v>
      </c>
      <c r="J366" t="s">
        <v>2618</v>
      </c>
      <c r="K366">
        <v>10</v>
      </c>
      <c r="L366">
        <v>6990</v>
      </c>
      <c r="M366">
        <v>0</v>
      </c>
      <c r="N366">
        <v>6990</v>
      </c>
      <c r="O366" s="31" t="s">
        <v>3027</v>
      </c>
      <c r="P366">
        <f>MONTH(Продажи[[#This Row],[Дата заказа]])</f>
        <v>8</v>
      </c>
      <c r="Q366">
        <f>WEEKDAY(Продажи[[#This Row],[Дата заказа]],2)</f>
        <v>3</v>
      </c>
      <c r="R366">
        <f>DAY(Продажи[[#This Row],[Дата заказа]])</f>
        <v>8</v>
      </c>
      <c r="S366" s="25">
        <f>LEFT(Продажи[[#This Row],[мин фасовка, кг]],LEN(Продажи[[#This Row],[мин фасовка, кг]])-3)*Продажи[[#This Row],[Заказанное количество, кг]]</f>
        <v>10</v>
      </c>
      <c r="T366" s="25">
        <f>YEAR(Продажи[[#This Row],[Дата заказа]])</f>
        <v>2018</v>
      </c>
      <c r="U366"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367" spans="5:21" x14ac:dyDescent="0.45">
      <c r="E367" s="1">
        <v>9</v>
      </c>
      <c r="F367" t="s">
        <v>2660</v>
      </c>
      <c r="G367" t="s">
        <v>2661</v>
      </c>
      <c r="H367" t="s">
        <v>2661</v>
      </c>
      <c r="I367">
        <v>699</v>
      </c>
      <c r="J367" t="s">
        <v>2618</v>
      </c>
      <c r="K367">
        <v>10</v>
      </c>
      <c r="L367">
        <v>6990</v>
      </c>
      <c r="M367">
        <v>0</v>
      </c>
      <c r="N367">
        <v>6990</v>
      </c>
      <c r="O367" s="31" t="s">
        <v>3028</v>
      </c>
      <c r="P367">
        <f>MONTH(Продажи[[#This Row],[Дата заказа]])</f>
        <v>7</v>
      </c>
      <c r="Q367">
        <f>WEEKDAY(Продажи[[#This Row],[Дата заказа]],2)</f>
        <v>7</v>
      </c>
      <c r="R367">
        <f>DAY(Продажи[[#This Row],[Дата заказа]])</f>
        <v>3</v>
      </c>
      <c r="S367" s="25">
        <f>LEFT(Продажи[[#This Row],[мин фасовка, кг]],LEN(Продажи[[#This Row],[мин фасовка, кг]])-3)*Продажи[[#This Row],[Заказанное количество, кг]]</f>
        <v>10</v>
      </c>
      <c r="T367" s="25">
        <f>YEAR(Продажи[[#This Row],[Дата заказа]])</f>
        <v>2016</v>
      </c>
      <c r="U367"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368" spans="5:21" x14ac:dyDescent="0.45">
      <c r="E368" s="1">
        <v>12</v>
      </c>
      <c r="F368" t="s">
        <v>2680</v>
      </c>
      <c r="G368" t="s">
        <v>2632</v>
      </c>
      <c r="H368" t="s">
        <v>2681</v>
      </c>
      <c r="I368">
        <v>1386</v>
      </c>
      <c r="J368" t="s">
        <v>2634</v>
      </c>
      <c r="K368">
        <v>20</v>
      </c>
      <c r="L368">
        <v>27720</v>
      </c>
      <c r="M368">
        <v>0.03</v>
      </c>
      <c r="N368">
        <v>26888.400000000001</v>
      </c>
      <c r="O368" s="31" t="s">
        <v>3029</v>
      </c>
      <c r="P368">
        <f>MONTH(Продажи[[#This Row],[Дата заказа]])</f>
        <v>6</v>
      </c>
      <c r="Q368">
        <f>WEEKDAY(Продажи[[#This Row],[Дата заказа]],2)</f>
        <v>7</v>
      </c>
      <c r="R368">
        <f>DAY(Продажи[[#This Row],[Дата заказа]])</f>
        <v>5</v>
      </c>
      <c r="S368" s="25">
        <f>LEFT(Продажи[[#This Row],[мин фасовка, кг]],LEN(Продажи[[#This Row],[мин фасовка, кг]])-3)*Продажи[[#This Row],[Заказанное количество, кг]]</f>
        <v>10</v>
      </c>
      <c r="T368" s="25">
        <f>YEAR(Продажи[[#This Row],[Дата заказа]])</f>
        <v>2016</v>
      </c>
      <c r="U368"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369" spans="5:21" x14ac:dyDescent="0.45">
      <c r="E369" s="1">
        <v>13</v>
      </c>
      <c r="F369" t="s">
        <v>2746</v>
      </c>
      <c r="G369" t="s">
        <v>2621</v>
      </c>
      <c r="H369" t="s">
        <v>2747</v>
      </c>
      <c r="I369">
        <v>759</v>
      </c>
      <c r="J369" t="s">
        <v>2618</v>
      </c>
      <c r="K369">
        <v>14</v>
      </c>
      <c r="L369">
        <v>10626</v>
      </c>
      <c r="M369">
        <v>0</v>
      </c>
      <c r="N369">
        <v>10626</v>
      </c>
      <c r="O369" s="31" t="s">
        <v>3030</v>
      </c>
      <c r="P369">
        <f>MONTH(Продажи[[#This Row],[Дата заказа]])</f>
        <v>8</v>
      </c>
      <c r="Q369">
        <f>WEEKDAY(Продажи[[#This Row],[Дата заказа]],2)</f>
        <v>6</v>
      </c>
      <c r="R369">
        <f>DAY(Продажи[[#This Row],[Дата заказа]])</f>
        <v>22</v>
      </c>
      <c r="S369" s="25">
        <f>LEFT(Продажи[[#This Row],[мин фасовка, кг]],LEN(Продажи[[#This Row],[мин фасовка, кг]])-3)*Продажи[[#This Row],[Заказанное количество, кг]]</f>
        <v>14</v>
      </c>
      <c r="T369" s="25">
        <f>YEAR(Продажи[[#This Row],[Дата заказа]])</f>
        <v>2020</v>
      </c>
      <c r="U369" s="25">
        <f>INT((Продажи[[#This Row],[Дата заказа]]-DATE(YEAR(Продажи[[#This Row],[Дата заказа]]-WEEKDAY(Продажи[[#This Row],[Дата заказа]]-1)+4),1,3) + WEEKDAY(DATE(YEAR(Продажи[[#This Row],[Дата заказа]]-WEEKDAY(Продажи[[#This Row],[Дата заказа]]-1)+4),1,3))+5)/7)</f>
        <v>34</v>
      </c>
    </row>
    <row r="370" spans="5:21" x14ac:dyDescent="0.45">
      <c r="E370" s="1">
        <v>41</v>
      </c>
      <c r="F370" t="s">
        <v>2660</v>
      </c>
      <c r="G370" t="s">
        <v>2661</v>
      </c>
      <c r="H370" t="s">
        <v>2661</v>
      </c>
      <c r="I370">
        <v>699</v>
      </c>
      <c r="J370" t="s">
        <v>2618</v>
      </c>
      <c r="K370">
        <v>10</v>
      </c>
      <c r="L370">
        <v>6990</v>
      </c>
      <c r="M370">
        <v>0</v>
      </c>
      <c r="N370">
        <v>6990</v>
      </c>
      <c r="O370" s="31" t="s">
        <v>3031</v>
      </c>
      <c r="P370">
        <f>MONTH(Продажи[[#This Row],[Дата заказа]])</f>
        <v>8</v>
      </c>
      <c r="Q370">
        <f>WEEKDAY(Продажи[[#This Row],[Дата заказа]],2)</f>
        <v>2</v>
      </c>
      <c r="R370">
        <f>DAY(Продажи[[#This Row],[Дата заказа]])</f>
        <v>6</v>
      </c>
      <c r="S370" s="25">
        <f>LEFT(Продажи[[#This Row],[мин фасовка, кг]],LEN(Продажи[[#This Row],[мин фасовка, кг]])-3)*Продажи[[#This Row],[Заказанное количество, кг]]</f>
        <v>10</v>
      </c>
      <c r="T370" s="25">
        <f>YEAR(Продажи[[#This Row],[Дата заказа]])</f>
        <v>2019</v>
      </c>
      <c r="U370"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371" spans="5:21" x14ac:dyDescent="0.45">
      <c r="E371" s="1">
        <v>9</v>
      </c>
      <c r="F371" t="s">
        <v>2660</v>
      </c>
      <c r="G371" t="s">
        <v>2661</v>
      </c>
      <c r="H371" t="s">
        <v>2661</v>
      </c>
      <c r="I371">
        <v>699</v>
      </c>
      <c r="J371" t="s">
        <v>2618</v>
      </c>
      <c r="K371">
        <v>10</v>
      </c>
      <c r="L371">
        <v>6990</v>
      </c>
      <c r="M371">
        <v>0</v>
      </c>
      <c r="N371">
        <v>6990</v>
      </c>
      <c r="O371" s="31" t="s">
        <v>3032</v>
      </c>
      <c r="P371">
        <f>MONTH(Продажи[[#This Row],[Дата заказа]])</f>
        <v>8</v>
      </c>
      <c r="Q371">
        <f>WEEKDAY(Продажи[[#This Row],[Дата заказа]],2)</f>
        <v>3</v>
      </c>
      <c r="R371">
        <f>DAY(Продажи[[#This Row],[Дата заказа]])</f>
        <v>12</v>
      </c>
      <c r="S371" s="25">
        <f>LEFT(Продажи[[#This Row],[мин фасовка, кг]],LEN(Продажи[[#This Row],[мин фасовка, кг]])-3)*Продажи[[#This Row],[Заказанное количество, кг]]</f>
        <v>10</v>
      </c>
      <c r="T371" s="25">
        <f>YEAR(Продажи[[#This Row],[Дата заказа]])</f>
        <v>2015</v>
      </c>
      <c r="U371"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372" spans="5:21" x14ac:dyDescent="0.45">
      <c r="E372" s="1">
        <v>40</v>
      </c>
      <c r="F372" t="s">
        <v>2720</v>
      </c>
      <c r="G372" t="s">
        <v>2632</v>
      </c>
      <c r="H372" t="s">
        <v>2721</v>
      </c>
      <c r="I372">
        <v>847</v>
      </c>
      <c r="J372" t="s">
        <v>2634</v>
      </c>
      <c r="K372">
        <v>15</v>
      </c>
      <c r="L372">
        <v>12705</v>
      </c>
      <c r="M372">
        <v>0</v>
      </c>
      <c r="N372">
        <v>12705</v>
      </c>
      <c r="O372" s="31" t="s">
        <v>3033</v>
      </c>
      <c r="P372">
        <f>MONTH(Продажи[[#This Row],[Дата заказа]])</f>
        <v>4</v>
      </c>
      <c r="Q372">
        <f>WEEKDAY(Продажи[[#This Row],[Дата заказа]],2)</f>
        <v>7</v>
      </c>
      <c r="R372">
        <f>DAY(Продажи[[#This Row],[Дата заказа]])</f>
        <v>16</v>
      </c>
      <c r="S372" s="25">
        <f>LEFT(Продажи[[#This Row],[мин фасовка, кг]],LEN(Продажи[[#This Row],[мин фасовка, кг]])-3)*Продажи[[#This Row],[Заказанное количество, кг]]</f>
        <v>7.5</v>
      </c>
      <c r="T372" s="25">
        <f>YEAR(Продажи[[#This Row],[Дата заказа]])</f>
        <v>2017</v>
      </c>
      <c r="U372" s="25">
        <f>INT((Продажи[[#This Row],[Дата заказа]]-DATE(YEAR(Продажи[[#This Row],[Дата заказа]]-WEEKDAY(Продажи[[#This Row],[Дата заказа]]-1)+4),1,3) + WEEKDAY(DATE(YEAR(Продажи[[#This Row],[Дата заказа]]-WEEKDAY(Продажи[[#This Row],[Дата заказа]]-1)+4),1,3))+5)/7)</f>
        <v>15</v>
      </c>
    </row>
    <row r="373" spans="5:21" x14ac:dyDescent="0.45">
      <c r="E373" s="1">
        <v>2</v>
      </c>
      <c r="F373" t="s">
        <v>2922</v>
      </c>
      <c r="G373" t="s">
        <v>2621</v>
      </c>
      <c r="H373" t="s">
        <v>2923</v>
      </c>
      <c r="I373">
        <v>1178</v>
      </c>
      <c r="J373" t="s">
        <v>2618</v>
      </c>
      <c r="K373">
        <v>10</v>
      </c>
      <c r="L373">
        <v>11780</v>
      </c>
      <c r="M373">
        <v>0</v>
      </c>
      <c r="N373">
        <v>11780</v>
      </c>
      <c r="O373" s="31" t="s">
        <v>2731</v>
      </c>
      <c r="P373">
        <f>MONTH(Продажи[[#This Row],[Дата заказа]])</f>
        <v>9</v>
      </c>
      <c r="Q373">
        <f>WEEKDAY(Продажи[[#This Row],[Дата заказа]],2)</f>
        <v>1</v>
      </c>
      <c r="R373">
        <f>DAY(Продажи[[#This Row],[Дата заказа]])</f>
        <v>25</v>
      </c>
      <c r="S373" s="25">
        <f>LEFT(Продажи[[#This Row],[мин фасовка, кг]],LEN(Продажи[[#This Row],[мин фасовка, кг]])-3)*Продажи[[#This Row],[Заказанное количество, кг]]</f>
        <v>10</v>
      </c>
      <c r="T373" s="25">
        <f>YEAR(Продажи[[#This Row],[Дата заказа]])</f>
        <v>2017</v>
      </c>
      <c r="U373" s="25">
        <f>INT((Продажи[[#This Row],[Дата заказа]]-DATE(YEAR(Продажи[[#This Row],[Дата заказа]]-WEEKDAY(Продажи[[#This Row],[Дата заказа]]-1)+4),1,3) + WEEKDAY(DATE(YEAR(Продажи[[#This Row],[Дата заказа]]-WEEKDAY(Продажи[[#This Row],[Дата заказа]]-1)+4),1,3))+5)/7)</f>
        <v>39</v>
      </c>
    </row>
    <row r="374" spans="5:21" x14ac:dyDescent="0.45">
      <c r="E374" s="1">
        <v>33</v>
      </c>
      <c r="F374" t="s">
        <v>2689</v>
      </c>
      <c r="G374" t="s">
        <v>2625</v>
      </c>
      <c r="H374" t="s">
        <v>2690</v>
      </c>
      <c r="I374">
        <v>1994</v>
      </c>
      <c r="J374" t="s">
        <v>2618</v>
      </c>
      <c r="K374">
        <v>12</v>
      </c>
      <c r="L374">
        <v>23928</v>
      </c>
      <c r="M374">
        <v>0.03</v>
      </c>
      <c r="N374">
        <v>23210.16</v>
      </c>
      <c r="O374" s="31" t="s">
        <v>3034</v>
      </c>
      <c r="P374">
        <f>MONTH(Продажи[[#This Row],[Дата заказа]])</f>
        <v>5</v>
      </c>
      <c r="Q374">
        <f>WEEKDAY(Продажи[[#This Row],[Дата заказа]],2)</f>
        <v>2</v>
      </c>
      <c r="R374">
        <f>DAY(Продажи[[#This Row],[Дата заказа]])</f>
        <v>30</v>
      </c>
      <c r="S374" s="25">
        <f>LEFT(Продажи[[#This Row],[мин фасовка, кг]],LEN(Продажи[[#This Row],[мин фасовка, кг]])-3)*Продажи[[#This Row],[Заказанное количество, кг]]</f>
        <v>12</v>
      </c>
      <c r="T374" s="25">
        <f>YEAR(Продажи[[#This Row],[Дата заказа]])</f>
        <v>2017</v>
      </c>
      <c r="U374"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375" spans="5:21" x14ac:dyDescent="0.45">
      <c r="E375" s="1">
        <v>25</v>
      </c>
      <c r="F375" t="s">
        <v>2624</v>
      </c>
      <c r="G375" t="s">
        <v>2625</v>
      </c>
      <c r="H375" t="s">
        <v>2626</v>
      </c>
      <c r="I375">
        <v>1994</v>
      </c>
      <c r="J375" t="s">
        <v>2618</v>
      </c>
      <c r="K375">
        <v>10</v>
      </c>
      <c r="L375">
        <v>19940</v>
      </c>
      <c r="M375">
        <v>0.03</v>
      </c>
      <c r="N375">
        <v>19341.8</v>
      </c>
      <c r="O375" s="31" t="s">
        <v>2834</v>
      </c>
      <c r="P375">
        <f>MONTH(Продажи[[#This Row],[Дата заказа]])</f>
        <v>1</v>
      </c>
      <c r="Q375">
        <f>WEEKDAY(Продажи[[#This Row],[Дата заказа]],2)</f>
        <v>3</v>
      </c>
      <c r="R375">
        <f>DAY(Продажи[[#This Row],[Дата заказа]])</f>
        <v>21</v>
      </c>
      <c r="S375" s="25">
        <f>LEFT(Продажи[[#This Row],[мин фасовка, кг]],LEN(Продажи[[#This Row],[мин фасовка, кг]])-3)*Продажи[[#This Row],[Заказанное количество, кг]]</f>
        <v>10</v>
      </c>
      <c r="T375" s="25">
        <f>YEAR(Продажи[[#This Row],[Дата заказа]])</f>
        <v>2015</v>
      </c>
      <c r="U375" s="25">
        <f>INT((Продажи[[#This Row],[Дата заказа]]-DATE(YEAR(Продажи[[#This Row],[Дата заказа]]-WEEKDAY(Продажи[[#This Row],[Дата заказа]]-1)+4),1,3) + WEEKDAY(DATE(YEAR(Продажи[[#This Row],[Дата заказа]]-WEEKDAY(Продажи[[#This Row],[Дата заказа]]-1)+4),1,3))+5)/7)</f>
        <v>4</v>
      </c>
    </row>
    <row r="376" spans="5:21" x14ac:dyDescent="0.45">
      <c r="E376" s="1">
        <v>8</v>
      </c>
      <c r="F376" t="s">
        <v>2720</v>
      </c>
      <c r="G376" t="s">
        <v>2632</v>
      </c>
      <c r="H376" t="s">
        <v>2721</v>
      </c>
      <c r="I376">
        <v>847</v>
      </c>
      <c r="J376" t="s">
        <v>2634</v>
      </c>
      <c r="K376">
        <v>15</v>
      </c>
      <c r="L376">
        <v>12705</v>
      </c>
      <c r="M376">
        <v>0</v>
      </c>
      <c r="N376">
        <v>12705</v>
      </c>
      <c r="O376" s="31" t="s">
        <v>3035</v>
      </c>
      <c r="P376">
        <f>MONTH(Продажи[[#This Row],[Дата заказа]])</f>
        <v>2</v>
      </c>
      <c r="Q376">
        <f>WEEKDAY(Продажи[[#This Row],[Дата заказа]],2)</f>
        <v>7</v>
      </c>
      <c r="R376">
        <f>DAY(Продажи[[#This Row],[Дата заказа]])</f>
        <v>15</v>
      </c>
      <c r="S376" s="25">
        <f>LEFT(Продажи[[#This Row],[мин фасовка, кг]],LEN(Продажи[[#This Row],[мин фасовка, кг]])-3)*Продажи[[#This Row],[Заказанное количество, кг]]</f>
        <v>7.5</v>
      </c>
      <c r="T376" s="25">
        <f>YEAR(Продажи[[#This Row],[Дата заказа]])</f>
        <v>2015</v>
      </c>
      <c r="U376"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377" spans="5:21" x14ac:dyDescent="0.45">
      <c r="E377" s="1">
        <v>56</v>
      </c>
      <c r="F377" t="s">
        <v>2649</v>
      </c>
      <c r="G377" t="s">
        <v>2641</v>
      </c>
      <c r="H377" t="s">
        <v>2650</v>
      </c>
      <c r="I377">
        <v>800</v>
      </c>
      <c r="J377" t="s">
        <v>2634</v>
      </c>
      <c r="K377">
        <v>40</v>
      </c>
      <c r="L377">
        <v>32000</v>
      </c>
      <c r="M377">
        <v>0.03</v>
      </c>
      <c r="N377">
        <v>31040</v>
      </c>
      <c r="O377" s="31" t="s">
        <v>3036</v>
      </c>
      <c r="P377">
        <f>MONTH(Продажи[[#This Row],[Дата заказа]])</f>
        <v>6</v>
      </c>
      <c r="Q377">
        <f>WEEKDAY(Продажи[[#This Row],[Дата заказа]],2)</f>
        <v>7</v>
      </c>
      <c r="R377">
        <f>DAY(Продажи[[#This Row],[Дата заказа]])</f>
        <v>23</v>
      </c>
      <c r="S377" s="25">
        <f>LEFT(Продажи[[#This Row],[мин фасовка, кг]],LEN(Продажи[[#This Row],[мин фасовка, кг]])-3)*Продажи[[#This Row],[Заказанное количество, кг]]</f>
        <v>20</v>
      </c>
      <c r="T377" s="25">
        <f>YEAR(Продажи[[#This Row],[Дата заказа]])</f>
        <v>2019</v>
      </c>
      <c r="U377"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378" spans="5:21" x14ac:dyDescent="0.45">
      <c r="E378" s="1">
        <v>15</v>
      </c>
      <c r="F378" t="s">
        <v>2717</v>
      </c>
      <c r="G378" t="s">
        <v>2625</v>
      </c>
      <c r="H378" t="s">
        <v>2718</v>
      </c>
      <c r="I378">
        <v>1994</v>
      </c>
      <c r="J378" t="s">
        <v>2618</v>
      </c>
      <c r="K378">
        <v>17</v>
      </c>
      <c r="L378">
        <v>33898</v>
      </c>
      <c r="M378">
        <v>0.06</v>
      </c>
      <c r="N378">
        <v>31864.12</v>
      </c>
      <c r="O378" s="31" t="s">
        <v>2716</v>
      </c>
      <c r="P378">
        <f>MONTH(Продажи[[#This Row],[Дата заказа]])</f>
        <v>6</v>
      </c>
      <c r="Q378">
        <f>WEEKDAY(Продажи[[#This Row],[Дата заказа]],2)</f>
        <v>5</v>
      </c>
      <c r="R378">
        <f>DAY(Продажи[[#This Row],[Дата заказа]])</f>
        <v>2</v>
      </c>
      <c r="S378" s="25">
        <f>LEFT(Продажи[[#This Row],[мин фасовка, кг]],LEN(Продажи[[#This Row],[мин фасовка, кг]])-3)*Продажи[[#This Row],[Заказанное количество, кг]]</f>
        <v>17</v>
      </c>
      <c r="T378" s="25">
        <f>YEAR(Продажи[[#This Row],[Дата заказа]])</f>
        <v>2017</v>
      </c>
      <c r="U378"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379" spans="5:21" x14ac:dyDescent="0.45">
      <c r="E379" s="1">
        <v>29</v>
      </c>
      <c r="F379" t="s">
        <v>3037</v>
      </c>
      <c r="G379" t="s">
        <v>2737</v>
      </c>
      <c r="H379" t="s">
        <v>3038</v>
      </c>
      <c r="I379">
        <v>843</v>
      </c>
      <c r="J379" t="s">
        <v>2618</v>
      </c>
      <c r="K379">
        <v>10</v>
      </c>
      <c r="L379">
        <v>8430</v>
      </c>
      <c r="M379">
        <v>0</v>
      </c>
      <c r="N379">
        <v>8430</v>
      </c>
      <c r="O379" s="31" t="s">
        <v>2812</v>
      </c>
      <c r="P379">
        <f>MONTH(Продажи[[#This Row],[Дата заказа]])</f>
        <v>8</v>
      </c>
      <c r="Q379">
        <f>WEEKDAY(Продажи[[#This Row],[Дата заказа]],2)</f>
        <v>7</v>
      </c>
      <c r="R379">
        <f>DAY(Продажи[[#This Row],[Дата заказа]])</f>
        <v>18</v>
      </c>
      <c r="S379" s="25">
        <f>LEFT(Продажи[[#This Row],[мин фасовка, кг]],LEN(Продажи[[#This Row],[мин фасовка, кг]])-3)*Продажи[[#This Row],[Заказанное количество, кг]]</f>
        <v>10</v>
      </c>
      <c r="T379" s="25">
        <f>YEAR(Продажи[[#This Row],[Дата заказа]])</f>
        <v>2019</v>
      </c>
      <c r="U379"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380" spans="5:21" x14ac:dyDescent="0.45">
      <c r="E380" s="1">
        <v>15</v>
      </c>
      <c r="F380" t="s">
        <v>2717</v>
      </c>
      <c r="G380" t="s">
        <v>2625</v>
      </c>
      <c r="H380" t="s">
        <v>2718</v>
      </c>
      <c r="I380">
        <v>1994</v>
      </c>
      <c r="J380" t="s">
        <v>2618</v>
      </c>
      <c r="K380">
        <v>17</v>
      </c>
      <c r="L380">
        <v>33898</v>
      </c>
      <c r="M380">
        <v>0.06</v>
      </c>
      <c r="N380">
        <v>31864.12</v>
      </c>
      <c r="O380" s="31" t="s">
        <v>3039</v>
      </c>
      <c r="P380">
        <f>MONTH(Продажи[[#This Row],[Дата заказа]])</f>
        <v>7</v>
      </c>
      <c r="Q380">
        <f>WEEKDAY(Продажи[[#This Row],[Дата заказа]],2)</f>
        <v>2</v>
      </c>
      <c r="R380">
        <f>DAY(Продажи[[#This Row],[Дата заказа]])</f>
        <v>17</v>
      </c>
      <c r="S380" s="25">
        <f>LEFT(Продажи[[#This Row],[мин фасовка, кг]],LEN(Продажи[[#This Row],[мин фасовка, кг]])-3)*Продажи[[#This Row],[Заказанное количество, кг]]</f>
        <v>17</v>
      </c>
      <c r="T380" s="25">
        <f>YEAR(Продажи[[#This Row],[Дата заказа]])</f>
        <v>2018</v>
      </c>
      <c r="U380" s="25">
        <f>INT((Продажи[[#This Row],[Дата заказа]]-DATE(YEAR(Продажи[[#This Row],[Дата заказа]]-WEEKDAY(Продажи[[#This Row],[Дата заказа]]-1)+4),1,3) + WEEKDAY(DATE(YEAR(Продажи[[#This Row],[Дата заказа]]-WEEKDAY(Продажи[[#This Row],[Дата заказа]]-1)+4),1,3))+5)/7)</f>
        <v>29</v>
      </c>
    </row>
    <row r="381" spans="5:21" x14ac:dyDescent="0.45">
      <c r="E381" s="1">
        <v>33</v>
      </c>
      <c r="F381" t="s">
        <v>2689</v>
      </c>
      <c r="G381" t="s">
        <v>2625</v>
      </c>
      <c r="H381" t="s">
        <v>2690</v>
      </c>
      <c r="I381">
        <v>1994</v>
      </c>
      <c r="J381" t="s">
        <v>2618</v>
      </c>
      <c r="K381">
        <v>12</v>
      </c>
      <c r="L381">
        <v>23928</v>
      </c>
      <c r="M381">
        <v>0.03</v>
      </c>
      <c r="N381">
        <v>23210.16</v>
      </c>
      <c r="O381" s="31" t="s">
        <v>3040</v>
      </c>
      <c r="P381">
        <f>MONTH(Продажи[[#This Row],[Дата заказа]])</f>
        <v>10</v>
      </c>
      <c r="Q381">
        <f>WEEKDAY(Продажи[[#This Row],[Дата заказа]],2)</f>
        <v>7</v>
      </c>
      <c r="R381">
        <f>DAY(Продажи[[#This Row],[Дата заказа]])</f>
        <v>25</v>
      </c>
      <c r="S381" s="25">
        <f>LEFT(Продажи[[#This Row],[мин фасовка, кг]],LEN(Продажи[[#This Row],[мин фасовка, кг]])-3)*Продажи[[#This Row],[Заказанное количество, кг]]</f>
        <v>12</v>
      </c>
      <c r="T381" s="25">
        <f>YEAR(Продажи[[#This Row],[Дата заказа]])</f>
        <v>2015</v>
      </c>
      <c r="U381"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382" spans="5:21" x14ac:dyDescent="0.45">
      <c r="E382" s="1">
        <v>18</v>
      </c>
      <c r="F382" t="s">
        <v>2636</v>
      </c>
      <c r="G382" t="s">
        <v>2637</v>
      </c>
      <c r="H382" t="s">
        <v>2638</v>
      </c>
      <c r="I382">
        <v>1531</v>
      </c>
      <c r="J382" t="s">
        <v>2634</v>
      </c>
      <c r="K382">
        <v>15</v>
      </c>
      <c r="L382">
        <v>22965</v>
      </c>
      <c r="M382">
        <v>0.03</v>
      </c>
      <c r="N382">
        <v>22276.05</v>
      </c>
      <c r="O382" s="31" t="s">
        <v>3041</v>
      </c>
      <c r="P382">
        <f>MONTH(Продажи[[#This Row],[Дата заказа]])</f>
        <v>1</v>
      </c>
      <c r="Q382">
        <f>WEEKDAY(Продажи[[#This Row],[Дата заказа]],2)</f>
        <v>4</v>
      </c>
      <c r="R382">
        <f>DAY(Продажи[[#This Row],[Дата заказа]])</f>
        <v>17</v>
      </c>
      <c r="S382" s="25">
        <f>LEFT(Продажи[[#This Row],[мин фасовка, кг]],LEN(Продажи[[#This Row],[мин фасовка, кг]])-3)*Продажи[[#This Row],[Заказанное количество, кг]]</f>
        <v>7.5</v>
      </c>
      <c r="T382" s="25">
        <f>YEAR(Продажи[[#This Row],[Дата заказа]])</f>
        <v>2019</v>
      </c>
      <c r="U382" s="25">
        <f>INT((Продажи[[#This Row],[Дата заказа]]-DATE(YEAR(Продажи[[#This Row],[Дата заказа]]-WEEKDAY(Продажи[[#This Row],[Дата заказа]]-1)+4),1,3) + WEEKDAY(DATE(YEAR(Продажи[[#This Row],[Дата заказа]]-WEEKDAY(Продажи[[#This Row],[Дата заказа]]-1)+4),1,3))+5)/7)</f>
        <v>3</v>
      </c>
    </row>
    <row r="383" spans="5:21" x14ac:dyDescent="0.45">
      <c r="E383" s="1">
        <v>34</v>
      </c>
      <c r="F383" t="s">
        <v>2655</v>
      </c>
      <c r="G383" t="s">
        <v>2641</v>
      </c>
      <c r="H383" t="s">
        <v>2656</v>
      </c>
      <c r="I383">
        <v>2199</v>
      </c>
      <c r="J383" t="s">
        <v>2634</v>
      </c>
      <c r="K383">
        <v>60</v>
      </c>
      <c r="L383">
        <v>131940</v>
      </c>
      <c r="M383">
        <v>0.15</v>
      </c>
      <c r="N383">
        <v>112149</v>
      </c>
      <c r="O383" s="31" t="s">
        <v>3042</v>
      </c>
      <c r="P383">
        <f>MONTH(Продажи[[#This Row],[Дата заказа]])</f>
        <v>2</v>
      </c>
      <c r="Q383">
        <f>WEEKDAY(Продажи[[#This Row],[Дата заказа]],2)</f>
        <v>3</v>
      </c>
      <c r="R383">
        <f>DAY(Продажи[[#This Row],[Дата заказа]])</f>
        <v>13</v>
      </c>
      <c r="S383" s="25">
        <f>LEFT(Продажи[[#This Row],[мин фасовка, кг]],LEN(Продажи[[#This Row],[мин фасовка, кг]])-3)*Продажи[[#This Row],[Заказанное количество, кг]]</f>
        <v>30</v>
      </c>
      <c r="T383" s="25">
        <f>YEAR(Продажи[[#This Row],[Дата заказа]])</f>
        <v>2019</v>
      </c>
      <c r="U383" s="25">
        <f>INT((Продажи[[#This Row],[Дата заказа]]-DATE(YEAR(Продажи[[#This Row],[Дата заказа]]-WEEKDAY(Продажи[[#This Row],[Дата заказа]]-1)+4),1,3) + WEEKDAY(DATE(YEAR(Продажи[[#This Row],[Дата заказа]]-WEEKDAY(Продажи[[#This Row],[Дата заказа]]-1)+4),1,3))+5)/7)</f>
        <v>7</v>
      </c>
    </row>
    <row r="384" spans="5:21" x14ac:dyDescent="0.45">
      <c r="E384" s="1">
        <v>20</v>
      </c>
      <c r="F384" t="s">
        <v>2663</v>
      </c>
      <c r="G384" t="s">
        <v>2664</v>
      </c>
      <c r="H384" t="s">
        <v>2665</v>
      </c>
      <c r="I384">
        <v>2198</v>
      </c>
      <c r="J384" t="s">
        <v>2618</v>
      </c>
      <c r="K384">
        <v>35</v>
      </c>
      <c r="L384">
        <v>76930</v>
      </c>
      <c r="M384">
        <v>0.12</v>
      </c>
      <c r="N384">
        <v>67698.399999999994</v>
      </c>
      <c r="O384" s="31" t="s">
        <v>3043</v>
      </c>
      <c r="P384">
        <f>MONTH(Продажи[[#This Row],[Дата заказа]])</f>
        <v>5</v>
      </c>
      <c r="Q384">
        <f>WEEKDAY(Продажи[[#This Row],[Дата заказа]],2)</f>
        <v>6</v>
      </c>
      <c r="R384">
        <f>DAY(Продажи[[#This Row],[Дата заказа]])</f>
        <v>19</v>
      </c>
      <c r="S384" s="25">
        <f>LEFT(Продажи[[#This Row],[мин фасовка, кг]],LEN(Продажи[[#This Row],[мин фасовка, кг]])-3)*Продажи[[#This Row],[Заказанное количество, кг]]</f>
        <v>35</v>
      </c>
      <c r="T384" s="25">
        <f>YEAR(Продажи[[#This Row],[Дата заказа]])</f>
        <v>2018</v>
      </c>
      <c r="U384"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385" spans="5:21" x14ac:dyDescent="0.45">
      <c r="E385" s="1">
        <v>19</v>
      </c>
      <c r="F385" t="s">
        <v>2742</v>
      </c>
      <c r="G385" t="s">
        <v>2632</v>
      </c>
      <c r="H385" t="s">
        <v>2743</v>
      </c>
      <c r="I385">
        <v>1879</v>
      </c>
      <c r="J385" t="s">
        <v>2634</v>
      </c>
      <c r="K385">
        <v>15</v>
      </c>
      <c r="L385">
        <v>28185</v>
      </c>
      <c r="M385">
        <v>0.03</v>
      </c>
      <c r="N385">
        <v>27339.45</v>
      </c>
      <c r="O385" s="31" t="s">
        <v>3044</v>
      </c>
      <c r="P385">
        <f>MONTH(Продажи[[#This Row],[Дата заказа]])</f>
        <v>4</v>
      </c>
      <c r="Q385">
        <f>WEEKDAY(Продажи[[#This Row],[Дата заказа]],2)</f>
        <v>7</v>
      </c>
      <c r="R385">
        <f>DAY(Продажи[[#This Row],[Дата заказа]])</f>
        <v>19</v>
      </c>
      <c r="S385" s="25">
        <f>LEFT(Продажи[[#This Row],[мин фасовка, кг]],LEN(Продажи[[#This Row],[мин фасовка, кг]])-3)*Продажи[[#This Row],[Заказанное количество, кг]]</f>
        <v>7.5</v>
      </c>
      <c r="T385" s="25">
        <f>YEAR(Продажи[[#This Row],[Дата заказа]])</f>
        <v>2015</v>
      </c>
      <c r="U385" s="25">
        <f>INT((Продажи[[#This Row],[Дата заказа]]-DATE(YEAR(Продажи[[#This Row],[Дата заказа]]-WEEKDAY(Продажи[[#This Row],[Дата заказа]]-1)+4),1,3) + WEEKDAY(DATE(YEAR(Продажи[[#This Row],[Дата заказа]]-WEEKDAY(Продажи[[#This Row],[Дата заказа]]-1)+4),1,3))+5)/7)</f>
        <v>16</v>
      </c>
    </row>
    <row r="386" spans="5:21" x14ac:dyDescent="0.45">
      <c r="E386" s="1">
        <v>18</v>
      </c>
      <c r="F386" t="s">
        <v>2636</v>
      </c>
      <c r="G386" t="s">
        <v>2637</v>
      </c>
      <c r="H386" t="s">
        <v>2638</v>
      </c>
      <c r="I386">
        <v>1531</v>
      </c>
      <c r="J386" t="s">
        <v>2634</v>
      </c>
      <c r="K386">
        <v>15</v>
      </c>
      <c r="L386">
        <v>22965</v>
      </c>
      <c r="M386">
        <v>0.03</v>
      </c>
      <c r="N386">
        <v>22276.05</v>
      </c>
      <c r="O386" s="31" t="s">
        <v>3045</v>
      </c>
      <c r="P386">
        <f>MONTH(Продажи[[#This Row],[Дата заказа]])</f>
        <v>11</v>
      </c>
      <c r="Q386">
        <f>WEEKDAY(Продажи[[#This Row],[Дата заказа]],2)</f>
        <v>6</v>
      </c>
      <c r="R386">
        <f>DAY(Продажи[[#This Row],[Дата заказа]])</f>
        <v>30</v>
      </c>
      <c r="S386" s="25">
        <f>LEFT(Продажи[[#This Row],[мин фасовка, кг]],LEN(Продажи[[#This Row],[мин фасовка, кг]])-3)*Продажи[[#This Row],[Заказанное количество, кг]]</f>
        <v>7.5</v>
      </c>
      <c r="T386" s="25">
        <f>YEAR(Продажи[[#This Row],[Дата заказа]])</f>
        <v>2019</v>
      </c>
      <c r="U386"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387" spans="5:21" x14ac:dyDescent="0.45">
      <c r="E387" s="1">
        <v>3</v>
      </c>
      <c r="F387" t="s">
        <v>2759</v>
      </c>
      <c r="G387" t="s">
        <v>2621</v>
      </c>
      <c r="H387" t="s">
        <v>2621</v>
      </c>
      <c r="I387">
        <v>807</v>
      </c>
      <c r="J387" t="s">
        <v>2634</v>
      </c>
      <c r="K387">
        <v>18</v>
      </c>
      <c r="L387">
        <v>14526</v>
      </c>
      <c r="M387">
        <v>0</v>
      </c>
      <c r="N387">
        <v>14526</v>
      </c>
      <c r="O387" s="31" t="s">
        <v>3046</v>
      </c>
      <c r="P387">
        <f>MONTH(Продажи[[#This Row],[Дата заказа]])</f>
        <v>5</v>
      </c>
      <c r="Q387">
        <f>WEEKDAY(Продажи[[#This Row],[Дата заказа]],2)</f>
        <v>3</v>
      </c>
      <c r="R387">
        <f>DAY(Продажи[[#This Row],[Дата заказа]])</f>
        <v>27</v>
      </c>
      <c r="S387" s="25">
        <f>LEFT(Продажи[[#This Row],[мин фасовка, кг]],LEN(Продажи[[#This Row],[мин фасовка, кг]])-3)*Продажи[[#This Row],[Заказанное количество, кг]]</f>
        <v>9</v>
      </c>
      <c r="T387" s="25">
        <f>YEAR(Продажи[[#This Row],[Дата заказа]])</f>
        <v>2015</v>
      </c>
      <c r="U387" s="25">
        <f>INT((Продажи[[#This Row],[Дата заказа]]-DATE(YEAR(Продажи[[#This Row],[Дата заказа]]-WEEKDAY(Продажи[[#This Row],[Дата заказа]]-1)+4),1,3) + WEEKDAY(DATE(YEAR(Продажи[[#This Row],[Дата заказа]]-WEEKDAY(Продажи[[#This Row],[Дата заказа]]-1)+4),1,3))+5)/7)</f>
        <v>22</v>
      </c>
    </row>
    <row r="388" spans="5:21" x14ac:dyDescent="0.45">
      <c r="E388" s="1">
        <v>30</v>
      </c>
      <c r="F388" t="s">
        <v>2729</v>
      </c>
      <c r="G388" t="s">
        <v>2637</v>
      </c>
      <c r="H388" t="s">
        <v>2730</v>
      </c>
      <c r="I388">
        <v>1730</v>
      </c>
      <c r="J388" t="s">
        <v>2634</v>
      </c>
      <c r="K388">
        <v>5</v>
      </c>
      <c r="L388">
        <v>8650</v>
      </c>
      <c r="M388">
        <v>0</v>
      </c>
      <c r="N388">
        <v>8650</v>
      </c>
      <c r="O388" s="31" t="s">
        <v>3047</v>
      </c>
      <c r="P388">
        <f>MONTH(Продажи[[#This Row],[Дата заказа]])</f>
        <v>1</v>
      </c>
      <c r="Q388">
        <f>WEEKDAY(Продажи[[#This Row],[Дата заказа]],2)</f>
        <v>7</v>
      </c>
      <c r="R388">
        <f>DAY(Продажи[[#This Row],[Дата заказа]])</f>
        <v>5</v>
      </c>
      <c r="S388" s="25">
        <f>LEFT(Продажи[[#This Row],[мин фасовка, кг]],LEN(Продажи[[#This Row],[мин фасовка, кг]])-3)*Продажи[[#This Row],[Заказанное количество, кг]]</f>
        <v>2.5</v>
      </c>
      <c r="T388" s="25">
        <f>YEAR(Продажи[[#This Row],[Дата заказа]])</f>
        <v>2020</v>
      </c>
      <c r="U388" s="25">
        <f>INT((Продажи[[#This Row],[Дата заказа]]-DATE(YEAR(Продажи[[#This Row],[Дата заказа]]-WEEKDAY(Продажи[[#This Row],[Дата заказа]]-1)+4),1,3) + WEEKDAY(DATE(YEAR(Продажи[[#This Row],[Дата заказа]]-WEEKDAY(Продажи[[#This Row],[Дата заказа]]-1)+4),1,3))+5)/7)</f>
        <v>1</v>
      </c>
    </row>
    <row r="389" spans="5:21" x14ac:dyDescent="0.45">
      <c r="E389" s="1">
        <v>44</v>
      </c>
      <c r="F389" t="s">
        <v>2680</v>
      </c>
      <c r="G389" t="s">
        <v>2632</v>
      </c>
      <c r="H389" t="s">
        <v>2681</v>
      </c>
      <c r="I389">
        <v>1386</v>
      </c>
      <c r="J389" t="s">
        <v>2634</v>
      </c>
      <c r="K389">
        <v>20</v>
      </c>
      <c r="L389">
        <v>27720</v>
      </c>
      <c r="M389">
        <v>0.03</v>
      </c>
      <c r="N389">
        <v>26888.400000000001</v>
      </c>
      <c r="O389" s="31" t="s">
        <v>3048</v>
      </c>
      <c r="P389">
        <f>MONTH(Продажи[[#This Row],[Дата заказа]])</f>
        <v>12</v>
      </c>
      <c r="Q389">
        <f>WEEKDAY(Продажи[[#This Row],[Дата заказа]],2)</f>
        <v>6</v>
      </c>
      <c r="R389">
        <f>DAY(Продажи[[#This Row],[Дата заказа]])</f>
        <v>3</v>
      </c>
      <c r="S389" s="25">
        <f>LEFT(Продажи[[#This Row],[мин фасовка, кг]],LEN(Продажи[[#This Row],[мин фасовка, кг]])-3)*Продажи[[#This Row],[Заказанное количество, кг]]</f>
        <v>10</v>
      </c>
      <c r="T389" s="25">
        <f>YEAR(Продажи[[#This Row],[Дата заказа]])</f>
        <v>2016</v>
      </c>
      <c r="U389" s="25">
        <f>INT((Продажи[[#This Row],[Дата заказа]]-DATE(YEAR(Продажи[[#This Row],[Дата заказа]]-WEEKDAY(Продажи[[#This Row],[Дата заказа]]-1)+4),1,3) + WEEKDAY(DATE(YEAR(Продажи[[#This Row],[Дата заказа]]-WEEKDAY(Продажи[[#This Row],[Дата заказа]]-1)+4),1,3))+5)/7)</f>
        <v>48</v>
      </c>
    </row>
    <row r="390" spans="5:21" x14ac:dyDescent="0.45">
      <c r="E390" s="1">
        <v>6</v>
      </c>
      <c r="F390" t="s">
        <v>2751</v>
      </c>
      <c r="G390" t="s">
        <v>2621</v>
      </c>
      <c r="H390" t="s">
        <v>2752</v>
      </c>
      <c r="I390">
        <v>3197</v>
      </c>
      <c r="J390" t="s">
        <v>2618</v>
      </c>
      <c r="K390">
        <v>6</v>
      </c>
      <c r="L390">
        <v>19182</v>
      </c>
      <c r="M390">
        <v>0.03</v>
      </c>
      <c r="N390">
        <v>18606.54</v>
      </c>
      <c r="O390" s="31" t="s">
        <v>3049</v>
      </c>
      <c r="P390">
        <f>MONTH(Продажи[[#This Row],[Дата заказа]])</f>
        <v>12</v>
      </c>
      <c r="Q390">
        <f>WEEKDAY(Продажи[[#This Row],[Дата заказа]],2)</f>
        <v>5</v>
      </c>
      <c r="R390">
        <f>DAY(Продажи[[#This Row],[Дата заказа]])</f>
        <v>7</v>
      </c>
      <c r="S390" s="25">
        <f>LEFT(Продажи[[#This Row],[мин фасовка, кг]],LEN(Продажи[[#This Row],[мин фасовка, кг]])-3)*Продажи[[#This Row],[Заказанное количество, кг]]</f>
        <v>6</v>
      </c>
      <c r="T390" s="25">
        <f>YEAR(Продажи[[#This Row],[Дата заказа]])</f>
        <v>2018</v>
      </c>
      <c r="U390" s="25">
        <f>INT((Продажи[[#This Row],[Дата заказа]]-DATE(YEAR(Продажи[[#This Row],[Дата заказа]]-WEEKDAY(Продажи[[#This Row],[Дата заказа]]-1)+4),1,3) + WEEKDAY(DATE(YEAR(Продажи[[#This Row],[Дата заказа]]-WEEKDAY(Продажи[[#This Row],[Дата заказа]]-1)+4),1,3))+5)/7)</f>
        <v>49</v>
      </c>
    </row>
    <row r="391" spans="5:21" x14ac:dyDescent="0.45">
      <c r="E391" s="1">
        <v>46</v>
      </c>
      <c r="F391" t="s">
        <v>2647</v>
      </c>
      <c r="G391" t="s">
        <v>2637</v>
      </c>
      <c r="H391" t="s">
        <v>2637</v>
      </c>
      <c r="I391">
        <v>770</v>
      </c>
      <c r="J391" t="s">
        <v>2634</v>
      </c>
      <c r="K391">
        <v>20</v>
      </c>
      <c r="L391">
        <v>15400</v>
      </c>
      <c r="M391">
        <v>0.03</v>
      </c>
      <c r="N391">
        <v>14938</v>
      </c>
      <c r="O391" s="31" t="s">
        <v>2809</v>
      </c>
      <c r="P391">
        <f>MONTH(Продажи[[#This Row],[Дата заказа]])</f>
        <v>7</v>
      </c>
      <c r="Q391">
        <f>WEEKDAY(Продажи[[#This Row],[Дата заказа]],2)</f>
        <v>5</v>
      </c>
      <c r="R391">
        <f>DAY(Продажи[[#This Row],[Дата заказа]])</f>
        <v>15</v>
      </c>
      <c r="S391" s="25">
        <f>LEFT(Продажи[[#This Row],[мин фасовка, кг]],LEN(Продажи[[#This Row],[мин фасовка, кг]])-3)*Продажи[[#This Row],[Заказанное количество, кг]]</f>
        <v>10</v>
      </c>
      <c r="T391" s="25">
        <f>YEAR(Продажи[[#This Row],[Дата заказа]])</f>
        <v>2016</v>
      </c>
      <c r="U391" s="25">
        <f>INT((Продажи[[#This Row],[Дата заказа]]-DATE(YEAR(Продажи[[#This Row],[Дата заказа]]-WEEKDAY(Продажи[[#This Row],[Дата заказа]]-1)+4),1,3) + WEEKDAY(DATE(YEAR(Продажи[[#This Row],[Дата заказа]]-WEEKDAY(Продажи[[#This Row],[Дата заказа]]-1)+4),1,3))+5)/7)</f>
        <v>28</v>
      </c>
    </row>
    <row r="392" spans="5:21" x14ac:dyDescent="0.45">
      <c r="E392" s="1">
        <v>55</v>
      </c>
      <c r="F392" t="s">
        <v>2660</v>
      </c>
      <c r="G392" t="s">
        <v>2661</v>
      </c>
      <c r="H392" t="s">
        <v>2661</v>
      </c>
      <c r="I392">
        <v>699</v>
      </c>
      <c r="J392" t="s">
        <v>2618</v>
      </c>
      <c r="K392">
        <v>10</v>
      </c>
      <c r="L392">
        <v>6990</v>
      </c>
      <c r="M392">
        <v>0</v>
      </c>
      <c r="N392">
        <v>6990</v>
      </c>
      <c r="O392" s="31" t="s">
        <v>3050</v>
      </c>
      <c r="P392">
        <f>MONTH(Продажи[[#This Row],[Дата заказа]])</f>
        <v>11</v>
      </c>
      <c r="Q392">
        <f>WEEKDAY(Продажи[[#This Row],[Дата заказа]],2)</f>
        <v>3</v>
      </c>
      <c r="R392">
        <f>DAY(Продажи[[#This Row],[Дата заказа]])</f>
        <v>1</v>
      </c>
      <c r="S392" s="25">
        <f>LEFT(Продажи[[#This Row],[мин фасовка, кг]],LEN(Продажи[[#This Row],[мин фасовка, кг]])-3)*Продажи[[#This Row],[Заказанное количество, кг]]</f>
        <v>10</v>
      </c>
      <c r="T392" s="25">
        <f>YEAR(Продажи[[#This Row],[Дата заказа]])</f>
        <v>2017</v>
      </c>
      <c r="U392"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393" spans="5:21" x14ac:dyDescent="0.45">
      <c r="E393" s="1">
        <v>2</v>
      </c>
      <c r="F393" t="s">
        <v>2922</v>
      </c>
      <c r="G393" t="s">
        <v>2621</v>
      </c>
      <c r="H393" t="s">
        <v>2923</v>
      </c>
      <c r="I393">
        <v>1178</v>
      </c>
      <c r="J393" t="s">
        <v>2618</v>
      </c>
      <c r="K393">
        <v>10</v>
      </c>
      <c r="L393">
        <v>11780</v>
      </c>
      <c r="M393">
        <v>0</v>
      </c>
      <c r="N393">
        <v>11780</v>
      </c>
      <c r="O393" s="31" t="s">
        <v>3051</v>
      </c>
      <c r="P393">
        <f>MONTH(Продажи[[#This Row],[Дата заказа]])</f>
        <v>8</v>
      </c>
      <c r="Q393">
        <f>WEEKDAY(Продажи[[#This Row],[Дата заказа]],2)</f>
        <v>6</v>
      </c>
      <c r="R393">
        <f>DAY(Продажи[[#This Row],[Дата заказа]])</f>
        <v>31</v>
      </c>
      <c r="S393" s="25">
        <f>LEFT(Продажи[[#This Row],[мин фасовка, кг]],LEN(Продажи[[#This Row],[мин фасовка, кг]])-3)*Продажи[[#This Row],[Заказанное количество, кг]]</f>
        <v>10</v>
      </c>
      <c r="T393" s="25">
        <f>YEAR(Продажи[[#This Row],[Дата заказа]])</f>
        <v>2019</v>
      </c>
      <c r="U393"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394" spans="5:21" x14ac:dyDescent="0.45">
      <c r="E394" s="1">
        <v>41</v>
      </c>
      <c r="F394" t="s">
        <v>2660</v>
      </c>
      <c r="G394" t="s">
        <v>2661</v>
      </c>
      <c r="H394" t="s">
        <v>2661</v>
      </c>
      <c r="I394">
        <v>699</v>
      </c>
      <c r="J394" t="s">
        <v>2618</v>
      </c>
      <c r="K394">
        <v>10</v>
      </c>
      <c r="L394">
        <v>6990</v>
      </c>
      <c r="M394">
        <v>0</v>
      </c>
      <c r="N394">
        <v>6990</v>
      </c>
      <c r="O394" s="31" t="s">
        <v>3020</v>
      </c>
      <c r="P394">
        <f>MONTH(Продажи[[#This Row],[Дата заказа]])</f>
        <v>4</v>
      </c>
      <c r="Q394">
        <f>WEEKDAY(Продажи[[#This Row],[Дата заказа]],2)</f>
        <v>6</v>
      </c>
      <c r="R394">
        <f>DAY(Продажи[[#This Row],[Дата заказа]])</f>
        <v>1</v>
      </c>
      <c r="S394" s="25">
        <f>LEFT(Продажи[[#This Row],[мин фасовка, кг]],LEN(Продажи[[#This Row],[мин фасовка, кг]])-3)*Продажи[[#This Row],[Заказанное количество, кг]]</f>
        <v>10</v>
      </c>
      <c r="T394" s="25">
        <f>YEAR(Продажи[[#This Row],[Дата заказа]])</f>
        <v>2017</v>
      </c>
      <c r="U394"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395" spans="5:21" x14ac:dyDescent="0.45">
      <c r="E395" s="1">
        <v>40</v>
      </c>
      <c r="F395" t="s">
        <v>2720</v>
      </c>
      <c r="G395" t="s">
        <v>2632</v>
      </c>
      <c r="H395" t="s">
        <v>2721</v>
      </c>
      <c r="I395">
        <v>847</v>
      </c>
      <c r="J395" t="s">
        <v>2634</v>
      </c>
      <c r="K395">
        <v>15</v>
      </c>
      <c r="L395">
        <v>12705</v>
      </c>
      <c r="M395">
        <v>0</v>
      </c>
      <c r="N395">
        <v>12705</v>
      </c>
      <c r="O395" s="31" t="s">
        <v>3052</v>
      </c>
      <c r="P395">
        <f>MONTH(Продажи[[#This Row],[Дата заказа]])</f>
        <v>5</v>
      </c>
      <c r="Q395">
        <f>WEEKDAY(Продажи[[#This Row],[Дата заказа]],2)</f>
        <v>5</v>
      </c>
      <c r="R395">
        <f>DAY(Продажи[[#This Row],[Дата заказа]])</f>
        <v>1</v>
      </c>
      <c r="S395" s="25">
        <f>LEFT(Продажи[[#This Row],[мин фасовка, кг]],LEN(Продажи[[#This Row],[мин фасовка, кг]])-3)*Продажи[[#This Row],[Заказанное количество, кг]]</f>
        <v>7.5</v>
      </c>
      <c r="T395" s="25">
        <f>YEAR(Продажи[[#This Row],[Дата заказа]])</f>
        <v>2015</v>
      </c>
      <c r="U395" s="25">
        <f>INT((Продажи[[#This Row],[Дата заказа]]-DATE(YEAR(Продажи[[#This Row],[Дата заказа]]-WEEKDAY(Продажи[[#This Row],[Дата заказа]]-1)+4),1,3) + WEEKDAY(DATE(YEAR(Продажи[[#This Row],[Дата заказа]]-WEEKDAY(Продажи[[#This Row],[Дата заказа]]-1)+4),1,3))+5)/7)</f>
        <v>18</v>
      </c>
    </row>
    <row r="396" spans="5:21" x14ac:dyDescent="0.45">
      <c r="E396" s="1">
        <v>2</v>
      </c>
      <c r="F396" t="s">
        <v>2922</v>
      </c>
      <c r="G396" t="s">
        <v>2621</v>
      </c>
      <c r="H396" t="s">
        <v>2923</v>
      </c>
      <c r="I396">
        <v>1178</v>
      </c>
      <c r="J396" t="s">
        <v>2618</v>
      </c>
      <c r="K396">
        <v>10</v>
      </c>
      <c r="L396">
        <v>11780</v>
      </c>
      <c r="M396">
        <v>0</v>
      </c>
      <c r="N396">
        <v>11780</v>
      </c>
      <c r="O396" s="31" t="s">
        <v>3053</v>
      </c>
      <c r="P396">
        <f>MONTH(Продажи[[#This Row],[Дата заказа]])</f>
        <v>3</v>
      </c>
      <c r="Q396">
        <f>WEEKDAY(Продажи[[#This Row],[Дата заказа]],2)</f>
        <v>5</v>
      </c>
      <c r="R396">
        <f>DAY(Продажи[[#This Row],[Дата заказа]])</f>
        <v>27</v>
      </c>
      <c r="S396" s="25">
        <f>LEFT(Продажи[[#This Row],[мин фасовка, кг]],LEN(Продажи[[#This Row],[мин фасовка, кг]])-3)*Продажи[[#This Row],[Заказанное количество, кг]]</f>
        <v>10</v>
      </c>
      <c r="T396" s="25">
        <f>YEAR(Продажи[[#This Row],[Дата заказа]])</f>
        <v>2020</v>
      </c>
      <c r="U396"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397" spans="5:21" x14ac:dyDescent="0.45">
      <c r="E397" s="1">
        <v>37</v>
      </c>
      <c r="F397" t="s">
        <v>2667</v>
      </c>
      <c r="G397" t="s">
        <v>2661</v>
      </c>
      <c r="H397" t="s">
        <v>2705</v>
      </c>
      <c r="I397">
        <v>2211</v>
      </c>
      <c r="J397" t="s">
        <v>2618</v>
      </c>
      <c r="K397">
        <v>25</v>
      </c>
      <c r="L397">
        <v>55275</v>
      </c>
      <c r="M397">
        <v>0.09</v>
      </c>
      <c r="N397">
        <v>50300.25</v>
      </c>
      <c r="O397" s="31" t="s">
        <v>2973</v>
      </c>
      <c r="P397">
        <f>MONTH(Продажи[[#This Row],[Дата заказа]])</f>
        <v>6</v>
      </c>
      <c r="Q397">
        <f>WEEKDAY(Продажи[[#This Row],[Дата заказа]],2)</f>
        <v>2</v>
      </c>
      <c r="R397">
        <f>DAY(Продажи[[#This Row],[Дата заказа]])</f>
        <v>19</v>
      </c>
      <c r="S397" s="25">
        <f>LEFT(Продажи[[#This Row],[мин фасовка, кг]],LEN(Продажи[[#This Row],[мин фасовка, кг]])-3)*Продажи[[#This Row],[Заказанное количество, кг]]</f>
        <v>25</v>
      </c>
      <c r="T397" s="25">
        <f>YEAR(Продажи[[#This Row],[Дата заказа]])</f>
        <v>2018</v>
      </c>
      <c r="U397" s="25">
        <f>INT((Продажи[[#This Row],[Дата заказа]]-DATE(YEAR(Продажи[[#This Row],[Дата заказа]]-WEEKDAY(Продажи[[#This Row],[Дата заказа]]-1)+4),1,3) + WEEKDAY(DATE(YEAR(Продажи[[#This Row],[Дата заказа]]-WEEKDAY(Продажи[[#This Row],[Дата заказа]]-1)+4),1,3))+5)/7)</f>
        <v>25</v>
      </c>
    </row>
    <row r="398" spans="5:21" x14ac:dyDescent="0.45">
      <c r="E398" s="1">
        <v>26</v>
      </c>
      <c r="F398" t="s">
        <v>2672</v>
      </c>
      <c r="G398" t="s">
        <v>2616</v>
      </c>
      <c r="H398" t="s">
        <v>2617</v>
      </c>
      <c r="I398">
        <v>2197</v>
      </c>
      <c r="J398" t="s">
        <v>2634</v>
      </c>
      <c r="K398">
        <v>40</v>
      </c>
      <c r="L398">
        <v>87880</v>
      </c>
      <c r="M398">
        <v>0.12</v>
      </c>
      <c r="N398">
        <v>77334.399999999994</v>
      </c>
      <c r="O398" s="31" t="s">
        <v>3027</v>
      </c>
      <c r="P398">
        <f>MONTH(Продажи[[#This Row],[Дата заказа]])</f>
        <v>8</v>
      </c>
      <c r="Q398">
        <f>WEEKDAY(Продажи[[#This Row],[Дата заказа]],2)</f>
        <v>3</v>
      </c>
      <c r="R398">
        <f>DAY(Продажи[[#This Row],[Дата заказа]])</f>
        <v>8</v>
      </c>
      <c r="S398" s="25">
        <f>LEFT(Продажи[[#This Row],[мин фасовка, кг]],LEN(Продажи[[#This Row],[мин фасовка, кг]])-3)*Продажи[[#This Row],[Заказанное количество, кг]]</f>
        <v>20</v>
      </c>
      <c r="T398" s="25">
        <f>YEAR(Продажи[[#This Row],[Дата заказа]])</f>
        <v>2018</v>
      </c>
      <c r="U398" s="25">
        <f>INT((Продажи[[#This Row],[Дата заказа]]-DATE(YEAR(Продажи[[#This Row],[Дата заказа]]-WEEKDAY(Продажи[[#This Row],[Дата заказа]]-1)+4),1,3) + WEEKDAY(DATE(YEAR(Продажи[[#This Row],[Дата заказа]]-WEEKDAY(Продажи[[#This Row],[Дата заказа]]-1)+4),1,3))+5)/7)</f>
        <v>32</v>
      </c>
    </row>
    <row r="399" spans="5:21" x14ac:dyDescent="0.45">
      <c r="E399" s="1">
        <v>50</v>
      </c>
      <c r="F399" t="s">
        <v>2631</v>
      </c>
      <c r="G399" t="s">
        <v>2632</v>
      </c>
      <c r="H399" t="s">
        <v>2633</v>
      </c>
      <c r="I399">
        <v>912</v>
      </c>
      <c r="J399" t="s">
        <v>2634</v>
      </c>
      <c r="K399">
        <v>20</v>
      </c>
      <c r="L399">
        <v>18240</v>
      </c>
      <c r="M399">
        <v>0</v>
      </c>
      <c r="N399">
        <v>18240</v>
      </c>
      <c r="O399" s="31" t="s">
        <v>3054</v>
      </c>
      <c r="P399">
        <f>MONTH(Продажи[[#This Row],[Дата заказа]])</f>
        <v>6</v>
      </c>
      <c r="Q399">
        <f>WEEKDAY(Продажи[[#This Row],[Дата заказа]],2)</f>
        <v>7</v>
      </c>
      <c r="R399">
        <f>DAY(Продажи[[#This Row],[Дата заказа]])</f>
        <v>10</v>
      </c>
      <c r="S399" s="25">
        <f>LEFT(Продажи[[#This Row],[мин фасовка, кг]],LEN(Продажи[[#This Row],[мин фасовка, кг]])-3)*Продажи[[#This Row],[Заказанное количество, кг]]</f>
        <v>10</v>
      </c>
      <c r="T399" s="25">
        <f>YEAR(Продажи[[#This Row],[Дата заказа]])</f>
        <v>2018</v>
      </c>
      <c r="U399" s="25">
        <f>INT((Продажи[[#This Row],[Дата заказа]]-DATE(YEAR(Продажи[[#This Row],[Дата заказа]]-WEEKDAY(Продажи[[#This Row],[Дата заказа]]-1)+4),1,3) + WEEKDAY(DATE(YEAR(Продажи[[#This Row],[Дата заказа]]-WEEKDAY(Продажи[[#This Row],[Дата заказа]]-1)+4),1,3))+5)/7)</f>
        <v>23</v>
      </c>
    </row>
    <row r="400" spans="5:21" x14ac:dyDescent="0.45">
      <c r="E400" s="1">
        <v>45</v>
      </c>
      <c r="F400" t="s">
        <v>2746</v>
      </c>
      <c r="G400" t="s">
        <v>2621</v>
      </c>
      <c r="H400" t="s">
        <v>2747</v>
      </c>
      <c r="I400">
        <v>759</v>
      </c>
      <c r="J400" t="s">
        <v>2618</v>
      </c>
      <c r="K400">
        <v>14</v>
      </c>
      <c r="L400">
        <v>10626</v>
      </c>
      <c r="M400">
        <v>0</v>
      </c>
      <c r="N400">
        <v>10626</v>
      </c>
      <c r="O400" s="31" t="s">
        <v>3055</v>
      </c>
      <c r="P400">
        <f>MONTH(Продажи[[#This Row],[Дата заказа]])</f>
        <v>10</v>
      </c>
      <c r="Q400">
        <f>WEEKDAY(Продажи[[#This Row],[Дата заказа]],2)</f>
        <v>6</v>
      </c>
      <c r="R400">
        <f>DAY(Продажи[[#This Row],[Дата заказа]])</f>
        <v>24</v>
      </c>
      <c r="S400" s="25">
        <f>LEFT(Продажи[[#This Row],[мин фасовка, кг]],LEN(Продажи[[#This Row],[мин фасовка, кг]])-3)*Продажи[[#This Row],[Заказанное количество, кг]]</f>
        <v>14</v>
      </c>
      <c r="T400" s="25">
        <f>YEAR(Продажи[[#This Row],[Дата заказа]])</f>
        <v>2020</v>
      </c>
      <c r="U400"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401" spans="5:21" x14ac:dyDescent="0.45">
      <c r="E401" s="1">
        <v>1</v>
      </c>
      <c r="F401" t="s">
        <v>2710</v>
      </c>
      <c r="G401" t="s">
        <v>2641</v>
      </c>
      <c r="H401" t="s">
        <v>2711</v>
      </c>
      <c r="I401">
        <v>876</v>
      </c>
      <c r="J401" t="s">
        <v>2618</v>
      </c>
      <c r="K401">
        <v>20</v>
      </c>
      <c r="L401">
        <v>17520</v>
      </c>
      <c r="M401">
        <v>0.03</v>
      </c>
      <c r="N401">
        <v>16994.400000000001</v>
      </c>
      <c r="O401" s="31" t="s">
        <v>3056</v>
      </c>
      <c r="P401">
        <f>MONTH(Продажи[[#This Row],[Дата заказа]])</f>
        <v>5</v>
      </c>
      <c r="Q401">
        <f>WEEKDAY(Продажи[[#This Row],[Дата заказа]],2)</f>
        <v>7</v>
      </c>
      <c r="R401">
        <f>DAY(Продажи[[#This Row],[Дата заказа]])</f>
        <v>10</v>
      </c>
      <c r="S401" s="25">
        <f>LEFT(Продажи[[#This Row],[мин фасовка, кг]],LEN(Продажи[[#This Row],[мин фасовка, кг]])-3)*Продажи[[#This Row],[Заказанное количество, кг]]</f>
        <v>20</v>
      </c>
      <c r="T401" s="25">
        <f>YEAR(Продажи[[#This Row],[Дата заказа]])</f>
        <v>2015</v>
      </c>
      <c r="U401"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402" spans="5:21" x14ac:dyDescent="0.45">
      <c r="E402" s="1">
        <v>6</v>
      </c>
      <c r="F402" t="s">
        <v>2751</v>
      </c>
      <c r="G402" t="s">
        <v>2621</v>
      </c>
      <c r="H402" t="s">
        <v>2752</v>
      </c>
      <c r="I402">
        <v>3197</v>
      </c>
      <c r="J402" t="s">
        <v>2618</v>
      </c>
      <c r="K402">
        <v>6</v>
      </c>
      <c r="L402">
        <v>19182</v>
      </c>
      <c r="M402">
        <v>0.03</v>
      </c>
      <c r="N402">
        <v>18606.54</v>
      </c>
      <c r="O402" s="31" t="s">
        <v>3057</v>
      </c>
      <c r="P402">
        <f>MONTH(Продажи[[#This Row],[Дата заказа]])</f>
        <v>3</v>
      </c>
      <c r="Q402">
        <f>WEEKDAY(Продажи[[#This Row],[Дата заказа]],2)</f>
        <v>2</v>
      </c>
      <c r="R402">
        <f>DAY(Продажи[[#This Row],[Дата заказа]])</f>
        <v>15</v>
      </c>
      <c r="S402" s="25">
        <f>LEFT(Продажи[[#This Row],[мин фасовка, кг]],LEN(Продажи[[#This Row],[мин фасовка, кг]])-3)*Продажи[[#This Row],[Заказанное количество, кг]]</f>
        <v>6</v>
      </c>
      <c r="T402" s="25">
        <f>YEAR(Продажи[[#This Row],[Дата заказа]])</f>
        <v>2016</v>
      </c>
      <c r="U402" s="25">
        <f>INT((Продажи[[#This Row],[Дата заказа]]-DATE(YEAR(Продажи[[#This Row],[Дата заказа]]-WEEKDAY(Продажи[[#This Row],[Дата заказа]]-1)+4),1,3) + WEEKDAY(DATE(YEAR(Продажи[[#This Row],[Дата заказа]]-WEEKDAY(Продажи[[#This Row],[Дата заказа]]-1)+4),1,3))+5)/7)</f>
        <v>11</v>
      </c>
    </row>
    <row r="403" spans="5:21" x14ac:dyDescent="0.45">
      <c r="E403" s="1">
        <v>21</v>
      </c>
      <c r="F403" t="s">
        <v>2628</v>
      </c>
      <c r="G403" t="s">
        <v>2616</v>
      </c>
      <c r="H403" t="s">
        <v>2629</v>
      </c>
      <c r="I403">
        <v>887</v>
      </c>
      <c r="J403" t="s">
        <v>2618</v>
      </c>
      <c r="K403">
        <v>15</v>
      </c>
      <c r="L403">
        <v>13305</v>
      </c>
      <c r="M403">
        <v>0</v>
      </c>
      <c r="N403">
        <v>13305</v>
      </c>
      <c r="O403" s="31" t="s">
        <v>3058</v>
      </c>
      <c r="P403">
        <f>MONTH(Продажи[[#This Row],[Дата заказа]])</f>
        <v>5</v>
      </c>
      <c r="Q403">
        <f>WEEKDAY(Продажи[[#This Row],[Дата заказа]],2)</f>
        <v>1</v>
      </c>
      <c r="R403">
        <f>DAY(Продажи[[#This Row],[Дата заказа]])</f>
        <v>11</v>
      </c>
      <c r="S403" s="25">
        <f>LEFT(Продажи[[#This Row],[мин фасовка, кг]],LEN(Продажи[[#This Row],[мин фасовка, кг]])-3)*Продажи[[#This Row],[Заказанное количество, кг]]</f>
        <v>15</v>
      </c>
      <c r="T403" s="25">
        <f>YEAR(Продажи[[#This Row],[Дата заказа]])</f>
        <v>2015</v>
      </c>
      <c r="U403" s="25">
        <f>INT((Продажи[[#This Row],[Дата заказа]]-DATE(YEAR(Продажи[[#This Row],[Дата заказа]]-WEEKDAY(Продажи[[#This Row],[Дата заказа]]-1)+4),1,3) + WEEKDAY(DATE(YEAR(Продажи[[#This Row],[Дата заказа]]-WEEKDAY(Продажи[[#This Row],[Дата заказа]]-1)+4),1,3))+5)/7)</f>
        <v>20</v>
      </c>
    </row>
    <row r="404" spans="5:21" x14ac:dyDescent="0.45">
      <c r="E404" s="1">
        <v>7</v>
      </c>
      <c r="F404" t="s">
        <v>2640</v>
      </c>
      <c r="G404" t="s">
        <v>2641</v>
      </c>
      <c r="H404" t="s">
        <v>2642</v>
      </c>
      <c r="I404">
        <v>1923</v>
      </c>
      <c r="J404" t="s">
        <v>2634</v>
      </c>
      <c r="K404">
        <v>25</v>
      </c>
      <c r="L404">
        <v>48075</v>
      </c>
      <c r="M404">
        <v>0.06</v>
      </c>
      <c r="N404">
        <v>45190.5</v>
      </c>
      <c r="O404" s="31" t="s">
        <v>3059</v>
      </c>
      <c r="P404">
        <f>MONTH(Продажи[[#This Row],[Дата заказа]])</f>
        <v>7</v>
      </c>
      <c r="Q404">
        <f>WEEKDAY(Продажи[[#This Row],[Дата заказа]],2)</f>
        <v>3</v>
      </c>
      <c r="R404">
        <f>DAY(Продажи[[#This Row],[Дата заказа]])</f>
        <v>22</v>
      </c>
      <c r="S404" s="25">
        <f>LEFT(Продажи[[#This Row],[мин фасовка, кг]],LEN(Продажи[[#This Row],[мин фасовка, кг]])-3)*Продажи[[#This Row],[Заказанное количество, кг]]</f>
        <v>12.5</v>
      </c>
      <c r="T404" s="25">
        <f>YEAR(Продажи[[#This Row],[Дата заказа]])</f>
        <v>2020</v>
      </c>
      <c r="U404" s="25">
        <f>INT((Продажи[[#This Row],[Дата заказа]]-DATE(YEAR(Продажи[[#This Row],[Дата заказа]]-WEEKDAY(Продажи[[#This Row],[Дата заказа]]-1)+4),1,3) + WEEKDAY(DATE(YEAR(Продажи[[#This Row],[Дата заказа]]-WEEKDAY(Продажи[[#This Row],[Дата заказа]]-1)+4),1,3))+5)/7)</f>
        <v>30</v>
      </c>
    </row>
    <row r="405" spans="5:21" x14ac:dyDescent="0.45">
      <c r="E405" s="1">
        <v>52</v>
      </c>
      <c r="F405" t="s">
        <v>2695</v>
      </c>
      <c r="G405" t="s">
        <v>2621</v>
      </c>
      <c r="H405" t="s">
        <v>2696</v>
      </c>
      <c r="I405">
        <v>1182</v>
      </c>
      <c r="J405" t="s">
        <v>2634</v>
      </c>
      <c r="K405">
        <v>17</v>
      </c>
      <c r="L405">
        <v>20094</v>
      </c>
      <c r="M405">
        <v>0.03</v>
      </c>
      <c r="N405">
        <v>19491.18</v>
      </c>
      <c r="O405" s="31" t="s">
        <v>3060</v>
      </c>
      <c r="P405">
        <f>MONTH(Продажи[[#This Row],[Дата заказа]])</f>
        <v>1</v>
      </c>
      <c r="Q405">
        <f>WEEKDAY(Продажи[[#This Row],[Дата заказа]],2)</f>
        <v>6</v>
      </c>
      <c r="R405">
        <f>DAY(Продажи[[#This Row],[Дата заказа]])</f>
        <v>2</v>
      </c>
      <c r="S405" s="25">
        <f>LEFT(Продажи[[#This Row],[мин фасовка, кг]],LEN(Продажи[[#This Row],[мин фасовка, кг]])-3)*Продажи[[#This Row],[Заказанное количество, кг]]</f>
        <v>8.5</v>
      </c>
      <c r="T405" s="25">
        <f>YEAR(Продажи[[#This Row],[Дата заказа]])</f>
        <v>2016</v>
      </c>
      <c r="U405" s="25">
        <f>INT((Продажи[[#This Row],[Дата заказа]]-DATE(YEAR(Продажи[[#This Row],[Дата заказа]]-WEEKDAY(Продажи[[#This Row],[Дата заказа]]-1)+4),1,3) + WEEKDAY(DATE(YEAR(Продажи[[#This Row],[Дата заказа]]-WEEKDAY(Продажи[[#This Row],[Дата заказа]]-1)+4),1,3))+5)/7)</f>
        <v>53</v>
      </c>
    </row>
    <row r="406" spans="5:21" x14ac:dyDescent="0.45">
      <c r="E406" s="1">
        <v>10</v>
      </c>
      <c r="F406" t="s">
        <v>2649</v>
      </c>
      <c r="G406" t="s">
        <v>2641</v>
      </c>
      <c r="H406" t="s">
        <v>2650</v>
      </c>
      <c r="I406">
        <v>800</v>
      </c>
      <c r="J406" t="s">
        <v>2634</v>
      </c>
      <c r="K406">
        <v>25</v>
      </c>
      <c r="L406">
        <v>20000</v>
      </c>
      <c r="M406">
        <v>0.03</v>
      </c>
      <c r="N406">
        <v>19400</v>
      </c>
      <c r="O406" s="31" t="s">
        <v>3061</v>
      </c>
      <c r="P406">
        <f>MONTH(Продажи[[#This Row],[Дата заказа]])</f>
        <v>6</v>
      </c>
      <c r="Q406">
        <f>WEEKDAY(Продажи[[#This Row],[Дата заказа]],2)</f>
        <v>4</v>
      </c>
      <c r="R406">
        <f>DAY(Продажи[[#This Row],[Дата заказа]])</f>
        <v>25</v>
      </c>
      <c r="S406" s="25">
        <f>LEFT(Продажи[[#This Row],[мин фасовка, кг]],LEN(Продажи[[#This Row],[мин фасовка, кг]])-3)*Продажи[[#This Row],[Заказанное количество, кг]]</f>
        <v>12.5</v>
      </c>
      <c r="T406" s="25">
        <f>YEAR(Продажи[[#This Row],[Дата заказа]])</f>
        <v>2015</v>
      </c>
      <c r="U406" s="25">
        <f>INT((Продажи[[#This Row],[Дата заказа]]-DATE(YEAR(Продажи[[#This Row],[Дата заказа]]-WEEKDAY(Продажи[[#This Row],[Дата заказа]]-1)+4),1,3) + WEEKDAY(DATE(YEAR(Продажи[[#This Row],[Дата заказа]]-WEEKDAY(Продажи[[#This Row],[Дата заказа]]-1)+4),1,3))+5)/7)</f>
        <v>26</v>
      </c>
    </row>
    <row r="407" spans="5:21" x14ac:dyDescent="0.45">
      <c r="E407" s="1">
        <v>36</v>
      </c>
      <c r="F407" t="s">
        <v>2631</v>
      </c>
      <c r="G407" t="s">
        <v>2632</v>
      </c>
      <c r="H407" t="s">
        <v>2633</v>
      </c>
      <c r="I407">
        <v>912</v>
      </c>
      <c r="J407" t="s">
        <v>2634</v>
      </c>
      <c r="K407">
        <v>15</v>
      </c>
      <c r="L407">
        <v>13680</v>
      </c>
      <c r="M407">
        <v>0</v>
      </c>
      <c r="N407">
        <v>13680</v>
      </c>
      <c r="O407" s="31" t="s">
        <v>3062</v>
      </c>
      <c r="P407">
        <f>MONTH(Продажи[[#This Row],[Дата заказа]])</f>
        <v>8</v>
      </c>
      <c r="Q407">
        <f>WEEKDAY(Продажи[[#This Row],[Дата заказа]],2)</f>
        <v>3</v>
      </c>
      <c r="R407">
        <f>DAY(Продажи[[#This Row],[Дата заказа]])</f>
        <v>17</v>
      </c>
      <c r="S407" s="25">
        <f>LEFT(Продажи[[#This Row],[мин фасовка, кг]],LEN(Продажи[[#This Row],[мин фасовка, кг]])-3)*Продажи[[#This Row],[Заказанное количество, кг]]</f>
        <v>7.5</v>
      </c>
      <c r="T407" s="25">
        <f>YEAR(Продажи[[#This Row],[Дата заказа]])</f>
        <v>2016</v>
      </c>
      <c r="U407" s="25">
        <f>INT((Продажи[[#This Row],[Дата заказа]]-DATE(YEAR(Продажи[[#This Row],[Дата заказа]]-WEEKDAY(Продажи[[#This Row],[Дата заказа]]-1)+4),1,3) + WEEKDAY(DATE(YEAR(Продажи[[#This Row],[Дата заказа]]-WEEKDAY(Продажи[[#This Row],[Дата заказа]]-1)+4),1,3))+5)/7)</f>
        <v>33</v>
      </c>
    </row>
    <row r="408" spans="5:21" x14ac:dyDescent="0.45">
      <c r="E408" s="1">
        <v>48</v>
      </c>
      <c r="F408" t="s">
        <v>2655</v>
      </c>
      <c r="G408" t="s">
        <v>2641</v>
      </c>
      <c r="H408" t="s">
        <v>2656</v>
      </c>
      <c r="I408">
        <v>2199</v>
      </c>
      <c r="J408" t="s">
        <v>2634</v>
      </c>
      <c r="K408">
        <v>55</v>
      </c>
      <c r="L408">
        <v>120945</v>
      </c>
      <c r="M408">
        <v>0.15</v>
      </c>
      <c r="N408">
        <v>102803.25</v>
      </c>
      <c r="O408" s="31" t="s">
        <v>3063</v>
      </c>
      <c r="P408">
        <f>MONTH(Продажи[[#This Row],[Дата заказа]])</f>
        <v>3</v>
      </c>
      <c r="Q408">
        <f>WEEKDAY(Продажи[[#This Row],[Дата заказа]],2)</f>
        <v>4</v>
      </c>
      <c r="R408">
        <f>DAY(Продажи[[#This Row],[Дата заказа]])</f>
        <v>31</v>
      </c>
      <c r="S408" s="25">
        <f>LEFT(Продажи[[#This Row],[мин фасовка, кг]],LEN(Продажи[[#This Row],[мин фасовка, кг]])-3)*Продажи[[#This Row],[Заказанное количество, кг]]</f>
        <v>27.5</v>
      </c>
      <c r="T408" s="25">
        <f>YEAR(Продажи[[#This Row],[Дата заказа]])</f>
        <v>2016</v>
      </c>
      <c r="U408" s="25">
        <f>INT((Продажи[[#This Row],[Дата заказа]]-DATE(YEAR(Продажи[[#This Row],[Дата заказа]]-WEEKDAY(Продажи[[#This Row],[Дата заказа]]-1)+4),1,3) + WEEKDAY(DATE(YEAR(Продажи[[#This Row],[Дата заказа]]-WEEKDAY(Продажи[[#This Row],[Дата заказа]]-1)+4),1,3))+5)/7)</f>
        <v>13</v>
      </c>
    </row>
    <row r="409" spans="5:21" x14ac:dyDescent="0.45">
      <c r="E409" s="1">
        <v>29</v>
      </c>
      <c r="F409" t="s">
        <v>3037</v>
      </c>
      <c r="G409" t="s">
        <v>2737</v>
      </c>
      <c r="H409" t="s">
        <v>3038</v>
      </c>
      <c r="I409">
        <v>843</v>
      </c>
      <c r="J409" t="s">
        <v>2618</v>
      </c>
      <c r="K409">
        <v>10</v>
      </c>
      <c r="L409">
        <v>8430</v>
      </c>
      <c r="M409">
        <v>0</v>
      </c>
      <c r="N409">
        <v>8430</v>
      </c>
      <c r="O409" s="31" t="s">
        <v>3064</v>
      </c>
      <c r="P409">
        <f>MONTH(Продажи[[#This Row],[Дата заказа]])</f>
        <v>11</v>
      </c>
      <c r="Q409">
        <f>WEEKDAY(Продажи[[#This Row],[Дата заказа]],2)</f>
        <v>7</v>
      </c>
      <c r="R409">
        <f>DAY(Продажи[[#This Row],[Дата заказа]])</f>
        <v>12</v>
      </c>
      <c r="S409" s="25">
        <f>LEFT(Продажи[[#This Row],[мин фасовка, кг]],LEN(Продажи[[#This Row],[мин фасовка, кг]])-3)*Продажи[[#This Row],[Заказанное количество, кг]]</f>
        <v>10</v>
      </c>
      <c r="T409" s="25">
        <f>YEAR(Продажи[[#This Row],[Дата заказа]])</f>
        <v>2017</v>
      </c>
      <c r="U409"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410" spans="5:21" x14ac:dyDescent="0.45">
      <c r="E410" s="1">
        <v>37</v>
      </c>
      <c r="F410" t="s">
        <v>2667</v>
      </c>
      <c r="G410" t="s">
        <v>2661</v>
      </c>
      <c r="H410" t="s">
        <v>2705</v>
      </c>
      <c r="I410">
        <v>2211</v>
      </c>
      <c r="J410" t="s">
        <v>2618</v>
      </c>
      <c r="K410">
        <v>25</v>
      </c>
      <c r="L410">
        <v>55275</v>
      </c>
      <c r="M410">
        <v>0.09</v>
      </c>
      <c r="N410">
        <v>50300.25</v>
      </c>
      <c r="O410" s="31" t="s">
        <v>3065</v>
      </c>
      <c r="P410">
        <f>MONTH(Продажи[[#This Row],[Дата заказа]])</f>
        <v>10</v>
      </c>
      <c r="Q410">
        <f>WEEKDAY(Продажи[[#This Row],[Дата заказа]],2)</f>
        <v>7</v>
      </c>
      <c r="R410">
        <f>DAY(Продажи[[#This Row],[Дата заказа]])</f>
        <v>8</v>
      </c>
      <c r="S410" s="25">
        <f>LEFT(Продажи[[#This Row],[мин фасовка, кг]],LEN(Продажи[[#This Row],[мин фасовка, кг]])-3)*Продажи[[#This Row],[Заказанное количество, кг]]</f>
        <v>25</v>
      </c>
      <c r="T410" s="25">
        <f>YEAR(Продажи[[#This Row],[Дата заказа]])</f>
        <v>2017</v>
      </c>
      <c r="U410" s="25">
        <f>INT((Продажи[[#This Row],[Дата заказа]]-DATE(YEAR(Продажи[[#This Row],[Дата заказа]]-WEEKDAY(Продажи[[#This Row],[Дата заказа]]-1)+4),1,3) + WEEKDAY(DATE(YEAR(Продажи[[#This Row],[Дата заказа]]-WEEKDAY(Продажи[[#This Row],[Дата заказа]]-1)+4),1,3))+5)/7)</f>
        <v>40</v>
      </c>
    </row>
    <row r="411" spans="5:21" x14ac:dyDescent="0.45">
      <c r="E411" s="1">
        <v>42</v>
      </c>
      <c r="F411" t="s">
        <v>2649</v>
      </c>
      <c r="G411" t="s">
        <v>2641</v>
      </c>
      <c r="H411" t="s">
        <v>2650</v>
      </c>
      <c r="I411">
        <v>800</v>
      </c>
      <c r="J411" t="s">
        <v>2634</v>
      </c>
      <c r="K411">
        <v>25</v>
      </c>
      <c r="L411">
        <v>20000</v>
      </c>
      <c r="M411">
        <v>0.03</v>
      </c>
      <c r="N411">
        <v>19400</v>
      </c>
      <c r="O411" s="31" t="s">
        <v>3066</v>
      </c>
      <c r="P411">
        <f>MONTH(Продажи[[#This Row],[Дата заказа]])</f>
        <v>10</v>
      </c>
      <c r="Q411">
        <f>WEEKDAY(Продажи[[#This Row],[Дата заказа]],2)</f>
        <v>2</v>
      </c>
      <c r="R411">
        <f>DAY(Продажи[[#This Row],[Дата заказа]])</f>
        <v>30</v>
      </c>
      <c r="S411" s="25">
        <f>LEFT(Продажи[[#This Row],[мин фасовка, кг]],LEN(Продажи[[#This Row],[мин фасовка, кг]])-3)*Продажи[[#This Row],[Заказанное количество, кг]]</f>
        <v>12.5</v>
      </c>
      <c r="T411" s="25">
        <f>YEAR(Продажи[[#This Row],[Дата заказа]])</f>
        <v>2018</v>
      </c>
      <c r="U411" s="25">
        <f>INT((Продажи[[#This Row],[Дата заказа]]-DATE(YEAR(Продажи[[#This Row],[Дата заказа]]-WEEKDAY(Продажи[[#This Row],[Дата заказа]]-1)+4),1,3) + WEEKDAY(DATE(YEAR(Продажи[[#This Row],[Дата заказа]]-WEEKDAY(Продажи[[#This Row],[Дата заказа]]-1)+4),1,3))+5)/7)</f>
        <v>44</v>
      </c>
    </row>
    <row r="412" spans="5:21" x14ac:dyDescent="0.45">
      <c r="E412" s="1">
        <v>15</v>
      </c>
      <c r="F412" t="s">
        <v>2717</v>
      </c>
      <c r="G412" t="s">
        <v>2625</v>
      </c>
      <c r="H412" t="s">
        <v>2718</v>
      </c>
      <c r="I412">
        <v>1994</v>
      </c>
      <c r="J412" t="s">
        <v>2618</v>
      </c>
      <c r="K412">
        <v>17</v>
      </c>
      <c r="L412">
        <v>33898</v>
      </c>
      <c r="M412">
        <v>0.06</v>
      </c>
      <c r="N412">
        <v>31864.12</v>
      </c>
      <c r="O412" s="31" t="s">
        <v>3067</v>
      </c>
      <c r="P412">
        <f>MONTH(Продажи[[#This Row],[Дата заказа]])</f>
        <v>10</v>
      </c>
      <c r="Q412">
        <f>WEEKDAY(Продажи[[#This Row],[Дата заказа]],2)</f>
        <v>4</v>
      </c>
      <c r="R412">
        <f>DAY(Продажи[[#This Row],[Дата заказа]])</f>
        <v>27</v>
      </c>
      <c r="S412" s="25">
        <f>LEFT(Продажи[[#This Row],[мин фасовка, кг]],LEN(Продажи[[#This Row],[мин фасовка, кг]])-3)*Продажи[[#This Row],[Заказанное количество, кг]]</f>
        <v>17</v>
      </c>
      <c r="T412" s="25">
        <f>YEAR(Продажи[[#This Row],[Дата заказа]])</f>
        <v>2016</v>
      </c>
      <c r="U412" s="25">
        <f>INT((Продажи[[#This Row],[Дата заказа]]-DATE(YEAR(Продажи[[#This Row],[Дата заказа]]-WEEKDAY(Продажи[[#This Row],[Дата заказа]]-1)+4),1,3) + WEEKDAY(DATE(YEAR(Продажи[[#This Row],[Дата заказа]]-WEEKDAY(Продажи[[#This Row],[Дата заказа]]-1)+4),1,3))+5)/7)</f>
        <v>43</v>
      </c>
    </row>
    <row r="413" spans="5:21" x14ac:dyDescent="0.45">
      <c r="E413" s="1">
        <v>9</v>
      </c>
      <c r="F413" t="s">
        <v>2660</v>
      </c>
      <c r="G413" t="s">
        <v>2661</v>
      </c>
      <c r="H413" t="s">
        <v>2661</v>
      </c>
      <c r="I413">
        <v>699</v>
      </c>
      <c r="J413" t="s">
        <v>2618</v>
      </c>
      <c r="K413">
        <v>10</v>
      </c>
      <c r="L413">
        <v>6990</v>
      </c>
      <c r="M413">
        <v>0</v>
      </c>
      <c r="N413">
        <v>6990</v>
      </c>
      <c r="O413" s="31" t="s">
        <v>3068</v>
      </c>
      <c r="P413">
        <f>MONTH(Продажи[[#This Row],[Дата заказа]])</f>
        <v>4</v>
      </c>
      <c r="Q413">
        <f>WEEKDAY(Продажи[[#This Row],[Дата заказа]],2)</f>
        <v>7</v>
      </c>
      <c r="R413">
        <f>DAY(Продажи[[#This Row],[Дата заказа]])</f>
        <v>10</v>
      </c>
      <c r="S413" s="25">
        <f>LEFT(Продажи[[#This Row],[мин фасовка, кг]],LEN(Продажи[[#This Row],[мин фасовка, кг]])-3)*Продажи[[#This Row],[Заказанное количество, кг]]</f>
        <v>10</v>
      </c>
      <c r="T413" s="25">
        <f>YEAR(Продажи[[#This Row],[Дата заказа]])</f>
        <v>2016</v>
      </c>
      <c r="U413" s="25">
        <f>INT((Продажи[[#This Row],[Дата заказа]]-DATE(YEAR(Продажи[[#This Row],[Дата заказа]]-WEEKDAY(Продажи[[#This Row],[Дата заказа]]-1)+4),1,3) + WEEKDAY(DATE(YEAR(Продажи[[#This Row],[Дата заказа]]-WEEKDAY(Продажи[[#This Row],[Дата заказа]]-1)+4),1,3))+5)/7)</f>
        <v>14</v>
      </c>
    </row>
    <row r="414" spans="5:21" x14ac:dyDescent="0.45">
      <c r="E414" s="1">
        <v>47</v>
      </c>
      <c r="F414" t="s">
        <v>2689</v>
      </c>
      <c r="G414" t="s">
        <v>2625</v>
      </c>
      <c r="H414" t="s">
        <v>2690</v>
      </c>
      <c r="I414">
        <v>1994</v>
      </c>
      <c r="J414" t="s">
        <v>2618</v>
      </c>
      <c r="K414">
        <v>12</v>
      </c>
      <c r="L414">
        <v>23928</v>
      </c>
      <c r="M414">
        <v>0.03</v>
      </c>
      <c r="N414">
        <v>23210.16</v>
      </c>
      <c r="O414" s="31" t="s">
        <v>3069</v>
      </c>
      <c r="P414">
        <f>MONTH(Продажи[[#This Row],[Дата заказа]])</f>
        <v>5</v>
      </c>
      <c r="Q414">
        <f>WEEKDAY(Продажи[[#This Row],[Дата заказа]],2)</f>
        <v>6</v>
      </c>
      <c r="R414">
        <f>DAY(Продажи[[#This Row],[Дата заказа]])</f>
        <v>14</v>
      </c>
      <c r="S414" s="25">
        <f>LEFT(Продажи[[#This Row],[мин фасовка, кг]],LEN(Продажи[[#This Row],[мин фасовка, кг]])-3)*Продажи[[#This Row],[Заказанное количество, кг]]</f>
        <v>12</v>
      </c>
      <c r="T414" s="25">
        <f>YEAR(Продажи[[#This Row],[Дата заказа]])</f>
        <v>2016</v>
      </c>
      <c r="U414" s="25">
        <f>INT((Продажи[[#This Row],[Дата заказа]]-DATE(YEAR(Продажи[[#This Row],[Дата заказа]]-WEEKDAY(Продажи[[#This Row],[Дата заказа]]-1)+4),1,3) + WEEKDAY(DATE(YEAR(Продажи[[#This Row],[Дата заказа]]-WEEKDAY(Продажи[[#This Row],[Дата заказа]]-1)+4),1,3))+5)/7)</f>
        <v>19</v>
      </c>
    </row>
    <row r="415" spans="5:21" x14ac:dyDescent="0.45">
      <c r="E415" s="1">
        <v>42</v>
      </c>
      <c r="F415" t="s">
        <v>2649</v>
      </c>
      <c r="G415" t="s">
        <v>2641</v>
      </c>
      <c r="H415" t="s">
        <v>2650</v>
      </c>
      <c r="I415">
        <v>800</v>
      </c>
      <c r="J415" t="s">
        <v>2634</v>
      </c>
      <c r="K415">
        <v>25</v>
      </c>
      <c r="L415">
        <v>20000</v>
      </c>
      <c r="M415">
        <v>0.03</v>
      </c>
      <c r="N415">
        <v>19400</v>
      </c>
      <c r="O415" s="31" t="s">
        <v>3070</v>
      </c>
      <c r="P415">
        <f>MONTH(Продажи[[#This Row],[Дата заказа]])</f>
        <v>10</v>
      </c>
      <c r="Q415">
        <f>WEEKDAY(Продажи[[#This Row],[Дата заказа]],2)</f>
        <v>5</v>
      </c>
      <c r="R415">
        <f>DAY(Продажи[[#This Row],[Дата заказа]])</f>
        <v>13</v>
      </c>
      <c r="S415" s="25">
        <f>LEFT(Продажи[[#This Row],[мин фасовка, кг]],LEN(Продажи[[#This Row],[мин фасовка, кг]])-3)*Продажи[[#This Row],[Заказанное количество, кг]]</f>
        <v>12.5</v>
      </c>
      <c r="T415" s="25">
        <f>YEAR(Продажи[[#This Row],[Дата заказа]])</f>
        <v>2017</v>
      </c>
      <c r="U415" s="25">
        <f>INT((Продажи[[#This Row],[Дата заказа]]-DATE(YEAR(Продажи[[#This Row],[Дата заказа]]-WEEKDAY(Продажи[[#This Row],[Дата заказа]]-1)+4),1,3) + WEEKDAY(DATE(YEAR(Продажи[[#This Row],[Дата заказа]]-WEEKDAY(Продажи[[#This Row],[Дата заказа]]-1)+4),1,3))+5)/7)</f>
        <v>41</v>
      </c>
    </row>
    <row r="416" spans="5:21" x14ac:dyDescent="0.45">
      <c r="E416" s="1">
        <v>39</v>
      </c>
      <c r="F416" t="s">
        <v>2640</v>
      </c>
      <c r="G416" t="s">
        <v>2641</v>
      </c>
      <c r="H416" t="s">
        <v>2642</v>
      </c>
      <c r="I416">
        <v>1923</v>
      </c>
      <c r="J416" t="s">
        <v>2634</v>
      </c>
      <c r="K416">
        <v>25</v>
      </c>
      <c r="L416">
        <v>48075</v>
      </c>
      <c r="M416">
        <v>0.06</v>
      </c>
      <c r="N416">
        <v>45190.5</v>
      </c>
      <c r="O416" s="31" t="s">
        <v>3071</v>
      </c>
      <c r="P416">
        <f>MONTH(Продажи[[#This Row],[Дата заказа]])</f>
        <v>8</v>
      </c>
      <c r="Q416">
        <f>WEEKDAY(Продажи[[#This Row],[Дата заказа]],2)</f>
        <v>3</v>
      </c>
      <c r="R416">
        <f>DAY(Продажи[[#This Row],[Дата заказа]])</f>
        <v>2</v>
      </c>
      <c r="S416" s="25">
        <f>LEFT(Продажи[[#This Row],[мин фасовка, кг]],LEN(Продажи[[#This Row],[мин фасовка, кг]])-3)*Продажи[[#This Row],[Заказанное количество, кг]]</f>
        <v>12.5</v>
      </c>
      <c r="T416" s="25">
        <f>YEAR(Продажи[[#This Row],[Дата заказа]])</f>
        <v>2017</v>
      </c>
      <c r="U416" s="25">
        <f>INT((Продажи[[#This Row],[Дата заказа]]-DATE(YEAR(Продажи[[#This Row],[Дата заказа]]-WEEKDAY(Продажи[[#This Row],[Дата заказа]]-1)+4),1,3) + WEEKDAY(DATE(YEAR(Продажи[[#This Row],[Дата заказа]]-WEEKDAY(Продажи[[#This Row],[Дата заказа]]-1)+4),1,3))+5)/7)</f>
        <v>31</v>
      </c>
    </row>
    <row r="417" spans="5:21" x14ac:dyDescent="0.45">
      <c r="E417" s="1">
        <v>4</v>
      </c>
      <c r="F417" t="s">
        <v>2667</v>
      </c>
      <c r="G417" t="s">
        <v>2661</v>
      </c>
      <c r="H417" t="s">
        <v>2668</v>
      </c>
      <c r="I417">
        <v>2211</v>
      </c>
      <c r="J417" t="s">
        <v>2618</v>
      </c>
      <c r="K417">
        <v>25</v>
      </c>
      <c r="L417">
        <v>55275</v>
      </c>
      <c r="M417">
        <v>0.09</v>
      </c>
      <c r="N417">
        <v>50300.25</v>
      </c>
      <c r="O417" s="31" t="s">
        <v>3072</v>
      </c>
      <c r="P417">
        <f>MONTH(Продажи[[#This Row],[Дата заказа]])</f>
        <v>8</v>
      </c>
      <c r="Q417">
        <f>WEEKDAY(Продажи[[#This Row],[Дата заказа]],2)</f>
        <v>3</v>
      </c>
      <c r="R417">
        <f>DAY(Продажи[[#This Row],[Дата заказа]])</f>
        <v>26</v>
      </c>
      <c r="S417" s="25">
        <f>LEFT(Продажи[[#This Row],[мин фасовка, кг]],LEN(Продажи[[#This Row],[мин фасовка, кг]])-3)*Продажи[[#This Row],[Заказанное количество, кг]]</f>
        <v>25</v>
      </c>
      <c r="T417" s="25">
        <f>YEAR(Продажи[[#This Row],[Дата заказа]])</f>
        <v>2015</v>
      </c>
      <c r="U417" s="25">
        <f>INT((Продажи[[#This Row],[Дата заказа]]-DATE(YEAR(Продажи[[#This Row],[Дата заказа]]-WEEKDAY(Продажи[[#This Row],[Дата заказа]]-1)+4),1,3) + WEEKDAY(DATE(YEAR(Продажи[[#This Row],[Дата заказа]]-WEEKDAY(Продажи[[#This Row],[Дата заказа]]-1)+4),1,3))+5)/7)</f>
        <v>35</v>
      </c>
    </row>
    <row r="418" spans="5:21" x14ac:dyDescent="0.45">
      <c r="E418" s="1">
        <v>41</v>
      </c>
      <c r="F418" t="s">
        <v>2660</v>
      </c>
      <c r="G418" t="s">
        <v>2661</v>
      </c>
      <c r="H418" t="s">
        <v>2661</v>
      </c>
      <c r="I418">
        <v>699</v>
      </c>
      <c r="J418" t="s">
        <v>2618</v>
      </c>
      <c r="K418">
        <v>10</v>
      </c>
      <c r="L418">
        <v>6990</v>
      </c>
      <c r="M418">
        <v>0</v>
      </c>
      <c r="N418">
        <v>6990</v>
      </c>
      <c r="O418" s="31" t="s">
        <v>3073</v>
      </c>
      <c r="P418">
        <f>MONTH(Продажи[[#This Row],[Дата заказа]])</f>
        <v>11</v>
      </c>
      <c r="Q418">
        <f>WEEKDAY(Продажи[[#This Row],[Дата заказа]],2)</f>
        <v>3</v>
      </c>
      <c r="R418">
        <f>DAY(Продажи[[#This Row],[Дата заказа]])</f>
        <v>4</v>
      </c>
      <c r="S418" s="25">
        <f>LEFT(Продажи[[#This Row],[мин фасовка, кг]],LEN(Продажи[[#This Row],[мин фасовка, кг]])-3)*Продажи[[#This Row],[Заказанное количество, кг]]</f>
        <v>10</v>
      </c>
      <c r="T418" s="25">
        <f>YEAR(Продажи[[#This Row],[Дата заказа]])</f>
        <v>2015</v>
      </c>
      <c r="U418" s="25">
        <f>INT((Продажи[[#This Row],[Дата заказа]]-DATE(YEAR(Продажи[[#This Row],[Дата заказа]]-WEEKDAY(Продажи[[#This Row],[Дата заказа]]-1)+4),1,3) + WEEKDAY(DATE(YEAR(Продажи[[#This Row],[Дата заказа]]-WEEKDAY(Продажи[[#This Row],[Дата заказа]]-1)+4),1,3))+5)/7)</f>
        <v>45</v>
      </c>
    </row>
    <row r="419" spans="5:21" x14ac:dyDescent="0.45">
      <c r="E419" s="1">
        <v>14</v>
      </c>
      <c r="F419" t="s">
        <v>2647</v>
      </c>
      <c r="G419" t="s">
        <v>2637</v>
      </c>
      <c r="H419" t="s">
        <v>2637</v>
      </c>
      <c r="I419">
        <v>770</v>
      </c>
      <c r="J419" t="s">
        <v>2634</v>
      </c>
      <c r="K419">
        <v>20</v>
      </c>
      <c r="L419">
        <v>15400</v>
      </c>
      <c r="M419">
        <v>0.03</v>
      </c>
      <c r="N419">
        <v>14938</v>
      </c>
      <c r="O419" s="31" t="s">
        <v>3074</v>
      </c>
      <c r="P419">
        <f>MONTH(Продажи[[#This Row],[Дата заказа]])</f>
        <v>5</v>
      </c>
      <c r="Q419">
        <f>WEEKDAY(Продажи[[#This Row],[Дата заказа]],2)</f>
        <v>7</v>
      </c>
      <c r="R419">
        <f>DAY(Продажи[[#This Row],[Дата заказа]])</f>
        <v>24</v>
      </c>
      <c r="S419" s="25">
        <f>LEFT(Продажи[[#This Row],[мин фасовка, кг]],LEN(Продажи[[#This Row],[мин фасовка, кг]])-3)*Продажи[[#This Row],[Заказанное количество, кг]]</f>
        <v>10</v>
      </c>
      <c r="T419" s="25">
        <f>YEAR(Продажи[[#This Row],[Дата заказа]])</f>
        <v>2015</v>
      </c>
      <c r="U419" s="25">
        <f>INT((Продажи[[#This Row],[Дата заказа]]-DATE(YEAR(Продажи[[#This Row],[Дата заказа]]-WEEKDAY(Продажи[[#This Row],[Дата заказа]]-1)+4),1,3) + WEEKDAY(DATE(YEAR(Продажи[[#This Row],[Дата заказа]]-WEEKDAY(Продажи[[#This Row],[Дата заказа]]-1)+4),1,3))+5)/7)</f>
        <v>21</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2"/>
  <sheetViews>
    <sheetView topLeftCell="B4" workbookViewId="0">
      <selection activeCell="B2" sqref="B2:AF32"/>
    </sheetView>
  </sheetViews>
  <sheetFormatPr defaultRowHeight="14.25" x14ac:dyDescent="0.45"/>
  <sheetData>
    <row r="1" spans="1:32" x14ac:dyDescent="0.45">
      <c r="B1" s="26">
        <v>1</v>
      </c>
      <c r="C1" s="26">
        <v>2</v>
      </c>
      <c r="D1" s="26">
        <v>3</v>
      </c>
      <c r="E1" s="26">
        <v>4</v>
      </c>
      <c r="F1" s="26">
        <v>5</v>
      </c>
      <c r="G1" s="26">
        <v>6</v>
      </c>
      <c r="H1" s="26">
        <v>7</v>
      </c>
      <c r="I1" s="26">
        <v>8</v>
      </c>
      <c r="J1" s="26">
        <v>9</v>
      </c>
      <c r="K1" s="26">
        <v>10</v>
      </c>
      <c r="L1" s="26">
        <v>11</v>
      </c>
      <c r="M1" s="26">
        <v>12</v>
      </c>
      <c r="N1" s="26">
        <v>13</v>
      </c>
      <c r="O1" s="26">
        <v>14</v>
      </c>
      <c r="P1" s="26">
        <v>15</v>
      </c>
      <c r="Q1" s="26">
        <v>16</v>
      </c>
      <c r="R1" s="26">
        <v>17</v>
      </c>
      <c r="S1" s="26">
        <v>18</v>
      </c>
      <c r="T1" s="26">
        <v>19</v>
      </c>
      <c r="U1" s="26">
        <v>20</v>
      </c>
      <c r="V1" s="26">
        <v>21</v>
      </c>
      <c r="W1" s="26">
        <v>22</v>
      </c>
      <c r="X1" s="26">
        <v>23</v>
      </c>
      <c r="Y1" s="26">
        <v>24</v>
      </c>
      <c r="Z1" s="26">
        <v>25</v>
      </c>
      <c r="AA1" s="26">
        <v>26</v>
      </c>
      <c r="AB1" s="26">
        <v>27</v>
      </c>
      <c r="AC1" s="26">
        <v>28</v>
      </c>
      <c r="AD1" s="26">
        <v>29</v>
      </c>
      <c r="AE1" s="26">
        <v>30</v>
      </c>
      <c r="AF1" s="26">
        <v>31</v>
      </c>
    </row>
    <row r="2" spans="1:32" x14ac:dyDescent="0.45">
      <c r="A2" s="26">
        <v>1</v>
      </c>
      <c r="B2">
        <v>21</v>
      </c>
      <c r="C2">
        <v>61</v>
      </c>
      <c r="D2">
        <v>96</v>
      </c>
      <c r="E2">
        <v>37</v>
      </c>
      <c r="F2">
        <v>64</v>
      </c>
      <c r="G2">
        <v>70</v>
      </c>
      <c r="H2">
        <v>39</v>
      </c>
      <c r="I2">
        <v>33</v>
      </c>
      <c r="J2">
        <v>31</v>
      </c>
      <c r="K2">
        <v>77</v>
      </c>
      <c r="L2">
        <v>48</v>
      </c>
      <c r="M2">
        <v>77</v>
      </c>
      <c r="N2">
        <v>79</v>
      </c>
      <c r="O2">
        <v>36</v>
      </c>
      <c r="P2">
        <v>21</v>
      </c>
      <c r="Q2">
        <v>60</v>
      </c>
      <c r="R2">
        <v>4</v>
      </c>
      <c r="S2">
        <v>18</v>
      </c>
      <c r="T2">
        <v>5</v>
      </c>
      <c r="U2">
        <v>17</v>
      </c>
      <c r="V2">
        <v>36</v>
      </c>
      <c r="W2">
        <v>95</v>
      </c>
      <c r="X2">
        <v>30</v>
      </c>
      <c r="Y2">
        <v>79</v>
      </c>
      <c r="Z2">
        <v>49</v>
      </c>
      <c r="AA2">
        <v>30</v>
      </c>
      <c r="AB2">
        <v>47</v>
      </c>
      <c r="AC2">
        <v>58</v>
      </c>
      <c r="AD2">
        <v>23</v>
      </c>
      <c r="AE2">
        <v>51</v>
      </c>
      <c r="AF2">
        <v>93</v>
      </c>
    </row>
    <row r="3" spans="1:32" x14ac:dyDescent="0.45">
      <c r="A3" s="26">
        <v>2</v>
      </c>
      <c r="B3">
        <v>54</v>
      </c>
      <c r="C3">
        <v>54</v>
      </c>
      <c r="D3">
        <v>82</v>
      </c>
      <c r="E3">
        <v>44</v>
      </c>
      <c r="F3">
        <v>62</v>
      </c>
      <c r="G3">
        <v>30</v>
      </c>
      <c r="H3">
        <v>23</v>
      </c>
      <c r="I3">
        <v>1</v>
      </c>
      <c r="J3">
        <v>80</v>
      </c>
      <c r="K3">
        <v>29</v>
      </c>
      <c r="L3">
        <v>84</v>
      </c>
      <c r="M3">
        <v>33</v>
      </c>
      <c r="N3">
        <v>93</v>
      </c>
      <c r="O3">
        <v>87</v>
      </c>
      <c r="P3">
        <v>94</v>
      </c>
      <c r="Q3">
        <v>36</v>
      </c>
      <c r="R3">
        <v>97</v>
      </c>
      <c r="S3">
        <v>31</v>
      </c>
      <c r="T3">
        <v>60</v>
      </c>
      <c r="U3">
        <v>20</v>
      </c>
      <c r="V3">
        <v>88</v>
      </c>
      <c r="W3">
        <v>5</v>
      </c>
      <c r="X3">
        <v>64</v>
      </c>
      <c r="Y3">
        <v>94</v>
      </c>
      <c r="Z3">
        <v>4</v>
      </c>
      <c r="AA3">
        <v>3</v>
      </c>
      <c r="AB3">
        <v>71</v>
      </c>
      <c r="AC3">
        <v>11</v>
      </c>
      <c r="AD3">
        <v>62</v>
      </c>
      <c r="AE3">
        <v>54</v>
      </c>
      <c r="AF3">
        <v>27</v>
      </c>
    </row>
    <row r="4" spans="1:32" x14ac:dyDescent="0.45">
      <c r="A4" s="26">
        <v>3</v>
      </c>
      <c r="B4">
        <v>76</v>
      </c>
      <c r="C4">
        <v>32</v>
      </c>
      <c r="D4">
        <v>93</v>
      </c>
      <c r="E4">
        <v>25</v>
      </c>
      <c r="F4">
        <v>13</v>
      </c>
      <c r="G4">
        <v>57</v>
      </c>
      <c r="H4">
        <v>53</v>
      </c>
      <c r="I4">
        <v>4</v>
      </c>
      <c r="J4">
        <v>34</v>
      </c>
      <c r="K4">
        <v>3</v>
      </c>
      <c r="L4">
        <v>76</v>
      </c>
      <c r="M4">
        <v>18</v>
      </c>
      <c r="N4">
        <v>21</v>
      </c>
      <c r="O4">
        <v>23</v>
      </c>
      <c r="P4">
        <v>8</v>
      </c>
      <c r="Q4">
        <v>61</v>
      </c>
      <c r="R4">
        <v>74</v>
      </c>
      <c r="S4">
        <v>7</v>
      </c>
      <c r="T4">
        <v>32</v>
      </c>
      <c r="U4">
        <v>83</v>
      </c>
      <c r="V4">
        <v>30</v>
      </c>
      <c r="W4">
        <v>74</v>
      </c>
      <c r="X4">
        <v>23</v>
      </c>
      <c r="Y4">
        <v>50</v>
      </c>
      <c r="Z4">
        <v>99</v>
      </c>
      <c r="AA4">
        <v>29</v>
      </c>
      <c r="AB4">
        <v>85</v>
      </c>
      <c r="AC4">
        <v>86</v>
      </c>
      <c r="AD4">
        <v>84</v>
      </c>
      <c r="AE4">
        <v>62</v>
      </c>
      <c r="AF4">
        <v>48</v>
      </c>
    </row>
    <row r="5" spans="1:32" x14ac:dyDescent="0.45">
      <c r="A5" s="26">
        <v>4</v>
      </c>
      <c r="B5">
        <v>20</v>
      </c>
      <c r="C5">
        <v>55</v>
      </c>
      <c r="D5">
        <v>67</v>
      </c>
      <c r="E5">
        <v>63</v>
      </c>
      <c r="F5">
        <v>1</v>
      </c>
      <c r="G5">
        <v>45</v>
      </c>
      <c r="H5">
        <v>82</v>
      </c>
      <c r="I5">
        <v>72</v>
      </c>
      <c r="J5">
        <v>75</v>
      </c>
      <c r="K5">
        <v>98</v>
      </c>
      <c r="L5">
        <v>65</v>
      </c>
      <c r="M5">
        <v>40</v>
      </c>
      <c r="N5">
        <v>44</v>
      </c>
      <c r="O5">
        <v>15</v>
      </c>
      <c r="P5">
        <v>88</v>
      </c>
      <c r="Q5">
        <v>44</v>
      </c>
      <c r="R5">
        <v>86</v>
      </c>
      <c r="S5">
        <v>13</v>
      </c>
      <c r="T5">
        <v>54</v>
      </c>
      <c r="U5">
        <v>73</v>
      </c>
      <c r="V5">
        <v>77</v>
      </c>
      <c r="W5">
        <v>2</v>
      </c>
      <c r="X5">
        <v>20</v>
      </c>
      <c r="Y5">
        <v>53</v>
      </c>
      <c r="Z5">
        <v>6</v>
      </c>
      <c r="AA5">
        <v>50</v>
      </c>
      <c r="AB5">
        <v>78</v>
      </c>
      <c r="AC5">
        <v>56</v>
      </c>
      <c r="AD5">
        <v>84</v>
      </c>
      <c r="AE5">
        <v>66</v>
      </c>
      <c r="AF5">
        <v>30</v>
      </c>
    </row>
    <row r="6" spans="1:32" x14ac:dyDescent="0.45">
      <c r="A6" s="26">
        <v>5</v>
      </c>
      <c r="B6">
        <v>70</v>
      </c>
      <c r="C6">
        <v>45</v>
      </c>
      <c r="D6">
        <v>53</v>
      </c>
      <c r="E6">
        <v>69</v>
      </c>
      <c r="F6">
        <v>17</v>
      </c>
      <c r="G6">
        <v>36</v>
      </c>
      <c r="H6">
        <v>8</v>
      </c>
      <c r="I6">
        <v>46</v>
      </c>
      <c r="J6">
        <v>15</v>
      </c>
      <c r="K6">
        <v>80</v>
      </c>
      <c r="L6">
        <v>89</v>
      </c>
      <c r="M6">
        <v>51</v>
      </c>
      <c r="N6">
        <v>7</v>
      </c>
      <c r="O6">
        <v>38</v>
      </c>
      <c r="P6">
        <v>10</v>
      </c>
      <c r="Q6">
        <v>11</v>
      </c>
      <c r="R6">
        <v>57</v>
      </c>
      <c r="S6">
        <v>34</v>
      </c>
      <c r="T6">
        <v>19</v>
      </c>
      <c r="U6">
        <v>75</v>
      </c>
      <c r="V6">
        <v>70</v>
      </c>
      <c r="W6">
        <v>73</v>
      </c>
      <c r="X6">
        <v>1</v>
      </c>
      <c r="Y6">
        <v>14</v>
      </c>
      <c r="Z6">
        <v>21</v>
      </c>
      <c r="AA6">
        <v>26</v>
      </c>
      <c r="AB6">
        <v>61</v>
      </c>
      <c r="AC6">
        <v>26</v>
      </c>
      <c r="AD6">
        <v>94</v>
      </c>
      <c r="AE6">
        <v>47</v>
      </c>
      <c r="AF6">
        <v>51</v>
      </c>
    </row>
    <row r="7" spans="1:32" x14ac:dyDescent="0.45">
      <c r="A7" s="26">
        <v>6</v>
      </c>
      <c r="B7">
        <v>79</v>
      </c>
      <c r="C7">
        <v>81</v>
      </c>
      <c r="D7">
        <v>88</v>
      </c>
      <c r="E7">
        <v>24</v>
      </c>
      <c r="F7">
        <v>87</v>
      </c>
      <c r="G7">
        <v>11</v>
      </c>
      <c r="H7">
        <v>46</v>
      </c>
      <c r="I7">
        <v>22</v>
      </c>
      <c r="J7">
        <v>80</v>
      </c>
      <c r="K7">
        <v>86</v>
      </c>
      <c r="L7">
        <v>59</v>
      </c>
      <c r="M7">
        <v>67</v>
      </c>
      <c r="N7">
        <v>68</v>
      </c>
      <c r="O7">
        <v>34</v>
      </c>
      <c r="P7">
        <v>87</v>
      </c>
      <c r="Q7">
        <v>69</v>
      </c>
      <c r="R7">
        <v>72</v>
      </c>
      <c r="S7">
        <v>41</v>
      </c>
      <c r="T7">
        <v>2</v>
      </c>
      <c r="U7">
        <v>61</v>
      </c>
      <c r="V7">
        <v>86</v>
      </c>
      <c r="W7">
        <v>76</v>
      </c>
      <c r="X7">
        <v>22</v>
      </c>
      <c r="Y7">
        <v>39</v>
      </c>
      <c r="Z7">
        <v>94</v>
      </c>
      <c r="AA7">
        <v>43</v>
      </c>
      <c r="AB7">
        <v>33</v>
      </c>
      <c r="AC7">
        <v>65</v>
      </c>
      <c r="AD7">
        <v>80</v>
      </c>
      <c r="AE7">
        <v>55</v>
      </c>
      <c r="AF7">
        <v>46</v>
      </c>
    </row>
    <row r="8" spans="1:32" x14ac:dyDescent="0.45">
      <c r="A8" s="26">
        <v>7</v>
      </c>
      <c r="B8">
        <v>83</v>
      </c>
      <c r="C8">
        <v>87</v>
      </c>
      <c r="D8">
        <v>36</v>
      </c>
      <c r="E8">
        <v>51</v>
      </c>
      <c r="F8">
        <v>98</v>
      </c>
      <c r="G8">
        <v>73</v>
      </c>
      <c r="H8">
        <v>13</v>
      </c>
      <c r="I8">
        <v>38</v>
      </c>
      <c r="J8">
        <v>35</v>
      </c>
      <c r="K8">
        <v>53</v>
      </c>
      <c r="L8">
        <v>71</v>
      </c>
      <c r="M8">
        <v>34</v>
      </c>
      <c r="N8">
        <v>7</v>
      </c>
      <c r="O8">
        <v>73</v>
      </c>
      <c r="P8">
        <v>56</v>
      </c>
      <c r="Q8">
        <v>2</v>
      </c>
      <c r="R8">
        <v>59</v>
      </c>
      <c r="S8">
        <v>29</v>
      </c>
      <c r="T8">
        <v>21</v>
      </c>
      <c r="U8">
        <v>29</v>
      </c>
      <c r="V8">
        <v>55</v>
      </c>
      <c r="W8">
        <v>78</v>
      </c>
      <c r="X8">
        <v>70</v>
      </c>
      <c r="Y8">
        <v>89</v>
      </c>
      <c r="Z8">
        <v>56</v>
      </c>
      <c r="AA8">
        <v>3</v>
      </c>
      <c r="AB8">
        <v>25</v>
      </c>
      <c r="AC8">
        <v>76</v>
      </c>
      <c r="AD8">
        <v>59</v>
      </c>
      <c r="AE8">
        <v>91</v>
      </c>
      <c r="AF8">
        <v>27</v>
      </c>
    </row>
    <row r="9" spans="1:32" x14ac:dyDescent="0.45">
      <c r="A9" s="26">
        <v>8</v>
      </c>
      <c r="B9">
        <v>57</v>
      </c>
      <c r="C9">
        <v>48</v>
      </c>
      <c r="D9">
        <v>28</v>
      </c>
      <c r="E9">
        <v>68</v>
      </c>
      <c r="F9">
        <v>98</v>
      </c>
      <c r="G9">
        <v>44</v>
      </c>
      <c r="H9">
        <v>26</v>
      </c>
      <c r="I9">
        <v>42</v>
      </c>
      <c r="J9">
        <v>99</v>
      </c>
      <c r="K9">
        <v>97</v>
      </c>
      <c r="L9">
        <v>44</v>
      </c>
      <c r="M9">
        <v>68</v>
      </c>
      <c r="N9">
        <v>75</v>
      </c>
      <c r="O9">
        <v>90</v>
      </c>
      <c r="P9">
        <v>5</v>
      </c>
      <c r="Q9">
        <v>98</v>
      </c>
      <c r="R9">
        <v>30</v>
      </c>
      <c r="S9">
        <v>64</v>
      </c>
      <c r="T9">
        <v>9</v>
      </c>
      <c r="U9">
        <v>95</v>
      </c>
      <c r="V9">
        <v>35</v>
      </c>
      <c r="W9">
        <v>27</v>
      </c>
      <c r="X9">
        <v>78</v>
      </c>
      <c r="Y9">
        <v>6</v>
      </c>
      <c r="Z9">
        <v>21</v>
      </c>
      <c r="AA9">
        <v>68</v>
      </c>
      <c r="AB9">
        <v>50</v>
      </c>
      <c r="AC9">
        <v>83</v>
      </c>
      <c r="AD9">
        <v>11</v>
      </c>
      <c r="AE9">
        <v>31</v>
      </c>
      <c r="AF9">
        <v>43</v>
      </c>
    </row>
    <row r="10" spans="1:32" x14ac:dyDescent="0.45">
      <c r="A10" s="26">
        <v>9</v>
      </c>
      <c r="B10">
        <v>18</v>
      </c>
      <c r="C10">
        <v>28</v>
      </c>
      <c r="D10">
        <v>39</v>
      </c>
      <c r="E10">
        <v>86</v>
      </c>
      <c r="F10">
        <v>21</v>
      </c>
      <c r="G10">
        <v>17</v>
      </c>
      <c r="H10">
        <v>99</v>
      </c>
      <c r="I10">
        <v>83</v>
      </c>
      <c r="J10">
        <v>20</v>
      </c>
      <c r="K10">
        <v>98</v>
      </c>
      <c r="L10">
        <v>47</v>
      </c>
      <c r="M10">
        <v>52</v>
      </c>
      <c r="N10">
        <v>79</v>
      </c>
      <c r="O10">
        <v>18</v>
      </c>
      <c r="P10">
        <v>58</v>
      </c>
      <c r="Q10">
        <v>45</v>
      </c>
      <c r="R10">
        <v>20</v>
      </c>
      <c r="S10">
        <v>52</v>
      </c>
      <c r="T10">
        <v>94</v>
      </c>
      <c r="U10">
        <v>96</v>
      </c>
      <c r="V10">
        <v>29</v>
      </c>
      <c r="W10">
        <v>23</v>
      </c>
      <c r="X10">
        <v>50</v>
      </c>
      <c r="Y10">
        <v>80</v>
      </c>
      <c r="Z10">
        <v>54</v>
      </c>
      <c r="AA10">
        <v>78</v>
      </c>
      <c r="AB10">
        <v>17</v>
      </c>
      <c r="AC10">
        <v>12</v>
      </c>
      <c r="AD10">
        <v>31</v>
      </c>
      <c r="AE10">
        <v>61</v>
      </c>
      <c r="AF10">
        <v>44</v>
      </c>
    </row>
    <row r="11" spans="1:32" x14ac:dyDescent="0.45">
      <c r="A11" s="26">
        <v>10</v>
      </c>
      <c r="B11">
        <v>34</v>
      </c>
      <c r="C11">
        <v>46</v>
      </c>
      <c r="D11">
        <v>79</v>
      </c>
      <c r="E11">
        <v>63</v>
      </c>
      <c r="F11">
        <v>24</v>
      </c>
      <c r="G11">
        <v>49</v>
      </c>
      <c r="H11">
        <v>21</v>
      </c>
      <c r="I11">
        <v>4</v>
      </c>
      <c r="J11">
        <v>42</v>
      </c>
      <c r="K11">
        <v>58</v>
      </c>
      <c r="L11">
        <v>50</v>
      </c>
      <c r="M11">
        <v>52</v>
      </c>
      <c r="N11">
        <v>52</v>
      </c>
      <c r="O11">
        <v>54</v>
      </c>
      <c r="P11">
        <v>64</v>
      </c>
      <c r="Q11">
        <v>20</v>
      </c>
      <c r="R11">
        <v>34</v>
      </c>
      <c r="S11">
        <v>65</v>
      </c>
      <c r="T11">
        <v>57</v>
      </c>
      <c r="U11">
        <v>29</v>
      </c>
      <c r="V11">
        <v>20</v>
      </c>
      <c r="W11">
        <v>40</v>
      </c>
      <c r="X11">
        <v>43</v>
      </c>
      <c r="Y11">
        <v>9</v>
      </c>
      <c r="Z11">
        <v>60</v>
      </c>
      <c r="AA11">
        <v>43</v>
      </c>
      <c r="AB11">
        <v>22</v>
      </c>
      <c r="AC11">
        <v>23</v>
      </c>
      <c r="AD11">
        <v>70</v>
      </c>
      <c r="AE11">
        <v>89</v>
      </c>
      <c r="AF11">
        <v>23</v>
      </c>
    </row>
    <row r="12" spans="1:32" x14ac:dyDescent="0.45">
      <c r="A12" s="26">
        <v>11</v>
      </c>
      <c r="B12">
        <v>35</v>
      </c>
      <c r="C12">
        <v>42</v>
      </c>
      <c r="D12">
        <v>27</v>
      </c>
      <c r="E12">
        <v>36</v>
      </c>
      <c r="F12">
        <v>53</v>
      </c>
      <c r="G12">
        <v>68</v>
      </c>
      <c r="H12">
        <v>11</v>
      </c>
      <c r="I12">
        <v>4</v>
      </c>
      <c r="J12">
        <v>25</v>
      </c>
      <c r="K12">
        <v>1</v>
      </c>
      <c r="L12">
        <v>80</v>
      </c>
      <c r="M12">
        <v>53</v>
      </c>
      <c r="N12">
        <v>27</v>
      </c>
      <c r="O12">
        <v>8</v>
      </c>
      <c r="P12">
        <v>25</v>
      </c>
      <c r="Q12">
        <v>46</v>
      </c>
      <c r="R12">
        <v>46</v>
      </c>
      <c r="S12">
        <v>42</v>
      </c>
      <c r="T12">
        <v>21</v>
      </c>
      <c r="U12">
        <v>81</v>
      </c>
      <c r="V12">
        <v>87</v>
      </c>
      <c r="W12">
        <v>30</v>
      </c>
      <c r="X12">
        <v>69</v>
      </c>
      <c r="Y12">
        <v>48</v>
      </c>
      <c r="Z12">
        <v>78</v>
      </c>
      <c r="AA12">
        <v>75</v>
      </c>
      <c r="AB12">
        <v>76</v>
      </c>
      <c r="AC12">
        <v>22</v>
      </c>
      <c r="AD12">
        <v>80</v>
      </c>
      <c r="AE12">
        <v>32</v>
      </c>
      <c r="AF12">
        <v>68</v>
      </c>
    </row>
    <row r="13" spans="1:32" x14ac:dyDescent="0.45">
      <c r="A13" s="26">
        <v>12</v>
      </c>
      <c r="B13">
        <v>79</v>
      </c>
      <c r="C13">
        <v>12</v>
      </c>
      <c r="D13">
        <v>98</v>
      </c>
      <c r="E13">
        <v>68</v>
      </c>
      <c r="F13">
        <v>53</v>
      </c>
      <c r="G13">
        <v>6</v>
      </c>
      <c r="H13">
        <v>83</v>
      </c>
      <c r="I13">
        <v>39</v>
      </c>
      <c r="J13">
        <v>6</v>
      </c>
      <c r="K13">
        <v>58</v>
      </c>
      <c r="L13">
        <v>74</v>
      </c>
      <c r="M13">
        <v>78</v>
      </c>
      <c r="N13">
        <v>19</v>
      </c>
      <c r="O13">
        <v>13</v>
      </c>
      <c r="P13">
        <v>60</v>
      </c>
      <c r="Q13">
        <v>70</v>
      </c>
      <c r="R13">
        <v>1</v>
      </c>
      <c r="S13">
        <v>80</v>
      </c>
      <c r="T13">
        <v>42</v>
      </c>
      <c r="U13">
        <v>68</v>
      </c>
      <c r="V13">
        <v>35</v>
      </c>
      <c r="W13">
        <v>96</v>
      </c>
      <c r="X13">
        <v>68</v>
      </c>
      <c r="Y13">
        <v>2</v>
      </c>
      <c r="Z13">
        <v>89</v>
      </c>
      <c r="AA13">
        <v>88</v>
      </c>
      <c r="AB13">
        <v>46</v>
      </c>
      <c r="AC13">
        <v>28</v>
      </c>
      <c r="AD13">
        <v>24</v>
      </c>
      <c r="AE13">
        <v>97</v>
      </c>
      <c r="AF13">
        <v>55</v>
      </c>
    </row>
    <row r="14" spans="1:32" x14ac:dyDescent="0.45">
      <c r="A14" s="26">
        <v>13</v>
      </c>
      <c r="B14">
        <v>39</v>
      </c>
      <c r="C14">
        <v>91</v>
      </c>
      <c r="D14">
        <v>18</v>
      </c>
      <c r="E14">
        <v>42</v>
      </c>
      <c r="F14">
        <v>27</v>
      </c>
      <c r="G14">
        <v>32</v>
      </c>
      <c r="H14">
        <v>33</v>
      </c>
      <c r="I14">
        <v>88</v>
      </c>
      <c r="J14">
        <v>30</v>
      </c>
      <c r="K14">
        <v>31</v>
      </c>
      <c r="L14">
        <v>71</v>
      </c>
      <c r="M14">
        <v>67</v>
      </c>
      <c r="N14">
        <v>91</v>
      </c>
      <c r="O14">
        <v>85</v>
      </c>
      <c r="P14">
        <v>77</v>
      </c>
      <c r="Q14">
        <v>24</v>
      </c>
      <c r="R14">
        <v>9</v>
      </c>
      <c r="S14">
        <v>35</v>
      </c>
      <c r="T14">
        <v>32</v>
      </c>
      <c r="U14">
        <v>80</v>
      </c>
      <c r="V14">
        <v>78</v>
      </c>
      <c r="W14">
        <v>23</v>
      </c>
      <c r="X14">
        <v>21</v>
      </c>
      <c r="Y14">
        <v>88</v>
      </c>
      <c r="Z14">
        <v>13</v>
      </c>
      <c r="AA14">
        <v>98</v>
      </c>
      <c r="AB14">
        <v>50</v>
      </c>
      <c r="AC14">
        <v>33</v>
      </c>
      <c r="AD14">
        <v>90</v>
      </c>
      <c r="AE14">
        <v>55</v>
      </c>
      <c r="AF14">
        <v>70</v>
      </c>
    </row>
    <row r="15" spans="1:32" x14ac:dyDescent="0.45">
      <c r="A15" s="26">
        <v>14</v>
      </c>
      <c r="B15">
        <v>87</v>
      </c>
      <c r="C15">
        <v>44</v>
      </c>
      <c r="D15">
        <v>82</v>
      </c>
      <c r="E15">
        <v>35</v>
      </c>
      <c r="F15">
        <v>40</v>
      </c>
      <c r="G15">
        <v>30</v>
      </c>
      <c r="H15">
        <v>34</v>
      </c>
      <c r="I15">
        <v>71</v>
      </c>
      <c r="J15">
        <v>78</v>
      </c>
      <c r="K15">
        <v>99</v>
      </c>
      <c r="L15">
        <v>61</v>
      </c>
      <c r="M15">
        <v>38</v>
      </c>
      <c r="N15">
        <v>3</v>
      </c>
      <c r="O15">
        <v>42</v>
      </c>
      <c r="P15">
        <v>15</v>
      </c>
      <c r="Q15">
        <v>60</v>
      </c>
      <c r="R15">
        <v>12</v>
      </c>
      <c r="S15">
        <v>20</v>
      </c>
      <c r="T15">
        <v>86</v>
      </c>
      <c r="U15">
        <v>29</v>
      </c>
      <c r="V15">
        <v>52</v>
      </c>
      <c r="W15">
        <v>44</v>
      </c>
      <c r="X15">
        <v>97</v>
      </c>
      <c r="Y15">
        <v>53</v>
      </c>
      <c r="Z15">
        <v>38</v>
      </c>
      <c r="AA15">
        <v>28</v>
      </c>
      <c r="AB15">
        <v>29</v>
      </c>
      <c r="AC15">
        <v>10</v>
      </c>
      <c r="AD15">
        <v>72</v>
      </c>
      <c r="AE15">
        <v>83</v>
      </c>
      <c r="AF15">
        <v>9</v>
      </c>
    </row>
    <row r="16" spans="1:32" x14ac:dyDescent="0.45">
      <c r="A16" s="26">
        <v>15</v>
      </c>
      <c r="B16">
        <v>18</v>
      </c>
      <c r="C16">
        <v>56</v>
      </c>
      <c r="D16">
        <v>86</v>
      </c>
      <c r="E16">
        <v>14</v>
      </c>
      <c r="F16">
        <v>15</v>
      </c>
      <c r="G16">
        <v>5</v>
      </c>
      <c r="H16">
        <v>39</v>
      </c>
      <c r="I16">
        <v>95</v>
      </c>
      <c r="J16">
        <v>8</v>
      </c>
      <c r="K16">
        <v>67</v>
      </c>
      <c r="L16">
        <v>62</v>
      </c>
      <c r="M16">
        <v>21</v>
      </c>
      <c r="N16">
        <v>92</v>
      </c>
      <c r="O16">
        <v>73</v>
      </c>
      <c r="P16">
        <v>97</v>
      </c>
      <c r="Q16">
        <v>22</v>
      </c>
      <c r="R16">
        <v>69</v>
      </c>
      <c r="S16">
        <v>51</v>
      </c>
      <c r="T16">
        <v>46</v>
      </c>
      <c r="U16">
        <v>2</v>
      </c>
      <c r="V16">
        <v>79</v>
      </c>
      <c r="W16">
        <v>81</v>
      </c>
      <c r="X16">
        <v>6</v>
      </c>
      <c r="Y16">
        <v>37</v>
      </c>
      <c r="Z16">
        <v>13</v>
      </c>
      <c r="AA16">
        <v>19</v>
      </c>
      <c r="AB16">
        <v>57</v>
      </c>
      <c r="AC16">
        <v>50</v>
      </c>
      <c r="AD16">
        <v>55</v>
      </c>
      <c r="AE16">
        <v>11</v>
      </c>
      <c r="AF16">
        <v>22</v>
      </c>
    </row>
    <row r="17" spans="1:32" x14ac:dyDescent="0.45">
      <c r="A17" s="26">
        <v>16</v>
      </c>
      <c r="B17">
        <v>80</v>
      </c>
      <c r="C17">
        <v>58</v>
      </c>
      <c r="D17">
        <v>16</v>
      </c>
      <c r="E17">
        <v>45</v>
      </c>
      <c r="F17">
        <v>85</v>
      </c>
      <c r="G17">
        <v>27</v>
      </c>
      <c r="H17">
        <v>41</v>
      </c>
      <c r="I17">
        <v>60</v>
      </c>
      <c r="J17">
        <v>45</v>
      </c>
      <c r="K17">
        <v>62</v>
      </c>
      <c r="L17">
        <v>69</v>
      </c>
      <c r="M17">
        <v>3</v>
      </c>
      <c r="N17">
        <v>97</v>
      </c>
      <c r="O17">
        <v>70</v>
      </c>
      <c r="P17">
        <v>27</v>
      </c>
      <c r="Q17">
        <v>43</v>
      </c>
      <c r="R17">
        <v>72</v>
      </c>
      <c r="S17">
        <v>22</v>
      </c>
      <c r="T17">
        <v>52</v>
      </c>
      <c r="U17">
        <v>19</v>
      </c>
      <c r="V17">
        <v>58</v>
      </c>
      <c r="W17">
        <v>68</v>
      </c>
      <c r="X17">
        <v>67</v>
      </c>
      <c r="Y17">
        <v>89</v>
      </c>
      <c r="Z17">
        <v>66</v>
      </c>
      <c r="AA17">
        <v>19</v>
      </c>
      <c r="AB17">
        <v>52</v>
      </c>
      <c r="AC17">
        <v>72</v>
      </c>
      <c r="AD17">
        <v>39</v>
      </c>
      <c r="AE17">
        <v>63</v>
      </c>
      <c r="AF17">
        <v>94</v>
      </c>
    </row>
    <row r="18" spans="1:32" x14ac:dyDescent="0.45">
      <c r="A18" s="26">
        <v>17</v>
      </c>
      <c r="B18">
        <v>96</v>
      </c>
      <c r="C18">
        <v>35</v>
      </c>
      <c r="D18">
        <v>56</v>
      </c>
      <c r="E18">
        <v>68</v>
      </c>
      <c r="F18">
        <v>60</v>
      </c>
      <c r="G18">
        <v>36</v>
      </c>
      <c r="H18">
        <v>86</v>
      </c>
      <c r="I18">
        <v>61</v>
      </c>
      <c r="J18">
        <v>46</v>
      </c>
      <c r="K18">
        <v>33</v>
      </c>
      <c r="L18">
        <v>12</v>
      </c>
      <c r="M18">
        <v>99</v>
      </c>
      <c r="N18">
        <v>31</v>
      </c>
      <c r="O18">
        <v>59</v>
      </c>
      <c r="P18">
        <v>28</v>
      </c>
      <c r="Q18">
        <v>61</v>
      </c>
      <c r="R18">
        <v>86</v>
      </c>
      <c r="S18">
        <v>60</v>
      </c>
      <c r="T18">
        <v>95</v>
      </c>
      <c r="U18">
        <v>56</v>
      </c>
      <c r="V18">
        <v>14</v>
      </c>
      <c r="W18">
        <v>98</v>
      </c>
      <c r="X18">
        <v>34</v>
      </c>
      <c r="Y18">
        <v>44</v>
      </c>
      <c r="Z18">
        <v>25</v>
      </c>
      <c r="AA18">
        <v>71</v>
      </c>
      <c r="AB18">
        <v>93</v>
      </c>
      <c r="AC18">
        <v>71</v>
      </c>
      <c r="AD18">
        <v>1</v>
      </c>
      <c r="AE18">
        <v>55</v>
      </c>
      <c r="AF18">
        <v>89</v>
      </c>
    </row>
    <row r="19" spans="1:32" x14ac:dyDescent="0.45">
      <c r="A19" s="26">
        <v>18</v>
      </c>
      <c r="B19">
        <v>37</v>
      </c>
      <c r="C19">
        <v>37</v>
      </c>
      <c r="D19">
        <v>45</v>
      </c>
      <c r="E19">
        <v>82</v>
      </c>
      <c r="F19">
        <v>51</v>
      </c>
      <c r="G19">
        <v>29</v>
      </c>
      <c r="H19">
        <v>93</v>
      </c>
      <c r="I19">
        <v>38</v>
      </c>
      <c r="J19">
        <v>72</v>
      </c>
      <c r="K19">
        <v>17</v>
      </c>
      <c r="L19">
        <v>22</v>
      </c>
      <c r="M19">
        <v>15</v>
      </c>
      <c r="N19">
        <v>10</v>
      </c>
      <c r="O19">
        <v>44</v>
      </c>
      <c r="P19">
        <v>43</v>
      </c>
      <c r="Q19">
        <v>91</v>
      </c>
      <c r="R19">
        <v>71</v>
      </c>
      <c r="S19">
        <v>28</v>
      </c>
      <c r="T19">
        <v>89</v>
      </c>
      <c r="U19">
        <v>31</v>
      </c>
      <c r="V19">
        <v>49</v>
      </c>
      <c r="W19">
        <v>61</v>
      </c>
      <c r="X19">
        <v>55</v>
      </c>
      <c r="Y19">
        <v>36</v>
      </c>
      <c r="Z19">
        <v>18</v>
      </c>
      <c r="AA19">
        <v>47</v>
      </c>
      <c r="AB19">
        <v>95</v>
      </c>
      <c r="AC19">
        <v>40</v>
      </c>
      <c r="AD19">
        <v>28</v>
      </c>
      <c r="AE19">
        <v>52</v>
      </c>
      <c r="AF19">
        <v>68</v>
      </c>
    </row>
    <row r="20" spans="1:32" x14ac:dyDescent="0.45">
      <c r="A20" s="26">
        <v>19</v>
      </c>
      <c r="B20">
        <v>53</v>
      </c>
      <c r="C20">
        <v>57</v>
      </c>
      <c r="D20">
        <v>82</v>
      </c>
      <c r="E20">
        <v>27</v>
      </c>
      <c r="F20">
        <v>10</v>
      </c>
      <c r="G20">
        <v>62</v>
      </c>
      <c r="H20">
        <v>18</v>
      </c>
      <c r="I20">
        <v>64</v>
      </c>
      <c r="J20">
        <v>53</v>
      </c>
      <c r="K20">
        <v>81</v>
      </c>
      <c r="L20">
        <v>2</v>
      </c>
      <c r="M20">
        <v>79</v>
      </c>
      <c r="N20">
        <v>10</v>
      </c>
      <c r="O20">
        <v>92</v>
      </c>
      <c r="P20">
        <v>37</v>
      </c>
      <c r="Q20">
        <v>12</v>
      </c>
      <c r="R20">
        <v>51</v>
      </c>
      <c r="S20">
        <v>34</v>
      </c>
      <c r="T20">
        <v>22</v>
      </c>
      <c r="U20">
        <v>88</v>
      </c>
      <c r="V20">
        <v>88</v>
      </c>
      <c r="W20">
        <v>78</v>
      </c>
      <c r="X20">
        <v>28</v>
      </c>
      <c r="Y20">
        <v>45</v>
      </c>
      <c r="Z20">
        <v>12</v>
      </c>
      <c r="AA20">
        <v>98</v>
      </c>
      <c r="AB20">
        <v>99</v>
      </c>
      <c r="AC20">
        <v>6</v>
      </c>
      <c r="AD20">
        <v>68</v>
      </c>
      <c r="AE20">
        <v>70</v>
      </c>
      <c r="AF20">
        <v>10</v>
      </c>
    </row>
    <row r="21" spans="1:32" x14ac:dyDescent="0.45">
      <c r="A21" s="26">
        <v>20</v>
      </c>
      <c r="B21">
        <v>97</v>
      </c>
      <c r="C21">
        <v>37</v>
      </c>
      <c r="D21">
        <v>65</v>
      </c>
      <c r="E21">
        <v>69</v>
      </c>
      <c r="F21">
        <v>27</v>
      </c>
      <c r="G21">
        <v>55</v>
      </c>
      <c r="H21">
        <v>55</v>
      </c>
      <c r="I21">
        <v>13</v>
      </c>
      <c r="J21">
        <v>41</v>
      </c>
      <c r="K21">
        <v>44</v>
      </c>
      <c r="L21">
        <v>19</v>
      </c>
      <c r="M21">
        <v>12</v>
      </c>
      <c r="N21">
        <v>62</v>
      </c>
      <c r="O21">
        <v>89</v>
      </c>
      <c r="P21">
        <v>38</v>
      </c>
      <c r="Q21">
        <v>92</v>
      </c>
      <c r="R21">
        <v>60</v>
      </c>
      <c r="S21">
        <v>30</v>
      </c>
      <c r="T21">
        <v>72</v>
      </c>
      <c r="U21">
        <v>78</v>
      </c>
      <c r="V21">
        <v>26</v>
      </c>
      <c r="W21">
        <v>58</v>
      </c>
      <c r="X21">
        <v>13</v>
      </c>
      <c r="Y21">
        <v>7</v>
      </c>
      <c r="Z21">
        <v>64</v>
      </c>
      <c r="AA21">
        <v>20</v>
      </c>
      <c r="AB21">
        <v>76</v>
      </c>
      <c r="AC21">
        <v>94</v>
      </c>
      <c r="AD21">
        <v>34</v>
      </c>
      <c r="AE21">
        <v>57</v>
      </c>
      <c r="AF21">
        <v>17</v>
      </c>
    </row>
    <row r="22" spans="1:32" x14ac:dyDescent="0.45">
      <c r="A22" s="26">
        <v>21</v>
      </c>
      <c r="B22">
        <v>3</v>
      </c>
      <c r="C22">
        <v>60</v>
      </c>
      <c r="D22">
        <v>42</v>
      </c>
      <c r="E22">
        <v>69</v>
      </c>
      <c r="F22">
        <v>34</v>
      </c>
      <c r="G22">
        <v>3</v>
      </c>
      <c r="H22">
        <v>5</v>
      </c>
      <c r="I22">
        <v>3</v>
      </c>
      <c r="J22">
        <v>34</v>
      </c>
      <c r="K22">
        <v>30</v>
      </c>
      <c r="L22">
        <v>72</v>
      </c>
      <c r="M22">
        <v>63</v>
      </c>
      <c r="N22">
        <v>69</v>
      </c>
      <c r="O22">
        <v>45</v>
      </c>
      <c r="P22">
        <v>45</v>
      </c>
      <c r="Q22">
        <v>69</v>
      </c>
      <c r="R22">
        <v>93</v>
      </c>
      <c r="S22">
        <v>95</v>
      </c>
      <c r="T22">
        <v>12</v>
      </c>
      <c r="U22">
        <v>66</v>
      </c>
      <c r="V22">
        <v>3</v>
      </c>
      <c r="W22">
        <v>75</v>
      </c>
      <c r="X22">
        <v>58</v>
      </c>
      <c r="Y22">
        <v>57</v>
      </c>
      <c r="Z22">
        <v>41</v>
      </c>
      <c r="AA22">
        <v>64</v>
      </c>
      <c r="AB22">
        <v>72</v>
      </c>
      <c r="AC22">
        <v>82</v>
      </c>
      <c r="AD22">
        <v>91</v>
      </c>
      <c r="AE22">
        <v>94</v>
      </c>
      <c r="AF22">
        <v>5</v>
      </c>
    </row>
    <row r="23" spans="1:32" x14ac:dyDescent="0.45">
      <c r="A23" s="26">
        <v>22</v>
      </c>
      <c r="B23">
        <v>49</v>
      </c>
      <c r="C23">
        <v>75</v>
      </c>
      <c r="D23">
        <v>52</v>
      </c>
      <c r="E23">
        <v>36</v>
      </c>
      <c r="F23">
        <v>47</v>
      </c>
      <c r="G23">
        <v>26</v>
      </c>
      <c r="H23">
        <v>19</v>
      </c>
      <c r="I23">
        <v>78</v>
      </c>
      <c r="J23">
        <v>5</v>
      </c>
      <c r="K23">
        <v>92</v>
      </c>
      <c r="L23">
        <v>68</v>
      </c>
      <c r="M23">
        <v>97</v>
      </c>
      <c r="N23">
        <v>41</v>
      </c>
      <c r="O23">
        <v>5</v>
      </c>
      <c r="P23">
        <v>57</v>
      </c>
      <c r="Q23">
        <v>31</v>
      </c>
      <c r="R23">
        <v>83</v>
      </c>
      <c r="S23">
        <v>2</v>
      </c>
      <c r="T23">
        <v>89</v>
      </c>
      <c r="U23">
        <v>65</v>
      </c>
      <c r="V23">
        <v>78</v>
      </c>
      <c r="W23">
        <v>79</v>
      </c>
      <c r="X23">
        <v>21</v>
      </c>
      <c r="Y23">
        <v>99</v>
      </c>
      <c r="Z23">
        <v>28</v>
      </c>
      <c r="AA23">
        <v>79</v>
      </c>
      <c r="AB23">
        <v>96</v>
      </c>
      <c r="AC23">
        <v>66</v>
      </c>
      <c r="AD23">
        <v>40</v>
      </c>
      <c r="AE23">
        <v>40</v>
      </c>
      <c r="AF23">
        <v>63</v>
      </c>
    </row>
    <row r="24" spans="1:32" x14ac:dyDescent="0.45">
      <c r="A24" s="26">
        <v>23</v>
      </c>
      <c r="B24">
        <v>45</v>
      </c>
      <c r="C24">
        <v>29</v>
      </c>
      <c r="D24">
        <v>54</v>
      </c>
      <c r="E24">
        <v>51</v>
      </c>
      <c r="F24">
        <v>64</v>
      </c>
      <c r="G24">
        <v>67</v>
      </c>
      <c r="H24">
        <v>92</v>
      </c>
      <c r="I24">
        <v>70</v>
      </c>
      <c r="J24">
        <v>64</v>
      </c>
      <c r="K24">
        <v>72</v>
      </c>
      <c r="L24">
        <v>79</v>
      </c>
      <c r="M24">
        <v>98</v>
      </c>
      <c r="N24">
        <v>13</v>
      </c>
      <c r="O24">
        <v>7</v>
      </c>
      <c r="P24">
        <v>7</v>
      </c>
      <c r="Q24">
        <v>98</v>
      </c>
      <c r="R24">
        <v>96</v>
      </c>
      <c r="S24">
        <v>32</v>
      </c>
      <c r="T24">
        <v>61</v>
      </c>
      <c r="U24">
        <v>89</v>
      </c>
      <c r="V24">
        <v>1</v>
      </c>
      <c r="W24">
        <v>60</v>
      </c>
      <c r="X24">
        <v>33</v>
      </c>
      <c r="Y24">
        <v>99</v>
      </c>
      <c r="Z24">
        <v>60</v>
      </c>
      <c r="AA24">
        <v>38</v>
      </c>
      <c r="AB24">
        <v>57</v>
      </c>
      <c r="AC24">
        <v>49</v>
      </c>
      <c r="AD24">
        <v>59</v>
      </c>
      <c r="AE24">
        <v>35</v>
      </c>
      <c r="AF24">
        <v>8</v>
      </c>
    </row>
    <row r="25" spans="1:32" x14ac:dyDescent="0.45">
      <c r="A25" s="26">
        <v>24</v>
      </c>
      <c r="B25">
        <v>7</v>
      </c>
      <c r="C25">
        <v>50</v>
      </c>
      <c r="D25">
        <v>99</v>
      </c>
      <c r="E25">
        <v>26</v>
      </c>
      <c r="F25">
        <v>85</v>
      </c>
      <c r="G25">
        <v>74</v>
      </c>
      <c r="H25">
        <v>79</v>
      </c>
      <c r="I25">
        <v>42</v>
      </c>
      <c r="J25">
        <v>84</v>
      </c>
      <c r="K25">
        <v>42</v>
      </c>
      <c r="L25">
        <v>4</v>
      </c>
      <c r="M25">
        <v>23</v>
      </c>
      <c r="N25">
        <v>10</v>
      </c>
      <c r="O25">
        <v>69</v>
      </c>
      <c r="P25">
        <v>88</v>
      </c>
      <c r="Q25">
        <v>91</v>
      </c>
      <c r="R25">
        <v>21</v>
      </c>
      <c r="S25">
        <v>36</v>
      </c>
      <c r="T25">
        <v>6</v>
      </c>
      <c r="U25">
        <v>88</v>
      </c>
      <c r="V25">
        <v>47</v>
      </c>
      <c r="W25">
        <v>90</v>
      </c>
      <c r="X25">
        <v>41</v>
      </c>
      <c r="Y25">
        <v>11</v>
      </c>
      <c r="Z25">
        <v>78</v>
      </c>
      <c r="AA25">
        <v>64</v>
      </c>
      <c r="AB25">
        <v>18</v>
      </c>
      <c r="AC25">
        <v>47</v>
      </c>
      <c r="AD25">
        <v>90</v>
      </c>
      <c r="AE25">
        <v>76</v>
      </c>
      <c r="AF25">
        <v>77</v>
      </c>
    </row>
    <row r="26" spans="1:32" x14ac:dyDescent="0.45">
      <c r="A26" s="26">
        <v>25</v>
      </c>
      <c r="B26">
        <v>53</v>
      </c>
      <c r="C26">
        <v>49</v>
      </c>
      <c r="D26">
        <v>79</v>
      </c>
      <c r="E26">
        <v>47</v>
      </c>
      <c r="F26">
        <v>55</v>
      </c>
      <c r="G26">
        <v>50</v>
      </c>
      <c r="H26">
        <v>1</v>
      </c>
      <c r="I26">
        <v>15</v>
      </c>
      <c r="J26">
        <v>86</v>
      </c>
      <c r="K26">
        <v>17</v>
      </c>
      <c r="L26">
        <v>69</v>
      </c>
      <c r="M26">
        <v>43</v>
      </c>
      <c r="N26">
        <v>26</v>
      </c>
      <c r="O26">
        <v>26</v>
      </c>
      <c r="P26">
        <v>6</v>
      </c>
      <c r="Q26">
        <v>2</v>
      </c>
      <c r="R26">
        <v>61</v>
      </c>
      <c r="S26">
        <v>61</v>
      </c>
      <c r="T26">
        <v>9</v>
      </c>
      <c r="U26">
        <v>44</v>
      </c>
      <c r="V26">
        <v>46</v>
      </c>
      <c r="W26">
        <v>11</v>
      </c>
      <c r="X26">
        <v>37</v>
      </c>
      <c r="Y26">
        <v>95</v>
      </c>
      <c r="Z26">
        <v>2</v>
      </c>
      <c r="AA26">
        <v>68</v>
      </c>
      <c r="AB26">
        <v>32</v>
      </c>
      <c r="AC26">
        <v>3</v>
      </c>
      <c r="AD26">
        <v>98</v>
      </c>
      <c r="AE26">
        <v>5</v>
      </c>
      <c r="AF26">
        <v>89</v>
      </c>
    </row>
    <row r="27" spans="1:32" x14ac:dyDescent="0.45">
      <c r="A27" s="26">
        <v>26</v>
      </c>
      <c r="B27">
        <v>30</v>
      </c>
      <c r="C27">
        <v>99</v>
      </c>
      <c r="D27">
        <v>11</v>
      </c>
      <c r="E27">
        <v>32</v>
      </c>
      <c r="F27">
        <v>95</v>
      </c>
      <c r="G27">
        <v>40</v>
      </c>
      <c r="H27">
        <v>94</v>
      </c>
      <c r="I27">
        <v>79</v>
      </c>
      <c r="J27">
        <v>88</v>
      </c>
      <c r="K27">
        <v>43</v>
      </c>
      <c r="L27">
        <v>31</v>
      </c>
      <c r="M27">
        <v>69</v>
      </c>
      <c r="N27">
        <v>28</v>
      </c>
      <c r="O27">
        <v>25</v>
      </c>
      <c r="P27">
        <v>17</v>
      </c>
      <c r="Q27">
        <v>58</v>
      </c>
      <c r="R27">
        <v>51</v>
      </c>
      <c r="S27">
        <v>10</v>
      </c>
      <c r="T27">
        <v>69</v>
      </c>
      <c r="U27">
        <v>19</v>
      </c>
      <c r="V27">
        <v>36</v>
      </c>
      <c r="W27">
        <v>46</v>
      </c>
      <c r="X27">
        <v>43</v>
      </c>
      <c r="Y27">
        <v>8</v>
      </c>
      <c r="Z27">
        <v>90</v>
      </c>
      <c r="AA27">
        <v>68</v>
      </c>
      <c r="AB27">
        <v>10</v>
      </c>
      <c r="AC27">
        <v>97</v>
      </c>
      <c r="AD27">
        <v>87</v>
      </c>
      <c r="AE27">
        <v>50</v>
      </c>
      <c r="AF27">
        <v>3</v>
      </c>
    </row>
    <row r="28" spans="1:32" x14ac:dyDescent="0.45">
      <c r="A28" s="26">
        <v>27</v>
      </c>
      <c r="B28">
        <v>8</v>
      </c>
      <c r="C28">
        <v>53</v>
      </c>
      <c r="D28">
        <v>8</v>
      </c>
      <c r="E28">
        <v>13</v>
      </c>
      <c r="F28">
        <v>12</v>
      </c>
      <c r="G28">
        <v>98</v>
      </c>
      <c r="H28">
        <v>67</v>
      </c>
      <c r="I28">
        <v>48</v>
      </c>
      <c r="J28">
        <v>64</v>
      </c>
      <c r="K28">
        <v>73</v>
      </c>
      <c r="L28">
        <v>49</v>
      </c>
      <c r="M28">
        <v>66</v>
      </c>
      <c r="N28">
        <v>3</v>
      </c>
      <c r="O28">
        <v>10</v>
      </c>
      <c r="P28">
        <v>59</v>
      </c>
      <c r="Q28">
        <v>31</v>
      </c>
      <c r="R28">
        <v>54</v>
      </c>
      <c r="S28">
        <v>49</v>
      </c>
      <c r="T28">
        <v>96</v>
      </c>
      <c r="U28">
        <v>21</v>
      </c>
      <c r="V28">
        <v>34</v>
      </c>
      <c r="W28">
        <v>82</v>
      </c>
      <c r="X28">
        <v>41</v>
      </c>
      <c r="Y28">
        <v>47</v>
      </c>
      <c r="Z28">
        <v>29</v>
      </c>
      <c r="AA28">
        <v>11</v>
      </c>
      <c r="AB28">
        <v>80</v>
      </c>
      <c r="AC28">
        <v>8</v>
      </c>
      <c r="AD28">
        <v>21</v>
      </c>
      <c r="AE28">
        <v>48</v>
      </c>
      <c r="AF28">
        <v>51</v>
      </c>
    </row>
    <row r="29" spans="1:32" x14ac:dyDescent="0.45">
      <c r="A29" s="26">
        <v>28</v>
      </c>
      <c r="B29">
        <v>32</v>
      </c>
      <c r="C29">
        <v>10</v>
      </c>
      <c r="D29">
        <v>36</v>
      </c>
      <c r="E29">
        <v>99</v>
      </c>
      <c r="F29">
        <v>37</v>
      </c>
      <c r="G29">
        <v>84</v>
      </c>
      <c r="H29">
        <v>88</v>
      </c>
      <c r="I29">
        <v>70</v>
      </c>
      <c r="J29">
        <v>32</v>
      </c>
      <c r="K29">
        <v>75</v>
      </c>
      <c r="L29">
        <v>8</v>
      </c>
      <c r="M29">
        <v>80</v>
      </c>
      <c r="N29">
        <v>92</v>
      </c>
      <c r="O29">
        <v>62</v>
      </c>
      <c r="P29">
        <v>66</v>
      </c>
      <c r="Q29">
        <v>35</v>
      </c>
      <c r="R29">
        <v>61</v>
      </c>
      <c r="S29">
        <v>80</v>
      </c>
      <c r="T29">
        <v>50</v>
      </c>
      <c r="U29">
        <v>2</v>
      </c>
      <c r="V29">
        <v>44</v>
      </c>
      <c r="W29">
        <v>30</v>
      </c>
      <c r="X29">
        <v>6</v>
      </c>
      <c r="Y29">
        <v>80</v>
      </c>
      <c r="Z29">
        <v>88</v>
      </c>
      <c r="AA29">
        <v>86</v>
      </c>
      <c r="AB29">
        <v>80</v>
      </c>
      <c r="AC29">
        <v>14</v>
      </c>
      <c r="AD29">
        <v>43</v>
      </c>
      <c r="AE29">
        <v>8</v>
      </c>
      <c r="AF29">
        <v>48</v>
      </c>
    </row>
    <row r="30" spans="1:32" x14ac:dyDescent="0.45">
      <c r="A30" s="26">
        <v>29</v>
      </c>
      <c r="B30">
        <v>9</v>
      </c>
      <c r="C30">
        <v>74</v>
      </c>
      <c r="D30">
        <v>19</v>
      </c>
      <c r="E30">
        <v>18</v>
      </c>
      <c r="F30">
        <v>97</v>
      </c>
      <c r="G30">
        <v>33</v>
      </c>
      <c r="H30">
        <v>45</v>
      </c>
      <c r="I30">
        <v>9</v>
      </c>
      <c r="J30">
        <v>56</v>
      </c>
      <c r="K30">
        <v>99</v>
      </c>
      <c r="L30">
        <v>51</v>
      </c>
      <c r="M30">
        <v>63</v>
      </c>
      <c r="N30">
        <v>29</v>
      </c>
      <c r="O30">
        <v>12</v>
      </c>
      <c r="P30">
        <v>87</v>
      </c>
      <c r="Q30">
        <v>64</v>
      </c>
      <c r="R30">
        <v>59</v>
      </c>
      <c r="S30">
        <v>39</v>
      </c>
      <c r="T30">
        <v>28</v>
      </c>
      <c r="U30">
        <v>33</v>
      </c>
      <c r="V30">
        <v>96</v>
      </c>
      <c r="W30">
        <v>39</v>
      </c>
      <c r="X30">
        <v>76</v>
      </c>
      <c r="Y30">
        <v>97</v>
      </c>
      <c r="Z30">
        <v>32</v>
      </c>
      <c r="AA30">
        <v>67</v>
      </c>
      <c r="AB30">
        <v>47</v>
      </c>
      <c r="AC30">
        <v>65</v>
      </c>
      <c r="AD30">
        <v>73</v>
      </c>
      <c r="AE30">
        <v>53</v>
      </c>
      <c r="AF30">
        <v>81</v>
      </c>
    </row>
    <row r="31" spans="1:32" x14ac:dyDescent="0.45">
      <c r="A31" s="26">
        <v>30</v>
      </c>
      <c r="B31">
        <v>2</v>
      </c>
      <c r="C31">
        <v>47</v>
      </c>
      <c r="D31">
        <v>14</v>
      </c>
      <c r="E31">
        <v>55</v>
      </c>
      <c r="F31">
        <v>34</v>
      </c>
      <c r="G31">
        <v>80</v>
      </c>
      <c r="H31">
        <v>20</v>
      </c>
      <c r="I31">
        <v>73</v>
      </c>
      <c r="J31">
        <v>62</v>
      </c>
      <c r="K31">
        <v>90</v>
      </c>
      <c r="L31">
        <v>44</v>
      </c>
      <c r="M31">
        <v>23</v>
      </c>
      <c r="N31">
        <v>49</v>
      </c>
      <c r="O31">
        <v>92</v>
      </c>
      <c r="P31">
        <v>23</v>
      </c>
      <c r="Q31">
        <v>61</v>
      </c>
      <c r="R31">
        <v>62</v>
      </c>
      <c r="S31">
        <v>70</v>
      </c>
      <c r="T31">
        <v>5</v>
      </c>
      <c r="U31">
        <v>60</v>
      </c>
      <c r="V31">
        <v>22</v>
      </c>
      <c r="W31">
        <v>91</v>
      </c>
      <c r="X31">
        <v>63</v>
      </c>
      <c r="Y31">
        <v>75</v>
      </c>
      <c r="Z31">
        <v>35</v>
      </c>
      <c r="AA31">
        <v>89</v>
      </c>
      <c r="AB31">
        <v>33</v>
      </c>
      <c r="AC31">
        <v>61</v>
      </c>
      <c r="AD31">
        <v>6</v>
      </c>
      <c r="AE31">
        <v>97</v>
      </c>
      <c r="AF31">
        <v>73</v>
      </c>
    </row>
    <row r="32" spans="1:32" x14ac:dyDescent="0.45">
      <c r="A32" s="26">
        <v>31</v>
      </c>
      <c r="B32">
        <v>52</v>
      </c>
      <c r="C32">
        <v>53</v>
      </c>
      <c r="D32">
        <v>93</v>
      </c>
      <c r="E32">
        <v>23</v>
      </c>
      <c r="F32">
        <v>30</v>
      </c>
      <c r="G32">
        <v>69</v>
      </c>
      <c r="H32">
        <v>63</v>
      </c>
      <c r="I32">
        <v>12</v>
      </c>
      <c r="J32">
        <v>47</v>
      </c>
      <c r="K32">
        <v>16</v>
      </c>
      <c r="L32">
        <v>87</v>
      </c>
      <c r="M32">
        <v>83</v>
      </c>
      <c r="N32">
        <v>29</v>
      </c>
      <c r="O32">
        <v>58</v>
      </c>
      <c r="P32">
        <v>69</v>
      </c>
      <c r="Q32">
        <v>51</v>
      </c>
      <c r="R32">
        <v>57</v>
      </c>
      <c r="S32">
        <v>36</v>
      </c>
      <c r="T32">
        <v>96</v>
      </c>
      <c r="U32">
        <v>21</v>
      </c>
      <c r="V32">
        <v>26</v>
      </c>
      <c r="W32">
        <v>46</v>
      </c>
      <c r="X32">
        <v>34</v>
      </c>
      <c r="Y32">
        <v>62</v>
      </c>
      <c r="Z32">
        <v>42</v>
      </c>
      <c r="AA32">
        <v>53</v>
      </c>
      <c r="AB32">
        <v>37</v>
      </c>
      <c r="AC32">
        <v>93</v>
      </c>
      <c r="AD32">
        <v>48</v>
      </c>
      <c r="AE32">
        <v>35</v>
      </c>
      <c r="AF32">
        <v>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F706"/>
  <sheetViews>
    <sheetView topLeftCell="A3" workbookViewId="0">
      <selection activeCell="F3" sqref="F3"/>
    </sheetView>
  </sheetViews>
  <sheetFormatPr defaultRowHeight="14.25" x14ac:dyDescent="0.45"/>
  <cols>
    <col min="2" max="2" width="15.9296875" bestFit="1" customWidth="1"/>
    <col min="3" max="3" width="28" bestFit="1" customWidth="1"/>
    <col min="4" max="4" width="12.265625" customWidth="1"/>
    <col min="5" max="5" width="15.46484375" customWidth="1"/>
  </cols>
  <sheetData>
    <row r="2" spans="2:6" x14ac:dyDescent="0.45">
      <c r="B2" s="15" t="s">
        <v>3075</v>
      </c>
      <c r="C2" s="15" t="s">
        <v>3076</v>
      </c>
      <c r="D2" s="15" t="s">
        <v>3077</v>
      </c>
      <c r="E2" s="24" t="s">
        <v>3372</v>
      </c>
      <c r="F2" s="24" t="s">
        <v>3375</v>
      </c>
    </row>
    <row r="3" spans="2:6" x14ac:dyDescent="0.45">
      <c r="B3" t="s">
        <v>3078</v>
      </c>
      <c r="C3" t="s">
        <v>3079</v>
      </c>
      <c r="D3">
        <v>180</v>
      </c>
      <c r="E3">
        <f>IF(Сделки[[#This Row],[Тип сделки]]="Продажа",Сделки[[#This Row],[Количество]]*-1,Сделки[[#This Row],[Количество]])</f>
        <v>180</v>
      </c>
      <c r="F3">
        <f>Сделки[[#This Row],[Количество_net]]*VLOOKUP(Сделки[[#This Row],[Дата сделки]],Сделки_табл,2,FALSE)</f>
        <v>32400</v>
      </c>
    </row>
    <row r="4" spans="2:6" x14ac:dyDescent="0.45">
      <c r="B4" t="s">
        <v>3080</v>
      </c>
      <c r="C4" t="s">
        <v>3079</v>
      </c>
      <c r="D4">
        <v>360</v>
      </c>
      <c r="E4">
        <f>IF(Сделки[[#This Row],[Тип сделки]]="Продажа",Сделки[[#This Row],[Количество]]*-1,Сделки[[#This Row],[Количество]])</f>
        <v>360</v>
      </c>
      <c r="F4">
        <f>Сделки[[#This Row],[Количество_net]]*VLOOKUP(Сделки[[#This Row],[Дата сделки]],Сделки_табл,2,FALSE)</f>
        <v>129600</v>
      </c>
    </row>
    <row r="5" spans="2:6" x14ac:dyDescent="0.45">
      <c r="B5" t="s">
        <v>3081</v>
      </c>
      <c r="C5" t="s">
        <v>3079</v>
      </c>
      <c r="D5">
        <v>290</v>
      </c>
      <c r="E5">
        <f>IF(Сделки[[#This Row],[Тип сделки]]="Продажа",Сделки[[#This Row],[Количество]]*-1,Сделки[[#This Row],[Количество]])</f>
        <v>290</v>
      </c>
      <c r="F5">
        <f>Сделки[[#This Row],[Количество_net]]*VLOOKUP(Сделки[[#This Row],[Дата сделки]],Сделки_табл,2,FALSE)</f>
        <v>84100</v>
      </c>
    </row>
    <row r="6" spans="2:6" x14ac:dyDescent="0.45">
      <c r="B6" t="s">
        <v>3082</v>
      </c>
      <c r="C6" t="s">
        <v>3079</v>
      </c>
      <c r="D6">
        <v>90</v>
      </c>
      <c r="E6">
        <f>IF(Сделки[[#This Row],[Тип сделки]]="Продажа",Сделки[[#This Row],[Количество]]*-1,Сделки[[#This Row],[Количество]])</f>
        <v>90</v>
      </c>
      <c r="F6">
        <f>Сделки[[#This Row],[Количество_net]]*VLOOKUP(Сделки[[#This Row],[Дата сделки]],Сделки_табл,2,FALSE)</f>
        <v>8100</v>
      </c>
    </row>
    <row r="7" spans="2:6" x14ac:dyDescent="0.45">
      <c r="B7" t="s">
        <v>2748</v>
      </c>
      <c r="C7" t="s">
        <v>3083</v>
      </c>
      <c r="D7">
        <v>120</v>
      </c>
      <c r="E7">
        <f>IF(Сделки[[#This Row],[Тип сделки]]="Продажа",Сделки[[#This Row],[Количество]]*-1,Сделки[[#This Row],[Количество]])</f>
        <v>-120</v>
      </c>
      <c r="F7">
        <f>Сделки[[#This Row],[Количество_net]]*VLOOKUP(Сделки[[#This Row],[Дата сделки]],Сделки_табл,2,FALSE)</f>
        <v>14400</v>
      </c>
    </row>
    <row r="8" spans="2:6" x14ac:dyDescent="0.45">
      <c r="B8" t="s">
        <v>3084</v>
      </c>
      <c r="C8" t="s">
        <v>3079</v>
      </c>
      <c r="D8">
        <v>280</v>
      </c>
      <c r="E8">
        <f>IF(Сделки[[#This Row],[Тип сделки]]="Продажа",Сделки[[#This Row],[Количество]]*-1,Сделки[[#This Row],[Количество]])</f>
        <v>280</v>
      </c>
      <c r="F8">
        <f>Сделки[[#This Row],[Количество_net]]*VLOOKUP(Сделки[[#This Row],[Дата сделки]],Сделки_табл,2,FALSE)</f>
        <v>78400</v>
      </c>
    </row>
    <row r="9" spans="2:6" x14ac:dyDescent="0.45">
      <c r="B9" t="s">
        <v>3085</v>
      </c>
      <c r="C9" t="s">
        <v>3083</v>
      </c>
      <c r="D9">
        <v>330</v>
      </c>
      <c r="E9">
        <f>IF(Сделки[[#This Row],[Тип сделки]]="Продажа",Сделки[[#This Row],[Количество]]*-1,Сделки[[#This Row],[Количество]])</f>
        <v>-330</v>
      </c>
      <c r="F9">
        <f>Сделки[[#This Row],[Количество_net]]*VLOOKUP(Сделки[[#This Row],[Дата сделки]],Сделки_табл,2,FALSE)</f>
        <v>39600</v>
      </c>
    </row>
    <row r="10" spans="2:6" x14ac:dyDescent="0.45">
      <c r="B10" t="s">
        <v>3085</v>
      </c>
      <c r="C10" t="s">
        <v>3079</v>
      </c>
      <c r="D10">
        <v>210</v>
      </c>
      <c r="E10">
        <f>IF(Сделки[[#This Row],[Тип сделки]]="Продажа",Сделки[[#This Row],[Количество]]*-1,Сделки[[#This Row],[Количество]])</f>
        <v>210</v>
      </c>
      <c r="F10">
        <f>Сделки[[#This Row],[Количество_net]]*VLOOKUP(Сделки[[#This Row],[Дата сделки]],Сделки_табл,2,FALSE)</f>
        <v>-25200</v>
      </c>
    </row>
    <row r="11" spans="2:6" x14ac:dyDescent="0.45">
      <c r="B11" t="s">
        <v>3086</v>
      </c>
      <c r="C11" t="s">
        <v>3083</v>
      </c>
      <c r="D11">
        <v>500</v>
      </c>
      <c r="E11">
        <f>IF(Сделки[[#This Row],[Тип сделки]]="Продажа",Сделки[[#This Row],[Количество]]*-1,Сделки[[#This Row],[Количество]])</f>
        <v>-500</v>
      </c>
      <c r="F11">
        <f>Сделки[[#This Row],[Количество_net]]*VLOOKUP(Сделки[[#This Row],[Дата сделки]],Сделки_табл,2,FALSE)</f>
        <v>250000</v>
      </c>
    </row>
    <row r="12" spans="2:6" x14ac:dyDescent="0.45">
      <c r="B12" t="s">
        <v>3087</v>
      </c>
      <c r="C12" t="s">
        <v>3083</v>
      </c>
      <c r="D12">
        <v>90</v>
      </c>
      <c r="E12">
        <f>IF(Сделки[[#This Row],[Тип сделки]]="Продажа",Сделки[[#This Row],[Количество]]*-1,Сделки[[#This Row],[Количество]])</f>
        <v>-90</v>
      </c>
      <c r="F12">
        <f>Сделки[[#This Row],[Количество_net]]*VLOOKUP(Сделки[[#This Row],[Дата сделки]],Сделки_табл,2,FALSE)</f>
        <v>8100</v>
      </c>
    </row>
    <row r="13" spans="2:6" x14ac:dyDescent="0.45">
      <c r="B13" t="s">
        <v>3088</v>
      </c>
      <c r="C13" t="s">
        <v>3083</v>
      </c>
      <c r="D13">
        <v>400</v>
      </c>
      <c r="E13">
        <f>IF(Сделки[[#This Row],[Тип сделки]]="Продажа",Сделки[[#This Row],[Количество]]*-1,Сделки[[#This Row],[Количество]])</f>
        <v>-400</v>
      </c>
      <c r="F13">
        <f>Сделки[[#This Row],[Количество_net]]*VLOOKUP(Сделки[[#This Row],[Дата сделки]],Сделки_табл,2,FALSE)</f>
        <v>160000</v>
      </c>
    </row>
    <row r="14" spans="2:6" x14ac:dyDescent="0.45">
      <c r="B14" t="s">
        <v>3089</v>
      </c>
      <c r="C14" t="s">
        <v>3079</v>
      </c>
      <c r="D14">
        <v>330</v>
      </c>
      <c r="E14">
        <f>IF(Сделки[[#This Row],[Тип сделки]]="Продажа",Сделки[[#This Row],[Количество]]*-1,Сделки[[#This Row],[Количество]])</f>
        <v>330</v>
      </c>
      <c r="F14">
        <f>Сделки[[#This Row],[Количество_net]]*VLOOKUP(Сделки[[#This Row],[Дата сделки]],Сделки_табл,2,FALSE)</f>
        <v>108900</v>
      </c>
    </row>
    <row r="15" spans="2:6" x14ac:dyDescent="0.45">
      <c r="B15" t="s">
        <v>3090</v>
      </c>
      <c r="C15" t="s">
        <v>3083</v>
      </c>
      <c r="D15">
        <v>450</v>
      </c>
      <c r="E15">
        <f>IF(Сделки[[#This Row],[Тип сделки]]="Продажа",Сделки[[#This Row],[Количество]]*-1,Сделки[[#This Row],[Количество]])</f>
        <v>-450</v>
      </c>
      <c r="F15">
        <f>Сделки[[#This Row],[Количество_net]]*VLOOKUP(Сделки[[#This Row],[Дата сделки]],Сделки_табл,2,FALSE)</f>
        <v>202500</v>
      </c>
    </row>
    <row r="16" spans="2:6" x14ac:dyDescent="0.45">
      <c r="B16" t="s">
        <v>3091</v>
      </c>
      <c r="C16" t="s">
        <v>3083</v>
      </c>
      <c r="D16">
        <v>410</v>
      </c>
      <c r="E16">
        <f>IF(Сделки[[#This Row],[Тип сделки]]="Продажа",Сделки[[#This Row],[Количество]]*-1,Сделки[[#This Row],[Количество]])</f>
        <v>-410</v>
      </c>
      <c r="F16">
        <f>Сделки[[#This Row],[Количество_net]]*VLOOKUP(Сделки[[#This Row],[Дата сделки]],Сделки_табл,2,FALSE)</f>
        <v>168100</v>
      </c>
    </row>
    <row r="17" spans="2:6" x14ac:dyDescent="0.45">
      <c r="B17" t="s">
        <v>3072</v>
      </c>
      <c r="C17" t="s">
        <v>3083</v>
      </c>
      <c r="D17">
        <v>220</v>
      </c>
      <c r="E17">
        <f>IF(Сделки[[#This Row],[Тип сделки]]="Продажа",Сделки[[#This Row],[Количество]]*-1,Сделки[[#This Row],[Количество]])</f>
        <v>-220</v>
      </c>
      <c r="F17">
        <f>Сделки[[#This Row],[Количество_net]]*VLOOKUP(Сделки[[#This Row],[Дата сделки]],Сделки_табл,2,FALSE)</f>
        <v>48400</v>
      </c>
    </row>
    <row r="18" spans="2:6" x14ac:dyDescent="0.45">
      <c r="B18" t="s">
        <v>3092</v>
      </c>
      <c r="C18" t="s">
        <v>3079</v>
      </c>
      <c r="D18">
        <v>360</v>
      </c>
      <c r="E18">
        <f>IF(Сделки[[#This Row],[Тип сделки]]="Продажа",Сделки[[#This Row],[Количество]]*-1,Сделки[[#This Row],[Количество]])</f>
        <v>360</v>
      </c>
      <c r="F18">
        <f>Сделки[[#This Row],[Количество_net]]*VLOOKUP(Сделки[[#This Row],[Дата сделки]],Сделки_табл,2,FALSE)</f>
        <v>129600</v>
      </c>
    </row>
    <row r="19" spans="2:6" x14ac:dyDescent="0.45">
      <c r="B19" t="s">
        <v>3093</v>
      </c>
      <c r="C19" t="s">
        <v>3083</v>
      </c>
      <c r="D19">
        <v>500</v>
      </c>
      <c r="E19">
        <f>IF(Сделки[[#This Row],[Тип сделки]]="Продажа",Сделки[[#This Row],[Количество]]*-1,Сделки[[#This Row],[Количество]])</f>
        <v>-500</v>
      </c>
      <c r="F19">
        <f>Сделки[[#This Row],[Количество_net]]*VLOOKUP(Сделки[[#This Row],[Дата сделки]],Сделки_табл,2,FALSE)</f>
        <v>250000</v>
      </c>
    </row>
    <row r="20" spans="2:6" x14ac:dyDescent="0.45">
      <c r="B20" t="s">
        <v>3094</v>
      </c>
      <c r="C20" t="s">
        <v>3079</v>
      </c>
      <c r="D20">
        <v>280</v>
      </c>
      <c r="E20">
        <f>IF(Сделки[[#This Row],[Тип сделки]]="Продажа",Сделки[[#This Row],[Количество]]*-1,Сделки[[#This Row],[Количество]])</f>
        <v>280</v>
      </c>
      <c r="F20">
        <f>Сделки[[#This Row],[Количество_net]]*VLOOKUP(Сделки[[#This Row],[Дата сделки]],Сделки_табл,2,FALSE)</f>
        <v>201600</v>
      </c>
    </row>
    <row r="21" spans="2:6" x14ac:dyDescent="0.45">
      <c r="B21" t="s">
        <v>3094</v>
      </c>
      <c r="C21" t="s">
        <v>3079</v>
      </c>
      <c r="D21">
        <v>440</v>
      </c>
      <c r="E21">
        <f>IF(Сделки[[#This Row],[Тип сделки]]="Продажа",Сделки[[#This Row],[Количество]]*-1,Сделки[[#This Row],[Количество]])</f>
        <v>440</v>
      </c>
      <c r="F21">
        <f>Сделки[[#This Row],[Количество_net]]*VLOOKUP(Сделки[[#This Row],[Дата сделки]],Сделки_табл,2,FALSE)</f>
        <v>316800</v>
      </c>
    </row>
    <row r="22" spans="2:6" x14ac:dyDescent="0.45">
      <c r="B22" t="s">
        <v>3095</v>
      </c>
      <c r="C22" t="s">
        <v>3083</v>
      </c>
      <c r="D22">
        <v>310</v>
      </c>
      <c r="E22">
        <f>IF(Сделки[[#This Row],[Тип сделки]]="Продажа",Сделки[[#This Row],[Количество]]*-1,Сделки[[#This Row],[Количество]])</f>
        <v>-310</v>
      </c>
      <c r="F22">
        <f>Сделки[[#This Row],[Количество_net]]*VLOOKUP(Сделки[[#This Row],[Дата сделки]],Сделки_табл,2,FALSE)</f>
        <v>96100</v>
      </c>
    </row>
    <row r="23" spans="2:6" x14ac:dyDescent="0.45">
      <c r="B23" t="s">
        <v>3096</v>
      </c>
      <c r="C23" t="s">
        <v>3079</v>
      </c>
      <c r="D23">
        <v>200</v>
      </c>
      <c r="E23">
        <f>IF(Сделки[[#This Row],[Тип сделки]]="Продажа",Сделки[[#This Row],[Количество]]*-1,Сделки[[#This Row],[Количество]])</f>
        <v>200</v>
      </c>
      <c r="F23">
        <f>Сделки[[#This Row],[Количество_net]]*VLOOKUP(Сделки[[#This Row],[Дата сделки]],Сделки_табл,2,FALSE)</f>
        <v>40000</v>
      </c>
    </row>
    <row r="24" spans="2:6" x14ac:dyDescent="0.45">
      <c r="B24" t="s">
        <v>3097</v>
      </c>
      <c r="C24" t="s">
        <v>3079</v>
      </c>
      <c r="D24">
        <v>250</v>
      </c>
      <c r="E24">
        <f>IF(Сделки[[#This Row],[Тип сделки]]="Продажа",Сделки[[#This Row],[Количество]]*-1,Сделки[[#This Row],[Количество]])</f>
        <v>250</v>
      </c>
      <c r="F24">
        <f>Сделки[[#This Row],[Количество_net]]*VLOOKUP(Сделки[[#This Row],[Дата сделки]],Сделки_табл,2,FALSE)</f>
        <v>62500</v>
      </c>
    </row>
    <row r="25" spans="2:6" x14ac:dyDescent="0.45">
      <c r="B25" t="s">
        <v>3098</v>
      </c>
      <c r="C25" t="s">
        <v>3079</v>
      </c>
      <c r="D25">
        <v>210</v>
      </c>
      <c r="E25">
        <f>IF(Сделки[[#This Row],[Тип сделки]]="Продажа",Сделки[[#This Row],[Количество]]*-1,Сделки[[#This Row],[Количество]])</f>
        <v>210</v>
      </c>
      <c r="F25">
        <f>Сделки[[#This Row],[Количество_net]]*VLOOKUP(Сделки[[#This Row],[Дата сделки]],Сделки_табл,2,FALSE)</f>
        <v>44100</v>
      </c>
    </row>
    <row r="26" spans="2:6" x14ac:dyDescent="0.45">
      <c r="B26" t="s">
        <v>3099</v>
      </c>
      <c r="C26" t="s">
        <v>3079</v>
      </c>
      <c r="D26">
        <v>380</v>
      </c>
      <c r="E26">
        <f>IF(Сделки[[#This Row],[Тип сделки]]="Продажа",Сделки[[#This Row],[Количество]]*-1,Сделки[[#This Row],[Количество]])</f>
        <v>380</v>
      </c>
      <c r="F26">
        <f>Сделки[[#This Row],[Количество_net]]*VLOOKUP(Сделки[[#This Row],[Дата сделки]],Сделки_табл,2,FALSE)</f>
        <v>144400</v>
      </c>
    </row>
    <row r="27" spans="2:6" x14ac:dyDescent="0.45">
      <c r="B27" t="s">
        <v>2802</v>
      </c>
      <c r="C27" t="s">
        <v>3079</v>
      </c>
      <c r="D27">
        <v>470</v>
      </c>
      <c r="E27">
        <f>IF(Сделки[[#This Row],[Тип сделки]]="Продажа",Сделки[[#This Row],[Количество]]*-1,Сделки[[#This Row],[Количество]])</f>
        <v>470</v>
      </c>
      <c r="F27">
        <f>Сделки[[#This Row],[Количество_net]]*VLOOKUP(Сделки[[#This Row],[Дата сделки]],Сделки_табл,2,FALSE)</f>
        <v>220900</v>
      </c>
    </row>
    <row r="28" spans="2:6" x14ac:dyDescent="0.45">
      <c r="B28" t="s">
        <v>3100</v>
      </c>
      <c r="C28" t="s">
        <v>3079</v>
      </c>
      <c r="D28">
        <v>60</v>
      </c>
      <c r="E28">
        <f>IF(Сделки[[#This Row],[Тип сделки]]="Продажа",Сделки[[#This Row],[Количество]]*-1,Сделки[[#This Row],[Количество]])</f>
        <v>60</v>
      </c>
      <c r="F28">
        <f>Сделки[[#This Row],[Количество_net]]*VLOOKUP(Сделки[[#This Row],[Дата сделки]],Сделки_табл,2,FALSE)</f>
        <v>3600</v>
      </c>
    </row>
    <row r="29" spans="2:6" x14ac:dyDescent="0.45">
      <c r="B29" t="s">
        <v>3101</v>
      </c>
      <c r="C29" t="s">
        <v>3079</v>
      </c>
      <c r="D29">
        <v>140</v>
      </c>
      <c r="E29">
        <f>IF(Сделки[[#This Row],[Тип сделки]]="Продажа",Сделки[[#This Row],[Количество]]*-1,Сделки[[#This Row],[Количество]])</f>
        <v>140</v>
      </c>
      <c r="F29">
        <f>Сделки[[#This Row],[Количество_net]]*VLOOKUP(Сделки[[#This Row],[Дата сделки]],Сделки_табл,2,FALSE)</f>
        <v>19600</v>
      </c>
    </row>
    <row r="30" spans="2:6" x14ac:dyDescent="0.45">
      <c r="B30" t="s">
        <v>3102</v>
      </c>
      <c r="C30" t="s">
        <v>3079</v>
      </c>
      <c r="D30">
        <v>310</v>
      </c>
      <c r="E30">
        <f>IF(Сделки[[#This Row],[Тип сделки]]="Продажа",Сделки[[#This Row],[Количество]]*-1,Сделки[[#This Row],[Количество]])</f>
        <v>310</v>
      </c>
      <c r="F30">
        <f>Сделки[[#This Row],[Количество_net]]*VLOOKUP(Сделки[[#This Row],[Дата сделки]],Сделки_табл,2,FALSE)</f>
        <v>-9300</v>
      </c>
    </row>
    <row r="31" spans="2:6" x14ac:dyDescent="0.45">
      <c r="B31" t="s">
        <v>3102</v>
      </c>
      <c r="C31" t="s">
        <v>3083</v>
      </c>
      <c r="D31">
        <v>340</v>
      </c>
      <c r="E31">
        <f>IF(Сделки[[#This Row],[Тип сделки]]="Продажа",Сделки[[#This Row],[Количество]]*-1,Сделки[[#This Row],[Количество]])</f>
        <v>-340</v>
      </c>
      <c r="F31">
        <f>Сделки[[#This Row],[Количество_net]]*VLOOKUP(Сделки[[#This Row],[Дата сделки]],Сделки_табл,2,FALSE)</f>
        <v>10200</v>
      </c>
    </row>
    <row r="32" spans="2:6" x14ac:dyDescent="0.45">
      <c r="B32" t="s">
        <v>3103</v>
      </c>
      <c r="C32" t="s">
        <v>3083</v>
      </c>
      <c r="D32">
        <v>60</v>
      </c>
      <c r="E32">
        <f>IF(Сделки[[#This Row],[Тип сделки]]="Продажа",Сделки[[#This Row],[Количество]]*-1,Сделки[[#This Row],[Количество]])</f>
        <v>-60</v>
      </c>
      <c r="F32">
        <f>Сделки[[#This Row],[Количество_net]]*VLOOKUP(Сделки[[#This Row],[Дата сделки]],Сделки_табл,2,FALSE)</f>
        <v>-24600</v>
      </c>
    </row>
    <row r="33" spans="2:6" x14ac:dyDescent="0.45">
      <c r="B33" t="s">
        <v>3103</v>
      </c>
      <c r="C33" t="s">
        <v>3079</v>
      </c>
      <c r="D33">
        <v>470</v>
      </c>
      <c r="E33">
        <f>IF(Сделки[[#This Row],[Тип сделки]]="Продажа",Сделки[[#This Row],[Количество]]*-1,Сделки[[#This Row],[Количество]])</f>
        <v>470</v>
      </c>
      <c r="F33">
        <f>Сделки[[#This Row],[Количество_net]]*VLOOKUP(Сделки[[#This Row],[Дата сделки]],Сделки_табл,2,FALSE)</f>
        <v>192700</v>
      </c>
    </row>
    <row r="34" spans="2:6" x14ac:dyDescent="0.45">
      <c r="B34" t="s">
        <v>3104</v>
      </c>
      <c r="C34" t="s">
        <v>3083</v>
      </c>
      <c r="D34">
        <v>470</v>
      </c>
      <c r="E34">
        <f>IF(Сделки[[#This Row],[Тип сделки]]="Продажа",Сделки[[#This Row],[Количество]]*-1,Сделки[[#This Row],[Количество]])</f>
        <v>-470</v>
      </c>
      <c r="F34">
        <f>Сделки[[#This Row],[Количество_net]]*VLOOKUP(Сделки[[#This Row],[Дата сделки]],Сделки_табл,2,FALSE)</f>
        <v>220900</v>
      </c>
    </row>
    <row r="35" spans="2:6" x14ac:dyDescent="0.45">
      <c r="B35" t="s">
        <v>3105</v>
      </c>
      <c r="C35" t="s">
        <v>3083</v>
      </c>
      <c r="D35">
        <v>100</v>
      </c>
      <c r="E35">
        <f>IF(Сделки[[#This Row],[Тип сделки]]="Продажа",Сделки[[#This Row],[Количество]]*-1,Сделки[[#This Row],[Количество]])</f>
        <v>-100</v>
      </c>
      <c r="F35">
        <f>Сделки[[#This Row],[Количество_net]]*VLOOKUP(Сделки[[#This Row],[Дата сделки]],Сделки_табл,2,FALSE)</f>
        <v>10000</v>
      </c>
    </row>
    <row r="36" spans="2:6" x14ac:dyDescent="0.45">
      <c r="B36" t="s">
        <v>2977</v>
      </c>
      <c r="C36" t="s">
        <v>3079</v>
      </c>
      <c r="D36">
        <v>40</v>
      </c>
      <c r="E36">
        <f>IF(Сделки[[#This Row],[Тип сделки]]="Продажа",Сделки[[#This Row],[Количество]]*-1,Сделки[[#This Row],[Количество]])</f>
        <v>40</v>
      </c>
      <c r="F36">
        <f>Сделки[[#This Row],[Количество_net]]*VLOOKUP(Сделки[[#This Row],[Дата сделки]],Сделки_табл,2,FALSE)</f>
        <v>1600</v>
      </c>
    </row>
    <row r="37" spans="2:6" x14ac:dyDescent="0.45">
      <c r="B37" t="s">
        <v>3106</v>
      </c>
      <c r="C37" t="s">
        <v>3083</v>
      </c>
      <c r="D37">
        <v>260</v>
      </c>
      <c r="E37">
        <f>IF(Сделки[[#This Row],[Тип сделки]]="Продажа",Сделки[[#This Row],[Количество]]*-1,Сделки[[#This Row],[Количество]])</f>
        <v>-260</v>
      </c>
      <c r="F37">
        <f>Сделки[[#This Row],[Количество_net]]*VLOOKUP(Сделки[[#This Row],[Дата сделки]],Сделки_табл,2,FALSE)</f>
        <v>140400</v>
      </c>
    </row>
    <row r="38" spans="2:6" x14ac:dyDescent="0.45">
      <c r="B38" t="s">
        <v>3106</v>
      </c>
      <c r="C38" t="s">
        <v>3083</v>
      </c>
      <c r="D38">
        <v>280</v>
      </c>
      <c r="E38">
        <f>IF(Сделки[[#This Row],[Тип сделки]]="Продажа",Сделки[[#This Row],[Количество]]*-1,Сделки[[#This Row],[Количество]])</f>
        <v>-280</v>
      </c>
      <c r="F38">
        <f>Сделки[[#This Row],[Количество_net]]*VLOOKUP(Сделки[[#This Row],[Дата сделки]],Сделки_табл,2,FALSE)</f>
        <v>151200</v>
      </c>
    </row>
    <row r="39" spans="2:6" x14ac:dyDescent="0.45">
      <c r="B39" t="s">
        <v>2891</v>
      </c>
      <c r="C39" t="s">
        <v>3083</v>
      </c>
      <c r="D39">
        <v>370</v>
      </c>
      <c r="E39">
        <f>IF(Сделки[[#This Row],[Тип сделки]]="Продажа",Сделки[[#This Row],[Количество]]*-1,Сделки[[#This Row],[Количество]])</f>
        <v>-370</v>
      </c>
      <c r="F39">
        <f>Сделки[[#This Row],[Количество_net]]*VLOOKUP(Сделки[[#This Row],[Дата сделки]],Сделки_табл,2,FALSE)</f>
        <v>136900</v>
      </c>
    </row>
    <row r="40" spans="2:6" x14ac:dyDescent="0.45">
      <c r="B40" t="s">
        <v>3107</v>
      </c>
      <c r="C40" t="s">
        <v>3083</v>
      </c>
      <c r="D40">
        <v>470</v>
      </c>
      <c r="E40">
        <f>IF(Сделки[[#This Row],[Тип сделки]]="Продажа",Сделки[[#This Row],[Количество]]*-1,Сделки[[#This Row],[Количество]])</f>
        <v>-470</v>
      </c>
      <c r="F40">
        <f>Сделки[[#This Row],[Количество_net]]*VLOOKUP(Сделки[[#This Row],[Дата сделки]],Сделки_табл,2,FALSE)</f>
        <v>220900</v>
      </c>
    </row>
    <row r="41" spans="2:6" x14ac:dyDescent="0.45">
      <c r="B41" t="s">
        <v>3108</v>
      </c>
      <c r="C41" t="s">
        <v>3083</v>
      </c>
      <c r="D41">
        <v>190</v>
      </c>
      <c r="E41">
        <f>IF(Сделки[[#This Row],[Тип сделки]]="Продажа",Сделки[[#This Row],[Количество]]*-1,Сделки[[#This Row],[Количество]])</f>
        <v>-190</v>
      </c>
      <c r="F41">
        <f>Сделки[[#This Row],[Количество_net]]*VLOOKUP(Сделки[[#This Row],[Дата сделки]],Сделки_табл,2,FALSE)</f>
        <v>36100</v>
      </c>
    </row>
    <row r="42" spans="2:6" x14ac:dyDescent="0.45">
      <c r="B42" t="s">
        <v>3109</v>
      </c>
      <c r="C42" t="s">
        <v>3083</v>
      </c>
      <c r="D42">
        <v>430</v>
      </c>
      <c r="E42">
        <f>IF(Сделки[[#This Row],[Тип сделки]]="Продажа",Сделки[[#This Row],[Количество]]*-1,Сделки[[#This Row],[Количество]])</f>
        <v>-430</v>
      </c>
      <c r="F42">
        <f>Сделки[[#This Row],[Количество_net]]*VLOOKUP(Сделки[[#This Row],[Дата сделки]],Сделки_табл,2,FALSE)</f>
        <v>184900</v>
      </c>
    </row>
    <row r="43" spans="2:6" x14ac:dyDescent="0.45">
      <c r="B43" t="s">
        <v>3110</v>
      </c>
      <c r="C43" t="s">
        <v>3079</v>
      </c>
      <c r="D43">
        <v>500</v>
      </c>
      <c r="E43">
        <f>IF(Сделки[[#This Row],[Тип сделки]]="Продажа",Сделки[[#This Row],[Количество]]*-1,Сделки[[#This Row],[Количество]])</f>
        <v>500</v>
      </c>
      <c r="F43">
        <f>Сделки[[#This Row],[Количество_net]]*VLOOKUP(Сделки[[#This Row],[Дата сделки]],Сделки_табл,2,FALSE)</f>
        <v>250000</v>
      </c>
    </row>
    <row r="44" spans="2:6" x14ac:dyDescent="0.45">
      <c r="B44" t="s">
        <v>3111</v>
      </c>
      <c r="C44" t="s">
        <v>3079</v>
      </c>
      <c r="D44">
        <v>160</v>
      </c>
      <c r="E44">
        <f>IF(Сделки[[#This Row],[Тип сделки]]="Продажа",Сделки[[#This Row],[Количество]]*-1,Сделки[[#This Row],[Количество]])</f>
        <v>160</v>
      </c>
      <c r="F44">
        <f>Сделки[[#This Row],[Количество_net]]*VLOOKUP(Сделки[[#This Row],[Дата сделки]],Сделки_табл,2,FALSE)</f>
        <v>25600</v>
      </c>
    </row>
    <row r="45" spans="2:6" x14ac:dyDescent="0.45">
      <c r="B45" t="s">
        <v>3112</v>
      </c>
      <c r="C45" t="s">
        <v>3083</v>
      </c>
      <c r="D45">
        <v>490</v>
      </c>
      <c r="E45">
        <f>IF(Сделки[[#This Row],[Тип сделки]]="Продажа",Сделки[[#This Row],[Количество]]*-1,Сделки[[#This Row],[Количество]])</f>
        <v>-490</v>
      </c>
      <c r="F45">
        <f>Сделки[[#This Row],[Количество_net]]*VLOOKUP(Сделки[[#This Row],[Дата сделки]],Сделки_табл,2,FALSE)</f>
        <v>240100</v>
      </c>
    </row>
    <row r="46" spans="2:6" x14ac:dyDescent="0.45">
      <c r="B46" t="s">
        <v>3113</v>
      </c>
      <c r="C46" t="s">
        <v>3079</v>
      </c>
      <c r="D46">
        <v>380</v>
      </c>
      <c r="E46">
        <f>IF(Сделки[[#This Row],[Тип сделки]]="Продажа",Сделки[[#This Row],[Количество]]*-1,Сделки[[#This Row],[Количество]])</f>
        <v>380</v>
      </c>
      <c r="F46">
        <f>Сделки[[#This Row],[Количество_net]]*VLOOKUP(Сделки[[#This Row],[Дата сделки]],Сделки_табл,2,FALSE)</f>
        <v>144400</v>
      </c>
    </row>
    <row r="47" spans="2:6" x14ac:dyDescent="0.45">
      <c r="B47" t="s">
        <v>3114</v>
      </c>
      <c r="C47" t="s">
        <v>3079</v>
      </c>
      <c r="D47">
        <v>370</v>
      </c>
      <c r="E47">
        <f>IF(Сделки[[#This Row],[Тип сделки]]="Продажа",Сделки[[#This Row],[Количество]]*-1,Сделки[[#This Row],[Количество]])</f>
        <v>370</v>
      </c>
      <c r="F47">
        <f>Сделки[[#This Row],[Количество_net]]*VLOOKUP(Сделки[[#This Row],[Дата сделки]],Сделки_табл,2,FALSE)</f>
        <v>136900</v>
      </c>
    </row>
    <row r="48" spans="2:6" x14ac:dyDescent="0.45">
      <c r="B48" t="s">
        <v>3115</v>
      </c>
      <c r="C48" t="s">
        <v>3083</v>
      </c>
      <c r="D48">
        <v>410</v>
      </c>
      <c r="E48">
        <f>IF(Сделки[[#This Row],[Тип сделки]]="Продажа",Сделки[[#This Row],[Количество]]*-1,Сделки[[#This Row],[Количество]])</f>
        <v>-410</v>
      </c>
      <c r="F48">
        <f>Сделки[[#This Row],[Количество_net]]*VLOOKUP(Сделки[[#This Row],[Дата сделки]],Сделки_табл,2,FALSE)</f>
        <v>168100</v>
      </c>
    </row>
    <row r="49" spans="2:6" x14ac:dyDescent="0.45">
      <c r="B49" t="s">
        <v>3116</v>
      </c>
      <c r="C49" t="s">
        <v>3083</v>
      </c>
      <c r="D49">
        <v>320</v>
      </c>
      <c r="E49">
        <f>IF(Сделки[[#This Row],[Тип сделки]]="Продажа",Сделки[[#This Row],[Количество]]*-1,Сделки[[#This Row],[Количество]])</f>
        <v>-320</v>
      </c>
      <c r="F49">
        <f>Сделки[[#This Row],[Количество_net]]*VLOOKUP(Сделки[[#This Row],[Дата сделки]],Сделки_табл,2,FALSE)</f>
        <v>201600</v>
      </c>
    </row>
    <row r="50" spans="2:6" x14ac:dyDescent="0.45">
      <c r="B50" t="s">
        <v>3116</v>
      </c>
      <c r="C50" t="s">
        <v>3083</v>
      </c>
      <c r="D50">
        <v>310</v>
      </c>
      <c r="E50">
        <f>IF(Сделки[[#This Row],[Тип сделки]]="Продажа",Сделки[[#This Row],[Количество]]*-1,Сделки[[#This Row],[Количество]])</f>
        <v>-310</v>
      </c>
      <c r="F50">
        <f>Сделки[[#This Row],[Количество_net]]*VLOOKUP(Сделки[[#This Row],[Дата сделки]],Сделки_табл,2,FALSE)</f>
        <v>195300</v>
      </c>
    </row>
    <row r="51" spans="2:6" x14ac:dyDescent="0.45">
      <c r="B51" t="s">
        <v>3117</v>
      </c>
      <c r="C51" t="s">
        <v>3083</v>
      </c>
      <c r="D51">
        <v>40</v>
      </c>
      <c r="E51">
        <f>IF(Сделки[[#This Row],[Тип сделки]]="Продажа",Сделки[[#This Row],[Количество]]*-1,Сделки[[#This Row],[Количество]])</f>
        <v>-40</v>
      </c>
      <c r="F51">
        <f>Сделки[[#This Row],[Количество_net]]*VLOOKUP(Сделки[[#This Row],[Дата сделки]],Сделки_табл,2,FALSE)</f>
        <v>1600</v>
      </c>
    </row>
    <row r="52" spans="2:6" x14ac:dyDescent="0.45">
      <c r="B52" t="s">
        <v>3118</v>
      </c>
      <c r="C52" t="s">
        <v>3083</v>
      </c>
      <c r="D52">
        <v>270</v>
      </c>
      <c r="E52">
        <f>IF(Сделки[[#This Row],[Тип сделки]]="Продажа",Сделки[[#This Row],[Количество]]*-1,Сделки[[#This Row],[Количество]])</f>
        <v>-270</v>
      </c>
      <c r="F52">
        <f>Сделки[[#This Row],[Количество_net]]*VLOOKUP(Сделки[[#This Row],[Дата сделки]],Сделки_табл,2,FALSE)</f>
        <v>72900</v>
      </c>
    </row>
    <row r="53" spans="2:6" x14ac:dyDescent="0.45">
      <c r="B53" t="s">
        <v>3119</v>
      </c>
      <c r="C53" t="s">
        <v>3079</v>
      </c>
      <c r="D53">
        <v>410</v>
      </c>
      <c r="E53">
        <f>IF(Сделки[[#This Row],[Тип сделки]]="Продажа",Сделки[[#This Row],[Количество]]*-1,Сделки[[#This Row],[Количество]])</f>
        <v>410</v>
      </c>
      <c r="F53">
        <f>Сделки[[#This Row],[Количество_net]]*VLOOKUP(Сделки[[#This Row],[Дата сделки]],Сделки_табл,2,FALSE)</f>
        <v>168100</v>
      </c>
    </row>
    <row r="54" spans="2:6" x14ac:dyDescent="0.45">
      <c r="B54" t="s">
        <v>2917</v>
      </c>
      <c r="C54" t="s">
        <v>3079</v>
      </c>
      <c r="D54">
        <v>450</v>
      </c>
      <c r="E54">
        <f>IF(Сделки[[#This Row],[Тип сделки]]="Продажа",Сделки[[#This Row],[Количество]]*-1,Сделки[[#This Row],[Количество]])</f>
        <v>450</v>
      </c>
      <c r="F54">
        <f>Сделки[[#This Row],[Количество_net]]*VLOOKUP(Сделки[[#This Row],[Дата сделки]],Сделки_табл,2,FALSE)</f>
        <v>202500</v>
      </c>
    </row>
    <row r="55" spans="2:6" x14ac:dyDescent="0.45">
      <c r="B55" t="s">
        <v>3120</v>
      </c>
      <c r="C55" t="s">
        <v>3079</v>
      </c>
      <c r="D55">
        <v>30</v>
      </c>
      <c r="E55">
        <f>IF(Сделки[[#This Row],[Тип сделки]]="Продажа",Сделки[[#This Row],[Количество]]*-1,Сделки[[#This Row],[Количество]])</f>
        <v>30</v>
      </c>
      <c r="F55">
        <f>Сделки[[#This Row],[Количество_net]]*VLOOKUP(Сделки[[#This Row],[Дата сделки]],Сделки_табл,2,FALSE)</f>
        <v>900</v>
      </c>
    </row>
    <row r="56" spans="2:6" x14ac:dyDescent="0.45">
      <c r="B56" t="s">
        <v>3121</v>
      </c>
      <c r="C56" t="s">
        <v>3079</v>
      </c>
      <c r="D56">
        <v>30</v>
      </c>
      <c r="E56">
        <f>IF(Сделки[[#This Row],[Тип сделки]]="Продажа",Сделки[[#This Row],[Количество]]*-1,Сделки[[#This Row],[Количество]])</f>
        <v>30</v>
      </c>
      <c r="F56">
        <f>Сделки[[#This Row],[Количество_net]]*VLOOKUP(Сделки[[#This Row],[Дата сделки]],Сделки_табл,2,FALSE)</f>
        <v>-4200</v>
      </c>
    </row>
    <row r="57" spans="2:6" x14ac:dyDescent="0.45">
      <c r="B57" t="s">
        <v>3121</v>
      </c>
      <c r="C57" t="s">
        <v>3083</v>
      </c>
      <c r="D57">
        <v>170</v>
      </c>
      <c r="E57">
        <f>IF(Сделки[[#This Row],[Тип сделки]]="Продажа",Сделки[[#This Row],[Количество]]*-1,Сделки[[#This Row],[Количество]])</f>
        <v>-170</v>
      </c>
      <c r="F57">
        <f>Сделки[[#This Row],[Количество_net]]*VLOOKUP(Сделки[[#This Row],[Дата сделки]],Сделки_табл,2,FALSE)</f>
        <v>23800</v>
      </c>
    </row>
    <row r="58" spans="2:6" x14ac:dyDescent="0.45">
      <c r="B58" t="s">
        <v>3122</v>
      </c>
      <c r="C58" t="s">
        <v>3083</v>
      </c>
      <c r="D58">
        <v>310</v>
      </c>
      <c r="E58">
        <f>IF(Сделки[[#This Row],[Тип сделки]]="Продажа",Сделки[[#This Row],[Количество]]*-1,Сделки[[#This Row],[Количество]])</f>
        <v>-310</v>
      </c>
      <c r="F58">
        <f>Сделки[[#This Row],[Количество_net]]*VLOOKUP(Сделки[[#This Row],[Дата сделки]],Сделки_табл,2,FALSE)</f>
        <v>96100</v>
      </c>
    </row>
    <row r="59" spans="2:6" x14ac:dyDescent="0.45">
      <c r="B59" t="s">
        <v>3123</v>
      </c>
      <c r="C59" t="s">
        <v>3083</v>
      </c>
      <c r="D59">
        <v>330</v>
      </c>
      <c r="E59">
        <f>IF(Сделки[[#This Row],[Тип сделки]]="Продажа",Сделки[[#This Row],[Количество]]*-1,Сделки[[#This Row],[Количество]])</f>
        <v>-330</v>
      </c>
      <c r="F59">
        <f>Сделки[[#This Row],[Количество_net]]*VLOOKUP(Сделки[[#This Row],[Дата сделки]],Сделки_табл,2,FALSE)</f>
        <v>108900</v>
      </c>
    </row>
    <row r="60" spans="2:6" x14ac:dyDescent="0.45">
      <c r="B60" t="s">
        <v>3124</v>
      </c>
      <c r="C60" t="s">
        <v>3079</v>
      </c>
      <c r="D60">
        <v>290</v>
      </c>
      <c r="E60">
        <f>IF(Сделки[[#This Row],[Тип сделки]]="Продажа",Сделки[[#This Row],[Количество]]*-1,Сделки[[#This Row],[Количество]])</f>
        <v>290</v>
      </c>
      <c r="F60">
        <f>Сделки[[#This Row],[Количество_net]]*VLOOKUP(Сделки[[#This Row],[Дата сделки]],Сделки_табл,2,FALSE)</f>
        <v>84100</v>
      </c>
    </row>
    <row r="61" spans="2:6" x14ac:dyDescent="0.45">
      <c r="B61" t="s">
        <v>3125</v>
      </c>
      <c r="C61" t="s">
        <v>3079</v>
      </c>
      <c r="D61">
        <v>180</v>
      </c>
      <c r="E61">
        <f>IF(Сделки[[#This Row],[Тип сделки]]="Продажа",Сделки[[#This Row],[Количество]]*-1,Сделки[[#This Row],[Количество]])</f>
        <v>180</v>
      </c>
      <c r="F61">
        <f>Сделки[[#This Row],[Количество_net]]*VLOOKUP(Сделки[[#This Row],[Дата сделки]],Сделки_табл,2,FALSE)</f>
        <v>32400</v>
      </c>
    </row>
    <row r="62" spans="2:6" x14ac:dyDescent="0.45">
      <c r="B62" t="s">
        <v>3126</v>
      </c>
      <c r="C62" t="s">
        <v>3083</v>
      </c>
      <c r="D62">
        <v>290</v>
      </c>
      <c r="E62">
        <f>IF(Сделки[[#This Row],[Тип сделки]]="Продажа",Сделки[[#This Row],[Количество]]*-1,Сделки[[#This Row],[Количество]])</f>
        <v>-290</v>
      </c>
      <c r="F62">
        <f>Сделки[[#This Row],[Количество_net]]*VLOOKUP(Сделки[[#This Row],[Дата сделки]],Сделки_табл,2,FALSE)</f>
        <v>118900</v>
      </c>
    </row>
    <row r="63" spans="2:6" x14ac:dyDescent="0.45">
      <c r="B63" t="s">
        <v>3126</v>
      </c>
      <c r="C63" t="s">
        <v>3083</v>
      </c>
      <c r="D63">
        <v>120</v>
      </c>
      <c r="E63">
        <f>IF(Сделки[[#This Row],[Тип сделки]]="Продажа",Сделки[[#This Row],[Количество]]*-1,Сделки[[#This Row],[Количество]])</f>
        <v>-120</v>
      </c>
      <c r="F63">
        <f>Сделки[[#This Row],[Количество_net]]*VLOOKUP(Сделки[[#This Row],[Дата сделки]],Сделки_табл,2,FALSE)</f>
        <v>49200</v>
      </c>
    </row>
    <row r="64" spans="2:6" x14ac:dyDescent="0.45">
      <c r="B64" t="s">
        <v>3127</v>
      </c>
      <c r="C64" t="s">
        <v>3079</v>
      </c>
      <c r="D64">
        <v>320</v>
      </c>
      <c r="E64">
        <f>IF(Сделки[[#This Row],[Тип сделки]]="Продажа",Сделки[[#This Row],[Количество]]*-1,Сделки[[#This Row],[Количество]])</f>
        <v>320</v>
      </c>
      <c r="F64">
        <f>Сделки[[#This Row],[Количество_net]]*VLOOKUP(Сделки[[#This Row],[Дата сделки]],Сделки_табл,2,FALSE)</f>
        <v>102400</v>
      </c>
    </row>
    <row r="65" spans="2:6" x14ac:dyDescent="0.45">
      <c r="B65" t="s">
        <v>3128</v>
      </c>
      <c r="C65" t="s">
        <v>3083</v>
      </c>
      <c r="D65">
        <v>210</v>
      </c>
      <c r="E65">
        <f>IF(Сделки[[#This Row],[Тип сделки]]="Продажа",Сделки[[#This Row],[Количество]]*-1,Сделки[[#This Row],[Количество]])</f>
        <v>-210</v>
      </c>
      <c r="F65">
        <f>Сделки[[#This Row],[Количество_net]]*VLOOKUP(Сделки[[#This Row],[Дата сделки]],Сделки_табл,2,FALSE)</f>
        <v>44100</v>
      </c>
    </row>
    <row r="66" spans="2:6" x14ac:dyDescent="0.45">
      <c r="B66" t="s">
        <v>3129</v>
      </c>
      <c r="C66" t="s">
        <v>3079</v>
      </c>
      <c r="D66">
        <v>70</v>
      </c>
      <c r="E66">
        <f>IF(Сделки[[#This Row],[Тип сделки]]="Продажа",Сделки[[#This Row],[Количество]]*-1,Сделки[[#This Row],[Количество]])</f>
        <v>70</v>
      </c>
      <c r="F66">
        <f>Сделки[[#This Row],[Количество_net]]*VLOOKUP(Сделки[[#This Row],[Дата сделки]],Сделки_табл,2,FALSE)</f>
        <v>4900</v>
      </c>
    </row>
    <row r="67" spans="2:6" x14ac:dyDescent="0.45">
      <c r="B67" t="s">
        <v>3130</v>
      </c>
      <c r="C67" t="s">
        <v>3083</v>
      </c>
      <c r="D67">
        <v>190</v>
      </c>
      <c r="E67">
        <f>IF(Сделки[[#This Row],[Тип сделки]]="Продажа",Сделки[[#This Row],[Количество]]*-1,Сделки[[#This Row],[Количество]])</f>
        <v>-190</v>
      </c>
      <c r="F67">
        <f>Сделки[[#This Row],[Количество_net]]*VLOOKUP(Сделки[[#This Row],[Дата сделки]],Сделки_табл,2,FALSE)</f>
        <v>36100</v>
      </c>
    </row>
    <row r="68" spans="2:6" x14ac:dyDescent="0.45">
      <c r="B68" t="s">
        <v>3131</v>
      </c>
      <c r="C68" t="s">
        <v>3079</v>
      </c>
      <c r="D68">
        <v>180</v>
      </c>
      <c r="E68">
        <f>IF(Сделки[[#This Row],[Тип сделки]]="Продажа",Сделки[[#This Row],[Количество]]*-1,Сделки[[#This Row],[Количество]])</f>
        <v>180</v>
      </c>
      <c r="F68">
        <f>Сделки[[#This Row],[Количество_net]]*VLOOKUP(Сделки[[#This Row],[Дата сделки]],Сделки_табл,2,FALSE)</f>
        <v>32400</v>
      </c>
    </row>
    <row r="69" spans="2:6" x14ac:dyDescent="0.45">
      <c r="B69" t="s">
        <v>3132</v>
      </c>
      <c r="C69" t="s">
        <v>3083</v>
      </c>
      <c r="D69">
        <v>390</v>
      </c>
      <c r="E69">
        <f>IF(Сделки[[#This Row],[Тип сделки]]="Продажа",Сделки[[#This Row],[Количество]]*-1,Сделки[[#This Row],[Количество]])</f>
        <v>-390</v>
      </c>
      <c r="F69">
        <f>Сделки[[#This Row],[Количество_net]]*VLOOKUP(Сделки[[#This Row],[Дата сделки]],Сделки_табл,2,FALSE)</f>
        <v>152100</v>
      </c>
    </row>
    <row r="70" spans="2:6" x14ac:dyDescent="0.45">
      <c r="B70" t="s">
        <v>3133</v>
      </c>
      <c r="C70" t="s">
        <v>3083</v>
      </c>
      <c r="D70">
        <v>40</v>
      </c>
      <c r="E70">
        <f>IF(Сделки[[#This Row],[Тип сделки]]="Продажа",Сделки[[#This Row],[Количество]]*-1,Сделки[[#This Row],[Количество]])</f>
        <v>-40</v>
      </c>
      <c r="F70">
        <f>Сделки[[#This Row],[Количество_net]]*VLOOKUP(Сделки[[#This Row],[Дата сделки]],Сделки_табл,2,FALSE)</f>
        <v>1600</v>
      </c>
    </row>
    <row r="71" spans="2:6" x14ac:dyDescent="0.45">
      <c r="B71" t="s">
        <v>3134</v>
      </c>
      <c r="C71" t="s">
        <v>3079</v>
      </c>
      <c r="D71">
        <v>150</v>
      </c>
      <c r="E71">
        <f>IF(Сделки[[#This Row],[Тип сделки]]="Продажа",Сделки[[#This Row],[Количество]]*-1,Сделки[[#This Row],[Количество]])</f>
        <v>150</v>
      </c>
      <c r="F71">
        <f>Сделки[[#This Row],[Количество_net]]*VLOOKUP(Сделки[[#This Row],[Дата сделки]],Сделки_табл,2,FALSE)</f>
        <v>22500</v>
      </c>
    </row>
    <row r="72" spans="2:6" x14ac:dyDescent="0.45">
      <c r="B72" t="s">
        <v>3134</v>
      </c>
      <c r="C72" t="s">
        <v>3079</v>
      </c>
      <c r="D72">
        <v>0</v>
      </c>
      <c r="E72">
        <f>IF(Сделки[[#This Row],[Тип сделки]]="Продажа",Сделки[[#This Row],[Количество]]*-1,Сделки[[#This Row],[Количество]])</f>
        <v>0</v>
      </c>
      <c r="F72">
        <f>Сделки[[#This Row],[Количество_net]]*VLOOKUP(Сделки[[#This Row],[Дата сделки]],Сделки_табл,2,FALSE)</f>
        <v>0</v>
      </c>
    </row>
    <row r="73" spans="2:6" x14ac:dyDescent="0.45">
      <c r="B73" t="s">
        <v>2828</v>
      </c>
      <c r="C73" t="s">
        <v>3079</v>
      </c>
      <c r="D73">
        <v>150</v>
      </c>
      <c r="E73">
        <f>IF(Сделки[[#This Row],[Тип сделки]]="Продажа",Сделки[[#This Row],[Количество]]*-1,Сделки[[#This Row],[Количество]])</f>
        <v>150</v>
      </c>
      <c r="F73">
        <f>Сделки[[#This Row],[Количество_net]]*VLOOKUP(Сделки[[#This Row],[Дата сделки]],Сделки_табл,2,FALSE)</f>
        <v>22500</v>
      </c>
    </row>
    <row r="74" spans="2:6" x14ac:dyDescent="0.45">
      <c r="B74" t="s">
        <v>3135</v>
      </c>
      <c r="C74" t="s">
        <v>3083</v>
      </c>
      <c r="D74">
        <v>200</v>
      </c>
      <c r="E74">
        <f>IF(Сделки[[#This Row],[Тип сделки]]="Продажа",Сделки[[#This Row],[Количество]]*-1,Сделки[[#This Row],[Количество]])</f>
        <v>-200</v>
      </c>
      <c r="F74">
        <f>Сделки[[#This Row],[Количество_net]]*VLOOKUP(Сделки[[#This Row],[Дата сделки]],Сделки_табл,2,FALSE)</f>
        <v>40000</v>
      </c>
    </row>
    <row r="75" spans="2:6" x14ac:dyDescent="0.45">
      <c r="B75" t="s">
        <v>3136</v>
      </c>
      <c r="C75" t="s">
        <v>3079</v>
      </c>
      <c r="D75">
        <v>320</v>
      </c>
      <c r="E75">
        <f>IF(Сделки[[#This Row],[Тип сделки]]="Продажа",Сделки[[#This Row],[Количество]]*-1,Сделки[[#This Row],[Количество]])</f>
        <v>320</v>
      </c>
      <c r="F75">
        <f>Сделки[[#This Row],[Количество_net]]*VLOOKUP(Сделки[[#This Row],[Дата сделки]],Сделки_табл,2,FALSE)</f>
        <v>102400</v>
      </c>
    </row>
    <row r="76" spans="2:6" x14ac:dyDescent="0.45">
      <c r="B76" t="s">
        <v>3137</v>
      </c>
      <c r="C76" t="s">
        <v>3083</v>
      </c>
      <c r="D76">
        <v>150</v>
      </c>
      <c r="E76">
        <f>IF(Сделки[[#This Row],[Тип сделки]]="Продажа",Сделки[[#This Row],[Количество]]*-1,Сделки[[#This Row],[Количество]])</f>
        <v>-150</v>
      </c>
      <c r="F76">
        <f>Сделки[[#This Row],[Количество_net]]*VLOOKUP(Сделки[[#This Row],[Дата сделки]],Сделки_табл,2,FALSE)</f>
        <v>22500</v>
      </c>
    </row>
    <row r="77" spans="2:6" x14ac:dyDescent="0.45">
      <c r="B77" t="s">
        <v>2928</v>
      </c>
      <c r="C77" t="s">
        <v>3079</v>
      </c>
      <c r="D77">
        <v>360</v>
      </c>
      <c r="E77">
        <f>IF(Сделки[[#This Row],[Тип сделки]]="Продажа",Сделки[[#This Row],[Количество]]*-1,Сделки[[#This Row],[Количество]])</f>
        <v>360</v>
      </c>
      <c r="F77">
        <f>Сделки[[#This Row],[Количество_net]]*VLOOKUP(Сделки[[#This Row],[Дата сделки]],Сделки_табл,2,FALSE)</f>
        <v>129600</v>
      </c>
    </row>
    <row r="78" spans="2:6" x14ac:dyDescent="0.45">
      <c r="B78" t="s">
        <v>3011</v>
      </c>
      <c r="C78" t="s">
        <v>3079</v>
      </c>
      <c r="D78">
        <v>150</v>
      </c>
      <c r="E78">
        <f>IF(Сделки[[#This Row],[Тип сделки]]="Продажа",Сделки[[#This Row],[Количество]]*-1,Сделки[[#This Row],[Количество]])</f>
        <v>150</v>
      </c>
      <c r="F78">
        <f>Сделки[[#This Row],[Количество_net]]*VLOOKUP(Сделки[[#This Row],[Дата сделки]],Сделки_табл,2,FALSE)</f>
        <v>22500</v>
      </c>
    </row>
    <row r="79" spans="2:6" x14ac:dyDescent="0.45">
      <c r="B79" t="s">
        <v>3138</v>
      </c>
      <c r="C79" t="s">
        <v>3079</v>
      </c>
      <c r="D79">
        <v>430</v>
      </c>
      <c r="E79">
        <f>IF(Сделки[[#This Row],[Тип сделки]]="Продажа",Сделки[[#This Row],[Количество]]*-1,Сделки[[#This Row],[Количество]])</f>
        <v>430</v>
      </c>
      <c r="F79">
        <f>Сделки[[#This Row],[Количество_net]]*VLOOKUP(Сделки[[#This Row],[Дата сделки]],Сделки_табл,2,FALSE)</f>
        <v>184900</v>
      </c>
    </row>
    <row r="80" spans="2:6" x14ac:dyDescent="0.45">
      <c r="B80" t="s">
        <v>2881</v>
      </c>
      <c r="C80" t="s">
        <v>3079</v>
      </c>
      <c r="D80">
        <v>360</v>
      </c>
      <c r="E80">
        <f>IF(Сделки[[#This Row],[Тип сделки]]="Продажа",Сделки[[#This Row],[Количество]]*-1,Сделки[[#This Row],[Количество]])</f>
        <v>360</v>
      </c>
      <c r="F80">
        <f>Сделки[[#This Row],[Количество_net]]*VLOOKUP(Сделки[[#This Row],[Дата сделки]],Сделки_табл,2,FALSE)</f>
        <v>129600</v>
      </c>
    </row>
    <row r="81" spans="2:6" x14ac:dyDescent="0.45">
      <c r="B81" t="s">
        <v>3139</v>
      </c>
      <c r="C81" t="s">
        <v>3079</v>
      </c>
      <c r="D81">
        <v>360</v>
      </c>
      <c r="E81">
        <f>IF(Сделки[[#This Row],[Тип сделки]]="Продажа",Сделки[[#This Row],[Количество]]*-1,Сделки[[#This Row],[Количество]])</f>
        <v>360</v>
      </c>
      <c r="F81">
        <f>Сделки[[#This Row],[Количество_net]]*VLOOKUP(Сделки[[#This Row],[Дата сделки]],Сделки_табл,2,FALSE)</f>
        <v>129600</v>
      </c>
    </row>
    <row r="82" spans="2:6" x14ac:dyDescent="0.45">
      <c r="B82" t="s">
        <v>3140</v>
      </c>
      <c r="C82" t="s">
        <v>3083</v>
      </c>
      <c r="D82">
        <v>390</v>
      </c>
      <c r="E82">
        <f>IF(Сделки[[#This Row],[Тип сделки]]="Продажа",Сделки[[#This Row],[Количество]]*-1,Сделки[[#This Row],[Количество]])</f>
        <v>-390</v>
      </c>
      <c r="F82">
        <f>Сделки[[#This Row],[Количество_net]]*VLOOKUP(Сделки[[#This Row],[Дата сделки]],Сделки_табл,2,FALSE)</f>
        <v>152100</v>
      </c>
    </row>
    <row r="83" spans="2:6" x14ac:dyDescent="0.45">
      <c r="B83" t="s">
        <v>3141</v>
      </c>
      <c r="C83" t="s">
        <v>3079</v>
      </c>
      <c r="D83">
        <v>130</v>
      </c>
      <c r="E83">
        <f>IF(Сделки[[#This Row],[Тип сделки]]="Продажа",Сделки[[#This Row],[Количество]]*-1,Сделки[[#This Row],[Количество]])</f>
        <v>130</v>
      </c>
      <c r="F83">
        <f>Сделки[[#This Row],[Количество_net]]*VLOOKUP(Сделки[[#This Row],[Дата сделки]],Сделки_табл,2,FALSE)</f>
        <v>16900</v>
      </c>
    </row>
    <row r="84" spans="2:6" x14ac:dyDescent="0.45">
      <c r="B84" t="s">
        <v>3142</v>
      </c>
      <c r="C84" t="s">
        <v>3079</v>
      </c>
      <c r="D84">
        <v>80</v>
      </c>
      <c r="E84">
        <f>IF(Сделки[[#This Row],[Тип сделки]]="Продажа",Сделки[[#This Row],[Количество]]*-1,Сделки[[#This Row],[Количество]])</f>
        <v>80</v>
      </c>
      <c r="F84">
        <f>Сделки[[#This Row],[Количество_net]]*VLOOKUP(Сделки[[#This Row],[Дата сделки]],Сделки_табл,2,FALSE)</f>
        <v>6400</v>
      </c>
    </row>
    <row r="85" spans="2:6" x14ac:dyDescent="0.45">
      <c r="B85" t="s">
        <v>3143</v>
      </c>
      <c r="C85" t="s">
        <v>3083</v>
      </c>
      <c r="D85">
        <v>30</v>
      </c>
      <c r="E85">
        <f>IF(Сделки[[#This Row],[Тип сделки]]="Продажа",Сделки[[#This Row],[Количество]]*-1,Сделки[[#This Row],[Количество]])</f>
        <v>-30</v>
      </c>
      <c r="F85">
        <f>Сделки[[#This Row],[Количество_net]]*VLOOKUP(Сделки[[#This Row],[Дата сделки]],Сделки_табл,2,FALSE)</f>
        <v>900</v>
      </c>
    </row>
    <row r="86" spans="2:6" x14ac:dyDescent="0.45">
      <c r="B86" t="s">
        <v>3144</v>
      </c>
      <c r="C86" t="s">
        <v>3083</v>
      </c>
      <c r="D86">
        <v>390</v>
      </c>
      <c r="E86">
        <f>IF(Сделки[[#This Row],[Тип сделки]]="Продажа",Сделки[[#This Row],[Количество]]*-1,Сделки[[#This Row],[Количество]])</f>
        <v>-390</v>
      </c>
      <c r="F86">
        <f>Сделки[[#This Row],[Количество_net]]*VLOOKUP(Сделки[[#This Row],[Дата сделки]],Сделки_табл,2,FALSE)</f>
        <v>152100</v>
      </c>
    </row>
    <row r="87" spans="2:6" x14ac:dyDescent="0.45">
      <c r="B87" t="s">
        <v>3145</v>
      </c>
      <c r="C87" t="s">
        <v>3079</v>
      </c>
      <c r="D87">
        <v>80</v>
      </c>
      <c r="E87">
        <f>IF(Сделки[[#This Row],[Тип сделки]]="Продажа",Сделки[[#This Row],[Количество]]*-1,Сделки[[#This Row],[Количество]])</f>
        <v>80</v>
      </c>
      <c r="F87">
        <f>Сделки[[#This Row],[Количество_net]]*VLOOKUP(Сделки[[#This Row],[Дата сделки]],Сделки_табл,2,FALSE)</f>
        <v>-7200</v>
      </c>
    </row>
    <row r="88" spans="2:6" x14ac:dyDescent="0.45">
      <c r="B88" t="s">
        <v>3145</v>
      </c>
      <c r="C88" t="s">
        <v>3083</v>
      </c>
      <c r="D88">
        <v>170</v>
      </c>
      <c r="E88">
        <f>IF(Сделки[[#This Row],[Тип сделки]]="Продажа",Сделки[[#This Row],[Количество]]*-1,Сделки[[#This Row],[Количество]])</f>
        <v>-170</v>
      </c>
      <c r="F88">
        <f>Сделки[[#This Row],[Количество_net]]*VLOOKUP(Сделки[[#This Row],[Дата сделки]],Сделки_табл,2,FALSE)</f>
        <v>15300</v>
      </c>
    </row>
    <row r="89" spans="2:6" x14ac:dyDescent="0.45">
      <c r="B89" t="s">
        <v>3146</v>
      </c>
      <c r="C89" t="s">
        <v>3079</v>
      </c>
      <c r="D89">
        <v>380</v>
      </c>
      <c r="E89">
        <f>IF(Сделки[[#This Row],[Тип сделки]]="Продажа",Сделки[[#This Row],[Количество]]*-1,Сделки[[#This Row],[Количество]])</f>
        <v>380</v>
      </c>
      <c r="F89">
        <f>Сделки[[#This Row],[Количество_net]]*VLOOKUP(Сделки[[#This Row],[Дата сделки]],Сделки_табл,2,FALSE)</f>
        <v>144400</v>
      </c>
    </row>
    <row r="90" spans="2:6" x14ac:dyDescent="0.45">
      <c r="B90" t="s">
        <v>3147</v>
      </c>
      <c r="C90" t="s">
        <v>3083</v>
      </c>
      <c r="D90">
        <v>60</v>
      </c>
      <c r="E90">
        <f>IF(Сделки[[#This Row],[Тип сделки]]="Продажа",Сделки[[#This Row],[Количество]]*-1,Сделки[[#This Row],[Количество]])</f>
        <v>-60</v>
      </c>
      <c r="F90">
        <f>Сделки[[#This Row],[Количество_net]]*VLOOKUP(Сделки[[#This Row],[Дата сделки]],Сделки_табл,2,FALSE)</f>
        <v>3600</v>
      </c>
    </row>
    <row r="91" spans="2:6" x14ac:dyDescent="0.45">
      <c r="B91" t="s">
        <v>3148</v>
      </c>
      <c r="C91" t="s">
        <v>3079</v>
      </c>
      <c r="D91">
        <v>490</v>
      </c>
      <c r="E91">
        <f>IF(Сделки[[#This Row],[Тип сделки]]="Продажа",Сделки[[#This Row],[Количество]]*-1,Сделки[[#This Row],[Количество]])</f>
        <v>490</v>
      </c>
      <c r="F91">
        <f>Сделки[[#This Row],[Количество_net]]*VLOOKUP(Сделки[[#This Row],[Дата сделки]],Сделки_табл,2,FALSE)</f>
        <v>240100</v>
      </c>
    </row>
    <row r="92" spans="2:6" x14ac:dyDescent="0.45">
      <c r="B92" t="s">
        <v>3149</v>
      </c>
      <c r="C92" t="s">
        <v>3083</v>
      </c>
      <c r="D92">
        <v>40</v>
      </c>
      <c r="E92">
        <f>IF(Сделки[[#This Row],[Тип сделки]]="Продажа",Сделки[[#This Row],[Количество]]*-1,Сделки[[#This Row],[Количество]])</f>
        <v>-40</v>
      </c>
      <c r="F92">
        <f>Сделки[[#This Row],[Количество_net]]*VLOOKUP(Сделки[[#This Row],[Дата сделки]],Сделки_табл,2,FALSE)</f>
        <v>1600</v>
      </c>
    </row>
    <row r="93" spans="2:6" x14ac:dyDescent="0.45">
      <c r="B93" t="s">
        <v>3150</v>
      </c>
      <c r="C93" t="s">
        <v>3079</v>
      </c>
      <c r="D93">
        <v>330</v>
      </c>
      <c r="E93">
        <f>IF(Сделки[[#This Row],[Тип сделки]]="Продажа",Сделки[[#This Row],[Количество]]*-1,Сделки[[#This Row],[Количество]])</f>
        <v>330</v>
      </c>
      <c r="F93">
        <f>Сделки[[#This Row],[Количество_net]]*VLOOKUP(Сделки[[#This Row],[Дата сделки]],Сделки_табл,2,FALSE)</f>
        <v>108900</v>
      </c>
    </row>
    <row r="94" spans="2:6" x14ac:dyDescent="0.45">
      <c r="B94" t="s">
        <v>2816</v>
      </c>
      <c r="C94" t="s">
        <v>3083</v>
      </c>
      <c r="D94">
        <v>170</v>
      </c>
      <c r="E94">
        <f>IF(Сделки[[#This Row],[Тип сделки]]="Продажа",Сделки[[#This Row],[Количество]]*-1,Сделки[[#This Row],[Количество]])</f>
        <v>-170</v>
      </c>
      <c r="F94">
        <f>Сделки[[#This Row],[Количество_net]]*VLOOKUP(Сделки[[#This Row],[Дата сделки]],Сделки_табл,2,FALSE)</f>
        <v>28900</v>
      </c>
    </row>
    <row r="95" spans="2:6" x14ac:dyDescent="0.45">
      <c r="B95" t="s">
        <v>3151</v>
      </c>
      <c r="C95" t="s">
        <v>3083</v>
      </c>
      <c r="D95">
        <v>90</v>
      </c>
      <c r="E95">
        <f>IF(Сделки[[#This Row],[Тип сделки]]="Продажа",Сделки[[#This Row],[Количество]]*-1,Сделки[[#This Row],[Количество]])</f>
        <v>-90</v>
      </c>
      <c r="F95">
        <f>Сделки[[#This Row],[Количество_net]]*VLOOKUP(Сделки[[#This Row],[Дата сделки]],Сделки_табл,2,FALSE)</f>
        <v>8100</v>
      </c>
    </row>
    <row r="96" spans="2:6" x14ac:dyDescent="0.45">
      <c r="B96" t="s">
        <v>3152</v>
      </c>
      <c r="C96" t="s">
        <v>3083</v>
      </c>
      <c r="D96">
        <v>210</v>
      </c>
      <c r="E96">
        <f>IF(Сделки[[#This Row],[Тип сделки]]="Продажа",Сделки[[#This Row],[Количество]]*-1,Сделки[[#This Row],[Количество]])</f>
        <v>-210</v>
      </c>
      <c r="F96">
        <f>Сделки[[#This Row],[Количество_net]]*VLOOKUP(Сделки[[#This Row],[Дата сделки]],Сделки_табл,2,FALSE)</f>
        <v>44100</v>
      </c>
    </row>
    <row r="97" spans="2:6" x14ac:dyDescent="0.45">
      <c r="B97" t="s">
        <v>3153</v>
      </c>
      <c r="C97" t="s">
        <v>3083</v>
      </c>
      <c r="D97">
        <v>350</v>
      </c>
      <c r="E97">
        <f>IF(Сделки[[#This Row],[Тип сделки]]="Продажа",Сделки[[#This Row],[Количество]]*-1,Сделки[[#This Row],[Количество]])</f>
        <v>-350</v>
      </c>
      <c r="F97">
        <f>Сделки[[#This Row],[Количество_net]]*VLOOKUP(Сделки[[#This Row],[Дата сделки]],Сделки_табл,2,FALSE)</f>
        <v>122500</v>
      </c>
    </row>
    <row r="98" spans="2:6" x14ac:dyDescent="0.45">
      <c r="B98" t="s">
        <v>3154</v>
      </c>
      <c r="C98" t="s">
        <v>3083</v>
      </c>
      <c r="D98">
        <v>350</v>
      </c>
      <c r="E98">
        <f>IF(Сделки[[#This Row],[Тип сделки]]="Продажа",Сделки[[#This Row],[Количество]]*-1,Сделки[[#This Row],[Количество]])</f>
        <v>-350</v>
      </c>
      <c r="F98">
        <f>Сделки[[#This Row],[Количество_net]]*VLOOKUP(Сделки[[#This Row],[Дата сделки]],Сделки_табл,2,FALSE)</f>
        <v>-35000</v>
      </c>
    </row>
    <row r="99" spans="2:6" x14ac:dyDescent="0.45">
      <c r="B99" t="s">
        <v>3154</v>
      </c>
      <c r="C99" t="s">
        <v>3079</v>
      </c>
      <c r="D99">
        <v>450</v>
      </c>
      <c r="E99">
        <f>IF(Сделки[[#This Row],[Тип сделки]]="Продажа",Сделки[[#This Row],[Количество]]*-1,Сделки[[#This Row],[Количество]])</f>
        <v>450</v>
      </c>
      <c r="F99">
        <f>Сделки[[#This Row],[Количество_net]]*VLOOKUP(Сделки[[#This Row],[Дата сделки]],Сделки_табл,2,FALSE)</f>
        <v>45000</v>
      </c>
    </row>
    <row r="100" spans="2:6" x14ac:dyDescent="0.45">
      <c r="B100" t="s">
        <v>3155</v>
      </c>
      <c r="C100" t="s">
        <v>3079</v>
      </c>
      <c r="D100">
        <v>290</v>
      </c>
      <c r="E100">
        <f>IF(Сделки[[#This Row],[Тип сделки]]="Продажа",Сделки[[#This Row],[Количество]]*-1,Сделки[[#This Row],[Количество]])</f>
        <v>290</v>
      </c>
      <c r="F100">
        <f>Сделки[[#This Row],[Количество_net]]*VLOOKUP(Сделки[[#This Row],[Дата сделки]],Сделки_табл,2,FALSE)</f>
        <v>-40600</v>
      </c>
    </row>
    <row r="101" spans="2:6" x14ac:dyDescent="0.45">
      <c r="B101" t="s">
        <v>3155</v>
      </c>
      <c r="C101" t="s">
        <v>3083</v>
      </c>
      <c r="D101">
        <v>430</v>
      </c>
      <c r="E101">
        <f>IF(Сделки[[#This Row],[Тип сделки]]="Продажа",Сделки[[#This Row],[Количество]]*-1,Сделки[[#This Row],[Количество]])</f>
        <v>-430</v>
      </c>
      <c r="F101">
        <f>Сделки[[#This Row],[Количество_net]]*VLOOKUP(Сделки[[#This Row],[Дата сделки]],Сделки_табл,2,FALSE)</f>
        <v>60200</v>
      </c>
    </row>
    <row r="102" spans="2:6" x14ac:dyDescent="0.45">
      <c r="B102" t="s">
        <v>3156</v>
      </c>
      <c r="C102" t="s">
        <v>3079</v>
      </c>
      <c r="D102">
        <v>200</v>
      </c>
      <c r="E102">
        <f>IF(Сделки[[#This Row],[Тип сделки]]="Продажа",Сделки[[#This Row],[Количество]]*-1,Сделки[[#This Row],[Количество]])</f>
        <v>200</v>
      </c>
      <c r="F102">
        <f>Сделки[[#This Row],[Количество_net]]*VLOOKUP(Сделки[[#This Row],[Дата сделки]],Сделки_табл,2,FALSE)</f>
        <v>40000</v>
      </c>
    </row>
    <row r="103" spans="2:6" x14ac:dyDescent="0.45">
      <c r="B103" t="s">
        <v>3157</v>
      </c>
      <c r="C103" t="s">
        <v>3079</v>
      </c>
      <c r="D103">
        <v>170</v>
      </c>
      <c r="E103">
        <f>IF(Сделки[[#This Row],[Тип сделки]]="Продажа",Сделки[[#This Row],[Количество]]*-1,Сделки[[#This Row],[Количество]])</f>
        <v>170</v>
      </c>
      <c r="F103">
        <f>Сделки[[#This Row],[Количество_net]]*VLOOKUP(Сделки[[#This Row],[Дата сделки]],Сделки_табл,2,FALSE)</f>
        <v>-34000</v>
      </c>
    </row>
    <row r="104" spans="2:6" x14ac:dyDescent="0.45">
      <c r="B104" t="s">
        <v>3157</v>
      </c>
      <c r="C104" t="s">
        <v>3083</v>
      </c>
      <c r="D104">
        <v>370</v>
      </c>
      <c r="E104">
        <f>IF(Сделки[[#This Row],[Тип сделки]]="Продажа",Сделки[[#This Row],[Количество]]*-1,Сделки[[#This Row],[Количество]])</f>
        <v>-370</v>
      </c>
      <c r="F104">
        <f>Сделки[[#This Row],[Количество_net]]*VLOOKUP(Сделки[[#This Row],[Дата сделки]],Сделки_табл,2,FALSE)</f>
        <v>74000</v>
      </c>
    </row>
    <row r="105" spans="2:6" x14ac:dyDescent="0.45">
      <c r="B105" t="s">
        <v>3158</v>
      </c>
      <c r="C105" t="s">
        <v>3083</v>
      </c>
      <c r="D105">
        <v>320</v>
      </c>
      <c r="E105">
        <f>IF(Сделки[[#This Row],[Тип сделки]]="Продажа",Сделки[[#This Row],[Количество]]*-1,Сделки[[#This Row],[Количество]])</f>
        <v>-320</v>
      </c>
      <c r="F105">
        <f>Сделки[[#This Row],[Количество_net]]*VLOOKUP(Сделки[[#This Row],[Дата сделки]],Сделки_табл,2,FALSE)</f>
        <v>102400</v>
      </c>
    </row>
    <row r="106" spans="2:6" x14ac:dyDescent="0.45">
      <c r="B106" t="s">
        <v>3159</v>
      </c>
      <c r="C106" t="s">
        <v>3079</v>
      </c>
      <c r="D106">
        <v>450</v>
      </c>
      <c r="E106">
        <f>IF(Сделки[[#This Row],[Тип сделки]]="Продажа",Сделки[[#This Row],[Количество]]*-1,Сделки[[#This Row],[Количество]])</f>
        <v>450</v>
      </c>
      <c r="F106">
        <f>Сделки[[#This Row],[Количество_net]]*VLOOKUP(Сделки[[#This Row],[Дата сделки]],Сделки_табл,2,FALSE)</f>
        <v>202500</v>
      </c>
    </row>
    <row r="107" spans="2:6" x14ac:dyDescent="0.45">
      <c r="B107" t="s">
        <v>2704</v>
      </c>
      <c r="C107" t="s">
        <v>3079</v>
      </c>
      <c r="D107">
        <v>350</v>
      </c>
      <c r="E107">
        <f>IF(Сделки[[#This Row],[Тип сделки]]="Продажа",Сделки[[#This Row],[Количество]]*-1,Сделки[[#This Row],[Количество]])</f>
        <v>350</v>
      </c>
      <c r="F107">
        <f>Сделки[[#This Row],[Количество_net]]*VLOOKUP(Сделки[[#This Row],[Дата сделки]],Сделки_табл,2,FALSE)</f>
        <v>122500</v>
      </c>
    </row>
    <row r="108" spans="2:6" x14ac:dyDescent="0.45">
      <c r="B108" t="s">
        <v>3160</v>
      </c>
      <c r="C108" t="s">
        <v>3083</v>
      </c>
      <c r="D108">
        <v>110</v>
      </c>
      <c r="E108">
        <f>IF(Сделки[[#This Row],[Тип сделки]]="Продажа",Сделки[[#This Row],[Количество]]*-1,Сделки[[#This Row],[Количество]])</f>
        <v>-110</v>
      </c>
      <c r="F108">
        <f>Сделки[[#This Row],[Количество_net]]*VLOOKUP(Сделки[[#This Row],[Дата сделки]],Сделки_табл,2,FALSE)</f>
        <v>12100</v>
      </c>
    </row>
    <row r="109" spans="2:6" x14ac:dyDescent="0.45">
      <c r="B109" t="s">
        <v>3161</v>
      </c>
      <c r="C109" t="s">
        <v>3083</v>
      </c>
      <c r="D109">
        <v>100</v>
      </c>
      <c r="E109">
        <f>IF(Сделки[[#This Row],[Тип сделки]]="Продажа",Сделки[[#This Row],[Количество]]*-1,Сделки[[#This Row],[Количество]])</f>
        <v>-100</v>
      </c>
      <c r="F109">
        <f>Сделки[[#This Row],[Количество_net]]*VLOOKUP(Сделки[[#This Row],[Дата сделки]],Сделки_табл,2,FALSE)</f>
        <v>10000</v>
      </c>
    </row>
    <row r="110" spans="2:6" x14ac:dyDescent="0.45">
      <c r="B110" t="s">
        <v>3162</v>
      </c>
      <c r="C110" t="s">
        <v>3083</v>
      </c>
      <c r="D110">
        <v>140</v>
      </c>
      <c r="E110">
        <f>IF(Сделки[[#This Row],[Тип сделки]]="Продажа",Сделки[[#This Row],[Количество]]*-1,Сделки[[#This Row],[Количество]])</f>
        <v>-140</v>
      </c>
      <c r="F110">
        <f>Сделки[[#This Row],[Количество_net]]*VLOOKUP(Сделки[[#This Row],[Дата сделки]],Сделки_табл,2,FALSE)</f>
        <v>19600</v>
      </c>
    </row>
    <row r="111" spans="2:6" x14ac:dyDescent="0.45">
      <c r="B111" t="s">
        <v>2957</v>
      </c>
      <c r="C111" t="s">
        <v>3083</v>
      </c>
      <c r="D111">
        <v>230</v>
      </c>
      <c r="E111">
        <f>IF(Сделки[[#This Row],[Тип сделки]]="Продажа",Сделки[[#This Row],[Количество]]*-1,Сделки[[#This Row],[Количество]])</f>
        <v>-230</v>
      </c>
      <c r="F111">
        <f>Сделки[[#This Row],[Количество_net]]*VLOOKUP(Сделки[[#This Row],[Дата сделки]],Сделки_табл,2,FALSE)</f>
        <v>52900</v>
      </c>
    </row>
    <row r="112" spans="2:6" x14ac:dyDescent="0.45">
      <c r="B112" t="s">
        <v>2691</v>
      </c>
      <c r="C112" t="s">
        <v>3079</v>
      </c>
      <c r="D112">
        <v>240</v>
      </c>
      <c r="E112">
        <f>IF(Сделки[[#This Row],[Тип сделки]]="Продажа",Сделки[[#This Row],[Количество]]*-1,Сделки[[#This Row],[Количество]])</f>
        <v>240</v>
      </c>
      <c r="F112">
        <f>Сделки[[#This Row],[Количество_net]]*VLOOKUP(Сделки[[#This Row],[Дата сделки]],Сделки_табл,2,FALSE)</f>
        <v>57600</v>
      </c>
    </row>
    <row r="113" spans="2:6" x14ac:dyDescent="0.45">
      <c r="B113" t="s">
        <v>3163</v>
      </c>
      <c r="C113" t="s">
        <v>3083</v>
      </c>
      <c r="D113">
        <v>200</v>
      </c>
      <c r="E113">
        <f>IF(Сделки[[#This Row],[Тип сделки]]="Продажа",Сделки[[#This Row],[Количество]]*-1,Сделки[[#This Row],[Количество]])</f>
        <v>-200</v>
      </c>
      <c r="F113">
        <f>Сделки[[#This Row],[Количество_net]]*VLOOKUP(Сделки[[#This Row],[Дата сделки]],Сделки_табл,2,FALSE)</f>
        <v>40000</v>
      </c>
    </row>
    <row r="114" spans="2:6" x14ac:dyDescent="0.45">
      <c r="B114" t="s">
        <v>3164</v>
      </c>
      <c r="C114" t="s">
        <v>3079</v>
      </c>
      <c r="D114">
        <v>40</v>
      </c>
      <c r="E114">
        <f>IF(Сделки[[#This Row],[Тип сделки]]="Продажа",Сделки[[#This Row],[Количество]]*-1,Сделки[[#This Row],[Количество]])</f>
        <v>40</v>
      </c>
      <c r="F114">
        <f>Сделки[[#This Row],[Количество_net]]*VLOOKUP(Сделки[[#This Row],[Дата сделки]],Сделки_табл,2,FALSE)</f>
        <v>13600</v>
      </c>
    </row>
    <row r="115" spans="2:6" x14ac:dyDescent="0.45">
      <c r="B115" t="s">
        <v>3164</v>
      </c>
      <c r="C115" t="s">
        <v>3079</v>
      </c>
      <c r="D115">
        <v>300</v>
      </c>
      <c r="E115">
        <f>IF(Сделки[[#This Row],[Тип сделки]]="Продажа",Сделки[[#This Row],[Количество]]*-1,Сделки[[#This Row],[Количество]])</f>
        <v>300</v>
      </c>
      <c r="F115">
        <f>Сделки[[#This Row],[Количество_net]]*VLOOKUP(Сделки[[#This Row],[Дата сделки]],Сделки_табл,2,FALSE)</f>
        <v>102000</v>
      </c>
    </row>
    <row r="116" spans="2:6" x14ac:dyDescent="0.45">
      <c r="B116" t="s">
        <v>3165</v>
      </c>
      <c r="C116" t="s">
        <v>3079</v>
      </c>
      <c r="D116">
        <v>190</v>
      </c>
      <c r="E116">
        <f>IF(Сделки[[#This Row],[Тип сделки]]="Продажа",Сделки[[#This Row],[Количество]]*-1,Сделки[[#This Row],[Количество]])</f>
        <v>190</v>
      </c>
      <c r="F116">
        <f>Сделки[[#This Row],[Количество_net]]*VLOOKUP(Сделки[[#This Row],[Дата сделки]],Сделки_табл,2,FALSE)</f>
        <v>106400</v>
      </c>
    </row>
    <row r="117" spans="2:6" x14ac:dyDescent="0.45">
      <c r="B117" t="s">
        <v>3165</v>
      </c>
      <c r="C117" t="s">
        <v>3079</v>
      </c>
      <c r="D117">
        <v>370</v>
      </c>
      <c r="E117">
        <f>IF(Сделки[[#This Row],[Тип сделки]]="Продажа",Сделки[[#This Row],[Количество]]*-1,Сделки[[#This Row],[Количество]])</f>
        <v>370</v>
      </c>
      <c r="F117">
        <f>Сделки[[#This Row],[Количество_net]]*VLOOKUP(Сделки[[#This Row],[Дата сделки]],Сделки_табл,2,FALSE)</f>
        <v>207200</v>
      </c>
    </row>
    <row r="118" spans="2:6" x14ac:dyDescent="0.45">
      <c r="B118" t="s">
        <v>3166</v>
      </c>
      <c r="C118" t="s">
        <v>3079</v>
      </c>
      <c r="D118">
        <v>130</v>
      </c>
      <c r="E118">
        <f>IF(Сделки[[#This Row],[Тип сделки]]="Продажа",Сделки[[#This Row],[Количество]]*-1,Сделки[[#This Row],[Количество]])</f>
        <v>130</v>
      </c>
      <c r="F118">
        <f>Сделки[[#This Row],[Количество_net]]*VLOOKUP(Сделки[[#This Row],[Дата сделки]],Сделки_табл,2,FALSE)</f>
        <v>16900</v>
      </c>
    </row>
    <row r="119" spans="2:6" x14ac:dyDescent="0.45">
      <c r="B119" t="s">
        <v>3167</v>
      </c>
      <c r="C119" t="s">
        <v>3083</v>
      </c>
      <c r="D119">
        <v>210</v>
      </c>
      <c r="E119">
        <f>IF(Сделки[[#This Row],[Тип сделки]]="Продажа",Сделки[[#This Row],[Количество]]*-1,Сделки[[#This Row],[Количество]])</f>
        <v>-210</v>
      </c>
      <c r="F119">
        <f>Сделки[[#This Row],[Количество_net]]*VLOOKUP(Сделки[[#This Row],[Дата сделки]],Сделки_табл,2,FALSE)</f>
        <v>44100</v>
      </c>
    </row>
    <row r="120" spans="2:6" x14ac:dyDescent="0.45">
      <c r="B120" t="s">
        <v>3168</v>
      </c>
      <c r="C120" t="s">
        <v>3083</v>
      </c>
      <c r="D120">
        <v>360</v>
      </c>
      <c r="E120">
        <f>IF(Сделки[[#This Row],[Тип сделки]]="Продажа",Сделки[[#This Row],[Количество]]*-1,Сделки[[#This Row],[Количество]])</f>
        <v>-360</v>
      </c>
      <c r="F120">
        <f>Сделки[[#This Row],[Количество_net]]*VLOOKUP(Сделки[[#This Row],[Дата сделки]],Сделки_табл,2,FALSE)</f>
        <v>129600</v>
      </c>
    </row>
    <row r="121" spans="2:6" x14ac:dyDescent="0.45">
      <c r="B121" t="s">
        <v>3169</v>
      </c>
      <c r="C121" t="s">
        <v>3083</v>
      </c>
      <c r="D121">
        <v>380</v>
      </c>
      <c r="E121">
        <f>IF(Сделки[[#This Row],[Тип сделки]]="Продажа",Сделки[[#This Row],[Количество]]*-1,Сделки[[#This Row],[Количество]])</f>
        <v>-380</v>
      </c>
      <c r="F121">
        <f>Сделки[[#This Row],[Количество_net]]*VLOOKUP(Сделки[[#This Row],[Дата сделки]],Сделки_табл,2,FALSE)</f>
        <v>144400</v>
      </c>
    </row>
    <row r="122" spans="2:6" x14ac:dyDescent="0.45">
      <c r="B122" t="s">
        <v>3170</v>
      </c>
      <c r="C122" t="s">
        <v>3083</v>
      </c>
      <c r="D122">
        <v>240</v>
      </c>
      <c r="E122">
        <f>IF(Сделки[[#This Row],[Тип сделки]]="Продажа",Сделки[[#This Row],[Количество]]*-1,Сделки[[#This Row],[Количество]])</f>
        <v>-240</v>
      </c>
      <c r="F122">
        <f>Сделки[[#This Row],[Количество_net]]*VLOOKUP(Сделки[[#This Row],[Дата сделки]],Сделки_табл,2,FALSE)</f>
        <v>57600</v>
      </c>
    </row>
    <row r="123" spans="2:6" x14ac:dyDescent="0.45">
      <c r="B123" t="s">
        <v>3171</v>
      </c>
      <c r="C123" t="s">
        <v>3079</v>
      </c>
      <c r="D123">
        <v>100</v>
      </c>
      <c r="E123">
        <f>IF(Сделки[[#This Row],[Тип сделки]]="Продажа",Сделки[[#This Row],[Количество]]*-1,Сделки[[#This Row],[Количество]])</f>
        <v>100</v>
      </c>
      <c r="F123">
        <f>Сделки[[#This Row],[Количество_net]]*VLOOKUP(Сделки[[#This Row],[Дата сделки]],Сделки_табл,2,FALSE)</f>
        <v>10000</v>
      </c>
    </row>
    <row r="124" spans="2:6" x14ac:dyDescent="0.45">
      <c r="B124" t="s">
        <v>3172</v>
      </c>
      <c r="C124" t="s">
        <v>3079</v>
      </c>
      <c r="D124">
        <v>90</v>
      </c>
      <c r="E124">
        <f>IF(Сделки[[#This Row],[Тип сделки]]="Продажа",Сделки[[#This Row],[Количество]]*-1,Сделки[[#This Row],[Количество]])</f>
        <v>90</v>
      </c>
      <c r="F124">
        <f>Сделки[[#This Row],[Количество_net]]*VLOOKUP(Сделки[[#This Row],[Дата сделки]],Сделки_табл,2,FALSE)</f>
        <v>-36000</v>
      </c>
    </row>
    <row r="125" spans="2:6" x14ac:dyDescent="0.45">
      <c r="B125" t="s">
        <v>3172</v>
      </c>
      <c r="C125" t="s">
        <v>3083</v>
      </c>
      <c r="D125">
        <v>490</v>
      </c>
      <c r="E125">
        <f>IF(Сделки[[#This Row],[Тип сделки]]="Продажа",Сделки[[#This Row],[Количество]]*-1,Сделки[[#This Row],[Количество]])</f>
        <v>-490</v>
      </c>
      <c r="F125">
        <f>Сделки[[#This Row],[Количество_net]]*VLOOKUP(Сделки[[#This Row],[Дата сделки]],Сделки_табл,2,FALSE)</f>
        <v>196000</v>
      </c>
    </row>
    <row r="126" spans="2:6" x14ac:dyDescent="0.45">
      <c r="B126" t="s">
        <v>3173</v>
      </c>
      <c r="C126" t="s">
        <v>3079</v>
      </c>
      <c r="D126">
        <v>440</v>
      </c>
      <c r="E126">
        <f>IF(Сделки[[#This Row],[Тип сделки]]="Продажа",Сделки[[#This Row],[Количество]]*-1,Сделки[[#This Row],[Количество]])</f>
        <v>440</v>
      </c>
      <c r="F126">
        <f>Сделки[[#This Row],[Количество_net]]*VLOOKUP(Сделки[[#This Row],[Дата сделки]],Сделки_табл,2,FALSE)</f>
        <v>193600</v>
      </c>
    </row>
    <row r="127" spans="2:6" x14ac:dyDescent="0.45">
      <c r="B127" t="s">
        <v>3174</v>
      </c>
      <c r="C127" t="s">
        <v>3079</v>
      </c>
      <c r="D127">
        <v>490</v>
      </c>
      <c r="E127">
        <f>IF(Сделки[[#This Row],[Тип сделки]]="Продажа",Сделки[[#This Row],[Количество]]*-1,Сделки[[#This Row],[Количество]])</f>
        <v>490</v>
      </c>
      <c r="F127">
        <f>Сделки[[#This Row],[Количество_net]]*VLOOKUP(Сделки[[#This Row],[Дата сделки]],Сделки_табл,2,FALSE)</f>
        <v>240100</v>
      </c>
    </row>
    <row r="128" spans="2:6" x14ac:dyDescent="0.45">
      <c r="B128" t="s">
        <v>3175</v>
      </c>
      <c r="C128" t="s">
        <v>3083</v>
      </c>
      <c r="D128">
        <v>240</v>
      </c>
      <c r="E128">
        <f>IF(Сделки[[#This Row],[Тип сделки]]="Продажа",Сделки[[#This Row],[Количество]]*-1,Сделки[[#This Row],[Количество]])</f>
        <v>-240</v>
      </c>
      <c r="F128">
        <f>Сделки[[#This Row],[Количество_net]]*VLOOKUP(Сделки[[#This Row],[Дата сделки]],Сделки_табл,2,FALSE)</f>
        <v>57600</v>
      </c>
    </row>
    <row r="129" spans="2:6" x14ac:dyDescent="0.45">
      <c r="B129" t="s">
        <v>3176</v>
      </c>
      <c r="C129" t="s">
        <v>3083</v>
      </c>
      <c r="D129">
        <v>450</v>
      </c>
      <c r="E129">
        <f>IF(Сделки[[#This Row],[Тип сделки]]="Продажа",Сделки[[#This Row],[Количество]]*-1,Сделки[[#This Row],[Количество]])</f>
        <v>-450</v>
      </c>
      <c r="F129">
        <f>Сделки[[#This Row],[Количество_net]]*VLOOKUP(Сделки[[#This Row],[Дата сделки]],Сделки_табл,2,FALSE)</f>
        <v>202500</v>
      </c>
    </row>
    <row r="130" spans="2:6" x14ac:dyDescent="0.45">
      <c r="B130" t="s">
        <v>3177</v>
      </c>
      <c r="C130" t="s">
        <v>3083</v>
      </c>
      <c r="D130">
        <v>130</v>
      </c>
      <c r="E130">
        <f>IF(Сделки[[#This Row],[Тип сделки]]="Продажа",Сделки[[#This Row],[Количество]]*-1,Сделки[[#This Row],[Количество]])</f>
        <v>-130</v>
      </c>
      <c r="F130">
        <f>Сделки[[#This Row],[Количество_net]]*VLOOKUP(Сделки[[#This Row],[Дата сделки]],Сделки_табл,2,FALSE)</f>
        <v>150800</v>
      </c>
    </row>
    <row r="131" spans="2:6" x14ac:dyDescent="0.45">
      <c r="B131" t="s">
        <v>3177</v>
      </c>
      <c r="C131" t="s">
        <v>3083</v>
      </c>
      <c r="D131">
        <v>280</v>
      </c>
      <c r="E131">
        <f>IF(Сделки[[#This Row],[Тип сделки]]="Продажа",Сделки[[#This Row],[Количество]]*-1,Сделки[[#This Row],[Количество]])</f>
        <v>-280</v>
      </c>
      <c r="F131">
        <f>Сделки[[#This Row],[Количество_net]]*VLOOKUP(Сделки[[#This Row],[Дата сделки]],Сделки_табл,2,FALSE)</f>
        <v>324800</v>
      </c>
    </row>
    <row r="132" spans="2:6" x14ac:dyDescent="0.45">
      <c r="B132" t="s">
        <v>3177</v>
      </c>
      <c r="C132" t="s">
        <v>3083</v>
      </c>
      <c r="D132">
        <v>480</v>
      </c>
      <c r="E132">
        <f>IF(Сделки[[#This Row],[Тип сделки]]="Продажа",Сделки[[#This Row],[Количество]]*-1,Сделки[[#This Row],[Количество]])</f>
        <v>-480</v>
      </c>
      <c r="F132">
        <f>Сделки[[#This Row],[Количество_net]]*VLOOKUP(Сделки[[#This Row],[Дата сделки]],Сделки_табл,2,FALSE)</f>
        <v>556800</v>
      </c>
    </row>
    <row r="133" spans="2:6" x14ac:dyDescent="0.45">
      <c r="B133" t="s">
        <v>3177</v>
      </c>
      <c r="C133" t="s">
        <v>3083</v>
      </c>
      <c r="D133">
        <v>270</v>
      </c>
      <c r="E133">
        <f>IF(Сделки[[#This Row],[Тип сделки]]="Продажа",Сделки[[#This Row],[Количество]]*-1,Сделки[[#This Row],[Количество]])</f>
        <v>-270</v>
      </c>
      <c r="F133">
        <f>Сделки[[#This Row],[Количество_net]]*VLOOKUP(Сделки[[#This Row],[Дата сделки]],Сделки_табл,2,FALSE)</f>
        <v>313200</v>
      </c>
    </row>
    <row r="134" spans="2:6" x14ac:dyDescent="0.45">
      <c r="B134" t="s">
        <v>3178</v>
      </c>
      <c r="C134" t="s">
        <v>3083</v>
      </c>
      <c r="D134">
        <v>430</v>
      </c>
      <c r="E134">
        <f>IF(Сделки[[#This Row],[Тип сделки]]="Продажа",Сделки[[#This Row],[Количество]]*-1,Сделки[[#This Row],[Количество]])</f>
        <v>-430</v>
      </c>
      <c r="F134">
        <f>Сделки[[#This Row],[Количество_net]]*VLOOKUP(Сделки[[#This Row],[Дата сделки]],Сделки_табл,2,FALSE)</f>
        <v>184900</v>
      </c>
    </row>
    <row r="135" spans="2:6" x14ac:dyDescent="0.45">
      <c r="B135" t="s">
        <v>3179</v>
      </c>
      <c r="C135" t="s">
        <v>3079</v>
      </c>
      <c r="D135">
        <v>500</v>
      </c>
      <c r="E135">
        <f>IF(Сделки[[#This Row],[Тип сделки]]="Продажа",Сделки[[#This Row],[Количество]]*-1,Сделки[[#This Row],[Количество]])</f>
        <v>500</v>
      </c>
      <c r="F135">
        <f>Сделки[[#This Row],[Количество_net]]*VLOOKUP(Сделки[[#This Row],[Дата сделки]],Сделки_табл,2,FALSE)</f>
        <v>250000</v>
      </c>
    </row>
    <row r="136" spans="2:6" x14ac:dyDescent="0.45">
      <c r="B136" t="s">
        <v>3180</v>
      </c>
      <c r="C136" t="s">
        <v>3083</v>
      </c>
      <c r="D136">
        <v>100</v>
      </c>
      <c r="E136">
        <f>IF(Сделки[[#This Row],[Тип сделки]]="Продажа",Сделки[[#This Row],[Количество]]*-1,Сделки[[#This Row],[Количество]])</f>
        <v>-100</v>
      </c>
      <c r="F136">
        <f>Сделки[[#This Row],[Количество_net]]*VLOOKUP(Сделки[[#This Row],[Дата сделки]],Сделки_табл,2,FALSE)</f>
        <v>10000</v>
      </c>
    </row>
    <row r="137" spans="2:6" x14ac:dyDescent="0.45">
      <c r="B137" t="s">
        <v>3181</v>
      </c>
      <c r="C137" t="s">
        <v>3079</v>
      </c>
      <c r="D137">
        <v>480</v>
      </c>
      <c r="E137">
        <f>IF(Сделки[[#This Row],[Тип сделки]]="Продажа",Сделки[[#This Row],[Количество]]*-1,Сделки[[#This Row],[Количество]])</f>
        <v>480</v>
      </c>
      <c r="F137">
        <f>Сделки[[#This Row],[Количество_net]]*VLOOKUP(Сделки[[#This Row],[Дата сделки]],Сделки_табл,2,FALSE)</f>
        <v>230400</v>
      </c>
    </row>
    <row r="138" spans="2:6" x14ac:dyDescent="0.45">
      <c r="B138" t="s">
        <v>3182</v>
      </c>
      <c r="C138" t="s">
        <v>3079</v>
      </c>
      <c r="D138">
        <v>360</v>
      </c>
      <c r="E138">
        <f>IF(Сделки[[#This Row],[Тип сделки]]="Продажа",Сделки[[#This Row],[Количество]]*-1,Сделки[[#This Row],[Количество]])</f>
        <v>360</v>
      </c>
      <c r="F138">
        <f>Сделки[[#This Row],[Количество_net]]*VLOOKUP(Сделки[[#This Row],[Дата сделки]],Сделки_табл,2,FALSE)</f>
        <v>129600</v>
      </c>
    </row>
    <row r="139" spans="2:6" x14ac:dyDescent="0.45">
      <c r="B139" t="s">
        <v>3183</v>
      </c>
      <c r="C139" t="s">
        <v>3083</v>
      </c>
      <c r="D139">
        <v>30</v>
      </c>
      <c r="E139">
        <f>IF(Сделки[[#This Row],[Тип сделки]]="Продажа",Сделки[[#This Row],[Количество]]*-1,Сделки[[#This Row],[Количество]])</f>
        <v>-30</v>
      </c>
      <c r="F139">
        <f>Сделки[[#This Row],[Количество_net]]*VLOOKUP(Сделки[[#This Row],[Дата сделки]],Сделки_табл,2,FALSE)</f>
        <v>900</v>
      </c>
    </row>
    <row r="140" spans="2:6" x14ac:dyDescent="0.45">
      <c r="B140" t="s">
        <v>3184</v>
      </c>
      <c r="C140" t="s">
        <v>3079</v>
      </c>
      <c r="D140">
        <v>440</v>
      </c>
      <c r="E140">
        <f>IF(Сделки[[#This Row],[Тип сделки]]="Продажа",Сделки[[#This Row],[Количество]]*-1,Сделки[[#This Row],[Количество]])</f>
        <v>440</v>
      </c>
      <c r="F140">
        <f>Сделки[[#This Row],[Количество_net]]*VLOOKUP(Сделки[[#This Row],[Дата сделки]],Сделки_табл,2,FALSE)</f>
        <v>193600</v>
      </c>
    </row>
    <row r="141" spans="2:6" x14ac:dyDescent="0.45">
      <c r="B141" t="s">
        <v>3185</v>
      </c>
      <c r="C141" t="s">
        <v>3079</v>
      </c>
      <c r="D141">
        <v>360</v>
      </c>
      <c r="E141">
        <f>IF(Сделки[[#This Row],[Тип сделки]]="Продажа",Сделки[[#This Row],[Количество]]*-1,Сделки[[#This Row],[Количество]])</f>
        <v>360</v>
      </c>
      <c r="F141">
        <f>Сделки[[#This Row],[Количество_net]]*VLOOKUP(Сделки[[#This Row],[Дата сделки]],Сделки_табл,2,FALSE)</f>
        <v>-46800</v>
      </c>
    </row>
    <row r="142" spans="2:6" x14ac:dyDescent="0.45">
      <c r="B142" t="s">
        <v>3185</v>
      </c>
      <c r="C142" t="s">
        <v>3083</v>
      </c>
      <c r="D142">
        <v>490</v>
      </c>
      <c r="E142">
        <f>IF(Сделки[[#This Row],[Тип сделки]]="Продажа",Сделки[[#This Row],[Количество]]*-1,Сделки[[#This Row],[Количество]])</f>
        <v>-490</v>
      </c>
      <c r="F142">
        <f>Сделки[[#This Row],[Количество_net]]*VLOOKUP(Сделки[[#This Row],[Дата сделки]],Сделки_табл,2,FALSE)</f>
        <v>63700</v>
      </c>
    </row>
    <row r="143" spans="2:6" x14ac:dyDescent="0.45">
      <c r="B143" t="s">
        <v>3186</v>
      </c>
      <c r="C143" t="s">
        <v>3083</v>
      </c>
      <c r="D143">
        <v>160</v>
      </c>
      <c r="E143">
        <f>IF(Сделки[[#This Row],[Тип сделки]]="Продажа",Сделки[[#This Row],[Количество]]*-1,Сделки[[#This Row],[Количество]])</f>
        <v>-160</v>
      </c>
      <c r="F143">
        <f>Сделки[[#This Row],[Количество_net]]*VLOOKUP(Сделки[[#This Row],[Дата сделки]],Сделки_табл,2,FALSE)</f>
        <v>25600</v>
      </c>
    </row>
    <row r="144" spans="2:6" x14ac:dyDescent="0.45">
      <c r="B144" t="s">
        <v>3187</v>
      </c>
      <c r="C144" t="s">
        <v>3083</v>
      </c>
      <c r="D144">
        <v>200</v>
      </c>
      <c r="E144">
        <f>IF(Сделки[[#This Row],[Тип сделки]]="Продажа",Сделки[[#This Row],[Количество]]*-1,Сделки[[#This Row],[Количество]])</f>
        <v>-200</v>
      </c>
      <c r="F144">
        <f>Сделки[[#This Row],[Количество_net]]*VLOOKUP(Сделки[[#This Row],[Дата сделки]],Сделки_табл,2,FALSE)</f>
        <v>40000</v>
      </c>
    </row>
    <row r="145" spans="2:6" x14ac:dyDescent="0.45">
      <c r="B145" t="s">
        <v>3188</v>
      </c>
      <c r="C145" t="s">
        <v>3079</v>
      </c>
      <c r="D145">
        <v>410</v>
      </c>
      <c r="E145">
        <f>IF(Сделки[[#This Row],[Тип сделки]]="Продажа",Сделки[[#This Row],[Количество]]*-1,Сделки[[#This Row],[Количество]])</f>
        <v>410</v>
      </c>
      <c r="F145">
        <f>Сделки[[#This Row],[Количество_net]]*VLOOKUP(Сделки[[#This Row],[Дата сделки]],Сделки_табл,2,FALSE)</f>
        <v>168100</v>
      </c>
    </row>
    <row r="146" spans="2:6" x14ac:dyDescent="0.45">
      <c r="B146" t="s">
        <v>3071</v>
      </c>
      <c r="C146" t="s">
        <v>3083</v>
      </c>
      <c r="D146">
        <v>50</v>
      </c>
      <c r="E146">
        <f>IF(Сделки[[#This Row],[Тип сделки]]="Продажа",Сделки[[#This Row],[Количество]]*-1,Сделки[[#This Row],[Количество]])</f>
        <v>-50</v>
      </c>
      <c r="F146">
        <f>Сделки[[#This Row],[Количество_net]]*VLOOKUP(Сделки[[#This Row],[Дата сделки]],Сделки_табл,2,FALSE)</f>
        <v>2500</v>
      </c>
    </row>
    <row r="147" spans="2:6" x14ac:dyDescent="0.45">
      <c r="B147" t="s">
        <v>3189</v>
      </c>
      <c r="C147" t="s">
        <v>3079</v>
      </c>
      <c r="D147">
        <v>260</v>
      </c>
      <c r="E147">
        <f>IF(Сделки[[#This Row],[Тип сделки]]="Продажа",Сделки[[#This Row],[Количество]]*-1,Сделки[[#This Row],[Количество]])</f>
        <v>260</v>
      </c>
      <c r="F147">
        <f>Сделки[[#This Row],[Количество_net]]*VLOOKUP(Сделки[[#This Row],[Дата сделки]],Сделки_табл,2,FALSE)</f>
        <v>67600</v>
      </c>
    </row>
    <row r="148" spans="2:6" x14ac:dyDescent="0.45">
      <c r="B148" t="s">
        <v>3190</v>
      </c>
      <c r="C148" t="s">
        <v>3083</v>
      </c>
      <c r="D148">
        <v>360</v>
      </c>
      <c r="E148">
        <f>IF(Сделки[[#This Row],[Тип сделки]]="Продажа",Сделки[[#This Row],[Количество]]*-1,Сделки[[#This Row],[Количество]])</f>
        <v>-360</v>
      </c>
      <c r="F148">
        <f>Сделки[[#This Row],[Количество_net]]*VLOOKUP(Сделки[[#This Row],[Дата сделки]],Сделки_табл,2,FALSE)</f>
        <v>129600</v>
      </c>
    </row>
    <row r="149" spans="2:6" x14ac:dyDescent="0.45">
      <c r="B149" t="s">
        <v>2768</v>
      </c>
      <c r="C149" t="s">
        <v>3079</v>
      </c>
      <c r="D149">
        <v>300</v>
      </c>
      <c r="E149">
        <f>IF(Сделки[[#This Row],[Тип сделки]]="Продажа",Сделки[[#This Row],[Количество]]*-1,Сделки[[#This Row],[Количество]])</f>
        <v>300</v>
      </c>
      <c r="F149">
        <f>Сделки[[#This Row],[Количество_net]]*VLOOKUP(Сделки[[#This Row],[Дата сделки]],Сделки_табл,2,FALSE)</f>
        <v>90000</v>
      </c>
    </row>
    <row r="150" spans="2:6" x14ac:dyDescent="0.45">
      <c r="B150" t="s">
        <v>3191</v>
      </c>
      <c r="C150" t="s">
        <v>3083</v>
      </c>
      <c r="D150">
        <v>130</v>
      </c>
      <c r="E150">
        <f>IF(Сделки[[#This Row],[Тип сделки]]="Продажа",Сделки[[#This Row],[Количество]]*-1,Сделки[[#This Row],[Количество]])</f>
        <v>-130</v>
      </c>
      <c r="F150">
        <f>Сделки[[#This Row],[Количество_net]]*VLOOKUP(Сделки[[#This Row],[Дата сделки]],Сделки_табл,2,FALSE)</f>
        <v>68900</v>
      </c>
    </row>
    <row r="151" spans="2:6" x14ac:dyDescent="0.45">
      <c r="B151" t="s">
        <v>3191</v>
      </c>
      <c r="C151" t="s">
        <v>3083</v>
      </c>
      <c r="D151">
        <v>400</v>
      </c>
      <c r="E151">
        <f>IF(Сделки[[#This Row],[Тип сделки]]="Продажа",Сделки[[#This Row],[Количество]]*-1,Сделки[[#This Row],[Количество]])</f>
        <v>-400</v>
      </c>
      <c r="F151">
        <f>Сделки[[#This Row],[Количество_net]]*VLOOKUP(Сделки[[#This Row],[Дата сделки]],Сделки_табл,2,FALSE)</f>
        <v>212000</v>
      </c>
    </row>
    <row r="152" spans="2:6" x14ac:dyDescent="0.45">
      <c r="B152" t="s">
        <v>3192</v>
      </c>
      <c r="C152" t="s">
        <v>3083</v>
      </c>
      <c r="D152">
        <v>300</v>
      </c>
      <c r="E152">
        <f>IF(Сделки[[#This Row],[Тип сделки]]="Продажа",Сделки[[#This Row],[Количество]]*-1,Сделки[[#This Row],[Количество]])</f>
        <v>-300</v>
      </c>
      <c r="F152">
        <f>Сделки[[#This Row],[Количество_net]]*VLOOKUP(Сделки[[#This Row],[Дата сделки]],Сделки_табл,2,FALSE)</f>
        <v>90000</v>
      </c>
    </row>
    <row r="153" spans="2:6" x14ac:dyDescent="0.45">
      <c r="B153" t="s">
        <v>2814</v>
      </c>
      <c r="C153" t="s">
        <v>3079</v>
      </c>
      <c r="D153">
        <v>460</v>
      </c>
      <c r="E153">
        <f>IF(Сделки[[#This Row],[Тип сделки]]="Продажа",Сделки[[#This Row],[Количество]]*-1,Сделки[[#This Row],[Количество]])</f>
        <v>460</v>
      </c>
      <c r="F153">
        <f>Сделки[[#This Row],[Количество_net]]*VLOOKUP(Сделки[[#This Row],[Дата сделки]],Сделки_табл,2,FALSE)</f>
        <v>239200</v>
      </c>
    </row>
    <row r="154" spans="2:6" x14ac:dyDescent="0.45">
      <c r="B154" t="s">
        <v>2814</v>
      </c>
      <c r="C154" t="s">
        <v>3079</v>
      </c>
      <c r="D154">
        <v>60</v>
      </c>
      <c r="E154">
        <f>IF(Сделки[[#This Row],[Тип сделки]]="Продажа",Сделки[[#This Row],[Количество]]*-1,Сделки[[#This Row],[Количество]])</f>
        <v>60</v>
      </c>
      <c r="F154">
        <f>Сделки[[#This Row],[Количество_net]]*VLOOKUP(Сделки[[#This Row],[Дата сделки]],Сделки_табл,2,FALSE)</f>
        <v>31200</v>
      </c>
    </row>
    <row r="155" spans="2:6" x14ac:dyDescent="0.45">
      <c r="B155" t="s">
        <v>3193</v>
      </c>
      <c r="C155" t="s">
        <v>3083</v>
      </c>
      <c r="D155">
        <v>440</v>
      </c>
      <c r="E155">
        <f>IF(Сделки[[#This Row],[Тип сделки]]="Продажа",Сделки[[#This Row],[Количество]]*-1,Сделки[[#This Row],[Количество]])</f>
        <v>-440</v>
      </c>
      <c r="F155">
        <f>Сделки[[#This Row],[Количество_net]]*VLOOKUP(Сделки[[#This Row],[Дата сделки]],Сделки_табл,2,FALSE)</f>
        <v>193600</v>
      </c>
    </row>
    <row r="156" spans="2:6" x14ac:dyDescent="0.45">
      <c r="B156" t="s">
        <v>2787</v>
      </c>
      <c r="C156" t="s">
        <v>3083</v>
      </c>
      <c r="D156">
        <v>240</v>
      </c>
      <c r="E156">
        <f>IF(Сделки[[#This Row],[Тип сделки]]="Продажа",Сделки[[#This Row],[Количество]]*-1,Сделки[[#This Row],[Количество]])</f>
        <v>-240</v>
      </c>
      <c r="F156">
        <f>Сделки[[#This Row],[Количество_net]]*VLOOKUP(Сделки[[#This Row],[Дата сделки]],Сделки_табл,2,FALSE)</f>
        <v>57600</v>
      </c>
    </row>
    <row r="157" spans="2:6" x14ac:dyDescent="0.45">
      <c r="B157" t="s">
        <v>2836</v>
      </c>
      <c r="C157" t="s">
        <v>3079</v>
      </c>
      <c r="D157">
        <v>240</v>
      </c>
      <c r="E157">
        <f>IF(Сделки[[#This Row],[Тип сделки]]="Продажа",Сделки[[#This Row],[Количество]]*-1,Сделки[[#This Row],[Количество]])</f>
        <v>240</v>
      </c>
      <c r="F157">
        <f>Сделки[[#This Row],[Количество_net]]*VLOOKUP(Сделки[[#This Row],[Дата сделки]],Сделки_табл,2,FALSE)</f>
        <v>57600</v>
      </c>
    </row>
    <row r="158" spans="2:6" x14ac:dyDescent="0.45">
      <c r="B158" t="s">
        <v>3194</v>
      </c>
      <c r="C158" t="s">
        <v>3079</v>
      </c>
      <c r="D158">
        <v>300</v>
      </c>
      <c r="E158">
        <f>IF(Сделки[[#This Row],[Тип сделки]]="Продажа",Сделки[[#This Row],[Количество]]*-1,Сделки[[#This Row],[Количество]])</f>
        <v>300</v>
      </c>
      <c r="F158">
        <f>Сделки[[#This Row],[Количество_net]]*VLOOKUP(Сделки[[#This Row],[Дата сделки]],Сделки_табл,2,FALSE)</f>
        <v>90000</v>
      </c>
    </row>
    <row r="159" spans="2:6" x14ac:dyDescent="0.45">
      <c r="B159" t="s">
        <v>2846</v>
      </c>
      <c r="C159" t="s">
        <v>3079</v>
      </c>
      <c r="D159">
        <v>360</v>
      </c>
      <c r="E159">
        <f>IF(Сделки[[#This Row],[Тип сделки]]="Продажа",Сделки[[#This Row],[Количество]]*-1,Сделки[[#This Row],[Количество]])</f>
        <v>360</v>
      </c>
      <c r="F159">
        <f>Сделки[[#This Row],[Количество_net]]*VLOOKUP(Сделки[[#This Row],[Дата сделки]],Сделки_табл,2,FALSE)</f>
        <v>129600</v>
      </c>
    </row>
    <row r="160" spans="2:6" x14ac:dyDescent="0.45">
      <c r="B160" t="s">
        <v>3195</v>
      </c>
      <c r="C160" t="s">
        <v>3079</v>
      </c>
      <c r="D160">
        <v>500</v>
      </c>
      <c r="E160">
        <f>IF(Сделки[[#This Row],[Тип сделки]]="Продажа",Сделки[[#This Row],[Количество]]*-1,Сделки[[#This Row],[Количество]])</f>
        <v>500</v>
      </c>
      <c r="F160">
        <f>Сделки[[#This Row],[Количество_net]]*VLOOKUP(Сделки[[#This Row],[Дата сделки]],Сделки_табл,2,FALSE)</f>
        <v>250000</v>
      </c>
    </row>
    <row r="161" spans="2:6" x14ac:dyDescent="0.45">
      <c r="B161" t="s">
        <v>3196</v>
      </c>
      <c r="C161" t="s">
        <v>3079</v>
      </c>
      <c r="D161">
        <v>10</v>
      </c>
      <c r="E161">
        <f>IF(Сделки[[#This Row],[Тип сделки]]="Продажа",Сделки[[#This Row],[Количество]]*-1,Сделки[[#This Row],[Количество]])</f>
        <v>10</v>
      </c>
      <c r="F161">
        <f>Сделки[[#This Row],[Количество_net]]*VLOOKUP(Сделки[[#This Row],[Дата сделки]],Сделки_табл,2,FALSE)</f>
        <v>100</v>
      </c>
    </row>
    <row r="162" spans="2:6" x14ac:dyDescent="0.45">
      <c r="B162" t="s">
        <v>3197</v>
      </c>
      <c r="C162" t="s">
        <v>3083</v>
      </c>
      <c r="D162">
        <v>10</v>
      </c>
      <c r="E162">
        <f>IF(Сделки[[#This Row],[Тип сделки]]="Продажа",Сделки[[#This Row],[Количество]]*-1,Сделки[[#This Row],[Количество]])</f>
        <v>-10</v>
      </c>
      <c r="F162">
        <f>Сделки[[#This Row],[Количество_net]]*VLOOKUP(Сделки[[#This Row],[Дата сделки]],Сделки_табл,2,FALSE)</f>
        <v>1000</v>
      </c>
    </row>
    <row r="163" spans="2:6" x14ac:dyDescent="0.45">
      <c r="B163" t="s">
        <v>3197</v>
      </c>
      <c r="C163" t="s">
        <v>3083</v>
      </c>
      <c r="D163">
        <v>90</v>
      </c>
      <c r="E163">
        <f>IF(Сделки[[#This Row],[Тип сделки]]="Продажа",Сделки[[#This Row],[Количество]]*-1,Сделки[[#This Row],[Количество]])</f>
        <v>-90</v>
      </c>
      <c r="F163">
        <f>Сделки[[#This Row],[Количество_net]]*VLOOKUP(Сделки[[#This Row],[Дата сделки]],Сделки_табл,2,FALSE)</f>
        <v>9000</v>
      </c>
    </row>
    <row r="164" spans="2:6" x14ac:dyDescent="0.45">
      <c r="B164" t="s">
        <v>3050</v>
      </c>
      <c r="C164" t="s">
        <v>3079</v>
      </c>
      <c r="D164">
        <v>470</v>
      </c>
      <c r="E164">
        <f>IF(Сделки[[#This Row],[Тип сделки]]="Продажа",Сделки[[#This Row],[Количество]]*-1,Сделки[[#This Row],[Количество]])</f>
        <v>470</v>
      </c>
      <c r="F164">
        <f>Сделки[[#This Row],[Количество_net]]*VLOOKUP(Сделки[[#This Row],[Дата сделки]],Сделки_табл,2,FALSE)</f>
        <v>220900</v>
      </c>
    </row>
    <row r="165" spans="2:6" x14ac:dyDescent="0.45">
      <c r="B165" t="s">
        <v>3198</v>
      </c>
      <c r="C165" t="s">
        <v>3079</v>
      </c>
      <c r="D165">
        <v>120</v>
      </c>
      <c r="E165">
        <f>IF(Сделки[[#This Row],[Тип сделки]]="Продажа",Сделки[[#This Row],[Количество]]*-1,Сделки[[#This Row],[Количество]])</f>
        <v>120</v>
      </c>
      <c r="F165">
        <f>Сделки[[#This Row],[Количество_net]]*VLOOKUP(Сделки[[#This Row],[Дата сделки]],Сделки_табл,2,FALSE)</f>
        <v>2400</v>
      </c>
    </row>
    <row r="166" spans="2:6" x14ac:dyDescent="0.45">
      <c r="B166" t="s">
        <v>3198</v>
      </c>
      <c r="C166" t="s">
        <v>3083</v>
      </c>
      <c r="D166">
        <v>100</v>
      </c>
      <c r="E166">
        <f>IF(Сделки[[#This Row],[Тип сделки]]="Продажа",Сделки[[#This Row],[Количество]]*-1,Сделки[[#This Row],[Количество]])</f>
        <v>-100</v>
      </c>
      <c r="F166">
        <f>Сделки[[#This Row],[Количество_net]]*VLOOKUP(Сделки[[#This Row],[Дата сделки]],Сделки_табл,2,FALSE)</f>
        <v>-2000</v>
      </c>
    </row>
    <row r="167" spans="2:6" x14ac:dyDescent="0.45">
      <c r="B167" t="s">
        <v>3199</v>
      </c>
      <c r="C167" t="s">
        <v>3079</v>
      </c>
      <c r="D167">
        <v>420</v>
      </c>
      <c r="E167">
        <f>IF(Сделки[[#This Row],[Тип сделки]]="Продажа",Сделки[[#This Row],[Количество]]*-1,Сделки[[#This Row],[Количество]])</f>
        <v>420</v>
      </c>
      <c r="F167">
        <f>Сделки[[#This Row],[Количество_net]]*VLOOKUP(Сделки[[#This Row],[Дата сделки]],Сделки_табл,2,FALSE)</f>
        <v>176400</v>
      </c>
    </row>
    <row r="168" spans="2:6" x14ac:dyDescent="0.45">
      <c r="B168" t="s">
        <v>3200</v>
      </c>
      <c r="C168" t="s">
        <v>3079</v>
      </c>
      <c r="D168">
        <v>50</v>
      </c>
      <c r="E168">
        <f>IF(Сделки[[#This Row],[Тип сделки]]="Продажа",Сделки[[#This Row],[Количество]]*-1,Сделки[[#This Row],[Количество]])</f>
        <v>50</v>
      </c>
      <c r="F168">
        <f>Сделки[[#This Row],[Количество_net]]*VLOOKUP(Сделки[[#This Row],[Дата сделки]],Сделки_табл,2,FALSE)</f>
        <v>-12000</v>
      </c>
    </row>
    <row r="169" spans="2:6" x14ac:dyDescent="0.45">
      <c r="B169" t="s">
        <v>3200</v>
      </c>
      <c r="C169" t="s">
        <v>3083</v>
      </c>
      <c r="D169">
        <v>290</v>
      </c>
      <c r="E169">
        <f>IF(Сделки[[#This Row],[Тип сделки]]="Продажа",Сделки[[#This Row],[Количество]]*-1,Сделки[[#This Row],[Количество]])</f>
        <v>-290</v>
      </c>
      <c r="F169">
        <f>Сделки[[#This Row],[Количество_net]]*VLOOKUP(Сделки[[#This Row],[Дата сделки]],Сделки_табл,2,FALSE)</f>
        <v>69600</v>
      </c>
    </row>
    <row r="170" spans="2:6" x14ac:dyDescent="0.45">
      <c r="B170" t="s">
        <v>3201</v>
      </c>
      <c r="C170" t="s">
        <v>3083</v>
      </c>
      <c r="D170">
        <v>450</v>
      </c>
      <c r="E170">
        <f>IF(Сделки[[#This Row],[Тип сделки]]="Продажа",Сделки[[#This Row],[Количество]]*-1,Сделки[[#This Row],[Количество]])</f>
        <v>-450</v>
      </c>
      <c r="F170">
        <f>Сделки[[#This Row],[Количество_net]]*VLOOKUP(Сделки[[#This Row],[Дата сделки]],Сделки_табл,2,FALSE)</f>
        <v>202500</v>
      </c>
    </row>
    <row r="171" spans="2:6" x14ac:dyDescent="0.45">
      <c r="B171" t="s">
        <v>3202</v>
      </c>
      <c r="C171" t="s">
        <v>3079</v>
      </c>
      <c r="D171">
        <v>60</v>
      </c>
      <c r="E171">
        <f>IF(Сделки[[#This Row],[Тип сделки]]="Продажа",Сделки[[#This Row],[Количество]]*-1,Сделки[[#This Row],[Количество]])</f>
        <v>60</v>
      </c>
      <c r="F171">
        <f>Сделки[[#This Row],[Количество_net]]*VLOOKUP(Сделки[[#This Row],[Дата сделки]],Сделки_табл,2,FALSE)</f>
        <v>3600</v>
      </c>
    </row>
    <row r="172" spans="2:6" x14ac:dyDescent="0.45">
      <c r="B172" t="s">
        <v>3203</v>
      </c>
      <c r="C172" t="s">
        <v>3083</v>
      </c>
      <c r="D172">
        <v>270</v>
      </c>
      <c r="E172">
        <f>IF(Сделки[[#This Row],[Тип сделки]]="Продажа",Сделки[[#This Row],[Количество]]*-1,Сделки[[#This Row],[Количество]])</f>
        <v>-270</v>
      </c>
      <c r="F172">
        <f>Сделки[[#This Row],[Количество_net]]*VLOOKUP(Сделки[[#This Row],[Дата сделки]],Сделки_табл,2,FALSE)</f>
        <v>72900</v>
      </c>
    </row>
    <row r="173" spans="2:6" x14ac:dyDescent="0.45">
      <c r="B173" t="s">
        <v>3204</v>
      </c>
      <c r="C173" t="s">
        <v>3083</v>
      </c>
      <c r="D173">
        <v>120</v>
      </c>
      <c r="E173">
        <f>IF(Сделки[[#This Row],[Тип сделки]]="Продажа",Сделки[[#This Row],[Количество]]*-1,Сделки[[#This Row],[Количество]])</f>
        <v>-120</v>
      </c>
      <c r="F173">
        <f>Сделки[[#This Row],[Количество_net]]*VLOOKUP(Сделки[[#This Row],[Дата сделки]],Сделки_табл,2,FALSE)</f>
        <v>14400</v>
      </c>
    </row>
    <row r="174" spans="2:6" x14ac:dyDescent="0.45">
      <c r="B174" t="s">
        <v>3205</v>
      </c>
      <c r="C174" t="s">
        <v>3079</v>
      </c>
      <c r="D174">
        <v>260</v>
      </c>
      <c r="E174">
        <f>IF(Сделки[[#This Row],[Тип сделки]]="Продажа",Сделки[[#This Row],[Количество]]*-1,Сделки[[#This Row],[Количество]])</f>
        <v>260</v>
      </c>
      <c r="F174">
        <f>Сделки[[#This Row],[Количество_net]]*VLOOKUP(Сделки[[#This Row],[Дата сделки]],Сделки_табл,2,FALSE)</f>
        <v>67600</v>
      </c>
    </row>
    <row r="175" spans="2:6" x14ac:dyDescent="0.45">
      <c r="B175" t="s">
        <v>2869</v>
      </c>
      <c r="C175" t="s">
        <v>3083</v>
      </c>
      <c r="D175">
        <v>60</v>
      </c>
      <c r="E175">
        <f>IF(Сделки[[#This Row],[Тип сделки]]="Продажа",Сделки[[#This Row],[Количество]]*-1,Сделки[[#This Row],[Количество]])</f>
        <v>-60</v>
      </c>
      <c r="F175">
        <f>Сделки[[#This Row],[Количество_net]]*VLOOKUP(Сделки[[#This Row],[Дата сделки]],Сделки_табл,2,FALSE)</f>
        <v>3600</v>
      </c>
    </row>
    <row r="176" spans="2:6" x14ac:dyDescent="0.45">
      <c r="B176" t="s">
        <v>3206</v>
      </c>
      <c r="C176" t="s">
        <v>3079</v>
      </c>
      <c r="D176">
        <v>450</v>
      </c>
      <c r="E176">
        <f>IF(Сделки[[#This Row],[Тип сделки]]="Продажа",Сделки[[#This Row],[Количество]]*-1,Сделки[[#This Row],[Количество]])</f>
        <v>450</v>
      </c>
      <c r="F176">
        <f>Сделки[[#This Row],[Количество_net]]*VLOOKUP(Сделки[[#This Row],[Дата сделки]],Сделки_табл,2,FALSE)</f>
        <v>202500</v>
      </c>
    </row>
    <row r="177" spans="2:6" x14ac:dyDescent="0.45">
      <c r="B177" t="s">
        <v>3207</v>
      </c>
      <c r="C177" t="s">
        <v>3079</v>
      </c>
      <c r="D177">
        <v>200</v>
      </c>
      <c r="E177">
        <f>IF(Сделки[[#This Row],[Тип сделки]]="Продажа",Сделки[[#This Row],[Количество]]*-1,Сделки[[#This Row],[Количество]])</f>
        <v>200</v>
      </c>
      <c r="F177">
        <f>Сделки[[#This Row],[Количество_net]]*VLOOKUP(Сделки[[#This Row],[Дата сделки]],Сделки_табл,2,FALSE)</f>
        <v>40000</v>
      </c>
    </row>
    <row r="178" spans="2:6" x14ac:dyDescent="0.45">
      <c r="B178" t="s">
        <v>3208</v>
      </c>
      <c r="C178" t="s">
        <v>3079</v>
      </c>
      <c r="D178">
        <v>460</v>
      </c>
      <c r="E178">
        <f>IF(Сделки[[#This Row],[Тип сделки]]="Продажа",Сделки[[#This Row],[Количество]]*-1,Сделки[[#This Row],[Количество]])</f>
        <v>460</v>
      </c>
      <c r="F178">
        <f>Сделки[[#This Row],[Количество_net]]*VLOOKUP(Сделки[[#This Row],[Дата сделки]],Сделки_табл,2,FALSE)</f>
        <v>211600</v>
      </c>
    </row>
    <row r="179" spans="2:6" x14ac:dyDescent="0.45">
      <c r="B179" t="s">
        <v>2921</v>
      </c>
      <c r="C179" t="s">
        <v>3079</v>
      </c>
      <c r="D179">
        <v>40</v>
      </c>
      <c r="E179">
        <f>IF(Сделки[[#This Row],[Тип сделки]]="Продажа",Сделки[[#This Row],[Количество]]*-1,Сделки[[#This Row],[Количество]])</f>
        <v>40</v>
      </c>
      <c r="F179">
        <f>Сделки[[#This Row],[Количество_net]]*VLOOKUP(Сделки[[#This Row],[Дата сделки]],Сделки_табл,2,FALSE)</f>
        <v>-800</v>
      </c>
    </row>
    <row r="180" spans="2:6" x14ac:dyDescent="0.45">
      <c r="B180" t="s">
        <v>2921</v>
      </c>
      <c r="C180" t="s">
        <v>3083</v>
      </c>
      <c r="D180">
        <v>60</v>
      </c>
      <c r="E180">
        <f>IF(Сделки[[#This Row],[Тип сделки]]="Продажа",Сделки[[#This Row],[Количество]]*-1,Сделки[[#This Row],[Количество]])</f>
        <v>-60</v>
      </c>
      <c r="F180">
        <f>Сделки[[#This Row],[Количество_net]]*VLOOKUP(Сделки[[#This Row],[Дата сделки]],Сделки_табл,2,FALSE)</f>
        <v>1200</v>
      </c>
    </row>
    <row r="181" spans="2:6" x14ac:dyDescent="0.45">
      <c r="B181" t="s">
        <v>3209</v>
      </c>
      <c r="C181" t="s">
        <v>3083</v>
      </c>
      <c r="D181">
        <v>120</v>
      </c>
      <c r="E181">
        <f>IF(Сделки[[#This Row],[Тип сделки]]="Продажа",Сделки[[#This Row],[Количество]]*-1,Сделки[[#This Row],[Количество]])</f>
        <v>-120</v>
      </c>
      <c r="F181">
        <f>Сделки[[#This Row],[Количество_net]]*VLOOKUP(Сделки[[#This Row],[Дата сделки]],Сделки_табл,2,FALSE)</f>
        <v>14400</v>
      </c>
    </row>
    <row r="182" spans="2:6" x14ac:dyDescent="0.45">
      <c r="B182" t="s">
        <v>3210</v>
      </c>
      <c r="C182" t="s">
        <v>3083</v>
      </c>
      <c r="D182">
        <v>240</v>
      </c>
      <c r="E182">
        <f>IF(Сделки[[#This Row],[Тип сделки]]="Продажа",Сделки[[#This Row],[Количество]]*-1,Сделки[[#This Row],[Количество]])</f>
        <v>-240</v>
      </c>
      <c r="F182">
        <f>Сделки[[#This Row],[Количество_net]]*VLOOKUP(Сделки[[#This Row],[Дата сделки]],Сделки_табл,2,FALSE)</f>
        <v>57600</v>
      </c>
    </row>
    <row r="183" spans="2:6" x14ac:dyDescent="0.45">
      <c r="B183" t="s">
        <v>3211</v>
      </c>
      <c r="C183" t="s">
        <v>3083</v>
      </c>
      <c r="D183">
        <v>160</v>
      </c>
      <c r="E183">
        <f>IF(Сделки[[#This Row],[Тип сделки]]="Продажа",Сделки[[#This Row],[Количество]]*-1,Сделки[[#This Row],[Количество]])</f>
        <v>-160</v>
      </c>
      <c r="F183">
        <f>Сделки[[#This Row],[Количество_net]]*VLOOKUP(Сделки[[#This Row],[Дата сделки]],Сделки_табл,2,FALSE)</f>
        <v>25600</v>
      </c>
    </row>
    <row r="184" spans="2:6" x14ac:dyDescent="0.45">
      <c r="B184" t="s">
        <v>3212</v>
      </c>
      <c r="C184" t="s">
        <v>3083</v>
      </c>
      <c r="D184">
        <v>20</v>
      </c>
      <c r="E184">
        <f>IF(Сделки[[#This Row],[Тип сделки]]="Продажа",Сделки[[#This Row],[Количество]]*-1,Сделки[[#This Row],[Количество]])</f>
        <v>-20</v>
      </c>
      <c r="F184">
        <f>Сделки[[#This Row],[Количество_net]]*VLOOKUP(Сделки[[#This Row],[Дата сделки]],Сделки_табл,2,FALSE)</f>
        <v>-1800</v>
      </c>
    </row>
    <row r="185" spans="2:6" x14ac:dyDescent="0.45">
      <c r="B185" t="s">
        <v>3212</v>
      </c>
      <c r="C185" t="s">
        <v>3079</v>
      </c>
      <c r="D185">
        <v>110</v>
      </c>
      <c r="E185">
        <f>IF(Сделки[[#This Row],[Тип сделки]]="Продажа",Сделки[[#This Row],[Количество]]*-1,Сделки[[#This Row],[Количество]])</f>
        <v>110</v>
      </c>
      <c r="F185">
        <f>Сделки[[#This Row],[Количество_net]]*VLOOKUP(Сделки[[#This Row],[Дата сделки]],Сделки_табл,2,FALSE)</f>
        <v>9900</v>
      </c>
    </row>
    <row r="186" spans="2:6" x14ac:dyDescent="0.45">
      <c r="B186" t="s">
        <v>2999</v>
      </c>
      <c r="C186" t="s">
        <v>3079</v>
      </c>
      <c r="D186">
        <v>240</v>
      </c>
      <c r="E186">
        <f>IF(Сделки[[#This Row],[Тип сделки]]="Продажа",Сделки[[#This Row],[Количество]]*-1,Сделки[[#This Row],[Количество]])</f>
        <v>240</v>
      </c>
      <c r="F186">
        <f>Сделки[[#This Row],[Количество_net]]*VLOOKUP(Сделки[[#This Row],[Дата сделки]],Сделки_табл,2,FALSE)</f>
        <v>57600</v>
      </c>
    </row>
    <row r="187" spans="2:6" x14ac:dyDescent="0.45">
      <c r="B187" t="s">
        <v>3213</v>
      </c>
      <c r="C187" t="s">
        <v>3079</v>
      </c>
      <c r="D187">
        <v>260</v>
      </c>
      <c r="E187">
        <f>IF(Сделки[[#This Row],[Тип сделки]]="Продажа",Сделки[[#This Row],[Количество]]*-1,Сделки[[#This Row],[Количество]])</f>
        <v>260</v>
      </c>
      <c r="F187">
        <f>Сделки[[#This Row],[Количество_net]]*VLOOKUP(Сделки[[#This Row],[Дата сделки]],Сделки_табл,2,FALSE)</f>
        <v>67600</v>
      </c>
    </row>
    <row r="188" spans="2:6" x14ac:dyDescent="0.45">
      <c r="B188" t="s">
        <v>3214</v>
      </c>
      <c r="C188" t="s">
        <v>3079</v>
      </c>
      <c r="D188">
        <v>60</v>
      </c>
      <c r="E188">
        <f>IF(Сделки[[#This Row],[Тип сделки]]="Продажа",Сделки[[#This Row],[Количество]]*-1,Сделки[[#This Row],[Количество]])</f>
        <v>60</v>
      </c>
      <c r="F188">
        <f>Сделки[[#This Row],[Количество_net]]*VLOOKUP(Сделки[[#This Row],[Дата сделки]],Сделки_табл,2,FALSE)</f>
        <v>3600</v>
      </c>
    </row>
    <row r="189" spans="2:6" x14ac:dyDescent="0.45">
      <c r="B189" t="s">
        <v>3215</v>
      </c>
      <c r="C189" t="s">
        <v>3083</v>
      </c>
      <c r="D189">
        <v>470</v>
      </c>
      <c r="E189">
        <f>IF(Сделки[[#This Row],[Тип сделки]]="Продажа",Сделки[[#This Row],[Количество]]*-1,Сделки[[#This Row],[Количество]])</f>
        <v>-470</v>
      </c>
      <c r="F189">
        <f>Сделки[[#This Row],[Количество_net]]*VLOOKUP(Сделки[[#This Row],[Дата сделки]],Сделки_табл,2,FALSE)</f>
        <v>220900</v>
      </c>
    </row>
    <row r="190" spans="2:6" x14ac:dyDescent="0.45">
      <c r="B190" t="s">
        <v>3216</v>
      </c>
      <c r="C190" t="s">
        <v>3079</v>
      </c>
      <c r="D190">
        <v>180</v>
      </c>
      <c r="E190">
        <f>IF(Сделки[[#This Row],[Тип сделки]]="Продажа",Сделки[[#This Row],[Количество]]*-1,Сделки[[#This Row],[Количество]])</f>
        <v>180</v>
      </c>
      <c r="F190">
        <f>Сделки[[#This Row],[Количество_net]]*VLOOKUP(Сделки[[#This Row],[Дата сделки]],Сделки_табл,2,FALSE)</f>
        <v>32400</v>
      </c>
    </row>
    <row r="191" spans="2:6" x14ac:dyDescent="0.45">
      <c r="B191" t="s">
        <v>3217</v>
      </c>
      <c r="C191" t="s">
        <v>3083</v>
      </c>
      <c r="D191">
        <v>30</v>
      </c>
      <c r="E191">
        <f>IF(Сделки[[#This Row],[Тип сделки]]="Продажа",Сделки[[#This Row],[Количество]]*-1,Сделки[[#This Row],[Количество]])</f>
        <v>-30</v>
      </c>
      <c r="F191">
        <f>Сделки[[#This Row],[Количество_net]]*VLOOKUP(Сделки[[#This Row],[Дата сделки]],Сделки_табл,2,FALSE)</f>
        <v>900</v>
      </c>
    </row>
    <row r="192" spans="2:6" x14ac:dyDescent="0.45">
      <c r="B192" t="s">
        <v>3218</v>
      </c>
      <c r="C192" t="s">
        <v>3079</v>
      </c>
      <c r="D192">
        <v>120</v>
      </c>
      <c r="E192">
        <f>IF(Сделки[[#This Row],[Тип сделки]]="Продажа",Сделки[[#This Row],[Количество]]*-1,Сделки[[#This Row],[Количество]])</f>
        <v>120</v>
      </c>
      <c r="F192">
        <f>Сделки[[#This Row],[Количество_net]]*VLOOKUP(Сделки[[#This Row],[Дата сделки]],Сделки_табл,2,FALSE)</f>
        <v>14400</v>
      </c>
    </row>
    <row r="193" spans="2:6" x14ac:dyDescent="0.45">
      <c r="B193" t="s">
        <v>2778</v>
      </c>
      <c r="C193" t="s">
        <v>3083</v>
      </c>
      <c r="D193">
        <v>150</v>
      </c>
      <c r="E193">
        <f>IF(Сделки[[#This Row],[Тип сделки]]="Продажа",Сделки[[#This Row],[Количество]]*-1,Сделки[[#This Row],[Количество]])</f>
        <v>-150</v>
      </c>
      <c r="F193">
        <f>Сделки[[#This Row],[Количество_net]]*VLOOKUP(Сделки[[#This Row],[Дата сделки]],Сделки_табл,2,FALSE)</f>
        <v>22500</v>
      </c>
    </row>
    <row r="194" spans="2:6" x14ac:dyDescent="0.45">
      <c r="B194" t="s">
        <v>3219</v>
      </c>
      <c r="C194" t="s">
        <v>3083</v>
      </c>
      <c r="D194">
        <v>200</v>
      </c>
      <c r="E194">
        <f>IF(Сделки[[#This Row],[Тип сделки]]="Продажа",Сделки[[#This Row],[Количество]]*-1,Сделки[[#This Row],[Количество]])</f>
        <v>-200</v>
      </c>
      <c r="F194">
        <f>Сделки[[#This Row],[Количество_net]]*VLOOKUP(Сделки[[#This Row],[Дата сделки]],Сделки_табл,2,FALSE)</f>
        <v>40000</v>
      </c>
    </row>
    <row r="195" spans="2:6" x14ac:dyDescent="0.45">
      <c r="B195" t="s">
        <v>3220</v>
      </c>
      <c r="C195" t="s">
        <v>3079</v>
      </c>
      <c r="D195">
        <v>250</v>
      </c>
      <c r="E195">
        <f>IF(Сделки[[#This Row],[Тип сделки]]="Продажа",Сделки[[#This Row],[Количество]]*-1,Сделки[[#This Row],[Количество]])</f>
        <v>250</v>
      </c>
      <c r="F195">
        <f>Сделки[[#This Row],[Количество_net]]*VLOOKUP(Сделки[[#This Row],[Дата сделки]],Сделки_табл,2,FALSE)</f>
        <v>62500</v>
      </c>
    </row>
    <row r="196" spans="2:6" x14ac:dyDescent="0.45">
      <c r="B196" t="s">
        <v>3221</v>
      </c>
      <c r="C196" t="s">
        <v>3079</v>
      </c>
      <c r="D196">
        <v>40</v>
      </c>
      <c r="E196">
        <f>IF(Сделки[[#This Row],[Тип сделки]]="Продажа",Сделки[[#This Row],[Количество]]*-1,Сделки[[#This Row],[Количество]])</f>
        <v>40</v>
      </c>
      <c r="F196">
        <f>Сделки[[#This Row],[Количество_net]]*VLOOKUP(Сделки[[#This Row],[Дата сделки]],Сделки_табл,2,FALSE)</f>
        <v>1600</v>
      </c>
    </row>
    <row r="197" spans="2:6" x14ac:dyDescent="0.45">
      <c r="B197" t="s">
        <v>3222</v>
      </c>
      <c r="C197" t="s">
        <v>3079</v>
      </c>
      <c r="D197">
        <v>10</v>
      </c>
      <c r="E197">
        <f>IF(Сделки[[#This Row],[Тип сделки]]="Продажа",Сделки[[#This Row],[Количество]]*-1,Сделки[[#This Row],[Количество]])</f>
        <v>10</v>
      </c>
      <c r="F197">
        <f>Сделки[[#This Row],[Количество_net]]*VLOOKUP(Сделки[[#This Row],[Дата сделки]],Сделки_табл,2,FALSE)</f>
        <v>100</v>
      </c>
    </row>
    <row r="198" spans="2:6" x14ac:dyDescent="0.45">
      <c r="B198" t="s">
        <v>3223</v>
      </c>
      <c r="C198" t="s">
        <v>3079</v>
      </c>
      <c r="D198">
        <v>160</v>
      </c>
      <c r="E198">
        <f>IF(Сделки[[#This Row],[Тип сделки]]="Продажа",Сделки[[#This Row],[Количество]]*-1,Сделки[[#This Row],[Количество]])</f>
        <v>160</v>
      </c>
      <c r="F198">
        <f>Сделки[[#This Row],[Количество_net]]*VLOOKUP(Сделки[[#This Row],[Дата сделки]],Сделки_табл,2,FALSE)</f>
        <v>25600</v>
      </c>
    </row>
    <row r="199" spans="2:6" x14ac:dyDescent="0.45">
      <c r="B199" t="s">
        <v>3224</v>
      </c>
      <c r="C199" t="s">
        <v>3079</v>
      </c>
      <c r="D199">
        <v>0</v>
      </c>
      <c r="E199">
        <f>IF(Сделки[[#This Row],[Тип сделки]]="Продажа",Сделки[[#This Row],[Количество]]*-1,Сделки[[#This Row],[Количество]])</f>
        <v>0</v>
      </c>
      <c r="F199">
        <f>Сделки[[#This Row],[Количество_net]]*VLOOKUP(Сделки[[#This Row],[Дата сделки]],Сделки_табл,2,FALSE)</f>
        <v>0</v>
      </c>
    </row>
    <row r="200" spans="2:6" x14ac:dyDescent="0.45">
      <c r="B200" t="s">
        <v>3225</v>
      </c>
      <c r="C200" t="s">
        <v>3083</v>
      </c>
      <c r="D200">
        <v>140</v>
      </c>
      <c r="E200">
        <f>IF(Сделки[[#This Row],[Тип сделки]]="Продажа",Сделки[[#This Row],[Количество]]*-1,Сделки[[#This Row],[Количество]])</f>
        <v>-140</v>
      </c>
      <c r="F200">
        <f>Сделки[[#This Row],[Количество_net]]*VLOOKUP(Сделки[[#This Row],[Дата сделки]],Сделки_табл,2,FALSE)</f>
        <v>19600</v>
      </c>
    </row>
    <row r="201" spans="2:6" x14ac:dyDescent="0.45">
      <c r="B201" t="s">
        <v>3039</v>
      </c>
      <c r="C201" t="s">
        <v>3079</v>
      </c>
      <c r="D201">
        <v>420</v>
      </c>
      <c r="E201">
        <f>IF(Сделки[[#This Row],[Тип сделки]]="Продажа",Сделки[[#This Row],[Количество]]*-1,Сделки[[#This Row],[Количество]])</f>
        <v>420</v>
      </c>
      <c r="F201">
        <f>Сделки[[#This Row],[Количество_net]]*VLOOKUP(Сделки[[#This Row],[Дата сделки]],Сделки_табл,2,FALSE)</f>
        <v>264600</v>
      </c>
    </row>
    <row r="202" spans="2:6" x14ac:dyDescent="0.45">
      <c r="B202" t="s">
        <v>3039</v>
      </c>
      <c r="C202" t="s">
        <v>3079</v>
      </c>
      <c r="D202">
        <v>210</v>
      </c>
      <c r="E202">
        <f>IF(Сделки[[#This Row],[Тип сделки]]="Продажа",Сделки[[#This Row],[Количество]]*-1,Сделки[[#This Row],[Количество]])</f>
        <v>210</v>
      </c>
      <c r="F202">
        <f>Сделки[[#This Row],[Количество_net]]*VLOOKUP(Сделки[[#This Row],[Дата сделки]],Сделки_табл,2,FALSE)</f>
        <v>132300</v>
      </c>
    </row>
    <row r="203" spans="2:6" x14ac:dyDescent="0.45">
      <c r="B203" t="s">
        <v>3226</v>
      </c>
      <c r="C203" t="s">
        <v>3079</v>
      </c>
      <c r="D203">
        <v>50</v>
      </c>
      <c r="E203">
        <f>IF(Сделки[[#This Row],[Тип сделки]]="Продажа",Сделки[[#This Row],[Количество]]*-1,Сделки[[#This Row],[Количество]])</f>
        <v>50</v>
      </c>
      <c r="F203">
        <f>Сделки[[#This Row],[Количество_net]]*VLOOKUP(Сделки[[#This Row],[Дата сделки]],Сделки_табл,2,FALSE)</f>
        <v>2500</v>
      </c>
    </row>
    <row r="204" spans="2:6" x14ac:dyDescent="0.45">
      <c r="B204" t="s">
        <v>3227</v>
      </c>
      <c r="C204" t="s">
        <v>3083</v>
      </c>
      <c r="D204">
        <v>140</v>
      </c>
      <c r="E204">
        <f>IF(Сделки[[#This Row],[Тип сделки]]="Продажа",Сделки[[#This Row],[Количество]]*-1,Сделки[[#This Row],[Количество]])</f>
        <v>-140</v>
      </c>
      <c r="F204">
        <f>Сделки[[#This Row],[Количество_net]]*VLOOKUP(Сделки[[#This Row],[Дата сделки]],Сделки_табл,2,FALSE)</f>
        <v>11200</v>
      </c>
    </row>
    <row r="205" spans="2:6" x14ac:dyDescent="0.45">
      <c r="B205" t="s">
        <v>3227</v>
      </c>
      <c r="C205" t="s">
        <v>3079</v>
      </c>
      <c r="D205">
        <v>60</v>
      </c>
      <c r="E205">
        <f>IF(Сделки[[#This Row],[Тип сделки]]="Продажа",Сделки[[#This Row],[Количество]]*-1,Сделки[[#This Row],[Количество]])</f>
        <v>60</v>
      </c>
      <c r="F205">
        <f>Сделки[[#This Row],[Количество_net]]*VLOOKUP(Сделки[[#This Row],[Дата сделки]],Сделки_табл,2,FALSE)</f>
        <v>-4800</v>
      </c>
    </row>
    <row r="206" spans="2:6" x14ac:dyDescent="0.45">
      <c r="B206" t="s">
        <v>3228</v>
      </c>
      <c r="C206" t="s">
        <v>3079</v>
      </c>
      <c r="D206">
        <v>460</v>
      </c>
      <c r="E206">
        <f>IF(Сделки[[#This Row],[Тип сделки]]="Продажа",Сделки[[#This Row],[Количество]]*-1,Сделки[[#This Row],[Количество]])</f>
        <v>460</v>
      </c>
      <c r="F206">
        <f>Сделки[[#This Row],[Количество_net]]*VLOOKUP(Сделки[[#This Row],[Дата сделки]],Сделки_табл,2,FALSE)</f>
        <v>211600</v>
      </c>
    </row>
    <row r="207" spans="2:6" x14ac:dyDescent="0.45">
      <c r="B207" t="s">
        <v>3229</v>
      </c>
      <c r="C207" t="s">
        <v>3083</v>
      </c>
      <c r="D207">
        <v>500</v>
      </c>
      <c r="E207">
        <f>IF(Сделки[[#This Row],[Тип сделки]]="Продажа",Сделки[[#This Row],[Количество]]*-1,Сделки[[#This Row],[Количество]])</f>
        <v>-500</v>
      </c>
      <c r="F207">
        <f>Сделки[[#This Row],[Количество_net]]*VLOOKUP(Сделки[[#This Row],[Дата сделки]],Сделки_табл,2,FALSE)</f>
        <v>240000</v>
      </c>
    </row>
    <row r="208" spans="2:6" x14ac:dyDescent="0.45">
      <c r="B208" t="s">
        <v>3229</v>
      </c>
      <c r="C208" t="s">
        <v>3079</v>
      </c>
      <c r="D208">
        <v>20</v>
      </c>
      <c r="E208">
        <f>IF(Сделки[[#This Row],[Тип сделки]]="Продажа",Сделки[[#This Row],[Количество]]*-1,Сделки[[#This Row],[Количество]])</f>
        <v>20</v>
      </c>
      <c r="F208">
        <f>Сделки[[#This Row],[Количество_net]]*VLOOKUP(Сделки[[#This Row],[Дата сделки]],Сделки_табл,2,FALSE)</f>
        <v>-9600</v>
      </c>
    </row>
    <row r="209" spans="2:6" x14ac:dyDescent="0.45">
      <c r="B209" t="s">
        <v>3230</v>
      </c>
      <c r="C209" t="s">
        <v>3083</v>
      </c>
      <c r="D209">
        <v>350</v>
      </c>
      <c r="E209">
        <f>IF(Сделки[[#This Row],[Тип сделки]]="Продажа",Сделки[[#This Row],[Количество]]*-1,Сделки[[#This Row],[Количество]])</f>
        <v>-350</v>
      </c>
      <c r="F209">
        <f>Сделки[[#This Row],[Количество_net]]*VLOOKUP(Сделки[[#This Row],[Дата сделки]],Сделки_табл,2,FALSE)</f>
        <v>122500</v>
      </c>
    </row>
    <row r="210" spans="2:6" x14ac:dyDescent="0.45">
      <c r="B210" t="s">
        <v>3231</v>
      </c>
      <c r="C210" t="s">
        <v>3079</v>
      </c>
      <c r="D210">
        <v>480</v>
      </c>
      <c r="E210">
        <f>IF(Сделки[[#This Row],[Тип сделки]]="Продажа",Сделки[[#This Row],[Количество]]*-1,Сделки[[#This Row],[Количество]])</f>
        <v>480</v>
      </c>
      <c r="F210">
        <f>Сделки[[#This Row],[Количество_net]]*VLOOKUP(Сделки[[#This Row],[Дата сделки]],Сделки_табл,2,FALSE)</f>
        <v>230400</v>
      </c>
    </row>
    <row r="211" spans="2:6" x14ac:dyDescent="0.45">
      <c r="B211" t="s">
        <v>3232</v>
      </c>
      <c r="C211" t="s">
        <v>3083</v>
      </c>
      <c r="D211">
        <v>290</v>
      </c>
      <c r="E211">
        <f>IF(Сделки[[#This Row],[Тип сделки]]="Продажа",Сделки[[#This Row],[Количество]]*-1,Сделки[[#This Row],[Количество]])</f>
        <v>-290</v>
      </c>
      <c r="F211">
        <f>Сделки[[#This Row],[Количество_net]]*VLOOKUP(Сделки[[#This Row],[Дата сделки]],Сделки_табл,2,FALSE)</f>
        <v>84100</v>
      </c>
    </row>
    <row r="212" spans="2:6" x14ac:dyDescent="0.45">
      <c r="B212" t="s">
        <v>3233</v>
      </c>
      <c r="C212" t="s">
        <v>3079</v>
      </c>
      <c r="D212">
        <v>230</v>
      </c>
      <c r="E212">
        <f>IF(Сделки[[#This Row],[Тип сделки]]="Продажа",Сделки[[#This Row],[Количество]]*-1,Сделки[[#This Row],[Количество]])</f>
        <v>230</v>
      </c>
      <c r="F212">
        <f>Сделки[[#This Row],[Количество_net]]*VLOOKUP(Сделки[[#This Row],[Дата сделки]],Сделки_табл,2,FALSE)</f>
        <v>138000</v>
      </c>
    </row>
    <row r="213" spans="2:6" x14ac:dyDescent="0.45">
      <c r="B213" t="s">
        <v>3233</v>
      </c>
      <c r="C213" t="s">
        <v>3079</v>
      </c>
      <c r="D213">
        <v>370</v>
      </c>
      <c r="E213">
        <f>IF(Сделки[[#This Row],[Тип сделки]]="Продажа",Сделки[[#This Row],[Количество]]*-1,Сделки[[#This Row],[Количество]])</f>
        <v>370</v>
      </c>
      <c r="F213">
        <f>Сделки[[#This Row],[Количество_net]]*VLOOKUP(Сделки[[#This Row],[Дата сделки]],Сделки_табл,2,FALSE)</f>
        <v>222000</v>
      </c>
    </row>
    <row r="214" spans="2:6" x14ac:dyDescent="0.45">
      <c r="B214" t="s">
        <v>3234</v>
      </c>
      <c r="C214" t="s">
        <v>3079</v>
      </c>
      <c r="D214">
        <v>440</v>
      </c>
      <c r="E214">
        <f>IF(Сделки[[#This Row],[Тип сделки]]="Продажа",Сделки[[#This Row],[Количество]]*-1,Сделки[[#This Row],[Количество]])</f>
        <v>440</v>
      </c>
      <c r="F214">
        <f>Сделки[[#This Row],[Количество_net]]*VLOOKUP(Сделки[[#This Row],[Дата сделки]],Сделки_табл,2,FALSE)</f>
        <v>193600</v>
      </c>
    </row>
    <row r="215" spans="2:6" x14ac:dyDescent="0.45">
      <c r="B215" t="s">
        <v>3235</v>
      </c>
      <c r="C215" t="s">
        <v>3079</v>
      </c>
      <c r="D215">
        <v>0</v>
      </c>
      <c r="E215">
        <f>IF(Сделки[[#This Row],[Тип сделки]]="Продажа",Сделки[[#This Row],[Количество]]*-1,Сделки[[#This Row],[Количество]])</f>
        <v>0</v>
      </c>
      <c r="F215">
        <f>Сделки[[#This Row],[Количество_net]]*VLOOKUP(Сделки[[#This Row],[Дата сделки]],Сделки_табл,2,FALSE)</f>
        <v>0</v>
      </c>
    </row>
    <row r="216" spans="2:6" x14ac:dyDescent="0.45">
      <c r="B216" t="s">
        <v>3236</v>
      </c>
      <c r="C216" t="s">
        <v>3079</v>
      </c>
      <c r="D216">
        <v>280</v>
      </c>
      <c r="E216">
        <f>IF(Сделки[[#This Row],[Тип сделки]]="Продажа",Сделки[[#This Row],[Количество]]*-1,Сделки[[#This Row],[Количество]])</f>
        <v>280</v>
      </c>
      <c r="F216">
        <f>Сделки[[#This Row],[Количество_net]]*VLOOKUP(Сделки[[#This Row],[Дата сделки]],Сделки_табл,2,FALSE)</f>
        <v>78400</v>
      </c>
    </row>
    <row r="217" spans="2:6" x14ac:dyDescent="0.45">
      <c r="B217" t="s">
        <v>2944</v>
      </c>
      <c r="C217" t="s">
        <v>3079</v>
      </c>
      <c r="D217">
        <v>90</v>
      </c>
      <c r="E217">
        <f>IF(Сделки[[#This Row],[Тип сделки]]="Продажа",Сделки[[#This Row],[Количество]]*-1,Сделки[[#This Row],[Количество]])</f>
        <v>90</v>
      </c>
      <c r="F217">
        <f>Сделки[[#This Row],[Количество_net]]*VLOOKUP(Сделки[[#This Row],[Дата сделки]],Сделки_табл,2,FALSE)</f>
        <v>33300</v>
      </c>
    </row>
    <row r="218" spans="2:6" x14ac:dyDescent="0.45">
      <c r="B218" t="s">
        <v>2944</v>
      </c>
      <c r="C218" t="s">
        <v>3079</v>
      </c>
      <c r="D218">
        <v>280</v>
      </c>
      <c r="E218">
        <f>IF(Сделки[[#This Row],[Тип сделки]]="Продажа",Сделки[[#This Row],[Количество]]*-1,Сделки[[#This Row],[Количество]])</f>
        <v>280</v>
      </c>
      <c r="F218">
        <f>Сделки[[#This Row],[Количество_net]]*VLOOKUP(Сделки[[#This Row],[Дата сделки]],Сделки_табл,2,FALSE)</f>
        <v>103600</v>
      </c>
    </row>
    <row r="219" spans="2:6" x14ac:dyDescent="0.45">
      <c r="B219" t="s">
        <v>3237</v>
      </c>
      <c r="C219" t="s">
        <v>3083</v>
      </c>
      <c r="D219">
        <v>460</v>
      </c>
      <c r="E219">
        <f>IF(Сделки[[#This Row],[Тип сделки]]="Продажа",Сделки[[#This Row],[Количество]]*-1,Сделки[[#This Row],[Количество]])</f>
        <v>-460</v>
      </c>
      <c r="F219">
        <f>Сделки[[#This Row],[Количество_net]]*VLOOKUP(Сделки[[#This Row],[Дата сделки]],Сделки_табл,2,FALSE)</f>
        <v>211600</v>
      </c>
    </row>
    <row r="220" spans="2:6" x14ac:dyDescent="0.45">
      <c r="B220" t="s">
        <v>3238</v>
      </c>
      <c r="C220" t="s">
        <v>3083</v>
      </c>
      <c r="D220">
        <v>300</v>
      </c>
      <c r="E220">
        <f>IF(Сделки[[#This Row],[Тип сделки]]="Продажа",Сделки[[#This Row],[Количество]]*-1,Сделки[[#This Row],[Количество]])</f>
        <v>-300</v>
      </c>
      <c r="F220">
        <f>Сделки[[#This Row],[Количество_net]]*VLOOKUP(Сделки[[#This Row],[Дата сделки]],Сделки_табл,2,FALSE)</f>
        <v>90000</v>
      </c>
    </row>
    <row r="221" spans="2:6" x14ac:dyDescent="0.45">
      <c r="B221" t="s">
        <v>3239</v>
      </c>
      <c r="C221" t="s">
        <v>3079</v>
      </c>
      <c r="D221">
        <v>330</v>
      </c>
      <c r="E221">
        <f>IF(Сделки[[#This Row],[Тип сделки]]="Продажа",Сделки[[#This Row],[Количество]]*-1,Сделки[[#This Row],[Количество]])</f>
        <v>330</v>
      </c>
      <c r="F221">
        <f>Сделки[[#This Row],[Количество_net]]*VLOOKUP(Сделки[[#This Row],[Дата сделки]],Сделки_табл,2,FALSE)</f>
        <v>108900</v>
      </c>
    </row>
    <row r="222" spans="2:6" x14ac:dyDescent="0.45">
      <c r="B222" t="s">
        <v>3240</v>
      </c>
      <c r="C222" t="s">
        <v>3079</v>
      </c>
      <c r="D222">
        <v>490</v>
      </c>
      <c r="E222">
        <f>IF(Сделки[[#This Row],[Тип сделки]]="Продажа",Сделки[[#This Row],[Количество]]*-1,Сделки[[#This Row],[Количество]])</f>
        <v>490</v>
      </c>
      <c r="F222">
        <f>Сделки[[#This Row],[Количество_net]]*VLOOKUP(Сделки[[#This Row],[Дата сделки]],Сделки_табл,2,FALSE)</f>
        <v>240100</v>
      </c>
    </row>
    <row r="223" spans="2:6" x14ac:dyDescent="0.45">
      <c r="B223" t="s">
        <v>3241</v>
      </c>
      <c r="C223" t="s">
        <v>3083</v>
      </c>
      <c r="D223">
        <v>70</v>
      </c>
      <c r="E223">
        <f>IF(Сделки[[#This Row],[Тип сделки]]="Продажа",Сделки[[#This Row],[Количество]]*-1,Сделки[[#This Row],[Количество]])</f>
        <v>-70</v>
      </c>
      <c r="F223">
        <f>Сделки[[#This Row],[Количество_net]]*VLOOKUP(Сделки[[#This Row],[Дата сделки]],Сделки_табл,2,FALSE)</f>
        <v>4900</v>
      </c>
    </row>
    <row r="224" spans="2:6" x14ac:dyDescent="0.45">
      <c r="B224" t="s">
        <v>3242</v>
      </c>
      <c r="C224" t="s">
        <v>3083</v>
      </c>
      <c r="D224">
        <v>450</v>
      </c>
      <c r="E224">
        <f>IF(Сделки[[#This Row],[Тип сделки]]="Продажа",Сделки[[#This Row],[Количество]]*-1,Сделки[[#This Row],[Количество]])</f>
        <v>-450</v>
      </c>
      <c r="F224">
        <f>Сделки[[#This Row],[Количество_net]]*VLOOKUP(Сделки[[#This Row],[Дата сделки]],Сделки_табл,2,FALSE)</f>
        <v>202500</v>
      </c>
    </row>
    <row r="225" spans="2:6" x14ac:dyDescent="0.45">
      <c r="B225" t="s">
        <v>3243</v>
      </c>
      <c r="C225" t="s">
        <v>3079</v>
      </c>
      <c r="D225">
        <v>350</v>
      </c>
      <c r="E225">
        <f>IF(Сделки[[#This Row],[Тип сделки]]="Продажа",Сделки[[#This Row],[Количество]]*-1,Сделки[[#This Row],[Количество]])</f>
        <v>350</v>
      </c>
      <c r="F225">
        <f>Сделки[[#This Row],[Количество_net]]*VLOOKUP(Сделки[[#This Row],[Дата сделки]],Сделки_табл,2,FALSE)</f>
        <v>122500</v>
      </c>
    </row>
    <row r="226" spans="2:6" x14ac:dyDescent="0.45">
      <c r="B226" t="s">
        <v>3244</v>
      </c>
      <c r="C226" t="s">
        <v>3083</v>
      </c>
      <c r="D226">
        <v>490</v>
      </c>
      <c r="E226">
        <f>IF(Сделки[[#This Row],[Тип сделки]]="Продажа",Сделки[[#This Row],[Количество]]*-1,Сделки[[#This Row],[Количество]])</f>
        <v>-490</v>
      </c>
      <c r="F226">
        <f>Сделки[[#This Row],[Количество_net]]*VLOOKUP(Сделки[[#This Row],[Дата сделки]],Сделки_табл,2,FALSE)</f>
        <v>240100</v>
      </c>
    </row>
    <row r="227" spans="2:6" x14ac:dyDescent="0.45">
      <c r="B227" t="s">
        <v>3245</v>
      </c>
      <c r="C227" t="s">
        <v>3083</v>
      </c>
      <c r="D227">
        <v>40</v>
      </c>
      <c r="E227">
        <f>IF(Сделки[[#This Row],[Тип сделки]]="Продажа",Сделки[[#This Row],[Количество]]*-1,Сделки[[#This Row],[Количество]])</f>
        <v>-40</v>
      </c>
      <c r="F227">
        <f>Сделки[[#This Row],[Количество_net]]*VLOOKUP(Сделки[[#This Row],[Дата сделки]],Сделки_табл,2,FALSE)</f>
        <v>1600</v>
      </c>
    </row>
    <row r="228" spans="2:6" x14ac:dyDescent="0.45">
      <c r="B228" t="s">
        <v>3246</v>
      </c>
      <c r="C228" t="s">
        <v>3079</v>
      </c>
      <c r="D228">
        <v>140</v>
      </c>
      <c r="E228">
        <f>IF(Сделки[[#This Row],[Тип сделки]]="Продажа",Сделки[[#This Row],[Количество]]*-1,Сделки[[#This Row],[Количество]])</f>
        <v>140</v>
      </c>
      <c r="F228">
        <f>Сделки[[#This Row],[Количество_net]]*VLOOKUP(Сделки[[#This Row],[Дата сделки]],Сделки_табл,2,FALSE)</f>
        <v>81200</v>
      </c>
    </row>
    <row r="229" spans="2:6" x14ac:dyDescent="0.45">
      <c r="B229" t="s">
        <v>3246</v>
      </c>
      <c r="C229" t="s">
        <v>3079</v>
      </c>
      <c r="D229">
        <v>440</v>
      </c>
      <c r="E229">
        <f>IF(Сделки[[#This Row],[Тип сделки]]="Продажа",Сделки[[#This Row],[Количество]]*-1,Сделки[[#This Row],[Количество]])</f>
        <v>440</v>
      </c>
      <c r="F229">
        <f>Сделки[[#This Row],[Количество_net]]*VLOOKUP(Сделки[[#This Row],[Дата сделки]],Сделки_табл,2,FALSE)</f>
        <v>255200</v>
      </c>
    </row>
    <row r="230" spans="2:6" x14ac:dyDescent="0.45">
      <c r="B230" t="s">
        <v>2639</v>
      </c>
      <c r="C230" t="s">
        <v>3083</v>
      </c>
      <c r="D230">
        <v>150</v>
      </c>
      <c r="E230">
        <f>IF(Сделки[[#This Row],[Тип сделки]]="Продажа",Сделки[[#This Row],[Количество]]*-1,Сделки[[#This Row],[Количество]])</f>
        <v>-150</v>
      </c>
      <c r="F230">
        <f>Сделки[[#This Row],[Количество_net]]*VLOOKUP(Сделки[[#This Row],[Дата сделки]],Сделки_табл,2,FALSE)</f>
        <v>-15000</v>
      </c>
    </row>
    <row r="231" spans="2:6" x14ac:dyDescent="0.45">
      <c r="B231" t="s">
        <v>2639</v>
      </c>
      <c r="C231" t="s">
        <v>3079</v>
      </c>
      <c r="D231">
        <v>410</v>
      </c>
      <c r="E231">
        <f>IF(Сделки[[#This Row],[Тип сделки]]="Продажа",Сделки[[#This Row],[Количество]]*-1,Сделки[[#This Row],[Количество]])</f>
        <v>410</v>
      </c>
      <c r="F231">
        <f>Сделки[[#This Row],[Количество_net]]*VLOOKUP(Сделки[[#This Row],[Дата сделки]],Сделки_табл,2,FALSE)</f>
        <v>41000</v>
      </c>
    </row>
    <row r="232" spans="2:6" x14ac:dyDescent="0.45">
      <c r="B232" t="s">
        <v>2639</v>
      </c>
      <c r="C232" t="s">
        <v>3083</v>
      </c>
      <c r="D232">
        <v>160</v>
      </c>
      <c r="E232">
        <f>IF(Сделки[[#This Row],[Тип сделки]]="Продажа",Сделки[[#This Row],[Количество]]*-1,Сделки[[#This Row],[Количество]])</f>
        <v>-160</v>
      </c>
      <c r="F232">
        <f>Сделки[[#This Row],[Количество_net]]*VLOOKUP(Сделки[[#This Row],[Дата сделки]],Сделки_табл,2,FALSE)</f>
        <v>-16000</v>
      </c>
    </row>
    <row r="233" spans="2:6" x14ac:dyDescent="0.45">
      <c r="B233" t="s">
        <v>3247</v>
      </c>
      <c r="C233" t="s">
        <v>3079</v>
      </c>
      <c r="D233">
        <v>320</v>
      </c>
      <c r="E233">
        <f>IF(Сделки[[#This Row],[Тип сделки]]="Продажа",Сделки[[#This Row],[Количество]]*-1,Сделки[[#This Row],[Количество]])</f>
        <v>320</v>
      </c>
      <c r="F233">
        <f>Сделки[[#This Row],[Количество_net]]*VLOOKUP(Сделки[[#This Row],[Дата сделки]],Сделки_табл,2,FALSE)</f>
        <v>102400</v>
      </c>
    </row>
    <row r="234" spans="2:6" x14ac:dyDescent="0.45">
      <c r="B234" t="s">
        <v>3248</v>
      </c>
      <c r="C234" t="s">
        <v>3079</v>
      </c>
      <c r="D234">
        <v>380</v>
      </c>
      <c r="E234">
        <f>IF(Сделки[[#This Row],[Тип сделки]]="Продажа",Сделки[[#This Row],[Количество]]*-1,Сделки[[#This Row],[Количество]])</f>
        <v>380</v>
      </c>
      <c r="F234">
        <f>Сделки[[#This Row],[Количество_net]]*VLOOKUP(Сделки[[#This Row],[Дата сделки]],Сделки_табл,2,FALSE)</f>
        <v>144400</v>
      </c>
    </row>
    <row r="235" spans="2:6" x14ac:dyDescent="0.45">
      <c r="B235" t="s">
        <v>2896</v>
      </c>
      <c r="C235" t="s">
        <v>3079</v>
      </c>
      <c r="D235">
        <v>400</v>
      </c>
      <c r="E235">
        <f>IF(Сделки[[#This Row],[Тип сделки]]="Продажа",Сделки[[#This Row],[Количество]]*-1,Сделки[[#This Row],[Количество]])</f>
        <v>400</v>
      </c>
      <c r="F235">
        <f>Сделки[[#This Row],[Количество_net]]*VLOOKUP(Сделки[[#This Row],[Дата сделки]],Сделки_табл,2,FALSE)</f>
        <v>160000</v>
      </c>
    </row>
    <row r="236" spans="2:6" x14ac:dyDescent="0.45">
      <c r="B236" t="s">
        <v>3249</v>
      </c>
      <c r="C236" t="s">
        <v>3079</v>
      </c>
      <c r="D236">
        <v>250</v>
      </c>
      <c r="E236">
        <f>IF(Сделки[[#This Row],[Тип сделки]]="Продажа",Сделки[[#This Row],[Количество]]*-1,Сделки[[#This Row],[Количество]])</f>
        <v>250</v>
      </c>
      <c r="F236">
        <f>Сделки[[#This Row],[Количество_net]]*VLOOKUP(Сделки[[#This Row],[Дата сделки]],Сделки_табл,2,FALSE)</f>
        <v>62500</v>
      </c>
    </row>
    <row r="237" spans="2:6" x14ac:dyDescent="0.45">
      <c r="B237" t="s">
        <v>3250</v>
      </c>
      <c r="C237" t="s">
        <v>3079</v>
      </c>
      <c r="D237">
        <v>500</v>
      </c>
      <c r="E237">
        <f>IF(Сделки[[#This Row],[Тип сделки]]="Продажа",Сделки[[#This Row],[Количество]]*-1,Сделки[[#This Row],[Количество]])</f>
        <v>500</v>
      </c>
      <c r="F237">
        <f>Сделки[[#This Row],[Количество_net]]*VLOOKUP(Сделки[[#This Row],[Дата сделки]],Сделки_табл,2,FALSE)</f>
        <v>250000</v>
      </c>
    </row>
    <row r="238" spans="2:6" x14ac:dyDescent="0.45">
      <c r="B238" t="s">
        <v>3251</v>
      </c>
      <c r="C238" t="s">
        <v>3083</v>
      </c>
      <c r="D238">
        <v>20</v>
      </c>
      <c r="E238">
        <f>IF(Сделки[[#This Row],[Тип сделки]]="Продажа",Сделки[[#This Row],[Количество]]*-1,Сделки[[#This Row],[Количество]])</f>
        <v>-20</v>
      </c>
      <c r="F238">
        <f>Сделки[[#This Row],[Количество_net]]*VLOOKUP(Сделки[[#This Row],[Дата сделки]],Сделки_табл,2,FALSE)</f>
        <v>400</v>
      </c>
    </row>
    <row r="239" spans="2:6" x14ac:dyDescent="0.45">
      <c r="B239" t="s">
        <v>3252</v>
      </c>
      <c r="C239" t="s">
        <v>3083</v>
      </c>
      <c r="D239">
        <v>80</v>
      </c>
      <c r="E239">
        <f>IF(Сделки[[#This Row],[Тип сделки]]="Продажа",Сделки[[#This Row],[Количество]]*-1,Сделки[[#This Row],[Количество]])</f>
        <v>-80</v>
      </c>
      <c r="F239">
        <f>Сделки[[#This Row],[Количество_net]]*VLOOKUP(Сделки[[#This Row],[Дата сделки]],Сделки_табл,2,FALSE)</f>
        <v>6400</v>
      </c>
    </row>
    <row r="240" spans="2:6" x14ac:dyDescent="0.45">
      <c r="B240" t="s">
        <v>3253</v>
      </c>
      <c r="C240" t="s">
        <v>3079</v>
      </c>
      <c r="D240">
        <v>440</v>
      </c>
      <c r="E240">
        <f>IF(Сделки[[#This Row],[Тип сделки]]="Продажа",Сделки[[#This Row],[Количество]]*-1,Сделки[[#This Row],[Количество]])</f>
        <v>440</v>
      </c>
      <c r="F240">
        <f>Сделки[[#This Row],[Количество_net]]*VLOOKUP(Сделки[[#This Row],[Дата сделки]],Сделки_табл,2,FALSE)</f>
        <v>193600</v>
      </c>
    </row>
    <row r="241" spans="2:6" x14ac:dyDescent="0.45">
      <c r="B241" t="s">
        <v>3254</v>
      </c>
      <c r="C241" t="s">
        <v>3079</v>
      </c>
      <c r="D241">
        <v>330</v>
      </c>
      <c r="E241">
        <f>IF(Сделки[[#This Row],[Тип сделки]]="Продажа",Сделки[[#This Row],[Количество]]*-1,Сделки[[#This Row],[Количество]])</f>
        <v>330</v>
      </c>
      <c r="F241">
        <f>Сделки[[#This Row],[Количество_net]]*VLOOKUP(Сделки[[#This Row],[Дата сделки]],Сделки_табл,2,FALSE)</f>
        <v>108900</v>
      </c>
    </row>
    <row r="242" spans="2:6" x14ac:dyDescent="0.45">
      <c r="B242" t="s">
        <v>3255</v>
      </c>
      <c r="C242" t="s">
        <v>3083</v>
      </c>
      <c r="D242">
        <v>20</v>
      </c>
      <c r="E242">
        <f>IF(Сделки[[#This Row],[Тип сделки]]="Продажа",Сделки[[#This Row],[Количество]]*-1,Сделки[[#This Row],[Количество]])</f>
        <v>-20</v>
      </c>
      <c r="F242">
        <f>Сделки[[#This Row],[Количество_net]]*VLOOKUP(Сделки[[#This Row],[Дата сделки]],Сделки_табл,2,FALSE)</f>
        <v>400</v>
      </c>
    </row>
    <row r="243" spans="2:6" x14ac:dyDescent="0.45">
      <c r="B243" t="s">
        <v>3256</v>
      </c>
      <c r="C243" t="s">
        <v>3083</v>
      </c>
      <c r="D243">
        <v>140</v>
      </c>
      <c r="E243">
        <f>IF(Сделки[[#This Row],[Тип сделки]]="Продажа",Сделки[[#This Row],[Количество]]*-1,Сделки[[#This Row],[Количество]])</f>
        <v>-140</v>
      </c>
      <c r="F243">
        <f>Сделки[[#This Row],[Количество_net]]*VLOOKUP(Сделки[[#This Row],[Дата сделки]],Сделки_табл,2,FALSE)</f>
        <v>19600</v>
      </c>
    </row>
    <row r="244" spans="2:6" x14ac:dyDescent="0.45">
      <c r="B244" t="s">
        <v>3257</v>
      </c>
      <c r="C244" t="s">
        <v>3083</v>
      </c>
      <c r="D244">
        <v>360</v>
      </c>
      <c r="E244">
        <f>IF(Сделки[[#This Row],[Тип сделки]]="Продажа",Сделки[[#This Row],[Количество]]*-1,Сделки[[#This Row],[Количество]])</f>
        <v>-360</v>
      </c>
      <c r="F244">
        <f>Сделки[[#This Row],[Количество_net]]*VLOOKUP(Сделки[[#This Row],[Дата сделки]],Сделки_табл,2,FALSE)</f>
        <v>129600</v>
      </c>
    </row>
    <row r="245" spans="2:6" x14ac:dyDescent="0.45">
      <c r="B245" t="s">
        <v>2818</v>
      </c>
      <c r="C245" t="s">
        <v>3079</v>
      </c>
      <c r="D245">
        <v>180</v>
      </c>
      <c r="E245">
        <f>IF(Сделки[[#This Row],[Тип сделки]]="Продажа",Сделки[[#This Row],[Количество]]*-1,Сделки[[#This Row],[Количество]])</f>
        <v>180</v>
      </c>
      <c r="F245">
        <f>Сделки[[#This Row],[Количество_net]]*VLOOKUP(Сделки[[#This Row],[Дата сделки]],Сделки_табл,2,FALSE)</f>
        <v>32400</v>
      </c>
    </row>
    <row r="246" spans="2:6" x14ac:dyDescent="0.45">
      <c r="B246" t="s">
        <v>2876</v>
      </c>
      <c r="C246" t="s">
        <v>3079</v>
      </c>
      <c r="D246">
        <v>380</v>
      </c>
      <c r="E246">
        <f>IF(Сделки[[#This Row],[Тип сделки]]="Продажа",Сделки[[#This Row],[Количество]]*-1,Сделки[[#This Row],[Количество]])</f>
        <v>380</v>
      </c>
      <c r="F246">
        <f>Сделки[[#This Row],[Количество_net]]*VLOOKUP(Сделки[[#This Row],[Дата сделки]],Сделки_табл,2,FALSE)</f>
        <v>144400</v>
      </c>
    </row>
    <row r="247" spans="2:6" x14ac:dyDescent="0.45">
      <c r="B247" t="s">
        <v>3258</v>
      </c>
      <c r="C247" t="s">
        <v>3079</v>
      </c>
      <c r="D247">
        <v>250</v>
      </c>
      <c r="E247">
        <f>IF(Сделки[[#This Row],[Тип сделки]]="Продажа",Сделки[[#This Row],[Количество]]*-1,Сделки[[#This Row],[Количество]])</f>
        <v>250</v>
      </c>
      <c r="F247">
        <f>Сделки[[#This Row],[Количество_net]]*VLOOKUP(Сделки[[#This Row],[Дата сделки]],Сделки_табл,2,FALSE)</f>
        <v>62500</v>
      </c>
    </row>
    <row r="248" spans="2:6" x14ac:dyDescent="0.45">
      <c r="B248" t="s">
        <v>3259</v>
      </c>
      <c r="C248" t="s">
        <v>3083</v>
      </c>
      <c r="D248">
        <v>10</v>
      </c>
      <c r="E248">
        <f>IF(Сделки[[#This Row],[Тип сделки]]="Продажа",Сделки[[#This Row],[Количество]]*-1,Сделки[[#This Row],[Количество]])</f>
        <v>-10</v>
      </c>
      <c r="F248">
        <f>Сделки[[#This Row],[Количество_net]]*VLOOKUP(Сделки[[#This Row],[Дата сделки]],Сделки_табл,2,FALSE)</f>
        <v>100</v>
      </c>
    </row>
    <row r="249" spans="2:6" x14ac:dyDescent="0.45">
      <c r="B249" t="s">
        <v>3260</v>
      </c>
      <c r="C249" t="s">
        <v>3079</v>
      </c>
      <c r="D249">
        <v>230</v>
      </c>
      <c r="E249">
        <f>IF(Сделки[[#This Row],[Тип сделки]]="Продажа",Сделки[[#This Row],[Количество]]*-1,Сделки[[#This Row],[Количество]])</f>
        <v>230</v>
      </c>
      <c r="F249">
        <f>Сделки[[#This Row],[Количество_net]]*VLOOKUP(Сделки[[#This Row],[Дата сделки]],Сделки_табл,2,FALSE)</f>
        <v>52900</v>
      </c>
    </row>
    <row r="250" spans="2:6" x14ac:dyDescent="0.45">
      <c r="B250" t="s">
        <v>3261</v>
      </c>
      <c r="C250" t="s">
        <v>3083</v>
      </c>
      <c r="D250">
        <v>160</v>
      </c>
      <c r="E250">
        <f>IF(Сделки[[#This Row],[Тип сделки]]="Продажа",Сделки[[#This Row],[Количество]]*-1,Сделки[[#This Row],[Количество]])</f>
        <v>-160</v>
      </c>
      <c r="F250">
        <f>Сделки[[#This Row],[Количество_net]]*VLOOKUP(Сделки[[#This Row],[Дата сделки]],Сделки_табл,2,FALSE)</f>
        <v>1600</v>
      </c>
    </row>
    <row r="251" spans="2:6" x14ac:dyDescent="0.45">
      <c r="B251" t="s">
        <v>3261</v>
      </c>
      <c r="C251" t="s">
        <v>3079</v>
      </c>
      <c r="D251">
        <v>150</v>
      </c>
      <c r="E251">
        <f>IF(Сделки[[#This Row],[Тип сделки]]="Продажа",Сделки[[#This Row],[Количество]]*-1,Сделки[[#This Row],[Количество]])</f>
        <v>150</v>
      </c>
      <c r="F251">
        <f>Сделки[[#This Row],[Количество_net]]*VLOOKUP(Сделки[[#This Row],[Дата сделки]],Сделки_табл,2,FALSE)</f>
        <v>-1500</v>
      </c>
    </row>
    <row r="252" spans="2:6" x14ac:dyDescent="0.45">
      <c r="B252" t="s">
        <v>3262</v>
      </c>
      <c r="C252" t="s">
        <v>3083</v>
      </c>
      <c r="D252">
        <v>320</v>
      </c>
      <c r="E252">
        <f>IF(Сделки[[#This Row],[Тип сделки]]="Продажа",Сделки[[#This Row],[Количество]]*-1,Сделки[[#This Row],[Количество]])</f>
        <v>-320</v>
      </c>
      <c r="F252">
        <f>Сделки[[#This Row],[Количество_net]]*VLOOKUP(Сделки[[#This Row],[Дата сделки]],Сделки_табл,2,FALSE)</f>
        <v>102400</v>
      </c>
    </row>
    <row r="253" spans="2:6" x14ac:dyDescent="0.45">
      <c r="B253" t="s">
        <v>3263</v>
      </c>
      <c r="C253" t="s">
        <v>3079</v>
      </c>
      <c r="D253">
        <v>50</v>
      </c>
      <c r="E253">
        <f>IF(Сделки[[#This Row],[Тип сделки]]="Продажа",Сделки[[#This Row],[Количество]]*-1,Сделки[[#This Row],[Количество]])</f>
        <v>50</v>
      </c>
      <c r="F253">
        <f>Сделки[[#This Row],[Количество_net]]*VLOOKUP(Сделки[[#This Row],[Дата сделки]],Сделки_табл,2,FALSE)</f>
        <v>2500</v>
      </c>
    </row>
    <row r="254" spans="2:6" x14ac:dyDescent="0.45">
      <c r="B254" t="s">
        <v>2707</v>
      </c>
      <c r="C254" t="s">
        <v>3079</v>
      </c>
      <c r="D254">
        <v>10</v>
      </c>
      <c r="E254">
        <f>IF(Сделки[[#This Row],[Тип сделки]]="Продажа",Сделки[[#This Row],[Количество]]*-1,Сделки[[#This Row],[Количество]])</f>
        <v>10</v>
      </c>
      <c r="F254">
        <f>Сделки[[#This Row],[Количество_net]]*VLOOKUP(Сделки[[#This Row],[Дата сделки]],Сделки_табл,2,FALSE)</f>
        <v>100</v>
      </c>
    </row>
    <row r="255" spans="2:6" x14ac:dyDescent="0.45">
      <c r="B255" t="s">
        <v>3264</v>
      </c>
      <c r="C255" t="s">
        <v>3079</v>
      </c>
      <c r="D255">
        <v>370</v>
      </c>
      <c r="E255">
        <f>IF(Сделки[[#This Row],[Тип сделки]]="Продажа",Сделки[[#This Row],[Количество]]*-1,Сделки[[#This Row],[Количество]])</f>
        <v>370</v>
      </c>
      <c r="F255">
        <f>Сделки[[#This Row],[Количество_net]]*VLOOKUP(Сделки[[#This Row],[Дата сделки]],Сделки_табл,2,FALSE)</f>
        <v>136900</v>
      </c>
    </row>
    <row r="256" spans="2:6" x14ac:dyDescent="0.45">
      <c r="B256" t="s">
        <v>3265</v>
      </c>
      <c r="C256" t="s">
        <v>3083</v>
      </c>
      <c r="D256">
        <v>60</v>
      </c>
      <c r="E256">
        <f>IF(Сделки[[#This Row],[Тип сделки]]="Продажа",Сделки[[#This Row],[Количество]]*-1,Сделки[[#This Row],[Количество]])</f>
        <v>-60</v>
      </c>
      <c r="F256">
        <f>Сделки[[#This Row],[Количество_net]]*VLOOKUP(Сделки[[#This Row],[Дата сделки]],Сделки_табл,2,FALSE)</f>
        <v>3600</v>
      </c>
    </row>
    <row r="257" spans="2:6" x14ac:dyDescent="0.45">
      <c r="B257" t="s">
        <v>3266</v>
      </c>
      <c r="C257" t="s">
        <v>3083</v>
      </c>
      <c r="D257">
        <v>130</v>
      </c>
      <c r="E257">
        <f>IF(Сделки[[#This Row],[Тип сделки]]="Продажа",Сделки[[#This Row],[Количество]]*-1,Сделки[[#This Row],[Количество]])</f>
        <v>-130</v>
      </c>
      <c r="F257">
        <f>Сделки[[#This Row],[Количество_net]]*VLOOKUP(Сделки[[#This Row],[Дата сделки]],Сделки_табл,2,FALSE)</f>
        <v>16900</v>
      </c>
    </row>
    <row r="258" spans="2:6" x14ac:dyDescent="0.45">
      <c r="B258" t="s">
        <v>2920</v>
      </c>
      <c r="C258" t="s">
        <v>3079</v>
      </c>
      <c r="D258">
        <v>330</v>
      </c>
      <c r="E258">
        <f>IF(Сделки[[#This Row],[Тип сделки]]="Продажа",Сделки[[#This Row],[Количество]]*-1,Сделки[[#This Row],[Количество]])</f>
        <v>330</v>
      </c>
      <c r="F258">
        <f>Сделки[[#This Row],[Количество_net]]*VLOOKUP(Сделки[[#This Row],[Дата сделки]],Сделки_табл,2,FALSE)</f>
        <v>108900</v>
      </c>
    </row>
    <row r="259" spans="2:6" x14ac:dyDescent="0.45">
      <c r="B259" t="s">
        <v>3267</v>
      </c>
      <c r="C259" t="s">
        <v>3079</v>
      </c>
      <c r="D259">
        <v>80</v>
      </c>
      <c r="E259">
        <f>IF(Сделки[[#This Row],[Тип сделки]]="Продажа",Сделки[[#This Row],[Количество]]*-1,Сделки[[#This Row],[Количество]])</f>
        <v>80</v>
      </c>
      <c r="F259">
        <f>Сделки[[#This Row],[Количество_net]]*VLOOKUP(Сделки[[#This Row],[Дата сделки]],Сделки_табл,2,FALSE)</f>
        <v>6400</v>
      </c>
    </row>
    <row r="260" spans="2:6" x14ac:dyDescent="0.45">
      <c r="B260" t="s">
        <v>2820</v>
      </c>
      <c r="C260" t="s">
        <v>3083</v>
      </c>
      <c r="D260">
        <v>240</v>
      </c>
      <c r="E260">
        <f>IF(Сделки[[#This Row],[Тип сделки]]="Продажа",Сделки[[#This Row],[Количество]]*-1,Сделки[[#This Row],[Количество]])</f>
        <v>-240</v>
      </c>
      <c r="F260">
        <f>Сделки[[#This Row],[Количество_net]]*VLOOKUP(Сделки[[#This Row],[Дата сделки]],Сделки_табл,2,FALSE)</f>
        <v>48000</v>
      </c>
    </row>
    <row r="261" spans="2:6" x14ac:dyDescent="0.45">
      <c r="B261" t="s">
        <v>2820</v>
      </c>
      <c r="C261" t="s">
        <v>3079</v>
      </c>
      <c r="D261">
        <v>40</v>
      </c>
      <c r="E261">
        <f>IF(Сделки[[#This Row],[Тип сделки]]="Продажа",Сделки[[#This Row],[Количество]]*-1,Сделки[[#This Row],[Количество]])</f>
        <v>40</v>
      </c>
      <c r="F261">
        <f>Сделки[[#This Row],[Количество_net]]*VLOOKUP(Сделки[[#This Row],[Дата сделки]],Сделки_табл,2,FALSE)</f>
        <v>-8000</v>
      </c>
    </row>
    <row r="262" spans="2:6" x14ac:dyDescent="0.45">
      <c r="B262" t="s">
        <v>3268</v>
      </c>
      <c r="C262" t="s">
        <v>3079</v>
      </c>
      <c r="D262">
        <v>450</v>
      </c>
      <c r="E262">
        <f>IF(Сделки[[#This Row],[Тип сделки]]="Продажа",Сделки[[#This Row],[Количество]]*-1,Сделки[[#This Row],[Количество]])</f>
        <v>450</v>
      </c>
      <c r="F262">
        <f>Сделки[[#This Row],[Количество_net]]*VLOOKUP(Сделки[[#This Row],[Дата сделки]],Сделки_табл,2,FALSE)</f>
        <v>202500</v>
      </c>
    </row>
    <row r="263" spans="2:6" x14ac:dyDescent="0.45">
      <c r="B263" t="s">
        <v>3269</v>
      </c>
      <c r="C263" t="s">
        <v>3083</v>
      </c>
      <c r="D263">
        <v>380</v>
      </c>
      <c r="E263">
        <f>IF(Сделки[[#This Row],[Тип сделки]]="Продажа",Сделки[[#This Row],[Количество]]*-1,Сделки[[#This Row],[Количество]])</f>
        <v>-380</v>
      </c>
      <c r="F263">
        <f>Сделки[[#This Row],[Количество_net]]*VLOOKUP(Сделки[[#This Row],[Дата сделки]],Сделки_табл,2,FALSE)</f>
        <v>144400</v>
      </c>
    </row>
    <row r="264" spans="2:6" x14ac:dyDescent="0.45">
      <c r="B264" t="s">
        <v>3270</v>
      </c>
      <c r="C264" t="s">
        <v>3083</v>
      </c>
      <c r="D264">
        <v>340</v>
      </c>
      <c r="E264">
        <f>IF(Сделки[[#This Row],[Тип сделки]]="Продажа",Сделки[[#This Row],[Количество]]*-1,Сделки[[#This Row],[Количество]])</f>
        <v>-340</v>
      </c>
      <c r="F264">
        <f>Сделки[[#This Row],[Количество_net]]*VLOOKUP(Сделки[[#This Row],[Дата сделки]],Сделки_табл,2,FALSE)</f>
        <v>115600</v>
      </c>
    </row>
    <row r="265" spans="2:6" x14ac:dyDescent="0.45">
      <c r="B265" t="s">
        <v>3271</v>
      </c>
      <c r="C265" t="s">
        <v>3083</v>
      </c>
      <c r="D265">
        <v>140</v>
      </c>
      <c r="E265">
        <f>IF(Сделки[[#This Row],[Тип сделки]]="Продажа",Сделки[[#This Row],[Количество]]*-1,Сделки[[#This Row],[Количество]])</f>
        <v>-140</v>
      </c>
      <c r="F265">
        <f>Сделки[[#This Row],[Количество_net]]*VLOOKUP(Сделки[[#This Row],[Дата сделки]],Сделки_табл,2,FALSE)</f>
        <v>19600</v>
      </c>
    </row>
    <row r="266" spans="2:6" x14ac:dyDescent="0.45">
      <c r="B266" t="s">
        <v>3272</v>
      </c>
      <c r="C266" t="s">
        <v>3083</v>
      </c>
      <c r="D266">
        <v>60</v>
      </c>
      <c r="E266">
        <f>IF(Сделки[[#This Row],[Тип сделки]]="Продажа",Сделки[[#This Row],[Количество]]*-1,Сделки[[#This Row],[Количество]])</f>
        <v>-60</v>
      </c>
      <c r="F266">
        <f>Сделки[[#This Row],[Количество_net]]*VLOOKUP(Сделки[[#This Row],[Дата сделки]],Сделки_табл,2,FALSE)</f>
        <v>3600</v>
      </c>
    </row>
    <row r="267" spans="2:6" x14ac:dyDescent="0.45">
      <c r="B267" t="s">
        <v>3273</v>
      </c>
      <c r="C267" t="s">
        <v>3083</v>
      </c>
      <c r="D267">
        <v>280</v>
      </c>
      <c r="E267">
        <f>IF(Сделки[[#This Row],[Тип сделки]]="Продажа",Сделки[[#This Row],[Количество]]*-1,Сделки[[#This Row],[Количество]])</f>
        <v>-280</v>
      </c>
      <c r="F267">
        <f>Сделки[[#This Row],[Количество_net]]*VLOOKUP(Сделки[[#This Row],[Дата сделки]],Сделки_табл,2,FALSE)</f>
        <v>-30800</v>
      </c>
    </row>
    <row r="268" spans="2:6" x14ac:dyDescent="0.45">
      <c r="B268" t="s">
        <v>3273</v>
      </c>
      <c r="C268" t="s">
        <v>3079</v>
      </c>
      <c r="D268">
        <v>390</v>
      </c>
      <c r="E268">
        <f>IF(Сделки[[#This Row],[Тип сделки]]="Продажа",Сделки[[#This Row],[Количество]]*-1,Сделки[[#This Row],[Количество]])</f>
        <v>390</v>
      </c>
      <c r="F268">
        <f>Сделки[[#This Row],[Количество_net]]*VLOOKUP(Сделки[[#This Row],[Дата сделки]],Сделки_табл,2,FALSE)</f>
        <v>42900</v>
      </c>
    </row>
    <row r="269" spans="2:6" x14ac:dyDescent="0.45">
      <c r="B269" t="s">
        <v>3274</v>
      </c>
      <c r="C269" t="s">
        <v>3079</v>
      </c>
      <c r="D269">
        <v>330</v>
      </c>
      <c r="E269">
        <f>IF(Сделки[[#This Row],[Тип сделки]]="Продажа",Сделки[[#This Row],[Количество]]*-1,Сделки[[#This Row],[Количество]])</f>
        <v>330</v>
      </c>
      <c r="F269">
        <f>Сделки[[#This Row],[Количество_net]]*VLOOKUP(Сделки[[#This Row],[Дата сделки]],Сделки_табл,2,FALSE)</f>
        <v>108900</v>
      </c>
    </row>
    <row r="270" spans="2:6" x14ac:dyDescent="0.45">
      <c r="B270" t="s">
        <v>3275</v>
      </c>
      <c r="C270" t="s">
        <v>3079</v>
      </c>
      <c r="D270">
        <v>220</v>
      </c>
      <c r="E270">
        <f>IF(Сделки[[#This Row],[Тип сделки]]="Продажа",Сделки[[#This Row],[Количество]]*-1,Сделки[[#This Row],[Количество]])</f>
        <v>220</v>
      </c>
      <c r="F270">
        <f>Сделки[[#This Row],[Количество_net]]*VLOOKUP(Сделки[[#This Row],[Дата сделки]],Сделки_табл,2,FALSE)</f>
        <v>129800</v>
      </c>
    </row>
    <row r="271" spans="2:6" x14ac:dyDescent="0.45">
      <c r="B271" t="s">
        <v>3275</v>
      </c>
      <c r="C271" t="s">
        <v>3079</v>
      </c>
      <c r="D271">
        <v>370</v>
      </c>
      <c r="E271">
        <f>IF(Сделки[[#This Row],[Тип сделки]]="Продажа",Сделки[[#This Row],[Количество]]*-1,Сделки[[#This Row],[Количество]])</f>
        <v>370</v>
      </c>
      <c r="F271">
        <f>Сделки[[#This Row],[Количество_net]]*VLOOKUP(Сделки[[#This Row],[Дата сделки]],Сделки_табл,2,FALSE)</f>
        <v>218300</v>
      </c>
    </row>
    <row r="272" spans="2:6" x14ac:dyDescent="0.45">
      <c r="B272" t="s">
        <v>2930</v>
      </c>
      <c r="C272" t="s">
        <v>3079</v>
      </c>
      <c r="D272">
        <v>190</v>
      </c>
      <c r="E272">
        <f>IF(Сделки[[#This Row],[Тип сделки]]="Продажа",Сделки[[#This Row],[Количество]]*-1,Сделки[[#This Row],[Количество]])</f>
        <v>190</v>
      </c>
      <c r="F272">
        <f>Сделки[[#This Row],[Количество_net]]*VLOOKUP(Сделки[[#This Row],[Дата сделки]],Сделки_табл,2,FALSE)</f>
        <v>36100</v>
      </c>
    </row>
    <row r="273" spans="2:6" x14ac:dyDescent="0.45">
      <c r="B273" t="s">
        <v>3276</v>
      </c>
      <c r="C273" t="s">
        <v>3079</v>
      </c>
      <c r="D273">
        <v>70</v>
      </c>
      <c r="E273">
        <f>IF(Сделки[[#This Row],[Тип сделки]]="Продажа",Сделки[[#This Row],[Количество]]*-1,Сделки[[#This Row],[Количество]])</f>
        <v>70</v>
      </c>
      <c r="F273">
        <f>Сделки[[#This Row],[Количество_net]]*VLOOKUP(Сделки[[#This Row],[Дата сделки]],Сделки_табл,2,FALSE)</f>
        <v>-7700</v>
      </c>
    </row>
    <row r="274" spans="2:6" x14ac:dyDescent="0.45">
      <c r="B274" t="s">
        <v>3276</v>
      </c>
      <c r="C274" t="s">
        <v>3083</v>
      </c>
      <c r="D274">
        <v>180</v>
      </c>
      <c r="E274">
        <f>IF(Сделки[[#This Row],[Тип сделки]]="Продажа",Сделки[[#This Row],[Количество]]*-1,Сделки[[#This Row],[Количество]])</f>
        <v>-180</v>
      </c>
      <c r="F274">
        <f>Сделки[[#This Row],[Количество_net]]*VLOOKUP(Сделки[[#This Row],[Дата сделки]],Сделки_табл,2,FALSE)</f>
        <v>19800</v>
      </c>
    </row>
    <row r="275" spans="2:6" x14ac:dyDescent="0.45">
      <c r="B275" t="s">
        <v>2975</v>
      </c>
      <c r="C275" t="s">
        <v>3079</v>
      </c>
      <c r="D275">
        <v>280</v>
      </c>
      <c r="E275">
        <f>IF(Сделки[[#This Row],[Тип сделки]]="Продажа",Сделки[[#This Row],[Количество]]*-1,Сделки[[#This Row],[Количество]])</f>
        <v>280</v>
      </c>
      <c r="F275">
        <f>Сделки[[#This Row],[Количество_net]]*VLOOKUP(Сделки[[#This Row],[Дата сделки]],Сделки_табл,2,FALSE)</f>
        <v>78400</v>
      </c>
    </row>
    <row r="276" spans="2:6" x14ac:dyDescent="0.45">
      <c r="B276" t="s">
        <v>3277</v>
      </c>
      <c r="C276" t="s">
        <v>3083</v>
      </c>
      <c r="D276">
        <v>460</v>
      </c>
      <c r="E276">
        <f>IF(Сделки[[#This Row],[Тип сделки]]="Продажа",Сделки[[#This Row],[Количество]]*-1,Сделки[[#This Row],[Количество]])</f>
        <v>-460</v>
      </c>
      <c r="F276">
        <f>Сделки[[#This Row],[Количество_net]]*VLOOKUP(Сделки[[#This Row],[Дата сделки]],Сделки_табл,2,FALSE)</f>
        <v>211600</v>
      </c>
    </row>
    <row r="277" spans="2:6" x14ac:dyDescent="0.45">
      <c r="B277" t="s">
        <v>2842</v>
      </c>
      <c r="C277" t="s">
        <v>3079</v>
      </c>
      <c r="D277">
        <v>420</v>
      </c>
      <c r="E277">
        <f>IF(Сделки[[#This Row],[Тип сделки]]="Продажа",Сделки[[#This Row],[Количество]]*-1,Сделки[[#This Row],[Количество]])</f>
        <v>420</v>
      </c>
      <c r="F277">
        <f>Сделки[[#This Row],[Количество_net]]*VLOOKUP(Сделки[[#This Row],[Дата сделки]],Сделки_табл,2,FALSE)</f>
        <v>151200</v>
      </c>
    </row>
    <row r="278" spans="2:6" x14ac:dyDescent="0.45">
      <c r="B278" t="s">
        <v>2842</v>
      </c>
      <c r="C278" t="s">
        <v>3083</v>
      </c>
      <c r="D278">
        <v>60</v>
      </c>
      <c r="E278">
        <f>IF(Сделки[[#This Row],[Тип сделки]]="Продажа",Сделки[[#This Row],[Количество]]*-1,Сделки[[#This Row],[Количество]])</f>
        <v>-60</v>
      </c>
      <c r="F278">
        <f>Сделки[[#This Row],[Количество_net]]*VLOOKUP(Сделки[[#This Row],[Дата сделки]],Сделки_табл,2,FALSE)</f>
        <v>-21600</v>
      </c>
    </row>
    <row r="279" spans="2:6" x14ac:dyDescent="0.45">
      <c r="B279" t="s">
        <v>3278</v>
      </c>
      <c r="C279" t="s">
        <v>3079</v>
      </c>
      <c r="D279">
        <v>230</v>
      </c>
      <c r="E279">
        <f>IF(Сделки[[#This Row],[Тип сделки]]="Продажа",Сделки[[#This Row],[Количество]]*-1,Сделки[[#This Row],[Количество]])</f>
        <v>230</v>
      </c>
      <c r="F279">
        <f>Сделки[[#This Row],[Количество_net]]*VLOOKUP(Сделки[[#This Row],[Дата сделки]],Сделки_табл,2,FALSE)</f>
        <v>52900</v>
      </c>
    </row>
    <row r="280" spans="2:6" x14ac:dyDescent="0.45">
      <c r="B280" t="s">
        <v>3279</v>
      </c>
      <c r="C280" t="s">
        <v>3083</v>
      </c>
      <c r="D280">
        <v>360</v>
      </c>
      <c r="E280">
        <f>IF(Сделки[[#This Row],[Тип сделки]]="Продажа",Сделки[[#This Row],[Количество]]*-1,Сделки[[#This Row],[Количество]])</f>
        <v>-360</v>
      </c>
      <c r="F280">
        <f>Сделки[[#This Row],[Количество_net]]*VLOOKUP(Сделки[[#This Row],[Дата сделки]],Сделки_табл,2,FALSE)</f>
        <v>129600</v>
      </c>
    </row>
    <row r="281" spans="2:6" x14ac:dyDescent="0.45">
      <c r="B281" t="s">
        <v>2946</v>
      </c>
      <c r="C281" t="s">
        <v>3079</v>
      </c>
      <c r="D281">
        <v>430</v>
      </c>
      <c r="E281">
        <f>IF(Сделки[[#This Row],[Тип сделки]]="Продажа",Сделки[[#This Row],[Количество]]*-1,Сделки[[#This Row],[Количество]])</f>
        <v>430</v>
      </c>
      <c r="F281">
        <f>Сделки[[#This Row],[Количество_net]]*VLOOKUP(Сделки[[#This Row],[Дата сделки]],Сделки_табл,2,FALSE)</f>
        <v>184900</v>
      </c>
    </row>
    <row r="282" spans="2:6" x14ac:dyDescent="0.45">
      <c r="B282" t="s">
        <v>3280</v>
      </c>
      <c r="C282" t="s">
        <v>3079</v>
      </c>
      <c r="D282">
        <v>20</v>
      </c>
      <c r="E282">
        <f>IF(Сделки[[#This Row],[Тип сделки]]="Продажа",Сделки[[#This Row],[Количество]]*-1,Сделки[[#This Row],[Количество]])</f>
        <v>20</v>
      </c>
      <c r="F282">
        <f>Сделки[[#This Row],[Количество_net]]*VLOOKUP(Сделки[[#This Row],[Дата сделки]],Сделки_табл,2,FALSE)</f>
        <v>800</v>
      </c>
    </row>
    <row r="283" spans="2:6" x14ac:dyDescent="0.45">
      <c r="B283" t="s">
        <v>3280</v>
      </c>
      <c r="C283" t="s">
        <v>3079</v>
      </c>
      <c r="D283">
        <v>20</v>
      </c>
      <c r="E283">
        <f>IF(Сделки[[#This Row],[Тип сделки]]="Продажа",Сделки[[#This Row],[Количество]]*-1,Сделки[[#This Row],[Количество]])</f>
        <v>20</v>
      </c>
      <c r="F283">
        <f>Сделки[[#This Row],[Количество_net]]*VLOOKUP(Сделки[[#This Row],[Дата сделки]],Сделки_табл,2,FALSE)</f>
        <v>800</v>
      </c>
    </row>
    <row r="284" spans="2:6" x14ac:dyDescent="0.45">
      <c r="B284" t="s">
        <v>3281</v>
      </c>
      <c r="C284" t="s">
        <v>3083</v>
      </c>
      <c r="D284">
        <v>20</v>
      </c>
      <c r="E284">
        <f>IF(Сделки[[#This Row],[Тип сделки]]="Продажа",Сделки[[#This Row],[Количество]]*-1,Сделки[[#This Row],[Количество]])</f>
        <v>-20</v>
      </c>
      <c r="F284">
        <f>Сделки[[#This Row],[Количество_net]]*VLOOKUP(Сделки[[#This Row],[Дата сделки]],Сделки_табл,2,FALSE)</f>
        <v>8200</v>
      </c>
    </row>
    <row r="285" spans="2:6" x14ac:dyDescent="0.45">
      <c r="B285" t="s">
        <v>3281</v>
      </c>
      <c r="C285" t="s">
        <v>3083</v>
      </c>
      <c r="D285">
        <v>390</v>
      </c>
      <c r="E285">
        <f>IF(Сделки[[#This Row],[Тип сделки]]="Продажа",Сделки[[#This Row],[Количество]]*-1,Сделки[[#This Row],[Количество]])</f>
        <v>-390</v>
      </c>
      <c r="F285">
        <f>Сделки[[#This Row],[Количество_net]]*VLOOKUP(Сделки[[#This Row],[Дата сделки]],Сделки_табл,2,FALSE)</f>
        <v>159900</v>
      </c>
    </row>
    <row r="286" spans="2:6" x14ac:dyDescent="0.45">
      <c r="B286" t="s">
        <v>3282</v>
      </c>
      <c r="C286" t="s">
        <v>3083</v>
      </c>
      <c r="D286">
        <v>90</v>
      </c>
      <c r="E286">
        <f>IF(Сделки[[#This Row],[Тип сделки]]="Продажа",Сделки[[#This Row],[Количество]]*-1,Сделки[[#This Row],[Количество]])</f>
        <v>-90</v>
      </c>
      <c r="F286">
        <f>Сделки[[#This Row],[Количество_net]]*VLOOKUP(Сделки[[#This Row],[Дата сделки]],Сделки_табл,2,FALSE)</f>
        <v>8100</v>
      </c>
    </row>
    <row r="287" spans="2:6" x14ac:dyDescent="0.45">
      <c r="B287" t="s">
        <v>3283</v>
      </c>
      <c r="C287" t="s">
        <v>3083</v>
      </c>
      <c r="D287">
        <v>230</v>
      </c>
      <c r="E287">
        <f>IF(Сделки[[#This Row],[Тип сделки]]="Продажа",Сделки[[#This Row],[Количество]]*-1,Сделки[[#This Row],[Количество]])</f>
        <v>-230</v>
      </c>
      <c r="F287">
        <f>Сделки[[#This Row],[Количество_net]]*VLOOKUP(Сделки[[#This Row],[Дата сделки]],Сделки_табл,2,FALSE)</f>
        <v>52900</v>
      </c>
    </row>
    <row r="288" spans="2:6" x14ac:dyDescent="0.45">
      <c r="B288" t="s">
        <v>3284</v>
      </c>
      <c r="C288" t="s">
        <v>3079</v>
      </c>
      <c r="D288">
        <v>360</v>
      </c>
      <c r="E288">
        <f>IF(Сделки[[#This Row],[Тип сделки]]="Продажа",Сделки[[#This Row],[Количество]]*-1,Сделки[[#This Row],[Количество]])</f>
        <v>360</v>
      </c>
      <c r="F288">
        <f>Сделки[[#This Row],[Количество_net]]*VLOOKUP(Сделки[[#This Row],[Дата сделки]],Сделки_табл,2,FALSE)</f>
        <v>262800</v>
      </c>
    </row>
    <row r="289" spans="2:6" x14ac:dyDescent="0.45">
      <c r="B289" t="s">
        <v>3284</v>
      </c>
      <c r="C289" t="s">
        <v>3079</v>
      </c>
      <c r="D289">
        <v>370</v>
      </c>
      <c r="E289">
        <f>IF(Сделки[[#This Row],[Тип сделки]]="Продажа",Сделки[[#This Row],[Количество]]*-1,Сделки[[#This Row],[Количество]])</f>
        <v>370</v>
      </c>
      <c r="F289">
        <f>Сделки[[#This Row],[Количество_net]]*VLOOKUP(Сделки[[#This Row],[Дата сделки]],Сделки_табл,2,FALSE)</f>
        <v>270100</v>
      </c>
    </row>
    <row r="290" spans="2:6" x14ac:dyDescent="0.45">
      <c r="B290" t="s">
        <v>3285</v>
      </c>
      <c r="C290" t="s">
        <v>3079</v>
      </c>
      <c r="D290">
        <v>240</v>
      </c>
      <c r="E290">
        <f>IF(Сделки[[#This Row],[Тип сделки]]="Продажа",Сделки[[#This Row],[Количество]]*-1,Сделки[[#This Row],[Количество]])</f>
        <v>240</v>
      </c>
      <c r="F290">
        <f>Сделки[[#This Row],[Количество_net]]*VLOOKUP(Сделки[[#This Row],[Дата сделки]],Сделки_табл,2,FALSE)</f>
        <v>57600</v>
      </c>
    </row>
    <row r="291" spans="2:6" x14ac:dyDescent="0.45">
      <c r="B291" t="s">
        <v>3286</v>
      </c>
      <c r="C291" t="s">
        <v>3083</v>
      </c>
      <c r="D291">
        <v>340</v>
      </c>
      <c r="E291">
        <f>IF(Сделки[[#This Row],[Тип сделки]]="Продажа",Сделки[[#This Row],[Количество]]*-1,Сделки[[#This Row],[Количество]])</f>
        <v>-340</v>
      </c>
      <c r="F291">
        <f>Сделки[[#This Row],[Количество_net]]*VLOOKUP(Сделки[[#This Row],[Дата сделки]],Сделки_табл,2,FALSE)</f>
        <v>115600</v>
      </c>
    </row>
    <row r="292" spans="2:6" x14ac:dyDescent="0.45">
      <c r="B292" t="s">
        <v>2962</v>
      </c>
      <c r="C292" t="s">
        <v>3079</v>
      </c>
      <c r="D292">
        <v>450</v>
      </c>
      <c r="E292">
        <f>IF(Сделки[[#This Row],[Тип сделки]]="Продажа",Сделки[[#This Row],[Количество]]*-1,Сделки[[#This Row],[Количество]])</f>
        <v>450</v>
      </c>
      <c r="F292">
        <f>Сделки[[#This Row],[Количество_net]]*VLOOKUP(Сделки[[#This Row],[Дата сделки]],Сделки_табл,2,FALSE)</f>
        <v>202500</v>
      </c>
    </row>
    <row r="293" spans="2:6" x14ac:dyDescent="0.45">
      <c r="B293" t="s">
        <v>3287</v>
      </c>
      <c r="C293" t="s">
        <v>3083</v>
      </c>
      <c r="D293">
        <v>90</v>
      </c>
      <c r="E293">
        <f>IF(Сделки[[#This Row],[Тип сделки]]="Продажа",Сделки[[#This Row],[Количество]]*-1,Сделки[[#This Row],[Количество]])</f>
        <v>-90</v>
      </c>
      <c r="F293">
        <f>Сделки[[#This Row],[Количество_net]]*VLOOKUP(Сделки[[#This Row],[Дата сделки]],Сделки_табл,2,FALSE)</f>
        <v>8100</v>
      </c>
    </row>
    <row r="294" spans="2:6" x14ac:dyDescent="0.45">
      <c r="B294" t="s">
        <v>3288</v>
      </c>
      <c r="C294" t="s">
        <v>3083</v>
      </c>
      <c r="D294">
        <v>10</v>
      </c>
      <c r="E294">
        <f>IF(Сделки[[#This Row],[Тип сделки]]="Продажа",Сделки[[#This Row],[Количество]]*-1,Сделки[[#This Row],[Количество]])</f>
        <v>-10</v>
      </c>
      <c r="F294">
        <f>Сделки[[#This Row],[Количество_net]]*VLOOKUP(Сделки[[#This Row],[Дата сделки]],Сделки_табл,2,FALSE)</f>
        <v>100</v>
      </c>
    </row>
    <row r="295" spans="2:6" x14ac:dyDescent="0.45">
      <c r="B295" t="s">
        <v>2934</v>
      </c>
      <c r="C295" t="s">
        <v>3079</v>
      </c>
      <c r="D295">
        <v>370</v>
      </c>
      <c r="E295">
        <f>IF(Сделки[[#This Row],[Тип сделки]]="Продажа",Сделки[[#This Row],[Количество]]*-1,Сделки[[#This Row],[Количество]])</f>
        <v>370</v>
      </c>
      <c r="F295">
        <f>Сделки[[#This Row],[Количество_net]]*VLOOKUP(Сделки[[#This Row],[Дата сделки]],Сделки_табл,2,FALSE)</f>
        <v>136900</v>
      </c>
    </row>
    <row r="296" spans="2:6" x14ac:dyDescent="0.45">
      <c r="B296" t="s">
        <v>3289</v>
      </c>
      <c r="C296" t="s">
        <v>3079</v>
      </c>
      <c r="D296">
        <v>390</v>
      </c>
      <c r="E296">
        <f>IF(Сделки[[#This Row],[Тип сделки]]="Продажа",Сделки[[#This Row],[Количество]]*-1,Сделки[[#This Row],[Количество]])</f>
        <v>390</v>
      </c>
      <c r="F296">
        <f>Сделки[[#This Row],[Количество_net]]*VLOOKUP(Сделки[[#This Row],[Дата сделки]],Сделки_табл,2,FALSE)</f>
        <v>152100</v>
      </c>
    </row>
    <row r="297" spans="2:6" x14ac:dyDescent="0.45">
      <c r="B297" t="s">
        <v>3290</v>
      </c>
      <c r="C297" t="s">
        <v>3083</v>
      </c>
      <c r="D297">
        <v>410</v>
      </c>
      <c r="E297">
        <f>IF(Сделки[[#This Row],[Тип сделки]]="Продажа",Сделки[[#This Row],[Количество]]*-1,Сделки[[#This Row],[Количество]])</f>
        <v>-410</v>
      </c>
      <c r="F297">
        <f>Сделки[[#This Row],[Количество_net]]*VLOOKUP(Сделки[[#This Row],[Дата сделки]],Сделки_табл,2,FALSE)</f>
        <v>168100</v>
      </c>
    </row>
    <row r="298" spans="2:6" x14ac:dyDescent="0.45">
      <c r="B298" t="s">
        <v>3291</v>
      </c>
      <c r="C298" t="s">
        <v>3083</v>
      </c>
      <c r="D298">
        <v>70</v>
      </c>
      <c r="E298">
        <f>IF(Сделки[[#This Row],[Тип сделки]]="Продажа",Сделки[[#This Row],[Количество]]*-1,Сделки[[#This Row],[Количество]])</f>
        <v>-70</v>
      </c>
      <c r="F298">
        <f>Сделки[[#This Row],[Количество_net]]*VLOOKUP(Сделки[[#This Row],[Дата сделки]],Сделки_табл,2,FALSE)</f>
        <v>4900</v>
      </c>
    </row>
    <row r="299" spans="2:6" x14ac:dyDescent="0.45">
      <c r="B299" t="s">
        <v>3292</v>
      </c>
      <c r="C299" t="s">
        <v>3079</v>
      </c>
      <c r="D299">
        <v>180</v>
      </c>
      <c r="E299">
        <f>IF(Сделки[[#This Row],[Тип сделки]]="Продажа",Сделки[[#This Row],[Количество]]*-1,Сделки[[#This Row],[Количество]])</f>
        <v>180</v>
      </c>
      <c r="F299">
        <f>Сделки[[#This Row],[Количество_net]]*VLOOKUP(Сделки[[#This Row],[Дата сделки]],Сделки_табл,2,FALSE)</f>
        <v>32400</v>
      </c>
    </row>
    <row r="300" spans="2:6" x14ac:dyDescent="0.45">
      <c r="B300" t="s">
        <v>3293</v>
      </c>
      <c r="C300" t="s">
        <v>3083</v>
      </c>
      <c r="D300">
        <v>330</v>
      </c>
      <c r="E300">
        <f>IF(Сделки[[#This Row],[Тип сделки]]="Продажа",Сделки[[#This Row],[Количество]]*-1,Сделки[[#This Row],[Количество]])</f>
        <v>-330</v>
      </c>
      <c r="F300">
        <f>Сделки[[#This Row],[Количество_net]]*VLOOKUP(Сделки[[#This Row],[Дата сделки]],Сделки_табл,2,FALSE)</f>
        <v>108900</v>
      </c>
    </row>
    <row r="301" spans="2:6" x14ac:dyDescent="0.45">
      <c r="B301" t="s">
        <v>2779</v>
      </c>
      <c r="C301" t="s">
        <v>3083</v>
      </c>
      <c r="D301">
        <v>350</v>
      </c>
      <c r="E301">
        <f>IF(Сделки[[#This Row],[Тип сделки]]="Продажа",Сделки[[#This Row],[Количество]]*-1,Сделки[[#This Row],[Количество]])</f>
        <v>-350</v>
      </c>
      <c r="F301">
        <f>Сделки[[#This Row],[Количество_net]]*VLOOKUP(Сделки[[#This Row],[Дата сделки]],Сделки_табл,2,FALSE)</f>
        <v>122500</v>
      </c>
    </row>
    <row r="302" spans="2:6" x14ac:dyDescent="0.45">
      <c r="B302" t="s">
        <v>3294</v>
      </c>
      <c r="C302" t="s">
        <v>3079</v>
      </c>
      <c r="D302">
        <v>410</v>
      </c>
      <c r="E302">
        <f>IF(Сделки[[#This Row],[Тип сделки]]="Продажа",Сделки[[#This Row],[Количество]]*-1,Сделки[[#This Row],[Количество]])</f>
        <v>410</v>
      </c>
      <c r="F302">
        <f>Сделки[[#This Row],[Количество_net]]*VLOOKUP(Сделки[[#This Row],[Дата сделки]],Сделки_табл,2,FALSE)</f>
        <v>168100</v>
      </c>
    </row>
    <row r="303" spans="2:6" x14ac:dyDescent="0.45">
      <c r="B303" t="s">
        <v>3295</v>
      </c>
      <c r="C303" t="s">
        <v>3079</v>
      </c>
      <c r="D303">
        <v>180</v>
      </c>
      <c r="E303">
        <f>IF(Сделки[[#This Row],[Тип сделки]]="Продажа",Сделки[[#This Row],[Количество]]*-1,Сделки[[#This Row],[Количество]])</f>
        <v>180</v>
      </c>
      <c r="F303">
        <f>Сделки[[#This Row],[Количество_net]]*VLOOKUP(Сделки[[#This Row],[Дата сделки]],Сделки_табл,2,FALSE)</f>
        <v>32400</v>
      </c>
    </row>
    <row r="304" spans="2:6" x14ac:dyDescent="0.45">
      <c r="B304" t="s">
        <v>3296</v>
      </c>
      <c r="C304" t="s">
        <v>3079</v>
      </c>
      <c r="D304">
        <v>380</v>
      </c>
      <c r="E304">
        <f>IF(Сделки[[#This Row],[Тип сделки]]="Продажа",Сделки[[#This Row],[Количество]]*-1,Сделки[[#This Row],[Количество]])</f>
        <v>380</v>
      </c>
      <c r="F304">
        <f>Сделки[[#This Row],[Количество_net]]*VLOOKUP(Сделки[[#This Row],[Дата сделки]],Сделки_табл,2,FALSE)</f>
        <v>144400</v>
      </c>
    </row>
    <row r="305" spans="2:6" x14ac:dyDescent="0.45">
      <c r="B305" t="s">
        <v>3297</v>
      </c>
      <c r="C305" t="s">
        <v>3083</v>
      </c>
      <c r="D305">
        <v>480</v>
      </c>
      <c r="E305">
        <f>IF(Сделки[[#This Row],[Тип сделки]]="Продажа",Сделки[[#This Row],[Количество]]*-1,Сделки[[#This Row],[Количество]])</f>
        <v>-480</v>
      </c>
      <c r="F305">
        <f>Сделки[[#This Row],[Количество_net]]*VLOOKUP(Сделки[[#This Row],[Дата сделки]],Сделки_табл,2,FALSE)</f>
        <v>230400</v>
      </c>
    </row>
    <row r="306" spans="2:6" x14ac:dyDescent="0.45">
      <c r="B306" t="s">
        <v>3298</v>
      </c>
      <c r="C306" t="s">
        <v>3079</v>
      </c>
      <c r="D306">
        <v>450</v>
      </c>
      <c r="E306">
        <f>IF(Сделки[[#This Row],[Тип сделки]]="Продажа",Сделки[[#This Row],[Количество]]*-1,Сделки[[#This Row],[Количество]])</f>
        <v>450</v>
      </c>
      <c r="F306">
        <f>Сделки[[#This Row],[Количество_net]]*VLOOKUP(Сделки[[#This Row],[Дата сделки]],Сделки_табл,2,FALSE)</f>
        <v>202500</v>
      </c>
    </row>
    <row r="307" spans="2:6" x14ac:dyDescent="0.45">
      <c r="B307" t="s">
        <v>3014</v>
      </c>
      <c r="C307" t="s">
        <v>3079</v>
      </c>
      <c r="D307">
        <v>150</v>
      </c>
      <c r="E307">
        <f>IF(Сделки[[#This Row],[Тип сделки]]="Продажа",Сделки[[#This Row],[Количество]]*-1,Сделки[[#This Row],[Количество]])</f>
        <v>150</v>
      </c>
      <c r="F307">
        <f>Сделки[[#This Row],[Количество_net]]*VLOOKUP(Сделки[[#This Row],[Дата сделки]],Сделки_табл,2,FALSE)</f>
        <v>22500</v>
      </c>
    </row>
    <row r="308" spans="2:6" x14ac:dyDescent="0.45">
      <c r="B308" t="s">
        <v>3299</v>
      </c>
      <c r="C308" t="s">
        <v>3083</v>
      </c>
      <c r="D308">
        <v>350</v>
      </c>
      <c r="E308">
        <f>IF(Сделки[[#This Row],[Тип сделки]]="Продажа",Сделки[[#This Row],[Количество]]*-1,Сделки[[#This Row],[Количество]])</f>
        <v>-350</v>
      </c>
      <c r="F308">
        <f>Сделки[[#This Row],[Количество_net]]*VLOOKUP(Сделки[[#This Row],[Дата сделки]],Сделки_табл,2,FALSE)</f>
        <v>122500</v>
      </c>
    </row>
    <row r="309" spans="2:6" x14ac:dyDescent="0.45">
      <c r="B309" t="s">
        <v>3300</v>
      </c>
      <c r="C309" t="s">
        <v>3079</v>
      </c>
      <c r="D309">
        <v>90</v>
      </c>
      <c r="E309">
        <f>IF(Сделки[[#This Row],[Тип сделки]]="Продажа",Сделки[[#This Row],[Количество]]*-1,Сделки[[#This Row],[Количество]])</f>
        <v>90</v>
      </c>
      <c r="F309">
        <f>Сделки[[#This Row],[Количество_net]]*VLOOKUP(Сделки[[#This Row],[Дата сделки]],Сделки_табл,2,FALSE)</f>
        <v>8100</v>
      </c>
    </row>
    <row r="310" spans="2:6" x14ac:dyDescent="0.45">
      <c r="B310" t="s">
        <v>3301</v>
      </c>
      <c r="C310" t="s">
        <v>3083</v>
      </c>
      <c r="D310">
        <v>40</v>
      </c>
      <c r="E310">
        <f>IF(Сделки[[#This Row],[Тип сделки]]="Продажа",Сделки[[#This Row],[Количество]]*-1,Сделки[[#This Row],[Количество]])</f>
        <v>-40</v>
      </c>
      <c r="F310">
        <f>Сделки[[#This Row],[Количество_net]]*VLOOKUP(Сделки[[#This Row],[Дата сделки]],Сделки_табл,2,FALSE)</f>
        <v>1600</v>
      </c>
    </row>
    <row r="311" spans="2:6" x14ac:dyDescent="0.45">
      <c r="B311" t="s">
        <v>3302</v>
      </c>
      <c r="C311" t="s">
        <v>3083</v>
      </c>
      <c r="D311">
        <v>490</v>
      </c>
      <c r="E311">
        <f>IF(Сделки[[#This Row],[Тип сделки]]="Продажа",Сделки[[#This Row],[Количество]]*-1,Сделки[[#This Row],[Количество]])</f>
        <v>-490</v>
      </c>
      <c r="F311">
        <f>Сделки[[#This Row],[Количество_net]]*VLOOKUP(Сделки[[#This Row],[Дата сделки]],Сделки_табл,2,FALSE)</f>
        <v>240100</v>
      </c>
    </row>
    <row r="312" spans="2:6" x14ac:dyDescent="0.45">
      <c r="B312" t="s">
        <v>3026</v>
      </c>
      <c r="C312" t="s">
        <v>3079</v>
      </c>
      <c r="D312">
        <v>420</v>
      </c>
      <c r="E312">
        <f>IF(Сделки[[#This Row],[Тип сделки]]="Продажа",Сделки[[#This Row],[Количество]]*-1,Сделки[[#This Row],[Количество]])</f>
        <v>420</v>
      </c>
      <c r="F312">
        <f>Сделки[[#This Row],[Количество_net]]*VLOOKUP(Сделки[[#This Row],[Дата сделки]],Сделки_табл,2,FALSE)</f>
        <v>176400</v>
      </c>
    </row>
    <row r="313" spans="2:6" x14ac:dyDescent="0.45">
      <c r="B313" t="s">
        <v>3303</v>
      </c>
      <c r="C313" t="s">
        <v>3079</v>
      </c>
      <c r="D313">
        <v>120</v>
      </c>
      <c r="E313">
        <f>IF(Сделки[[#This Row],[Тип сделки]]="Продажа",Сделки[[#This Row],[Количество]]*-1,Сделки[[#This Row],[Количество]])</f>
        <v>120</v>
      </c>
      <c r="F313">
        <f>Сделки[[#This Row],[Количество_net]]*VLOOKUP(Сделки[[#This Row],[Дата сделки]],Сделки_табл,2,FALSE)</f>
        <v>14400</v>
      </c>
    </row>
    <row r="314" spans="2:6" x14ac:dyDescent="0.45">
      <c r="B314" t="s">
        <v>2677</v>
      </c>
      <c r="C314" t="s">
        <v>3083</v>
      </c>
      <c r="D314">
        <v>290</v>
      </c>
      <c r="E314">
        <f>IF(Сделки[[#This Row],[Тип сделки]]="Продажа",Сделки[[#This Row],[Количество]]*-1,Сделки[[#This Row],[Количество]])</f>
        <v>-290</v>
      </c>
      <c r="F314">
        <f>Сделки[[#This Row],[Количество_net]]*VLOOKUP(Сделки[[#This Row],[Дата сделки]],Сделки_табл,2,FALSE)</f>
        <v>84100</v>
      </c>
    </row>
    <row r="315" spans="2:6" x14ac:dyDescent="0.45">
      <c r="B315" t="s">
        <v>3304</v>
      </c>
      <c r="C315" t="s">
        <v>3083</v>
      </c>
      <c r="D315">
        <v>180</v>
      </c>
      <c r="E315">
        <f>IF(Сделки[[#This Row],[Тип сделки]]="Продажа",Сделки[[#This Row],[Количество]]*-1,Сделки[[#This Row],[Количество]])</f>
        <v>-180</v>
      </c>
      <c r="F315">
        <f>Сделки[[#This Row],[Количество_net]]*VLOOKUP(Сделки[[#This Row],[Дата сделки]],Сделки_табл,2,FALSE)</f>
        <v>32400</v>
      </c>
    </row>
    <row r="316" spans="2:6" x14ac:dyDescent="0.45">
      <c r="B316" t="s">
        <v>3305</v>
      </c>
      <c r="C316" t="s">
        <v>3079</v>
      </c>
      <c r="D316">
        <v>420</v>
      </c>
      <c r="E316">
        <f>IF(Сделки[[#This Row],[Тип сделки]]="Продажа",Сделки[[#This Row],[Количество]]*-1,Сделки[[#This Row],[Количество]])</f>
        <v>420</v>
      </c>
      <c r="F316">
        <f>Сделки[[#This Row],[Количество_net]]*VLOOKUP(Сделки[[#This Row],[Дата сделки]],Сделки_табл,2,FALSE)</f>
        <v>176400</v>
      </c>
    </row>
    <row r="317" spans="2:6" x14ac:dyDescent="0.45">
      <c r="B317" t="s">
        <v>3306</v>
      </c>
      <c r="C317" t="s">
        <v>3079</v>
      </c>
      <c r="D317">
        <v>110</v>
      </c>
      <c r="E317">
        <f>IF(Сделки[[#This Row],[Тип сделки]]="Продажа",Сделки[[#This Row],[Количество]]*-1,Сделки[[#This Row],[Количество]])</f>
        <v>110</v>
      </c>
      <c r="F317">
        <f>Сделки[[#This Row],[Количество_net]]*VLOOKUP(Сделки[[#This Row],[Дата сделки]],Сделки_табл,2,FALSE)</f>
        <v>12100</v>
      </c>
    </row>
    <row r="318" spans="2:6" x14ac:dyDescent="0.45">
      <c r="B318" t="s">
        <v>3053</v>
      </c>
      <c r="C318" t="s">
        <v>3079</v>
      </c>
      <c r="D318">
        <v>90</v>
      </c>
      <c r="E318">
        <f>IF(Сделки[[#This Row],[Тип сделки]]="Продажа",Сделки[[#This Row],[Количество]]*-1,Сделки[[#This Row],[Количество]])</f>
        <v>90</v>
      </c>
      <c r="F318">
        <f>Сделки[[#This Row],[Количество_net]]*VLOOKUP(Сделки[[#This Row],[Дата сделки]],Сделки_табл,2,FALSE)</f>
        <v>8100</v>
      </c>
    </row>
    <row r="319" spans="2:6" x14ac:dyDescent="0.45">
      <c r="B319" t="s">
        <v>3307</v>
      </c>
      <c r="C319" t="s">
        <v>3079</v>
      </c>
      <c r="D319">
        <v>270</v>
      </c>
      <c r="E319">
        <f>IF(Сделки[[#This Row],[Тип сделки]]="Продажа",Сделки[[#This Row],[Количество]]*-1,Сделки[[#This Row],[Количество]])</f>
        <v>270</v>
      </c>
      <c r="F319">
        <f>Сделки[[#This Row],[Количество_net]]*VLOOKUP(Сделки[[#This Row],[Дата сделки]],Сделки_табл,2,FALSE)</f>
        <v>72900</v>
      </c>
    </row>
    <row r="320" spans="2:6" x14ac:dyDescent="0.45">
      <c r="B320" t="s">
        <v>3308</v>
      </c>
      <c r="C320" t="s">
        <v>3083</v>
      </c>
      <c r="D320">
        <v>420</v>
      </c>
      <c r="E320">
        <f>IF(Сделки[[#This Row],[Тип сделки]]="Продажа",Сделки[[#This Row],[Количество]]*-1,Сделки[[#This Row],[Количество]])</f>
        <v>-420</v>
      </c>
      <c r="F320">
        <f>Сделки[[#This Row],[Количество_net]]*VLOOKUP(Сделки[[#This Row],[Дата сделки]],Сделки_табл,2,FALSE)</f>
        <v>176400</v>
      </c>
    </row>
    <row r="321" spans="2:6" x14ac:dyDescent="0.45">
      <c r="B321" t="s">
        <v>2699</v>
      </c>
      <c r="C321" t="s">
        <v>3083</v>
      </c>
      <c r="D321">
        <v>390</v>
      </c>
      <c r="E321">
        <f>IF(Сделки[[#This Row],[Тип сделки]]="Продажа",Сделки[[#This Row],[Количество]]*-1,Сделки[[#This Row],[Количество]])</f>
        <v>-390</v>
      </c>
      <c r="F321">
        <f>Сделки[[#This Row],[Количество_net]]*VLOOKUP(Сделки[[#This Row],[Дата сделки]],Сделки_табл,2,FALSE)</f>
        <v>152100</v>
      </c>
    </row>
    <row r="322" spans="2:6" x14ac:dyDescent="0.45">
      <c r="B322" t="s">
        <v>2996</v>
      </c>
      <c r="C322" t="s">
        <v>3079</v>
      </c>
      <c r="D322">
        <v>310</v>
      </c>
      <c r="E322">
        <f>IF(Сделки[[#This Row],[Тип сделки]]="Продажа",Сделки[[#This Row],[Количество]]*-1,Сделки[[#This Row],[Количество]])</f>
        <v>310</v>
      </c>
      <c r="F322">
        <f>Сделки[[#This Row],[Количество_net]]*VLOOKUP(Сделки[[#This Row],[Дата сделки]],Сделки_табл,2,FALSE)</f>
        <v>96100</v>
      </c>
    </row>
    <row r="323" spans="2:6" x14ac:dyDescent="0.45">
      <c r="B323" t="s">
        <v>3309</v>
      </c>
      <c r="C323" t="s">
        <v>3083</v>
      </c>
      <c r="D323">
        <v>440</v>
      </c>
      <c r="E323">
        <f>IF(Сделки[[#This Row],[Тип сделки]]="Продажа",Сделки[[#This Row],[Количество]]*-1,Сделки[[#This Row],[Количество]])</f>
        <v>-440</v>
      </c>
      <c r="F323">
        <f>Сделки[[#This Row],[Количество_net]]*VLOOKUP(Сделки[[#This Row],[Дата сделки]],Сделки_табл,2,FALSE)</f>
        <v>193600</v>
      </c>
    </row>
    <row r="324" spans="2:6" x14ac:dyDescent="0.45">
      <c r="B324" t="s">
        <v>3310</v>
      </c>
      <c r="C324" t="s">
        <v>3079</v>
      </c>
      <c r="D324">
        <v>70</v>
      </c>
      <c r="E324">
        <f>IF(Сделки[[#This Row],[Тип сделки]]="Продажа",Сделки[[#This Row],[Количество]]*-1,Сделки[[#This Row],[Количество]])</f>
        <v>70</v>
      </c>
      <c r="F324">
        <f>Сделки[[#This Row],[Количество_net]]*VLOOKUP(Сделки[[#This Row],[Дата сделки]],Сделки_табл,2,FALSE)</f>
        <v>4900</v>
      </c>
    </row>
    <row r="325" spans="2:6" x14ac:dyDescent="0.45">
      <c r="B325" t="s">
        <v>3311</v>
      </c>
      <c r="C325" t="s">
        <v>3083</v>
      </c>
      <c r="D325">
        <v>170</v>
      </c>
      <c r="E325">
        <f>IF(Сделки[[#This Row],[Тип сделки]]="Продажа",Сделки[[#This Row],[Количество]]*-1,Сделки[[#This Row],[Количество]])</f>
        <v>-170</v>
      </c>
      <c r="F325">
        <f>Сделки[[#This Row],[Количество_net]]*VLOOKUP(Сделки[[#This Row],[Дата сделки]],Сделки_табл,2,FALSE)</f>
        <v>28900</v>
      </c>
    </row>
    <row r="326" spans="2:6" x14ac:dyDescent="0.45">
      <c r="B326" t="s">
        <v>3312</v>
      </c>
      <c r="C326" t="s">
        <v>3079</v>
      </c>
      <c r="D326">
        <v>430</v>
      </c>
      <c r="E326">
        <f>IF(Сделки[[#This Row],[Тип сделки]]="Продажа",Сделки[[#This Row],[Количество]]*-1,Сделки[[#This Row],[Количество]])</f>
        <v>430</v>
      </c>
      <c r="F326">
        <f>Сделки[[#This Row],[Количество_net]]*VLOOKUP(Сделки[[#This Row],[Дата сделки]],Сделки_табл,2,FALSE)</f>
        <v>184900</v>
      </c>
    </row>
    <row r="327" spans="2:6" x14ac:dyDescent="0.45">
      <c r="B327" t="s">
        <v>3313</v>
      </c>
      <c r="C327" t="s">
        <v>3079</v>
      </c>
      <c r="D327">
        <v>20</v>
      </c>
      <c r="E327">
        <f>IF(Сделки[[#This Row],[Тип сделки]]="Продажа",Сделки[[#This Row],[Количество]]*-1,Сделки[[#This Row],[Количество]])</f>
        <v>20</v>
      </c>
      <c r="F327">
        <f>Сделки[[#This Row],[Количество_net]]*VLOOKUP(Сделки[[#This Row],[Дата сделки]],Сделки_табл,2,FALSE)</f>
        <v>400</v>
      </c>
    </row>
    <row r="328" spans="2:6" x14ac:dyDescent="0.45">
      <c r="B328" t="s">
        <v>3314</v>
      </c>
      <c r="C328" t="s">
        <v>3083</v>
      </c>
      <c r="D328">
        <v>400</v>
      </c>
      <c r="E328">
        <f>IF(Сделки[[#This Row],[Тип сделки]]="Продажа",Сделки[[#This Row],[Количество]]*-1,Сделки[[#This Row],[Количество]])</f>
        <v>-400</v>
      </c>
      <c r="F328">
        <f>Сделки[[#This Row],[Количество_net]]*VLOOKUP(Сделки[[#This Row],[Дата сделки]],Сделки_табл,2,FALSE)</f>
        <v>228000</v>
      </c>
    </row>
    <row r="329" spans="2:6" x14ac:dyDescent="0.45">
      <c r="B329" t="s">
        <v>3314</v>
      </c>
      <c r="C329" t="s">
        <v>3083</v>
      </c>
      <c r="D329">
        <v>170</v>
      </c>
      <c r="E329">
        <f>IF(Сделки[[#This Row],[Тип сделки]]="Продажа",Сделки[[#This Row],[Количество]]*-1,Сделки[[#This Row],[Количество]])</f>
        <v>-170</v>
      </c>
      <c r="F329">
        <f>Сделки[[#This Row],[Количество_net]]*VLOOKUP(Сделки[[#This Row],[Дата сделки]],Сделки_табл,2,FALSE)</f>
        <v>96900</v>
      </c>
    </row>
    <row r="330" spans="2:6" x14ac:dyDescent="0.45">
      <c r="B330" t="s">
        <v>3315</v>
      </c>
      <c r="C330" t="s">
        <v>3079</v>
      </c>
      <c r="D330">
        <v>170</v>
      </c>
      <c r="E330">
        <f>IF(Сделки[[#This Row],[Тип сделки]]="Продажа",Сделки[[#This Row],[Количество]]*-1,Сделки[[#This Row],[Количество]])</f>
        <v>170</v>
      </c>
      <c r="F330">
        <f>Сделки[[#This Row],[Количество_net]]*VLOOKUP(Сделки[[#This Row],[Дата сделки]],Сделки_табл,2,FALSE)</f>
        <v>-71400</v>
      </c>
    </row>
    <row r="331" spans="2:6" x14ac:dyDescent="0.45">
      <c r="B331" t="s">
        <v>3315</v>
      </c>
      <c r="C331" t="s">
        <v>3083</v>
      </c>
      <c r="D331">
        <v>470</v>
      </c>
      <c r="E331">
        <f>IF(Сделки[[#This Row],[Тип сделки]]="Продажа",Сделки[[#This Row],[Количество]]*-1,Сделки[[#This Row],[Количество]])</f>
        <v>-470</v>
      </c>
      <c r="F331">
        <f>Сделки[[#This Row],[Количество_net]]*VLOOKUP(Сделки[[#This Row],[Дата сделки]],Сделки_табл,2,FALSE)</f>
        <v>197400</v>
      </c>
    </row>
    <row r="332" spans="2:6" x14ac:dyDescent="0.45">
      <c r="B332" t="s">
        <v>3315</v>
      </c>
      <c r="C332" t="s">
        <v>3083</v>
      </c>
      <c r="D332">
        <v>120</v>
      </c>
      <c r="E332">
        <f>IF(Сделки[[#This Row],[Тип сделки]]="Продажа",Сделки[[#This Row],[Количество]]*-1,Сделки[[#This Row],[Количество]])</f>
        <v>-120</v>
      </c>
      <c r="F332">
        <f>Сделки[[#This Row],[Количество_net]]*VLOOKUP(Сделки[[#This Row],[Дата сделки]],Сделки_табл,2,FALSE)</f>
        <v>50400</v>
      </c>
    </row>
    <row r="333" spans="2:6" x14ac:dyDescent="0.45">
      <c r="B333" t="s">
        <v>3316</v>
      </c>
      <c r="C333" t="s">
        <v>3083</v>
      </c>
      <c r="D333">
        <v>310</v>
      </c>
      <c r="E333">
        <f>IF(Сделки[[#This Row],[Тип сделки]]="Продажа",Сделки[[#This Row],[Количество]]*-1,Сделки[[#This Row],[Количество]])</f>
        <v>-310</v>
      </c>
      <c r="F333">
        <f>Сделки[[#This Row],[Количество_net]]*VLOOKUP(Сделки[[#This Row],[Дата сделки]],Сделки_табл,2,FALSE)</f>
        <v>96100</v>
      </c>
    </row>
    <row r="334" spans="2:6" x14ac:dyDescent="0.45">
      <c r="B334" t="s">
        <v>2971</v>
      </c>
      <c r="C334" t="s">
        <v>3079</v>
      </c>
      <c r="D334">
        <v>320</v>
      </c>
      <c r="E334">
        <f>IF(Сделки[[#This Row],[Тип сделки]]="Продажа",Сделки[[#This Row],[Количество]]*-1,Сделки[[#This Row],[Количество]])</f>
        <v>320</v>
      </c>
      <c r="F334">
        <f>Сделки[[#This Row],[Количество_net]]*VLOOKUP(Сделки[[#This Row],[Дата сделки]],Сделки_табл,2,FALSE)</f>
        <v>102400</v>
      </c>
    </row>
    <row r="335" spans="2:6" x14ac:dyDescent="0.45">
      <c r="B335" t="s">
        <v>3317</v>
      </c>
      <c r="C335" t="s">
        <v>3083</v>
      </c>
      <c r="D335">
        <v>140</v>
      </c>
      <c r="E335">
        <f>IF(Сделки[[#This Row],[Тип сделки]]="Продажа",Сделки[[#This Row],[Количество]]*-1,Сделки[[#This Row],[Количество]])</f>
        <v>-140</v>
      </c>
      <c r="F335">
        <f>Сделки[[#This Row],[Количество_net]]*VLOOKUP(Сделки[[#This Row],[Дата сделки]],Сделки_табл,2,FALSE)</f>
        <v>19600</v>
      </c>
    </row>
    <row r="336" spans="2:6" x14ac:dyDescent="0.45">
      <c r="B336" t="s">
        <v>3318</v>
      </c>
      <c r="C336" t="s">
        <v>3079</v>
      </c>
      <c r="D336">
        <v>300</v>
      </c>
      <c r="E336">
        <f>IF(Сделки[[#This Row],[Тип сделки]]="Продажа",Сделки[[#This Row],[Количество]]*-1,Сделки[[#This Row],[Количество]])</f>
        <v>300</v>
      </c>
      <c r="F336">
        <f>Сделки[[#This Row],[Количество_net]]*VLOOKUP(Сделки[[#This Row],[Дата сделки]],Сделки_табл,2,FALSE)</f>
        <v>90000</v>
      </c>
    </row>
    <row r="337" spans="2:6" x14ac:dyDescent="0.45">
      <c r="B337" t="s">
        <v>3319</v>
      </c>
      <c r="C337" t="s">
        <v>3079</v>
      </c>
      <c r="D337">
        <v>480</v>
      </c>
      <c r="E337">
        <f>IF(Сделки[[#This Row],[Тип сделки]]="Продажа",Сделки[[#This Row],[Количество]]*-1,Сделки[[#This Row],[Количество]])</f>
        <v>480</v>
      </c>
      <c r="F337">
        <f>Сделки[[#This Row],[Количество_net]]*VLOOKUP(Сделки[[#This Row],[Дата сделки]],Сделки_табл,2,FALSE)</f>
        <v>230400</v>
      </c>
    </row>
    <row r="338" spans="2:6" x14ac:dyDescent="0.45">
      <c r="B338" t="s">
        <v>3320</v>
      </c>
      <c r="C338" t="s">
        <v>3083</v>
      </c>
      <c r="D338">
        <v>150</v>
      </c>
      <c r="E338">
        <f>IF(Сделки[[#This Row],[Тип сделки]]="Продажа",Сделки[[#This Row],[Количество]]*-1,Сделки[[#This Row],[Количество]])</f>
        <v>-150</v>
      </c>
      <c r="F338">
        <f>Сделки[[#This Row],[Количество_net]]*VLOOKUP(Сделки[[#This Row],[Дата сделки]],Сделки_табл,2,FALSE)</f>
        <v>22500</v>
      </c>
    </row>
    <row r="339" spans="2:6" x14ac:dyDescent="0.45">
      <c r="B339" t="s">
        <v>3321</v>
      </c>
      <c r="C339" t="s">
        <v>3083</v>
      </c>
      <c r="D339">
        <v>110</v>
      </c>
      <c r="E339">
        <f>IF(Сделки[[#This Row],[Тип сделки]]="Продажа",Сделки[[#This Row],[Количество]]*-1,Сделки[[#This Row],[Количество]])</f>
        <v>-110</v>
      </c>
      <c r="F339">
        <f>Сделки[[#This Row],[Количество_net]]*VLOOKUP(Сделки[[#This Row],[Дата сделки]],Сделки_табл,2,FALSE)</f>
        <v>12100</v>
      </c>
    </row>
    <row r="340" spans="2:6" x14ac:dyDescent="0.45">
      <c r="B340" t="s">
        <v>2735</v>
      </c>
      <c r="C340" t="s">
        <v>3083</v>
      </c>
      <c r="D340">
        <v>10</v>
      </c>
      <c r="E340">
        <f>IF(Сделки[[#This Row],[Тип сделки]]="Продажа",Сделки[[#This Row],[Количество]]*-1,Сделки[[#This Row],[Количество]])</f>
        <v>-10</v>
      </c>
      <c r="F340">
        <f>Сделки[[#This Row],[Количество_net]]*VLOOKUP(Сделки[[#This Row],[Дата сделки]],Сделки_табл,2,FALSE)</f>
        <v>100</v>
      </c>
    </row>
    <row r="341" spans="2:6" x14ac:dyDescent="0.45">
      <c r="B341" t="s">
        <v>3322</v>
      </c>
      <c r="C341" t="s">
        <v>3079</v>
      </c>
      <c r="D341">
        <v>250</v>
      </c>
      <c r="E341">
        <f>IF(Сделки[[#This Row],[Тип сделки]]="Продажа",Сделки[[#This Row],[Количество]]*-1,Сделки[[#This Row],[Количество]])</f>
        <v>250</v>
      </c>
      <c r="F341">
        <f>Сделки[[#This Row],[Количество_net]]*VLOOKUP(Сделки[[#This Row],[Дата сделки]],Сделки_табл,2,FALSE)</f>
        <v>127500</v>
      </c>
    </row>
    <row r="342" spans="2:6" x14ac:dyDescent="0.45">
      <c r="B342" t="s">
        <v>3322</v>
      </c>
      <c r="C342" t="s">
        <v>3079</v>
      </c>
      <c r="D342">
        <v>260</v>
      </c>
      <c r="E342">
        <f>IF(Сделки[[#This Row],[Тип сделки]]="Продажа",Сделки[[#This Row],[Количество]]*-1,Сделки[[#This Row],[Количество]])</f>
        <v>260</v>
      </c>
      <c r="F342">
        <f>Сделки[[#This Row],[Количество_net]]*VLOOKUP(Сделки[[#This Row],[Дата сделки]],Сделки_табл,2,FALSE)</f>
        <v>132600</v>
      </c>
    </row>
    <row r="343" spans="2:6" x14ac:dyDescent="0.45">
      <c r="B343" t="s">
        <v>3323</v>
      </c>
      <c r="C343" t="s">
        <v>3083</v>
      </c>
      <c r="D343">
        <v>360</v>
      </c>
      <c r="E343">
        <f>IF(Сделки[[#This Row],[Тип сделки]]="Продажа",Сделки[[#This Row],[Количество]]*-1,Сделки[[#This Row],[Количество]])</f>
        <v>-360</v>
      </c>
      <c r="F343">
        <f>Сделки[[#This Row],[Количество_net]]*VLOOKUP(Сделки[[#This Row],[Дата сделки]],Сделки_табл,2,FALSE)</f>
        <v>-10800</v>
      </c>
    </row>
    <row r="344" spans="2:6" x14ac:dyDescent="0.45">
      <c r="B344" t="s">
        <v>3323</v>
      </c>
      <c r="C344" t="s">
        <v>3079</v>
      </c>
      <c r="D344">
        <v>390</v>
      </c>
      <c r="E344">
        <f>IF(Сделки[[#This Row],[Тип сделки]]="Продажа",Сделки[[#This Row],[Количество]]*-1,Сделки[[#This Row],[Количество]])</f>
        <v>390</v>
      </c>
      <c r="F344">
        <f>Сделки[[#This Row],[Количество_net]]*VLOOKUP(Сделки[[#This Row],[Дата сделки]],Сделки_табл,2,FALSE)</f>
        <v>11700</v>
      </c>
    </row>
    <row r="345" spans="2:6" x14ac:dyDescent="0.45">
      <c r="B345" t="s">
        <v>3324</v>
      </c>
      <c r="C345" t="s">
        <v>3083</v>
      </c>
      <c r="D345">
        <v>350</v>
      </c>
      <c r="E345">
        <f>IF(Сделки[[#This Row],[Тип сделки]]="Продажа",Сделки[[#This Row],[Количество]]*-1,Сделки[[#This Row],[Количество]])</f>
        <v>-350</v>
      </c>
      <c r="F345">
        <f>Сделки[[#This Row],[Количество_net]]*VLOOKUP(Сделки[[#This Row],[Дата сделки]],Сделки_табл,2,FALSE)</f>
        <v>122500</v>
      </c>
    </row>
    <row r="346" spans="2:6" x14ac:dyDescent="0.45">
      <c r="B346" t="s">
        <v>3325</v>
      </c>
      <c r="C346" t="s">
        <v>3079</v>
      </c>
      <c r="D346">
        <v>130</v>
      </c>
      <c r="E346">
        <f>IF(Сделки[[#This Row],[Тип сделки]]="Продажа",Сделки[[#This Row],[Количество]]*-1,Сделки[[#This Row],[Количество]])</f>
        <v>130</v>
      </c>
      <c r="F346">
        <f>Сделки[[#This Row],[Количество_net]]*VLOOKUP(Сделки[[#This Row],[Дата сделки]],Сделки_табл,2,FALSE)</f>
        <v>62400</v>
      </c>
    </row>
    <row r="347" spans="2:6" x14ac:dyDescent="0.45">
      <c r="B347" t="s">
        <v>3325</v>
      </c>
      <c r="C347" t="s">
        <v>3079</v>
      </c>
      <c r="D347">
        <v>350</v>
      </c>
      <c r="E347">
        <f>IF(Сделки[[#This Row],[Тип сделки]]="Продажа",Сделки[[#This Row],[Количество]]*-1,Сделки[[#This Row],[Количество]])</f>
        <v>350</v>
      </c>
      <c r="F347">
        <f>Сделки[[#This Row],[Количество_net]]*VLOOKUP(Сделки[[#This Row],[Дата сделки]],Сделки_табл,2,FALSE)</f>
        <v>168000</v>
      </c>
    </row>
    <row r="348" spans="2:6" x14ac:dyDescent="0.45">
      <c r="B348" t="s">
        <v>3326</v>
      </c>
      <c r="C348" t="s">
        <v>3079</v>
      </c>
      <c r="D348">
        <v>210</v>
      </c>
      <c r="E348">
        <f>IF(Сделки[[#This Row],[Тип сделки]]="Продажа",Сделки[[#This Row],[Количество]]*-1,Сделки[[#This Row],[Количество]])</f>
        <v>210</v>
      </c>
      <c r="F348">
        <f>Сделки[[#This Row],[Количество_net]]*VLOOKUP(Сделки[[#This Row],[Дата сделки]],Сделки_табл,2,FALSE)</f>
        <v>44100</v>
      </c>
    </row>
    <row r="349" spans="2:6" x14ac:dyDescent="0.45">
      <c r="B349" t="s">
        <v>3327</v>
      </c>
      <c r="C349" t="s">
        <v>3079</v>
      </c>
      <c r="D349">
        <v>110</v>
      </c>
      <c r="E349">
        <f>IF(Сделки[[#This Row],[Тип сделки]]="Продажа",Сделки[[#This Row],[Количество]]*-1,Сделки[[#This Row],[Количество]])</f>
        <v>110</v>
      </c>
      <c r="F349">
        <f>Сделки[[#This Row],[Количество_net]]*VLOOKUP(Сделки[[#This Row],[Дата сделки]],Сделки_табл,2,FALSE)</f>
        <v>12100</v>
      </c>
    </row>
    <row r="350" spans="2:6" x14ac:dyDescent="0.45">
      <c r="B350" t="s">
        <v>3328</v>
      </c>
      <c r="C350" t="s">
        <v>3083</v>
      </c>
      <c r="D350">
        <v>270</v>
      </c>
      <c r="E350">
        <f>IF(Сделки[[#This Row],[Тип сделки]]="Продажа",Сделки[[#This Row],[Количество]]*-1,Сделки[[#This Row],[Количество]])</f>
        <v>-270</v>
      </c>
      <c r="F350">
        <f>Сделки[[#This Row],[Количество_net]]*VLOOKUP(Сделки[[#This Row],[Дата сделки]],Сделки_табл,2,FALSE)</f>
        <v>72900</v>
      </c>
    </row>
    <row r="351" spans="2:6" x14ac:dyDescent="0.45">
      <c r="B351" t="s">
        <v>3329</v>
      </c>
      <c r="C351" t="s">
        <v>3083</v>
      </c>
      <c r="D351">
        <v>240</v>
      </c>
      <c r="E351">
        <f>IF(Сделки[[#This Row],[Тип сделки]]="Продажа",Сделки[[#This Row],[Количество]]*-1,Сделки[[#This Row],[Количество]])</f>
        <v>-240</v>
      </c>
      <c r="F351">
        <f>Сделки[[#This Row],[Количество_net]]*VLOOKUP(Сделки[[#This Row],[Дата сделки]],Сделки_табл,2,FALSE)</f>
        <v>57600</v>
      </c>
    </row>
    <row r="352" spans="2:6" x14ac:dyDescent="0.45">
      <c r="B352" t="s">
        <v>3330</v>
      </c>
      <c r="C352" t="s">
        <v>3079</v>
      </c>
      <c r="D352">
        <v>140</v>
      </c>
      <c r="E352">
        <f>IF(Сделки[[#This Row],[Тип сделки]]="Продажа",Сделки[[#This Row],[Количество]]*-1,Сделки[[#This Row],[Количество]])</f>
        <v>140</v>
      </c>
      <c r="F352">
        <f>Сделки[[#This Row],[Количество_net]]*VLOOKUP(Сделки[[#This Row],[Дата сделки]],Сделки_табл,2,FALSE)</f>
        <v>44800</v>
      </c>
    </row>
    <row r="353" spans="2:6" x14ac:dyDescent="0.45">
      <c r="B353" t="s">
        <v>3330</v>
      </c>
      <c r="C353" t="s">
        <v>3079</v>
      </c>
      <c r="D353">
        <v>180</v>
      </c>
      <c r="E353">
        <f>IF(Сделки[[#This Row],[Тип сделки]]="Продажа",Сделки[[#This Row],[Количество]]*-1,Сделки[[#This Row],[Количество]])</f>
        <v>180</v>
      </c>
      <c r="F353">
        <f>Сделки[[#This Row],[Количество_net]]*VLOOKUP(Сделки[[#This Row],[Дата сделки]],Сделки_табл,2,FALSE)</f>
        <v>57600</v>
      </c>
    </row>
    <row r="354" spans="2:6" x14ac:dyDescent="0.45">
      <c r="B354" t="s">
        <v>3331</v>
      </c>
      <c r="C354" t="s">
        <v>3083</v>
      </c>
      <c r="D354">
        <v>50</v>
      </c>
      <c r="E354">
        <f>IF(Сделки[[#This Row],[Тип сделки]]="Продажа",Сделки[[#This Row],[Количество]]*-1,Сделки[[#This Row],[Количество]])</f>
        <v>-50</v>
      </c>
      <c r="F354">
        <f>Сделки[[#This Row],[Количество_net]]*VLOOKUP(Сделки[[#This Row],[Дата сделки]],Сделки_табл,2,FALSE)</f>
        <v>2500</v>
      </c>
    </row>
    <row r="355" spans="2:6" x14ac:dyDescent="0.45">
      <c r="B355" t="s">
        <v>2837</v>
      </c>
      <c r="C355" t="s">
        <v>3079</v>
      </c>
      <c r="D355">
        <v>210</v>
      </c>
      <c r="E355">
        <f>IF(Сделки[[#This Row],[Тип сделки]]="Продажа",Сделки[[#This Row],[Количество]]*-1,Сделки[[#This Row],[Количество]])</f>
        <v>210</v>
      </c>
      <c r="F355">
        <f>Сделки[[#This Row],[Количество_net]]*VLOOKUP(Сделки[[#This Row],[Дата сделки]],Сделки_табл,2,FALSE)</f>
        <v>44100</v>
      </c>
    </row>
    <row r="356" spans="2:6" x14ac:dyDescent="0.45">
      <c r="B356" t="s">
        <v>3332</v>
      </c>
      <c r="C356" t="s">
        <v>3083</v>
      </c>
      <c r="D356">
        <v>140</v>
      </c>
      <c r="E356">
        <f>IF(Сделки[[#This Row],[Тип сделки]]="Продажа",Сделки[[#This Row],[Количество]]*-1,Сделки[[#This Row],[Количество]])</f>
        <v>-140</v>
      </c>
      <c r="F356">
        <f>Сделки[[#This Row],[Количество_net]]*VLOOKUP(Сделки[[#This Row],[Дата сделки]],Сделки_табл,2,FALSE)</f>
        <v>19600</v>
      </c>
    </row>
    <row r="357" spans="2:6" x14ac:dyDescent="0.45">
      <c r="B357" t="s">
        <v>3333</v>
      </c>
      <c r="C357" t="s">
        <v>3083</v>
      </c>
      <c r="D357">
        <v>180</v>
      </c>
      <c r="E357">
        <f>IF(Сделки[[#This Row],[Тип сделки]]="Продажа",Сделки[[#This Row],[Количество]]*-1,Сделки[[#This Row],[Количество]])</f>
        <v>-180</v>
      </c>
      <c r="F357">
        <f>Сделки[[#This Row],[Количество_net]]*VLOOKUP(Сделки[[#This Row],[Дата сделки]],Сделки_табл,2,FALSE)</f>
        <v>32400</v>
      </c>
    </row>
    <row r="358" spans="2:6" x14ac:dyDescent="0.45">
      <c r="B358" t="s">
        <v>3334</v>
      </c>
      <c r="C358" t="s">
        <v>3079</v>
      </c>
      <c r="D358">
        <v>190</v>
      </c>
      <c r="E358">
        <f>IF(Сделки[[#This Row],[Тип сделки]]="Продажа",Сделки[[#This Row],[Количество]]*-1,Сделки[[#This Row],[Количество]])</f>
        <v>190</v>
      </c>
      <c r="F358">
        <f>Сделки[[#This Row],[Количество_net]]*VLOOKUP(Сделки[[#This Row],[Дата сделки]],Сделки_табл,2,FALSE)</f>
        <v>36100</v>
      </c>
    </row>
    <row r="359" spans="2:6" x14ac:dyDescent="0.45">
      <c r="B359" t="s">
        <v>3335</v>
      </c>
      <c r="C359" t="s">
        <v>3079</v>
      </c>
      <c r="D359">
        <v>320</v>
      </c>
      <c r="E359">
        <f>IF(Сделки[[#This Row],[Тип сделки]]="Продажа",Сделки[[#This Row],[Количество]]*-1,Сделки[[#This Row],[Количество]])</f>
        <v>320</v>
      </c>
      <c r="F359">
        <f>Сделки[[#This Row],[Количество_net]]*VLOOKUP(Сделки[[#This Row],[Дата сделки]],Сделки_табл,2,FALSE)</f>
        <v>160000</v>
      </c>
    </row>
    <row r="360" spans="2:6" x14ac:dyDescent="0.45">
      <c r="B360" t="s">
        <v>3335</v>
      </c>
      <c r="C360" t="s">
        <v>3079</v>
      </c>
      <c r="D360">
        <v>180</v>
      </c>
      <c r="E360">
        <f>IF(Сделки[[#This Row],[Тип сделки]]="Продажа",Сделки[[#This Row],[Количество]]*-1,Сделки[[#This Row],[Количество]])</f>
        <v>180</v>
      </c>
      <c r="F360">
        <f>Сделки[[#This Row],[Количество_net]]*VLOOKUP(Сделки[[#This Row],[Дата сделки]],Сделки_табл,2,FALSE)</f>
        <v>90000</v>
      </c>
    </row>
    <row r="361" spans="2:6" x14ac:dyDescent="0.45">
      <c r="B361" t="s">
        <v>3336</v>
      </c>
      <c r="C361" t="s">
        <v>3083</v>
      </c>
      <c r="D361">
        <v>10</v>
      </c>
      <c r="E361">
        <f>IF(Сделки[[#This Row],[Тип сделки]]="Продажа",Сделки[[#This Row],[Количество]]*-1,Сделки[[#This Row],[Количество]])</f>
        <v>-10</v>
      </c>
      <c r="F361">
        <f>Сделки[[#This Row],[Количество_net]]*VLOOKUP(Сделки[[#This Row],[Дата сделки]],Сделки_табл,2,FALSE)</f>
        <v>100</v>
      </c>
    </row>
    <row r="362" spans="2:6" x14ac:dyDescent="0.45">
      <c r="B362" t="s">
        <v>3337</v>
      </c>
      <c r="C362" t="s">
        <v>3083</v>
      </c>
      <c r="D362">
        <v>200</v>
      </c>
      <c r="E362">
        <f>IF(Сделки[[#This Row],[Тип сделки]]="Продажа",Сделки[[#This Row],[Количество]]*-1,Сделки[[#This Row],[Количество]])</f>
        <v>-200</v>
      </c>
      <c r="F362">
        <f>Сделки[[#This Row],[Количество_net]]*VLOOKUP(Сделки[[#This Row],[Дата сделки]],Сделки_табл,2,FALSE)</f>
        <v>40000</v>
      </c>
    </row>
    <row r="363" spans="2:6" x14ac:dyDescent="0.45">
      <c r="B363" t="s">
        <v>3338</v>
      </c>
      <c r="C363" t="s">
        <v>3079</v>
      </c>
      <c r="D363">
        <v>40</v>
      </c>
      <c r="E363">
        <f>IF(Сделки[[#This Row],[Тип сделки]]="Продажа",Сделки[[#This Row],[Количество]]*-1,Сделки[[#This Row],[Количество]])</f>
        <v>40</v>
      </c>
      <c r="F363">
        <f>Сделки[[#This Row],[Количество_net]]*VLOOKUP(Сделки[[#This Row],[Дата сделки]],Сделки_табл,2,FALSE)</f>
        <v>-2400</v>
      </c>
    </row>
    <row r="364" spans="2:6" x14ac:dyDescent="0.45">
      <c r="B364" t="s">
        <v>3338</v>
      </c>
      <c r="C364" t="s">
        <v>3083</v>
      </c>
      <c r="D364">
        <v>100</v>
      </c>
      <c r="E364">
        <f>IF(Сделки[[#This Row],[Тип сделки]]="Продажа",Сделки[[#This Row],[Количество]]*-1,Сделки[[#This Row],[Количество]])</f>
        <v>-100</v>
      </c>
      <c r="F364">
        <f>Сделки[[#This Row],[Количество_net]]*VLOOKUP(Сделки[[#This Row],[Дата сделки]],Сделки_табл,2,FALSE)</f>
        <v>6000</v>
      </c>
    </row>
    <row r="365" spans="2:6" x14ac:dyDescent="0.45">
      <c r="B365" t="s">
        <v>3339</v>
      </c>
      <c r="C365" t="s">
        <v>3083</v>
      </c>
      <c r="D365">
        <v>70</v>
      </c>
      <c r="E365">
        <f>IF(Сделки[[#This Row],[Тип сделки]]="Продажа",Сделки[[#This Row],[Количество]]*-1,Сделки[[#This Row],[Количество]])</f>
        <v>-70</v>
      </c>
      <c r="F365">
        <f>Сделки[[#This Row],[Количество_net]]*VLOOKUP(Сделки[[#This Row],[Дата сделки]],Сделки_табл,2,FALSE)</f>
        <v>4900</v>
      </c>
    </row>
    <row r="366" spans="2:6" x14ac:dyDescent="0.45">
      <c r="B366" t="s">
        <v>3340</v>
      </c>
      <c r="C366" t="s">
        <v>3079</v>
      </c>
      <c r="D366">
        <v>200</v>
      </c>
      <c r="E366">
        <f>IF(Сделки[[#This Row],[Тип сделки]]="Продажа",Сделки[[#This Row],[Количество]]*-1,Сделки[[#This Row],[Количество]])</f>
        <v>200</v>
      </c>
      <c r="F366">
        <f>Сделки[[#This Row],[Количество_net]]*VLOOKUP(Сделки[[#This Row],[Дата сделки]],Сделки_табл,2,FALSE)</f>
        <v>40000</v>
      </c>
    </row>
    <row r="367" spans="2:6" x14ac:dyDescent="0.45">
      <c r="B367" t="s">
        <v>3341</v>
      </c>
      <c r="C367" t="s">
        <v>3079</v>
      </c>
      <c r="D367">
        <v>350</v>
      </c>
      <c r="E367">
        <f>IF(Сделки[[#This Row],[Тип сделки]]="Продажа",Сделки[[#This Row],[Количество]]*-1,Сделки[[#This Row],[Количество]])</f>
        <v>350</v>
      </c>
      <c r="F367">
        <f>Сделки[[#This Row],[Количество_net]]*VLOOKUP(Сделки[[#This Row],[Дата сделки]],Сделки_табл,2,FALSE)</f>
        <v>252000</v>
      </c>
    </row>
    <row r="368" spans="2:6" x14ac:dyDescent="0.45">
      <c r="B368" t="s">
        <v>3341</v>
      </c>
      <c r="C368" t="s">
        <v>3079</v>
      </c>
      <c r="D368">
        <v>370</v>
      </c>
      <c r="E368">
        <f>IF(Сделки[[#This Row],[Тип сделки]]="Продажа",Сделки[[#This Row],[Количество]]*-1,Сделки[[#This Row],[Количество]])</f>
        <v>370</v>
      </c>
      <c r="F368">
        <f>Сделки[[#This Row],[Количество_net]]*VLOOKUP(Сделки[[#This Row],[Дата сделки]],Сделки_табл,2,FALSE)</f>
        <v>266400</v>
      </c>
    </row>
    <row r="369" spans="2:6" x14ac:dyDescent="0.45">
      <c r="B369" t="s">
        <v>3342</v>
      </c>
      <c r="C369" t="s">
        <v>3079</v>
      </c>
      <c r="D369">
        <v>500</v>
      </c>
      <c r="E369">
        <f>IF(Сделки[[#This Row],[Тип сделки]]="Продажа",Сделки[[#This Row],[Количество]]*-1,Сделки[[#This Row],[Количество]])</f>
        <v>500</v>
      </c>
      <c r="F369">
        <f>Сделки[[#This Row],[Количество_net]]*VLOOKUP(Сделки[[#This Row],[Дата сделки]],Сделки_табл,2,FALSE)</f>
        <v>250000</v>
      </c>
    </row>
    <row r="370" spans="2:6" x14ac:dyDescent="0.45">
      <c r="B370" t="s">
        <v>3343</v>
      </c>
      <c r="C370" t="s">
        <v>3083</v>
      </c>
      <c r="D370">
        <v>70</v>
      </c>
      <c r="E370">
        <f>IF(Сделки[[#This Row],[Тип сделки]]="Продажа",Сделки[[#This Row],[Количество]]*-1,Сделки[[#This Row],[Количество]])</f>
        <v>-70</v>
      </c>
      <c r="F370">
        <f>Сделки[[#This Row],[Количество_net]]*VLOOKUP(Сделки[[#This Row],[Дата сделки]],Сделки_табл,2,FALSE)</f>
        <v>4900</v>
      </c>
    </row>
    <row r="371" spans="2:6" x14ac:dyDescent="0.45">
      <c r="B371" t="s">
        <v>3344</v>
      </c>
      <c r="C371" t="s">
        <v>3083</v>
      </c>
      <c r="D371">
        <v>380</v>
      </c>
      <c r="E371">
        <f>IF(Сделки[[#This Row],[Тип сделки]]="Продажа",Сделки[[#This Row],[Количество]]*-1,Сделки[[#This Row],[Количество]])</f>
        <v>-380</v>
      </c>
      <c r="F371">
        <f>Сделки[[#This Row],[Количество_net]]*VLOOKUP(Сделки[[#This Row],[Дата сделки]],Сделки_табл,2,FALSE)</f>
        <v>144400</v>
      </c>
    </row>
    <row r="372" spans="2:6" x14ac:dyDescent="0.45">
      <c r="B372" t="s">
        <v>3345</v>
      </c>
      <c r="C372" t="s">
        <v>3083</v>
      </c>
      <c r="D372">
        <v>190</v>
      </c>
      <c r="E372">
        <f>IF(Сделки[[#This Row],[Тип сделки]]="Продажа",Сделки[[#This Row],[Количество]]*-1,Сделки[[#This Row],[Количество]])</f>
        <v>-190</v>
      </c>
      <c r="F372">
        <f>Сделки[[#This Row],[Количество_net]]*VLOOKUP(Сделки[[#This Row],[Дата сделки]],Сделки_табл,2,FALSE)</f>
        <v>36100</v>
      </c>
    </row>
    <row r="373" spans="2:6" x14ac:dyDescent="0.45">
      <c r="B373" t="s">
        <v>3346</v>
      </c>
      <c r="C373" t="s">
        <v>3079</v>
      </c>
      <c r="D373">
        <v>440</v>
      </c>
      <c r="E373">
        <f>IF(Сделки[[#This Row],[Тип сделки]]="Продажа",Сделки[[#This Row],[Количество]]*-1,Сделки[[#This Row],[Количество]])</f>
        <v>440</v>
      </c>
      <c r="F373">
        <f>Сделки[[#This Row],[Количество_net]]*VLOOKUP(Сделки[[#This Row],[Дата сделки]],Сделки_табл,2,FALSE)</f>
        <v>193600</v>
      </c>
    </row>
    <row r="374" spans="2:6" x14ac:dyDescent="0.45">
      <c r="B374" t="s">
        <v>3347</v>
      </c>
      <c r="C374" t="s">
        <v>3079</v>
      </c>
      <c r="D374">
        <v>100</v>
      </c>
      <c r="E374">
        <f>IF(Сделки[[#This Row],[Тип сделки]]="Продажа",Сделки[[#This Row],[Количество]]*-1,Сделки[[#This Row],[Количество]])</f>
        <v>100</v>
      </c>
      <c r="F374">
        <f>Сделки[[#This Row],[Количество_net]]*VLOOKUP(Сделки[[#This Row],[Дата сделки]],Сделки_табл,2,FALSE)</f>
        <v>10000</v>
      </c>
    </row>
    <row r="375" spans="2:6" x14ac:dyDescent="0.45">
      <c r="B375" t="s">
        <v>3348</v>
      </c>
      <c r="C375" t="s">
        <v>3079</v>
      </c>
      <c r="D375">
        <v>430</v>
      </c>
      <c r="E375">
        <f>IF(Сделки[[#This Row],[Тип сделки]]="Продажа",Сделки[[#This Row],[Количество]]*-1,Сделки[[#This Row],[Количество]])</f>
        <v>430</v>
      </c>
      <c r="F375">
        <f>Сделки[[#This Row],[Количество_net]]*VLOOKUP(Сделки[[#This Row],[Дата сделки]],Сделки_табл,2,FALSE)</f>
        <v>184900</v>
      </c>
    </row>
    <row r="376" spans="2:6" x14ac:dyDescent="0.45">
      <c r="B376" t="s">
        <v>3349</v>
      </c>
      <c r="C376" t="s">
        <v>3079</v>
      </c>
      <c r="D376">
        <v>420</v>
      </c>
      <c r="E376">
        <f>IF(Сделки[[#This Row],[Тип сделки]]="Продажа",Сделки[[#This Row],[Количество]]*-1,Сделки[[#This Row],[Количество]])</f>
        <v>420</v>
      </c>
      <c r="F376">
        <f>Сделки[[#This Row],[Количество_net]]*VLOOKUP(Сделки[[#This Row],[Дата сделки]],Сделки_табл,2,FALSE)</f>
        <v>176400</v>
      </c>
    </row>
    <row r="377" spans="2:6" x14ac:dyDescent="0.45">
      <c r="B377" t="s">
        <v>3350</v>
      </c>
      <c r="C377" t="s">
        <v>3079</v>
      </c>
      <c r="D377">
        <v>440</v>
      </c>
      <c r="E377">
        <f>IF(Сделки[[#This Row],[Тип сделки]]="Продажа",Сделки[[#This Row],[Количество]]*-1,Сделки[[#This Row],[Количество]])</f>
        <v>440</v>
      </c>
      <c r="F377">
        <f>Сделки[[#This Row],[Количество_net]]*VLOOKUP(Сделки[[#This Row],[Дата сделки]],Сделки_табл,2,FALSE)</f>
        <v>193600</v>
      </c>
    </row>
    <row r="378" spans="2:6" x14ac:dyDescent="0.45">
      <c r="B378" t="s">
        <v>2754</v>
      </c>
      <c r="C378" t="s">
        <v>3079</v>
      </c>
      <c r="D378">
        <v>130</v>
      </c>
      <c r="E378">
        <f>IF(Сделки[[#This Row],[Тип сделки]]="Продажа",Сделки[[#This Row],[Количество]]*-1,Сделки[[#This Row],[Количество]])</f>
        <v>130</v>
      </c>
      <c r="F378">
        <f>Сделки[[#This Row],[Количество_net]]*VLOOKUP(Сделки[[#This Row],[Дата сделки]],Сделки_табл,2,FALSE)</f>
        <v>16900</v>
      </c>
    </row>
    <row r="379" spans="2:6" x14ac:dyDescent="0.45">
      <c r="B379" t="s">
        <v>2932</v>
      </c>
      <c r="C379" t="s">
        <v>3083</v>
      </c>
      <c r="D379">
        <v>40</v>
      </c>
      <c r="E379">
        <f>IF(Сделки[[#This Row],[Тип сделки]]="Продажа",Сделки[[#This Row],[Количество]]*-1,Сделки[[#This Row],[Количество]])</f>
        <v>-40</v>
      </c>
      <c r="F379">
        <f>Сделки[[#This Row],[Количество_net]]*VLOOKUP(Сделки[[#This Row],[Дата сделки]],Сделки_табл,2,FALSE)</f>
        <v>461600</v>
      </c>
    </row>
    <row r="380" spans="2:6" x14ac:dyDescent="0.45">
      <c r="B380" t="s">
        <v>2932</v>
      </c>
      <c r="C380" t="s">
        <v>3083</v>
      </c>
      <c r="D380">
        <v>11500</v>
      </c>
      <c r="E380">
        <f>IF(Сделки[[#This Row],[Тип сделки]]="Продажа",Сделки[[#This Row],[Количество]]*-1,Сделки[[#This Row],[Количество]])</f>
        <v>-11500</v>
      </c>
      <c r="F380">
        <f>Сделки[[#This Row],[Количество_net]]*VLOOKUP(Сделки[[#This Row],[Дата сделки]],Сделки_табл,2,FALSE)</f>
        <v>132710000</v>
      </c>
    </row>
    <row r="383" spans="2:6" x14ac:dyDescent="0.45">
      <c r="B383" s="27" t="s">
        <v>3373</v>
      </c>
      <c r="C383" t="s">
        <v>3374</v>
      </c>
    </row>
    <row r="384" spans="2:6" x14ac:dyDescent="0.45">
      <c r="B384" s="28" t="s">
        <v>3078</v>
      </c>
      <c r="C384" s="25">
        <v>180</v>
      </c>
    </row>
    <row r="385" spans="2:3" x14ac:dyDescent="0.45">
      <c r="B385" s="28" t="s">
        <v>3080</v>
      </c>
      <c r="C385" s="25">
        <v>360</v>
      </c>
    </row>
    <row r="386" spans="2:3" x14ac:dyDescent="0.45">
      <c r="B386" s="28" t="s">
        <v>3081</v>
      </c>
      <c r="C386" s="25">
        <v>290</v>
      </c>
    </row>
    <row r="387" spans="2:3" x14ac:dyDescent="0.45">
      <c r="B387" s="28" t="s">
        <v>3082</v>
      </c>
      <c r="C387" s="25">
        <v>90</v>
      </c>
    </row>
    <row r="388" spans="2:3" x14ac:dyDescent="0.45">
      <c r="B388" s="28" t="s">
        <v>2748</v>
      </c>
      <c r="C388" s="25">
        <v>-120</v>
      </c>
    </row>
    <row r="389" spans="2:3" x14ac:dyDescent="0.45">
      <c r="B389" s="28" t="s">
        <v>3084</v>
      </c>
      <c r="C389" s="25">
        <v>280</v>
      </c>
    </row>
    <row r="390" spans="2:3" x14ac:dyDescent="0.45">
      <c r="B390" s="28" t="s">
        <v>3085</v>
      </c>
      <c r="C390" s="25">
        <v>-120</v>
      </c>
    </row>
    <row r="391" spans="2:3" x14ac:dyDescent="0.45">
      <c r="B391" s="28" t="s">
        <v>3086</v>
      </c>
      <c r="C391" s="25">
        <v>-500</v>
      </c>
    </row>
    <row r="392" spans="2:3" x14ac:dyDescent="0.45">
      <c r="B392" s="28" t="s">
        <v>3087</v>
      </c>
      <c r="C392" s="25">
        <v>-90</v>
      </c>
    </row>
    <row r="393" spans="2:3" x14ac:dyDescent="0.45">
      <c r="B393" s="28" t="s">
        <v>3088</v>
      </c>
      <c r="C393" s="25">
        <v>-400</v>
      </c>
    </row>
    <row r="394" spans="2:3" x14ac:dyDescent="0.45">
      <c r="B394" s="28" t="s">
        <v>3089</v>
      </c>
      <c r="C394" s="25">
        <v>330</v>
      </c>
    </row>
    <row r="395" spans="2:3" x14ac:dyDescent="0.45">
      <c r="B395" s="28" t="s">
        <v>3090</v>
      </c>
      <c r="C395" s="25">
        <v>-450</v>
      </c>
    </row>
    <row r="396" spans="2:3" x14ac:dyDescent="0.45">
      <c r="B396" s="28" t="s">
        <v>3091</v>
      </c>
      <c r="C396" s="25">
        <v>-410</v>
      </c>
    </row>
    <row r="397" spans="2:3" x14ac:dyDescent="0.45">
      <c r="B397" s="28" t="s">
        <v>3072</v>
      </c>
      <c r="C397" s="25">
        <v>-220</v>
      </c>
    </row>
    <row r="398" spans="2:3" x14ac:dyDescent="0.45">
      <c r="B398" s="28" t="s">
        <v>3092</v>
      </c>
      <c r="C398" s="25">
        <v>360</v>
      </c>
    </row>
    <row r="399" spans="2:3" x14ac:dyDescent="0.45">
      <c r="B399" s="28" t="s">
        <v>3093</v>
      </c>
      <c r="C399" s="25">
        <v>-500</v>
      </c>
    </row>
    <row r="400" spans="2:3" x14ac:dyDescent="0.45">
      <c r="B400" s="28" t="s">
        <v>3094</v>
      </c>
      <c r="C400" s="25">
        <v>720</v>
      </c>
    </row>
    <row r="401" spans="2:3" x14ac:dyDescent="0.45">
      <c r="B401" s="28" t="s">
        <v>3095</v>
      </c>
      <c r="C401" s="25">
        <v>-310</v>
      </c>
    </row>
    <row r="402" spans="2:3" x14ac:dyDescent="0.45">
      <c r="B402" s="28" t="s">
        <v>3096</v>
      </c>
      <c r="C402" s="25">
        <v>200</v>
      </c>
    </row>
    <row r="403" spans="2:3" x14ac:dyDescent="0.45">
      <c r="B403" s="28" t="s">
        <v>3097</v>
      </c>
      <c r="C403" s="25">
        <v>250</v>
      </c>
    </row>
    <row r="404" spans="2:3" x14ac:dyDescent="0.45">
      <c r="B404" s="28" t="s">
        <v>3098</v>
      </c>
      <c r="C404" s="25">
        <v>210</v>
      </c>
    </row>
    <row r="405" spans="2:3" x14ac:dyDescent="0.45">
      <c r="B405" s="28" t="s">
        <v>3099</v>
      </c>
      <c r="C405" s="25">
        <v>380</v>
      </c>
    </row>
    <row r="406" spans="2:3" x14ac:dyDescent="0.45">
      <c r="B406" s="28" t="s">
        <v>2802</v>
      </c>
      <c r="C406" s="25">
        <v>470</v>
      </c>
    </row>
    <row r="407" spans="2:3" x14ac:dyDescent="0.45">
      <c r="B407" s="28" t="s">
        <v>3100</v>
      </c>
      <c r="C407" s="25">
        <v>60</v>
      </c>
    </row>
    <row r="408" spans="2:3" x14ac:dyDescent="0.45">
      <c r="B408" s="28" t="s">
        <v>3101</v>
      </c>
      <c r="C408" s="25">
        <v>140</v>
      </c>
    </row>
    <row r="409" spans="2:3" x14ac:dyDescent="0.45">
      <c r="B409" s="28" t="s">
        <v>3102</v>
      </c>
      <c r="C409" s="25">
        <v>-30</v>
      </c>
    </row>
    <row r="410" spans="2:3" x14ac:dyDescent="0.45">
      <c r="B410" s="28" t="s">
        <v>3103</v>
      </c>
      <c r="C410" s="25">
        <v>410</v>
      </c>
    </row>
    <row r="411" spans="2:3" x14ac:dyDescent="0.45">
      <c r="B411" s="28" t="s">
        <v>3104</v>
      </c>
      <c r="C411" s="25">
        <v>-470</v>
      </c>
    </row>
    <row r="412" spans="2:3" x14ac:dyDescent="0.45">
      <c r="B412" s="28" t="s">
        <v>3105</v>
      </c>
      <c r="C412" s="25">
        <v>-100</v>
      </c>
    </row>
    <row r="413" spans="2:3" x14ac:dyDescent="0.45">
      <c r="B413" s="28" t="s">
        <v>2977</v>
      </c>
      <c r="C413" s="25">
        <v>40</v>
      </c>
    </row>
    <row r="414" spans="2:3" x14ac:dyDescent="0.45">
      <c r="B414" s="28" t="s">
        <v>3106</v>
      </c>
      <c r="C414" s="25">
        <v>-540</v>
      </c>
    </row>
    <row r="415" spans="2:3" x14ac:dyDescent="0.45">
      <c r="B415" s="28" t="s">
        <v>2891</v>
      </c>
      <c r="C415" s="25">
        <v>-370</v>
      </c>
    </row>
    <row r="416" spans="2:3" x14ac:dyDescent="0.45">
      <c r="B416" s="28" t="s">
        <v>3107</v>
      </c>
      <c r="C416" s="25">
        <v>-470</v>
      </c>
    </row>
    <row r="417" spans="2:3" x14ac:dyDescent="0.45">
      <c r="B417" s="28" t="s">
        <v>3108</v>
      </c>
      <c r="C417" s="25">
        <v>-190</v>
      </c>
    </row>
    <row r="418" spans="2:3" x14ac:dyDescent="0.45">
      <c r="B418" s="28" t="s">
        <v>3109</v>
      </c>
      <c r="C418" s="25">
        <v>-430</v>
      </c>
    </row>
    <row r="419" spans="2:3" x14ac:dyDescent="0.45">
      <c r="B419" s="28" t="s">
        <v>3110</v>
      </c>
      <c r="C419" s="25">
        <v>500</v>
      </c>
    </row>
    <row r="420" spans="2:3" x14ac:dyDescent="0.45">
      <c r="B420" s="28" t="s">
        <v>3111</v>
      </c>
      <c r="C420" s="25">
        <v>160</v>
      </c>
    </row>
    <row r="421" spans="2:3" x14ac:dyDescent="0.45">
      <c r="B421" s="28" t="s">
        <v>3112</v>
      </c>
      <c r="C421" s="25">
        <v>-490</v>
      </c>
    </row>
    <row r="422" spans="2:3" x14ac:dyDescent="0.45">
      <c r="B422" s="28" t="s">
        <v>3113</v>
      </c>
      <c r="C422" s="25">
        <v>380</v>
      </c>
    </row>
    <row r="423" spans="2:3" x14ac:dyDescent="0.45">
      <c r="B423" s="28" t="s">
        <v>3114</v>
      </c>
      <c r="C423" s="25">
        <v>370</v>
      </c>
    </row>
    <row r="424" spans="2:3" x14ac:dyDescent="0.45">
      <c r="B424" s="28" t="s">
        <v>3115</v>
      </c>
      <c r="C424" s="25">
        <v>-410</v>
      </c>
    </row>
    <row r="425" spans="2:3" x14ac:dyDescent="0.45">
      <c r="B425" s="28" t="s">
        <v>3116</v>
      </c>
      <c r="C425" s="25">
        <v>-630</v>
      </c>
    </row>
    <row r="426" spans="2:3" x14ac:dyDescent="0.45">
      <c r="B426" s="28" t="s">
        <v>3117</v>
      </c>
      <c r="C426" s="25">
        <v>-40</v>
      </c>
    </row>
    <row r="427" spans="2:3" x14ac:dyDescent="0.45">
      <c r="B427" s="28" t="s">
        <v>3118</v>
      </c>
      <c r="C427" s="25">
        <v>-270</v>
      </c>
    </row>
    <row r="428" spans="2:3" x14ac:dyDescent="0.45">
      <c r="B428" s="28" t="s">
        <v>3119</v>
      </c>
      <c r="C428" s="25">
        <v>410</v>
      </c>
    </row>
    <row r="429" spans="2:3" x14ac:dyDescent="0.45">
      <c r="B429" s="28" t="s">
        <v>2917</v>
      </c>
      <c r="C429" s="25">
        <v>450</v>
      </c>
    </row>
    <row r="430" spans="2:3" x14ac:dyDescent="0.45">
      <c r="B430" s="28" t="s">
        <v>3120</v>
      </c>
      <c r="C430" s="25">
        <v>30</v>
      </c>
    </row>
    <row r="431" spans="2:3" x14ac:dyDescent="0.45">
      <c r="B431" s="28" t="s">
        <v>3121</v>
      </c>
      <c r="C431" s="25">
        <v>-140</v>
      </c>
    </row>
    <row r="432" spans="2:3" x14ac:dyDescent="0.45">
      <c r="B432" s="28" t="s">
        <v>3122</v>
      </c>
      <c r="C432" s="25">
        <v>-310</v>
      </c>
    </row>
    <row r="433" spans="2:3" x14ac:dyDescent="0.45">
      <c r="B433" s="28" t="s">
        <v>3123</v>
      </c>
      <c r="C433" s="25">
        <v>-330</v>
      </c>
    </row>
    <row r="434" spans="2:3" x14ac:dyDescent="0.45">
      <c r="B434" s="28" t="s">
        <v>3124</v>
      </c>
      <c r="C434" s="25">
        <v>290</v>
      </c>
    </row>
    <row r="435" spans="2:3" x14ac:dyDescent="0.45">
      <c r="B435" s="28" t="s">
        <v>3125</v>
      </c>
      <c r="C435" s="25">
        <v>180</v>
      </c>
    </row>
    <row r="436" spans="2:3" x14ac:dyDescent="0.45">
      <c r="B436" s="28" t="s">
        <v>3126</v>
      </c>
      <c r="C436" s="25">
        <v>-410</v>
      </c>
    </row>
    <row r="437" spans="2:3" x14ac:dyDescent="0.45">
      <c r="B437" s="28" t="s">
        <v>3127</v>
      </c>
      <c r="C437" s="25">
        <v>320</v>
      </c>
    </row>
    <row r="438" spans="2:3" x14ac:dyDescent="0.45">
      <c r="B438" s="28" t="s">
        <v>3128</v>
      </c>
      <c r="C438" s="25">
        <v>-210</v>
      </c>
    </row>
    <row r="439" spans="2:3" x14ac:dyDescent="0.45">
      <c r="B439" s="28" t="s">
        <v>3129</v>
      </c>
      <c r="C439" s="25">
        <v>70</v>
      </c>
    </row>
    <row r="440" spans="2:3" x14ac:dyDescent="0.45">
      <c r="B440" s="28" t="s">
        <v>3130</v>
      </c>
      <c r="C440" s="25">
        <v>-190</v>
      </c>
    </row>
    <row r="441" spans="2:3" x14ac:dyDescent="0.45">
      <c r="B441" s="28" t="s">
        <v>3131</v>
      </c>
      <c r="C441" s="25">
        <v>180</v>
      </c>
    </row>
    <row r="442" spans="2:3" x14ac:dyDescent="0.45">
      <c r="B442" s="28" t="s">
        <v>3132</v>
      </c>
      <c r="C442" s="25">
        <v>-390</v>
      </c>
    </row>
    <row r="443" spans="2:3" x14ac:dyDescent="0.45">
      <c r="B443" s="28" t="s">
        <v>3133</v>
      </c>
      <c r="C443" s="25">
        <v>-40</v>
      </c>
    </row>
    <row r="444" spans="2:3" x14ac:dyDescent="0.45">
      <c r="B444" s="28" t="s">
        <v>3134</v>
      </c>
      <c r="C444" s="25">
        <v>150</v>
      </c>
    </row>
    <row r="445" spans="2:3" x14ac:dyDescent="0.45">
      <c r="B445" s="28" t="s">
        <v>2828</v>
      </c>
      <c r="C445" s="25">
        <v>150</v>
      </c>
    </row>
    <row r="446" spans="2:3" x14ac:dyDescent="0.45">
      <c r="B446" s="28" t="s">
        <v>3135</v>
      </c>
      <c r="C446" s="25">
        <v>-200</v>
      </c>
    </row>
    <row r="447" spans="2:3" x14ac:dyDescent="0.45">
      <c r="B447" s="28" t="s">
        <v>3136</v>
      </c>
      <c r="C447" s="25">
        <v>320</v>
      </c>
    </row>
    <row r="448" spans="2:3" x14ac:dyDescent="0.45">
      <c r="B448" s="28" t="s">
        <v>3137</v>
      </c>
      <c r="C448" s="25">
        <v>-150</v>
      </c>
    </row>
    <row r="449" spans="2:3" x14ac:dyDescent="0.45">
      <c r="B449" s="28" t="s">
        <v>2928</v>
      </c>
      <c r="C449" s="25">
        <v>360</v>
      </c>
    </row>
    <row r="450" spans="2:3" x14ac:dyDescent="0.45">
      <c r="B450" s="28" t="s">
        <v>3011</v>
      </c>
      <c r="C450" s="25">
        <v>150</v>
      </c>
    </row>
    <row r="451" spans="2:3" x14ac:dyDescent="0.45">
      <c r="B451" s="28" t="s">
        <v>3138</v>
      </c>
      <c r="C451" s="25">
        <v>430</v>
      </c>
    </row>
    <row r="452" spans="2:3" x14ac:dyDescent="0.45">
      <c r="B452" s="28" t="s">
        <v>2881</v>
      </c>
      <c r="C452" s="25">
        <v>360</v>
      </c>
    </row>
    <row r="453" spans="2:3" x14ac:dyDescent="0.45">
      <c r="B453" s="28" t="s">
        <v>3139</v>
      </c>
      <c r="C453" s="25">
        <v>360</v>
      </c>
    </row>
    <row r="454" spans="2:3" x14ac:dyDescent="0.45">
      <c r="B454" s="28" t="s">
        <v>3140</v>
      </c>
      <c r="C454" s="25">
        <v>-390</v>
      </c>
    </row>
    <row r="455" spans="2:3" x14ac:dyDescent="0.45">
      <c r="B455" s="28" t="s">
        <v>3141</v>
      </c>
      <c r="C455" s="25">
        <v>130</v>
      </c>
    </row>
    <row r="456" spans="2:3" x14ac:dyDescent="0.45">
      <c r="B456" s="28" t="s">
        <v>3142</v>
      </c>
      <c r="C456" s="25">
        <v>80</v>
      </c>
    </row>
    <row r="457" spans="2:3" x14ac:dyDescent="0.45">
      <c r="B457" s="28" t="s">
        <v>3143</v>
      </c>
      <c r="C457" s="25">
        <v>-30</v>
      </c>
    </row>
    <row r="458" spans="2:3" x14ac:dyDescent="0.45">
      <c r="B458" s="28" t="s">
        <v>3144</v>
      </c>
      <c r="C458" s="25">
        <v>-390</v>
      </c>
    </row>
    <row r="459" spans="2:3" x14ac:dyDescent="0.45">
      <c r="B459" s="28" t="s">
        <v>3145</v>
      </c>
      <c r="C459" s="25">
        <v>-90</v>
      </c>
    </row>
    <row r="460" spans="2:3" x14ac:dyDescent="0.45">
      <c r="B460" s="28" t="s">
        <v>3146</v>
      </c>
      <c r="C460" s="25">
        <v>380</v>
      </c>
    </row>
    <row r="461" spans="2:3" x14ac:dyDescent="0.45">
      <c r="B461" s="28" t="s">
        <v>3147</v>
      </c>
      <c r="C461" s="25">
        <v>-60</v>
      </c>
    </row>
    <row r="462" spans="2:3" x14ac:dyDescent="0.45">
      <c r="B462" s="28" t="s">
        <v>3148</v>
      </c>
      <c r="C462" s="25">
        <v>490</v>
      </c>
    </row>
    <row r="463" spans="2:3" x14ac:dyDescent="0.45">
      <c r="B463" s="28" t="s">
        <v>3149</v>
      </c>
      <c r="C463" s="25">
        <v>-40</v>
      </c>
    </row>
    <row r="464" spans="2:3" x14ac:dyDescent="0.45">
      <c r="B464" s="28" t="s">
        <v>3150</v>
      </c>
      <c r="C464" s="25">
        <v>330</v>
      </c>
    </row>
    <row r="465" spans="2:3" x14ac:dyDescent="0.45">
      <c r="B465" s="28" t="s">
        <v>2816</v>
      </c>
      <c r="C465" s="25">
        <v>-170</v>
      </c>
    </row>
    <row r="466" spans="2:3" x14ac:dyDescent="0.45">
      <c r="B466" s="28" t="s">
        <v>3151</v>
      </c>
      <c r="C466" s="25">
        <v>-90</v>
      </c>
    </row>
    <row r="467" spans="2:3" x14ac:dyDescent="0.45">
      <c r="B467" s="28" t="s">
        <v>3152</v>
      </c>
      <c r="C467" s="25">
        <v>-210</v>
      </c>
    </row>
    <row r="468" spans="2:3" x14ac:dyDescent="0.45">
      <c r="B468" s="28" t="s">
        <v>3153</v>
      </c>
      <c r="C468" s="25">
        <v>-350</v>
      </c>
    </row>
    <row r="469" spans="2:3" x14ac:dyDescent="0.45">
      <c r="B469" s="28" t="s">
        <v>3154</v>
      </c>
      <c r="C469" s="25">
        <v>100</v>
      </c>
    </row>
    <row r="470" spans="2:3" x14ac:dyDescent="0.45">
      <c r="B470" s="28" t="s">
        <v>3155</v>
      </c>
      <c r="C470" s="25">
        <v>-140</v>
      </c>
    </row>
    <row r="471" spans="2:3" x14ac:dyDescent="0.45">
      <c r="B471" s="28" t="s">
        <v>3156</v>
      </c>
      <c r="C471" s="25">
        <v>200</v>
      </c>
    </row>
    <row r="472" spans="2:3" x14ac:dyDescent="0.45">
      <c r="B472" s="28" t="s">
        <v>3157</v>
      </c>
      <c r="C472" s="25">
        <v>-200</v>
      </c>
    </row>
    <row r="473" spans="2:3" x14ac:dyDescent="0.45">
      <c r="B473" s="28" t="s">
        <v>3158</v>
      </c>
      <c r="C473" s="25">
        <v>-320</v>
      </c>
    </row>
    <row r="474" spans="2:3" x14ac:dyDescent="0.45">
      <c r="B474" s="28" t="s">
        <v>3159</v>
      </c>
      <c r="C474" s="25">
        <v>450</v>
      </c>
    </row>
    <row r="475" spans="2:3" x14ac:dyDescent="0.45">
      <c r="B475" s="28" t="s">
        <v>2704</v>
      </c>
      <c r="C475" s="25">
        <v>350</v>
      </c>
    </row>
    <row r="476" spans="2:3" x14ac:dyDescent="0.45">
      <c r="B476" s="28" t="s">
        <v>3160</v>
      </c>
      <c r="C476" s="25">
        <v>-110</v>
      </c>
    </row>
    <row r="477" spans="2:3" x14ac:dyDescent="0.45">
      <c r="B477" s="28" t="s">
        <v>3161</v>
      </c>
      <c r="C477" s="25">
        <v>-100</v>
      </c>
    </row>
    <row r="478" spans="2:3" x14ac:dyDescent="0.45">
      <c r="B478" s="28" t="s">
        <v>3162</v>
      </c>
      <c r="C478" s="25">
        <v>-140</v>
      </c>
    </row>
    <row r="479" spans="2:3" x14ac:dyDescent="0.45">
      <c r="B479" s="28" t="s">
        <v>2957</v>
      </c>
      <c r="C479" s="25">
        <v>-230</v>
      </c>
    </row>
    <row r="480" spans="2:3" x14ac:dyDescent="0.45">
      <c r="B480" s="28" t="s">
        <v>2691</v>
      </c>
      <c r="C480" s="25">
        <v>240</v>
      </c>
    </row>
    <row r="481" spans="2:3" x14ac:dyDescent="0.45">
      <c r="B481" s="28" t="s">
        <v>3163</v>
      </c>
      <c r="C481" s="25">
        <v>-200</v>
      </c>
    </row>
    <row r="482" spans="2:3" x14ac:dyDescent="0.45">
      <c r="B482" s="28" t="s">
        <v>3164</v>
      </c>
      <c r="C482" s="25">
        <v>340</v>
      </c>
    </row>
    <row r="483" spans="2:3" x14ac:dyDescent="0.45">
      <c r="B483" s="28" t="s">
        <v>3165</v>
      </c>
      <c r="C483" s="25">
        <v>560</v>
      </c>
    </row>
    <row r="484" spans="2:3" x14ac:dyDescent="0.45">
      <c r="B484" s="28" t="s">
        <v>3166</v>
      </c>
      <c r="C484" s="25">
        <v>130</v>
      </c>
    </row>
    <row r="485" spans="2:3" x14ac:dyDescent="0.45">
      <c r="B485" s="28" t="s">
        <v>3167</v>
      </c>
      <c r="C485" s="25">
        <v>-210</v>
      </c>
    </row>
    <row r="486" spans="2:3" x14ac:dyDescent="0.45">
      <c r="B486" s="28" t="s">
        <v>3168</v>
      </c>
      <c r="C486" s="25">
        <v>-360</v>
      </c>
    </row>
    <row r="487" spans="2:3" x14ac:dyDescent="0.45">
      <c r="B487" s="28" t="s">
        <v>3169</v>
      </c>
      <c r="C487" s="25">
        <v>-380</v>
      </c>
    </row>
    <row r="488" spans="2:3" x14ac:dyDescent="0.45">
      <c r="B488" s="28" t="s">
        <v>3170</v>
      </c>
      <c r="C488" s="25">
        <v>-240</v>
      </c>
    </row>
    <row r="489" spans="2:3" x14ac:dyDescent="0.45">
      <c r="B489" s="28" t="s">
        <v>3171</v>
      </c>
      <c r="C489" s="25">
        <v>100</v>
      </c>
    </row>
    <row r="490" spans="2:3" x14ac:dyDescent="0.45">
      <c r="B490" s="28" t="s">
        <v>3172</v>
      </c>
      <c r="C490" s="25">
        <v>-400</v>
      </c>
    </row>
    <row r="491" spans="2:3" x14ac:dyDescent="0.45">
      <c r="B491" s="28" t="s">
        <v>3173</v>
      </c>
      <c r="C491" s="25">
        <v>440</v>
      </c>
    </row>
    <row r="492" spans="2:3" x14ac:dyDescent="0.45">
      <c r="B492" s="28" t="s">
        <v>3174</v>
      </c>
      <c r="C492" s="25">
        <v>490</v>
      </c>
    </row>
    <row r="493" spans="2:3" x14ac:dyDescent="0.45">
      <c r="B493" s="28" t="s">
        <v>3175</v>
      </c>
      <c r="C493" s="25">
        <v>-240</v>
      </c>
    </row>
    <row r="494" spans="2:3" x14ac:dyDescent="0.45">
      <c r="B494" s="28" t="s">
        <v>3176</v>
      </c>
      <c r="C494" s="25">
        <v>-450</v>
      </c>
    </row>
    <row r="495" spans="2:3" x14ac:dyDescent="0.45">
      <c r="B495" s="28" t="s">
        <v>3177</v>
      </c>
      <c r="C495" s="25">
        <v>-1160</v>
      </c>
    </row>
    <row r="496" spans="2:3" x14ac:dyDescent="0.45">
      <c r="B496" s="28" t="s">
        <v>3178</v>
      </c>
      <c r="C496" s="25">
        <v>-430</v>
      </c>
    </row>
    <row r="497" spans="2:3" x14ac:dyDescent="0.45">
      <c r="B497" s="28" t="s">
        <v>3179</v>
      </c>
      <c r="C497" s="25">
        <v>500</v>
      </c>
    </row>
    <row r="498" spans="2:3" x14ac:dyDescent="0.45">
      <c r="B498" s="28" t="s">
        <v>3180</v>
      </c>
      <c r="C498" s="25">
        <v>-100</v>
      </c>
    </row>
    <row r="499" spans="2:3" x14ac:dyDescent="0.45">
      <c r="B499" s="28" t="s">
        <v>3181</v>
      </c>
      <c r="C499" s="25">
        <v>480</v>
      </c>
    </row>
    <row r="500" spans="2:3" x14ac:dyDescent="0.45">
      <c r="B500" s="28" t="s">
        <v>3182</v>
      </c>
      <c r="C500" s="25">
        <v>360</v>
      </c>
    </row>
    <row r="501" spans="2:3" x14ac:dyDescent="0.45">
      <c r="B501" s="28" t="s">
        <v>3183</v>
      </c>
      <c r="C501" s="25">
        <v>-30</v>
      </c>
    </row>
    <row r="502" spans="2:3" x14ac:dyDescent="0.45">
      <c r="B502" s="28" t="s">
        <v>3184</v>
      </c>
      <c r="C502" s="25">
        <v>440</v>
      </c>
    </row>
    <row r="503" spans="2:3" x14ac:dyDescent="0.45">
      <c r="B503" s="28" t="s">
        <v>3185</v>
      </c>
      <c r="C503" s="25">
        <v>-130</v>
      </c>
    </row>
    <row r="504" spans="2:3" x14ac:dyDescent="0.45">
      <c r="B504" s="28" t="s">
        <v>3186</v>
      </c>
      <c r="C504" s="25">
        <v>-160</v>
      </c>
    </row>
    <row r="505" spans="2:3" x14ac:dyDescent="0.45">
      <c r="B505" s="28" t="s">
        <v>3187</v>
      </c>
      <c r="C505" s="25">
        <v>-200</v>
      </c>
    </row>
    <row r="506" spans="2:3" x14ac:dyDescent="0.45">
      <c r="B506" s="28" t="s">
        <v>3188</v>
      </c>
      <c r="C506" s="25">
        <v>410</v>
      </c>
    </row>
    <row r="507" spans="2:3" x14ac:dyDescent="0.45">
      <c r="B507" s="28" t="s">
        <v>3071</v>
      </c>
      <c r="C507" s="25">
        <v>-50</v>
      </c>
    </row>
    <row r="508" spans="2:3" x14ac:dyDescent="0.45">
      <c r="B508" s="28" t="s">
        <v>3189</v>
      </c>
      <c r="C508" s="25">
        <v>260</v>
      </c>
    </row>
    <row r="509" spans="2:3" x14ac:dyDescent="0.45">
      <c r="B509" s="28" t="s">
        <v>3190</v>
      </c>
      <c r="C509" s="25">
        <v>-360</v>
      </c>
    </row>
    <row r="510" spans="2:3" x14ac:dyDescent="0.45">
      <c r="B510" s="28" t="s">
        <v>2768</v>
      </c>
      <c r="C510" s="25">
        <v>300</v>
      </c>
    </row>
    <row r="511" spans="2:3" x14ac:dyDescent="0.45">
      <c r="B511" s="28" t="s">
        <v>3191</v>
      </c>
      <c r="C511" s="25">
        <v>-530</v>
      </c>
    </row>
    <row r="512" spans="2:3" x14ac:dyDescent="0.45">
      <c r="B512" s="28" t="s">
        <v>3192</v>
      </c>
      <c r="C512" s="25">
        <v>-300</v>
      </c>
    </row>
    <row r="513" spans="2:3" x14ac:dyDescent="0.45">
      <c r="B513" s="28" t="s">
        <v>2814</v>
      </c>
      <c r="C513" s="25">
        <v>520</v>
      </c>
    </row>
    <row r="514" spans="2:3" x14ac:dyDescent="0.45">
      <c r="B514" s="28" t="s">
        <v>3193</v>
      </c>
      <c r="C514" s="25">
        <v>-440</v>
      </c>
    </row>
    <row r="515" spans="2:3" x14ac:dyDescent="0.45">
      <c r="B515" s="28" t="s">
        <v>2787</v>
      </c>
      <c r="C515" s="25">
        <v>-240</v>
      </c>
    </row>
    <row r="516" spans="2:3" x14ac:dyDescent="0.45">
      <c r="B516" s="28" t="s">
        <v>2836</v>
      </c>
      <c r="C516" s="25">
        <v>240</v>
      </c>
    </row>
    <row r="517" spans="2:3" x14ac:dyDescent="0.45">
      <c r="B517" s="28" t="s">
        <v>3194</v>
      </c>
      <c r="C517" s="25">
        <v>300</v>
      </c>
    </row>
    <row r="518" spans="2:3" x14ac:dyDescent="0.45">
      <c r="B518" s="28" t="s">
        <v>2846</v>
      </c>
      <c r="C518" s="25">
        <v>360</v>
      </c>
    </row>
    <row r="519" spans="2:3" x14ac:dyDescent="0.45">
      <c r="B519" s="28" t="s">
        <v>3195</v>
      </c>
      <c r="C519" s="25">
        <v>500</v>
      </c>
    </row>
    <row r="520" spans="2:3" x14ac:dyDescent="0.45">
      <c r="B520" s="28" t="s">
        <v>3196</v>
      </c>
      <c r="C520" s="25">
        <v>10</v>
      </c>
    </row>
    <row r="521" spans="2:3" x14ac:dyDescent="0.45">
      <c r="B521" s="28" t="s">
        <v>3197</v>
      </c>
      <c r="C521" s="25">
        <v>-100</v>
      </c>
    </row>
    <row r="522" spans="2:3" x14ac:dyDescent="0.45">
      <c r="B522" s="28" t="s">
        <v>3050</v>
      </c>
      <c r="C522" s="25">
        <v>470</v>
      </c>
    </row>
    <row r="523" spans="2:3" x14ac:dyDescent="0.45">
      <c r="B523" s="28" t="s">
        <v>3198</v>
      </c>
      <c r="C523" s="25">
        <v>20</v>
      </c>
    </row>
    <row r="524" spans="2:3" x14ac:dyDescent="0.45">
      <c r="B524" s="28" t="s">
        <v>3199</v>
      </c>
      <c r="C524" s="25">
        <v>420</v>
      </c>
    </row>
    <row r="525" spans="2:3" x14ac:dyDescent="0.45">
      <c r="B525" s="28" t="s">
        <v>3200</v>
      </c>
      <c r="C525" s="25">
        <v>-240</v>
      </c>
    </row>
    <row r="526" spans="2:3" x14ac:dyDescent="0.45">
      <c r="B526" s="28" t="s">
        <v>3201</v>
      </c>
      <c r="C526" s="25">
        <v>-450</v>
      </c>
    </row>
    <row r="527" spans="2:3" x14ac:dyDescent="0.45">
      <c r="B527" s="28" t="s">
        <v>3202</v>
      </c>
      <c r="C527" s="25">
        <v>60</v>
      </c>
    </row>
    <row r="528" spans="2:3" x14ac:dyDescent="0.45">
      <c r="B528" s="28" t="s">
        <v>3203</v>
      </c>
      <c r="C528" s="25">
        <v>-270</v>
      </c>
    </row>
    <row r="529" spans="2:3" x14ac:dyDescent="0.45">
      <c r="B529" s="28" t="s">
        <v>3204</v>
      </c>
      <c r="C529" s="25">
        <v>-120</v>
      </c>
    </row>
    <row r="530" spans="2:3" x14ac:dyDescent="0.45">
      <c r="B530" s="28" t="s">
        <v>3205</v>
      </c>
      <c r="C530" s="25">
        <v>260</v>
      </c>
    </row>
    <row r="531" spans="2:3" x14ac:dyDescent="0.45">
      <c r="B531" s="28" t="s">
        <v>2869</v>
      </c>
      <c r="C531" s="25">
        <v>-60</v>
      </c>
    </row>
    <row r="532" spans="2:3" x14ac:dyDescent="0.45">
      <c r="B532" s="28" t="s">
        <v>3206</v>
      </c>
      <c r="C532" s="25">
        <v>450</v>
      </c>
    </row>
    <row r="533" spans="2:3" x14ac:dyDescent="0.45">
      <c r="B533" s="28" t="s">
        <v>3207</v>
      </c>
      <c r="C533" s="25">
        <v>200</v>
      </c>
    </row>
    <row r="534" spans="2:3" x14ac:dyDescent="0.45">
      <c r="B534" s="28" t="s">
        <v>3208</v>
      </c>
      <c r="C534" s="25">
        <v>460</v>
      </c>
    </row>
    <row r="535" spans="2:3" x14ac:dyDescent="0.45">
      <c r="B535" s="28" t="s">
        <v>2921</v>
      </c>
      <c r="C535" s="25">
        <v>-20</v>
      </c>
    </row>
    <row r="536" spans="2:3" x14ac:dyDescent="0.45">
      <c r="B536" s="28" t="s">
        <v>3209</v>
      </c>
      <c r="C536" s="25">
        <v>-120</v>
      </c>
    </row>
    <row r="537" spans="2:3" x14ac:dyDescent="0.45">
      <c r="B537" s="28" t="s">
        <v>3210</v>
      </c>
      <c r="C537" s="25">
        <v>-240</v>
      </c>
    </row>
    <row r="538" spans="2:3" x14ac:dyDescent="0.45">
      <c r="B538" s="28" t="s">
        <v>3211</v>
      </c>
      <c r="C538" s="25">
        <v>-160</v>
      </c>
    </row>
    <row r="539" spans="2:3" x14ac:dyDescent="0.45">
      <c r="B539" s="28" t="s">
        <v>3212</v>
      </c>
      <c r="C539" s="25">
        <v>90</v>
      </c>
    </row>
    <row r="540" spans="2:3" x14ac:dyDescent="0.45">
      <c r="B540" s="28" t="s">
        <v>2999</v>
      </c>
      <c r="C540" s="25">
        <v>240</v>
      </c>
    </row>
    <row r="541" spans="2:3" x14ac:dyDescent="0.45">
      <c r="B541" s="28" t="s">
        <v>3213</v>
      </c>
      <c r="C541" s="25">
        <v>260</v>
      </c>
    </row>
    <row r="542" spans="2:3" x14ac:dyDescent="0.45">
      <c r="B542" s="28" t="s">
        <v>3214</v>
      </c>
      <c r="C542" s="25">
        <v>60</v>
      </c>
    </row>
    <row r="543" spans="2:3" x14ac:dyDescent="0.45">
      <c r="B543" s="28" t="s">
        <v>3215</v>
      </c>
      <c r="C543" s="25">
        <v>-470</v>
      </c>
    </row>
    <row r="544" spans="2:3" x14ac:dyDescent="0.45">
      <c r="B544" s="28" t="s">
        <v>3216</v>
      </c>
      <c r="C544" s="25">
        <v>180</v>
      </c>
    </row>
    <row r="545" spans="2:3" x14ac:dyDescent="0.45">
      <c r="B545" s="28" t="s">
        <v>3217</v>
      </c>
      <c r="C545" s="25">
        <v>-30</v>
      </c>
    </row>
    <row r="546" spans="2:3" x14ac:dyDescent="0.45">
      <c r="B546" s="28" t="s">
        <v>3218</v>
      </c>
      <c r="C546" s="25">
        <v>120</v>
      </c>
    </row>
    <row r="547" spans="2:3" x14ac:dyDescent="0.45">
      <c r="B547" s="28" t="s">
        <v>2778</v>
      </c>
      <c r="C547" s="25">
        <v>-150</v>
      </c>
    </row>
    <row r="548" spans="2:3" x14ac:dyDescent="0.45">
      <c r="B548" s="28" t="s">
        <v>3219</v>
      </c>
      <c r="C548" s="25">
        <v>-200</v>
      </c>
    </row>
    <row r="549" spans="2:3" x14ac:dyDescent="0.45">
      <c r="B549" s="28" t="s">
        <v>3220</v>
      </c>
      <c r="C549" s="25">
        <v>250</v>
      </c>
    </row>
    <row r="550" spans="2:3" x14ac:dyDescent="0.45">
      <c r="B550" s="28" t="s">
        <v>3221</v>
      </c>
      <c r="C550" s="25">
        <v>40</v>
      </c>
    </row>
    <row r="551" spans="2:3" x14ac:dyDescent="0.45">
      <c r="B551" s="28" t="s">
        <v>3222</v>
      </c>
      <c r="C551" s="25">
        <v>10</v>
      </c>
    </row>
    <row r="552" spans="2:3" x14ac:dyDescent="0.45">
      <c r="B552" s="28" t="s">
        <v>3223</v>
      </c>
      <c r="C552" s="25">
        <v>160</v>
      </c>
    </row>
    <row r="553" spans="2:3" x14ac:dyDescent="0.45">
      <c r="B553" s="28" t="s">
        <v>3224</v>
      </c>
      <c r="C553" s="25">
        <v>0</v>
      </c>
    </row>
    <row r="554" spans="2:3" x14ac:dyDescent="0.45">
      <c r="B554" s="28" t="s">
        <v>3225</v>
      </c>
      <c r="C554" s="25">
        <v>-140</v>
      </c>
    </row>
    <row r="555" spans="2:3" x14ac:dyDescent="0.45">
      <c r="B555" s="28" t="s">
        <v>3039</v>
      </c>
      <c r="C555" s="25">
        <v>630</v>
      </c>
    </row>
    <row r="556" spans="2:3" x14ac:dyDescent="0.45">
      <c r="B556" s="28" t="s">
        <v>3226</v>
      </c>
      <c r="C556" s="25">
        <v>50</v>
      </c>
    </row>
    <row r="557" spans="2:3" x14ac:dyDescent="0.45">
      <c r="B557" s="28" t="s">
        <v>3227</v>
      </c>
      <c r="C557" s="25">
        <v>-80</v>
      </c>
    </row>
    <row r="558" spans="2:3" x14ac:dyDescent="0.45">
      <c r="B558" s="28" t="s">
        <v>3228</v>
      </c>
      <c r="C558" s="25">
        <v>460</v>
      </c>
    </row>
    <row r="559" spans="2:3" x14ac:dyDescent="0.45">
      <c r="B559" s="28" t="s">
        <v>3229</v>
      </c>
      <c r="C559" s="25">
        <v>-480</v>
      </c>
    </row>
    <row r="560" spans="2:3" x14ac:dyDescent="0.45">
      <c r="B560" s="28" t="s">
        <v>3230</v>
      </c>
      <c r="C560" s="25">
        <v>-350</v>
      </c>
    </row>
    <row r="561" spans="2:3" x14ac:dyDescent="0.45">
      <c r="B561" s="28" t="s">
        <v>3231</v>
      </c>
      <c r="C561" s="25">
        <v>480</v>
      </c>
    </row>
    <row r="562" spans="2:3" x14ac:dyDescent="0.45">
      <c r="B562" s="28" t="s">
        <v>3232</v>
      </c>
      <c r="C562" s="25">
        <v>-290</v>
      </c>
    </row>
    <row r="563" spans="2:3" x14ac:dyDescent="0.45">
      <c r="B563" s="28" t="s">
        <v>3233</v>
      </c>
      <c r="C563" s="25">
        <v>600</v>
      </c>
    </row>
    <row r="564" spans="2:3" x14ac:dyDescent="0.45">
      <c r="B564" s="28" t="s">
        <v>3234</v>
      </c>
      <c r="C564" s="25">
        <v>440</v>
      </c>
    </row>
    <row r="565" spans="2:3" x14ac:dyDescent="0.45">
      <c r="B565" s="28" t="s">
        <v>3235</v>
      </c>
      <c r="C565" s="25">
        <v>0</v>
      </c>
    </row>
    <row r="566" spans="2:3" x14ac:dyDescent="0.45">
      <c r="B566" s="28" t="s">
        <v>3236</v>
      </c>
      <c r="C566" s="25">
        <v>280</v>
      </c>
    </row>
    <row r="567" spans="2:3" x14ac:dyDescent="0.45">
      <c r="B567" s="28" t="s">
        <v>2944</v>
      </c>
      <c r="C567" s="25">
        <v>370</v>
      </c>
    </row>
    <row r="568" spans="2:3" x14ac:dyDescent="0.45">
      <c r="B568" s="28" t="s">
        <v>3237</v>
      </c>
      <c r="C568" s="25">
        <v>-460</v>
      </c>
    </row>
    <row r="569" spans="2:3" x14ac:dyDescent="0.45">
      <c r="B569" s="28" t="s">
        <v>3238</v>
      </c>
      <c r="C569" s="25">
        <v>-300</v>
      </c>
    </row>
    <row r="570" spans="2:3" x14ac:dyDescent="0.45">
      <c r="B570" s="28" t="s">
        <v>3239</v>
      </c>
      <c r="C570" s="25">
        <v>330</v>
      </c>
    </row>
    <row r="571" spans="2:3" x14ac:dyDescent="0.45">
      <c r="B571" s="28" t="s">
        <v>3240</v>
      </c>
      <c r="C571" s="25">
        <v>490</v>
      </c>
    </row>
    <row r="572" spans="2:3" x14ac:dyDescent="0.45">
      <c r="B572" s="28" t="s">
        <v>3241</v>
      </c>
      <c r="C572" s="25">
        <v>-70</v>
      </c>
    </row>
    <row r="573" spans="2:3" x14ac:dyDescent="0.45">
      <c r="B573" s="28" t="s">
        <v>3242</v>
      </c>
      <c r="C573" s="25">
        <v>-450</v>
      </c>
    </row>
    <row r="574" spans="2:3" x14ac:dyDescent="0.45">
      <c r="B574" s="28" t="s">
        <v>3243</v>
      </c>
      <c r="C574" s="25">
        <v>350</v>
      </c>
    </row>
    <row r="575" spans="2:3" x14ac:dyDescent="0.45">
      <c r="B575" s="28" t="s">
        <v>3244</v>
      </c>
      <c r="C575" s="25">
        <v>-490</v>
      </c>
    </row>
    <row r="576" spans="2:3" x14ac:dyDescent="0.45">
      <c r="B576" s="28" t="s">
        <v>3245</v>
      </c>
      <c r="C576" s="25">
        <v>-40</v>
      </c>
    </row>
    <row r="577" spans="2:3" x14ac:dyDescent="0.45">
      <c r="B577" s="28" t="s">
        <v>3246</v>
      </c>
      <c r="C577" s="25">
        <v>580</v>
      </c>
    </row>
    <row r="578" spans="2:3" x14ac:dyDescent="0.45">
      <c r="B578" s="28" t="s">
        <v>2639</v>
      </c>
      <c r="C578" s="25">
        <v>100</v>
      </c>
    </row>
    <row r="579" spans="2:3" x14ac:dyDescent="0.45">
      <c r="B579" s="28" t="s">
        <v>3247</v>
      </c>
      <c r="C579" s="25">
        <v>320</v>
      </c>
    </row>
    <row r="580" spans="2:3" x14ac:dyDescent="0.45">
      <c r="B580" s="28" t="s">
        <v>3248</v>
      </c>
      <c r="C580" s="25">
        <v>380</v>
      </c>
    </row>
    <row r="581" spans="2:3" x14ac:dyDescent="0.45">
      <c r="B581" s="28" t="s">
        <v>2896</v>
      </c>
      <c r="C581" s="25">
        <v>400</v>
      </c>
    </row>
    <row r="582" spans="2:3" x14ac:dyDescent="0.45">
      <c r="B582" s="28" t="s">
        <v>3249</v>
      </c>
      <c r="C582" s="25">
        <v>250</v>
      </c>
    </row>
    <row r="583" spans="2:3" x14ac:dyDescent="0.45">
      <c r="B583" s="28" t="s">
        <v>3250</v>
      </c>
      <c r="C583" s="25">
        <v>500</v>
      </c>
    </row>
    <row r="584" spans="2:3" x14ac:dyDescent="0.45">
      <c r="B584" s="28" t="s">
        <v>3251</v>
      </c>
      <c r="C584" s="25">
        <v>-20</v>
      </c>
    </row>
    <row r="585" spans="2:3" x14ac:dyDescent="0.45">
      <c r="B585" s="28" t="s">
        <v>3252</v>
      </c>
      <c r="C585" s="25">
        <v>-80</v>
      </c>
    </row>
    <row r="586" spans="2:3" x14ac:dyDescent="0.45">
      <c r="B586" s="28" t="s">
        <v>3253</v>
      </c>
      <c r="C586" s="25">
        <v>440</v>
      </c>
    </row>
    <row r="587" spans="2:3" x14ac:dyDescent="0.45">
      <c r="B587" s="28" t="s">
        <v>3254</v>
      </c>
      <c r="C587" s="25">
        <v>330</v>
      </c>
    </row>
    <row r="588" spans="2:3" x14ac:dyDescent="0.45">
      <c r="B588" s="28" t="s">
        <v>3255</v>
      </c>
      <c r="C588" s="25">
        <v>-20</v>
      </c>
    </row>
    <row r="589" spans="2:3" x14ac:dyDescent="0.45">
      <c r="B589" s="28" t="s">
        <v>3256</v>
      </c>
      <c r="C589" s="25">
        <v>-140</v>
      </c>
    </row>
    <row r="590" spans="2:3" x14ac:dyDescent="0.45">
      <c r="B590" s="28" t="s">
        <v>3257</v>
      </c>
      <c r="C590" s="25">
        <v>-360</v>
      </c>
    </row>
    <row r="591" spans="2:3" x14ac:dyDescent="0.45">
      <c r="B591" s="28" t="s">
        <v>2818</v>
      </c>
      <c r="C591" s="25">
        <v>180</v>
      </c>
    </row>
    <row r="592" spans="2:3" x14ac:dyDescent="0.45">
      <c r="B592" s="28" t="s">
        <v>2876</v>
      </c>
      <c r="C592" s="25">
        <v>380</v>
      </c>
    </row>
    <row r="593" spans="2:3" x14ac:dyDescent="0.45">
      <c r="B593" s="28" t="s">
        <v>3258</v>
      </c>
      <c r="C593" s="25">
        <v>250</v>
      </c>
    </row>
    <row r="594" spans="2:3" x14ac:dyDescent="0.45">
      <c r="B594" s="28" t="s">
        <v>3259</v>
      </c>
      <c r="C594" s="25">
        <v>-10</v>
      </c>
    </row>
    <row r="595" spans="2:3" x14ac:dyDescent="0.45">
      <c r="B595" s="28" t="s">
        <v>3260</v>
      </c>
      <c r="C595" s="25">
        <v>230</v>
      </c>
    </row>
    <row r="596" spans="2:3" x14ac:dyDescent="0.45">
      <c r="B596" s="28" t="s">
        <v>3261</v>
      </c>
      <c r="C596" s="25">
        <v>-10</v>
      </c>
    </row>
    <row r="597" spans="2:3" x14ac:dyDescent="0.45">
      <c r="B597" s="28" t="s">
        <v>3262</v>
      </c>
      <c r="C597" s="25">
        <v>-320</v>
      </c>
    </row>
    <row r="598" spans="2:3" x14ac:dyDescent="0.45">
      <c r="B598" s="28" t="s">
        <v>3263</v>
      </c>
      <c r="C598" s="25">
        <v>50</v>
      </c>
    </row>
    <row r="599" spans="2:3" x14ac:dyDescent="0.45">
      <c r="B599" s="28" t="s">
        <v>2707</v>
      </c>
      <c r="C599" s="25">
        <v>10</v>
      </c>
    </row>
    <row r="600" spans="2:3" x14ac:dyDescent="0.45">
      <c r="B600" s="28" t="s">
        <v>3264</v>
      </c>
      <c r="C600" s="25">
        <v>370</v>
      </c>
    </row>
    <row r="601" spans="2:3" x14ac:dyDescent="0.45">
      <c r="B601" s="28" t="s">
        <v>3265</v>
      </c>
      <c r="C601" s="25">
        <v>-60</v>
      </c>
    </row>
    <row r="602" spans="2:3" x14ac:dyDescent="0.45">
      <c r="B602" s="28" t="s">
        <v>3266</v>
      </c>
      <c r="C602" s="25">
        <v>-130</v>
      </c>
    </row>
    <row r="603" spans="2:3" x14ac:dyDescent="0.45">
      <c r="B603" s="28" t="s">
        <v>2920</v>
      </c>
      <c r="C603" s="25">
        <v>330</v>
      </c>
    </row>
    <row r="604" spans="2:3" x14ac:dyDescent="0.45">
      <c r="B604" s="28" t="s">
        <v>3267</v>
      </c>
      <c r="C604" s="25">
        <v>80</v>
      </c>
    </row>
    <row r="605" spans="2:3" x14ac:dyDescent="0.45">
      <c r="B605" s="28" t="s">
        <v>2820</v>
      </c>
      <c r="C605" s="25">
        <v>-200</v>
      </c>
    </row>
    <row r="606" spans="2:3" x14ac:dyDescent="0.45">
      <c r="B606" s="28" t="s">
        <v>3268</v>
      </c>
      <c r="C606" s="25">
        <v>450</v>
      </c>
    </row>
    <row r="607" spans="2:3" x14ac:dyDescent="0.45">
      <c r="B607" s="28" t="s">
        <v>3269</v>
      </c>
      <c r="C607" s="25">
        <v>-380</v>
      </c>
    </row>
    <row r="608" spans="2:3" x14ac:dyDescent="0.45">
      <c r="B608" s="28" t="s">
        <v>3270</v>
      </c>
      <c r="C608" s="25">
        <v>-340</v>
      </c>
    </row>
    <row r="609" spans="2:3" x14ac:dyDescent="0.45">
      <c r="B609" s="28" t="s">
        <v>3271</v>
      </c>
      <c r="C609" s="25">
        <v>-140</v>
      </c>
    </row>
    <row r="610" spans="2:3" x14ac:dyDescent="0.45">
      <c r="B610" s="28" t="s">
        <v>3272</v>
      </c>
      <c r="C610" s="25">
        <v>-60</v>
      </c>
    </row>
    <row r="611" spans="2:3" x14ac:dyDescent="0.45">
      <c r="B611" s="28" t="s">
        <v>3273</v>
      </c>
      <c r="C611" s="25">
        <v>110</v>
      </c>
    </row>
    <row r="612" spans="2:3" x14ac:dyDescent="0.45">
      <c r="B612" s="28" t="s">
        <v>3274</v>
      </c>
      <c r="C612" s="25">
        <v>330</v>
      </c>
    </row>
    <row r="613" spans="2:3" x14ac:dyDescent="0.45">
      <c r="B613" s="28" t="s">
        <v>3275</v>
      </c>
      <c r="C613" s="25">
        <v>590</v>
      </c>
    </row>
    <row r="614" spans="2:3" x14ac:dyDescent="0.45">
      <c r="B614" s="28" t="s">
        <v>2930</v>
      </c>
      <c r="C614" s="25">
        <v>190</v>
      </c>
    </row>
    <row r="615" spans="2:3" x14ac:dyDescent="0.45">
      <c r="B615" s="28" t="s">
        <v>3276</v>
      </c>
      <c r="C615" s="25">
        <v>-110</v>
      </c>
    </row>
    <row r="616" spans="2:3" x14ac:dyDescent="0.45">
      <c r="B616" s="28" t="s">
        <v>2975</v>
      </c>
      <c r="C616" s="25">
        <v>280</v>
      </c>
    </row>
    <row r="617" spans="2:3" x14ac:dyDescent="0.45">
      <c r="B617" s="28" t="s">
        <v>3277</v>
      </c>
      <c r="C617" s="25">
        <v>-460</v>
      </c>
    </row>
    <row r="618" spans="2:3" x14ac:dyDescent="0.45">
      <c r="B618" s="28" t="s">
        <v>2842</v>
      </c>
      <c r="C618" s="25">
        <v>360</v>
      </c>
    </row>
    <row r="619" spans="2:3" x14ac:dyDescent="0.45">
      <c r="B619" s="28" t="s">
        <v>3278</v>
      </c>
      <c r="C619" s="25">
        <v>230</v>
      </c>
    </row>
    <row r="620" spans="2:3" x14ac:dyDescent="0.45">
      <c r="B620" s="28" t="s">
        <v>3279</v>
      </c>
      <c r="C620" s="25">
        <v>-360</v>
      </c>
    </row>
    <row r="621" spans="2:3" x14ac:dyDescent="0.45">
      <c r="B621" s="28" t="s">
        <v>2946</v>
      </c>
      <c r="C621" s="25">
        <v>430</v>
      </c>
    </row>
    <row r="622" spans="2:3" x14ac:dyDescent="0.45">
      <c r="B622" s="28" t="s">
        <v>3280</v>
      </c>
      <c r="C622" s="25">
        <v>40</v>
      </c>
    </row>
    <row r="623" spans="2:3" x14ac:dyDescent="0.45">
      <c r="B623" s="28" t="s">
        <v>3281</v>
      </c>
      <c r="C623" s="25">
        <v>-410</v>
      </c>
    </row>
    <row r="624" spans="2:3" x14ac:dyDescent="0.45">
      <c r="B624" s="28" t="s">
        <v>3282</v>
      </c>
      <c r="C624" s="25">
        <v>-90</v>
      </c>
    </row>
    <row r="625" spans="2:3" x14ac:dyDescent="0.45">
      <c r="B625" s="28" t="s">
        <v>3283</v>
      </c>
      <c r="C625" s="25">
        <v>-230</v>
      </c>
    </row>
    <row r="626" spans="2:3" x14ac:dyDescent="0.45">
      <c r="B626" s="28" t="s">
        <v>3284</v>
      </c>
      <c r="C626" s="25">
        <v>730</v>
      </c>
    </row>
    <row r="627" spans="2:3" x14ac:dyDescent="0.45">
      <c r="B627" s="28" t="s">
        <v>3285</v>
      </c>
      <c r="C627" s="25">
        <v>240</v>
      </c>
    </row>
    <row r="628" spans="2:3" x14ac:dyDescent="0.45">
      <c r="B628" s="28" t="s">
        <v>3286</v>
      </c>
      <c r="C628" s="25">
        <v>-340</v>
      </c>
    </row>
    <row r="629" spans="2:3" x14ac:dyDescent="0.45">
      <c r="B629" s="28" t="s">
        <v>2962</v>
      </c>
      <c r="C629" s="25">
        <v>450</v>
      </c>
    </row>
    <row r="630" spans="2:3" x14ac:dyDescent="0.45">
      <c r="B630" s="28" t="s">
        <v>3287</v>
      </c>
      <c r="C630" s="25">
        <v>-90</v>
      </c>
    </row>
    <row r="631" spans="2:3" x14ac:dyDescent="0.45">
      <c r="B631" s="28" t="s">
        <v>3288</v>
      </c>
      <c r="C631" s="25">
        <v>-10</v>
      </c>
    </row>
    <row r="632" spans="2:3" x14ac:dyDescent="0.45">
      <c r="B632" s="28" t="s">
        <v>2934</v>
      </c>
      <c r="C632" s="25">
        <v>370</v>
      </c>
    </row>
    <row r="633" spans="2:3" x14ac:dyDescent="0.45">
      <c r="B633" s="28" t="s">
        <v>3289</v>
      </c>
      <c r="C633" s="25">
        <v>390</v>
      </c>
    </row>
    <row r="634" spans="2:3" x14ac:dyDescent="0.45">
      <c r="B634" s="28" t="s">
        <v>3290</v>
      </c>
      <c r="C634" s="25">
        <v>-410</v>
      </c>
    </row>
    <row r="635" spans="2:3" x14ac:dyDescent="0.45">
      <c r="B635" s="28" t="s">
        <v>3291</v>
      </c>
      <c r="C635" s="25">
        <v>-70</v>
      </c>
    </row>
    <row r="636" spans="2:3" x14ac:dyDescent="0.45">
      <c r="B636" s="28" t="s">
        <v>3292</v>
      </c>
      <c r="C636" s="25">
        <v>180</v>
      </c>
    </row>
    <row r="637" spans="2:3" x14ac:dyDescent="0.45">
      <c r="B637" s="28" t="s">
        <v>3293</v>
      </c>
      <c r="C637" s="25">
        <v>-330</v>
      </c>
    </row>
    <row r="638" spans="2:3" x14ac:dyDescent="0.45">
      <c r="B638" s="28" t="s">
        <v>2779</v>
      </c>
      <c r="C638" s="25">
        <v>-350</v>
      </c>
    </row>
    <row r="639" spans="2:3" x14ac:dyDescent="0.45">
      <c r="B639" s="28" t="s">
        <v>3294</v>
      </c>
      <c r="C639" s="25">
        <v>410</v>
      </c>
    </row>
    <row r="640" spans="2:3" x14ac:dyDescent="0.45">
      <c r="B640" s="28" t="s">
        <v>3295</v>
      </c>
      <c r="C640" s="25">
        <v>180</v>
      </c>
    </row>
    <row r="641" spans="2:3" x14ac:dyDescent="0.45">
      <c r="B641" s="28" t="s">
        <v>3296</v>
      </c>
      <c r="C641" s="25">
        <v>380</v>
      </c>
    </row>
    <row r="642" spans="2:3" x14ac:dyDescent="0.45">
      <c r="B642" s="28" t="s">
        <v>3297</v>
      </c>
      <c r="C642" s="25">
        <v>-480</v>
      </c>
    </row>
    <row r="643" spans="2:3" x14ac:dyDescent="0.45">
      <c r="B643" s="28" t="s">
        <v>3298</v>
      </c>
      <c r="C643" s="25">
        <v>450</v>
      </c>
    </row>
    <row r="644" spans="2:3" x14ac:dyDescent="0.45">
      <c r="B644" s="28" t="s">
        <v>3014</v>
      </c>
      <c r="C644" s="25">
        <v>150</v>
      </c>
    </row>
    <row r="645" spans="2:3" x14ac:dyDescent="0.45">
      <c r="B645" s="28" t="s">
        <v>3299</v>
      </c>
      <c r="C645" s="25">
        <v>-350</v>
      </c>
    </row>
    <row r="646" spans="2:3" x14ac:dyDescent="0.45">
      <c r="B646" s="28" t="s">
        <v>3300</v>
      </c>
      <c r="C646" s="25">
        <v>90</v>
      </c>
    </row>
    <row r="647" spans="2:3" x14ac:dyDescent="0.45">
      <c r="B647" s="28" t="s">
        <v>3301</v>
      </c>
      <c r="C647" s="25">
        <v>-40</v>
      </c>
    </row>
    <row r="648" spans="2:3" x14ac:dyDescent="0.45">
      <c r="B648" s="28" t="s">
        <v>3302</v>
      </c>
      <c r="C648" s="25">
        <v>-490</v>
      </c>
    </row>
    <row r="649" spans="2:3" x14ac:dyDescent="0.45">
      <c r="B649" s="28" t="s">
        <v>3026</v>
      </c>
      <c r="C649" s="25">
        <v>420</v>
      </c>
    </row>
    <row r="650" spans="2:3" x14ac:dyDescent="0.45">
      <c r="B650" s="28" t="s">
        <v>3303</v>
      </c>
      <c r="C650" s="25">
        <v>120</v>
      </c>
    </row>
    <row r="651" spans="2:3" x14ac:dyDescent="0.45">
      <c r="B651" s="28" t="s">
        <v>2677</v>
      </c>
      <c r="C651" s="25">
        <v>-290</v>
      </c>
    </row>
    <row r="652" spans="2:3" x14ac:dyDescent="0.45">
      <c r="B652" s="28" t="s">
        <v>3304</v>
      </c>
      <c r="C652" s="25">
        <v>-180</v>
      </c>
    </row>
    <row r="653" spans="2:3" x14ac:dyDescent="0.45">
      <c r="B653" s="28" t="s">
        <v>3305</v>
      </c>
      <c r="C653" s="25">
        <v>420</v>
      </c>
    </row>
    <row r="654" spans="2:3" x14ac:dyDescent="0.45">
      <c r="B654" s="28" t="s">
        <v>3306</v>
      </c>
      <c r="C654" s="25">
        <v>110</v>
      </c>
    </row>
    <row r="655" spans="2:3" x14ac:dyDescent="0.45">
      <c r="B655" s="28" t="s">
        <v>3053</v>
      </c>
      <c r="C655" s="25">
        <v>90</v>
      </c>
    </row>
    <row r="656" spans="2:3" x14ac:dyDescent="0.45">
      <c r="B656" s="28" t="s">
        <v>3307</v>
      </c>
      <c r="C656" s="25">
        <v>270</v>
      </c>
    </row>
    <row r="657" spans="2:3" x14ac:dyDescent="0.45">
      <c r="B657" s="28" t="s">
        <v>3308</v>
      </c>
      <c r="C657" s="25">
        <v>-420</v>
      </c>
    </row>
    <row r="658" spans="2:3" x14ac:dyDescent="0.45">
      <c r="B658" s="28" t="s">
        <v>2699</v>
      </c>
      <c r="C658" s="25">
        <v>-390</v>
      </c>
    </row>
    <row r="659" spans="2:3" x14ac:dyDescent="0.45">
      <c r="B659" s="28" t="s">
        <v>2996</v>
      </c>
      <c r="C659" s="25">
        <v>310</v>
      </c>
    </row>
    <row r="660" spans="2:3" x14ac:dyDescent="0.45">
      <c r="B660" s="28" t="s">
        <v>3309</v>
      </c>
      <c r="C660" s="25">
        <v>-440</v>
      </c>
    </row>
    <row r="661" spans="2:3" x14ac:dyDescent="0.45">
      <c r="B661" s="28" t="s">
        <v>3310</v>
      </c>
      <c r="C661" s="25">
        <v>70</v>
      </c>
    </row>
    <row r="662" spans="2:3" x14ac:dyDescent="0.45">
      <c r="B662" s="28" t="s">
        <v>3311</v>
      </c>
      <c r="C662" s="25">
        <v>-170</v>
      </c>
    </row>
    <row r="663" spans="2:3" x14ac:dyDescent="0.45">
      <c r="B663" s="28" t="s">
        <v>3312</v>
      </c>
      <c r="C663" s="25">
        <v>430</v>
      </c>
    </row>
    <row r="664" spans="2:3" x14ac:dyDescent="0.45">
      <c r="B664" s="28" t="s">
        <v>3313</v>
      </c>
      <c r="C664" s="25">
        <v>20</v>
      </c>
    </row>
    <row r="665" spans="2:3" x14ac:dyDescent="0.45">
      <c r="B665" s="28" t="s">
        <v>3314</v>
      </c>
      <c r="C665" s="25">
        <v>-570</v>
      </c>
    </row>
    <row r="666" spans="2:3" x14ac:dyDescent="0.45">
      <c r="B666" s="28" t="s">
        <v>3315</v>
      </c>
      <c r="C666" s="25">
        <v>-420</v>
      </c>
    </row>
    <row r="667" spans="2:3" x14ac:dyDescent="0.45">
      <c r="B667" s="28" t="s">
        <v>3316</v>
      </c>
      <c r="C667" s="25">
        <v>-310</v>
      </c>
    </row>
    <row r="668" spans="2:3" x14ac:dyDescent="0.45">
      <c r="B668" s="28" t="s">
        <v>2971</v>
      </c>
      <c r="C668" s="25">
        <v>320</v>
      </c>
    </row>
    <row r="669" spans="2:3" x14ac:dyDescent="0.45">
      <c r="B669" s="28" t="s">
        <v>3317</v>
      </c>
      <c r="C669" s="25">
        <v>-140</v>
      </c>
    </row>
    <row r="670" spans="2:3" x14ac:dyDescent="0.45">
      <c r="B670" s="28" t="s">
        <v>3318</v>
      </c>
      <c r="C670" s="25">
        <v>300</v>
      </c>
    </row>
    <row r="671" spans="2:3" x14ac:dyDescent="0.45">
      <c r="B671" s="28" t="s">
        <v>3319</v>
      </c>
      <c r="C671" s="25">
        <v>480</v>
      </c>
    </row>
    <row r="672" spans="2:3" x14ac:dyDescent="0.45">
      <c r="B672" s="28" t="s">
        <v>3320</v>
      </c>
      <c r="C672" s="25">
        <v>-150</v>
      </c>
    </row>
    <row r="673" spans="2:3" x14ac:dyDescent="0.45">
      <c r="B673" s="28" t="s">
        <v>3321</v>
      </c>
      <c r="C673" s="25">
        <v>-110</v>
      </c>
    </row>
    <row r="674" spans="2:3" x14ac:dyDescent="0.45">
      <c r="B674" s="28" t="s">
        <v>2735</v>
      </c>
      <c r="C674" s="25">
        <v>-10</v>
      </c>
    </row>
    <row r="675" spans="2:3" x14ac:dyDescent="0.45">
      <c r="B675" s="28" t="s">
        <v>3322</v>
      </c>
      <c r="C675" s="25">
        <v>510</v>
      </c>
    </row>
    <row r="676" spans="2:3" x14ac:dyDescent="0.45">
      <c r="B676" s="28" t="s">
        <v>3323</v>
      </c>
      <c r="C676" s="25">
        <v>30</v>
      </c>
    </row>
    <row r="677" spans="2:3" x14ac:dyDescent="0.45">
      <c r="B677" s="28" t="s">
        <v>3324</v>
      </c>
      <c r="C677" s="25">
        <v>-350</v>
      </c>
    </row>
    <row r="678" spans="2:3" x14ac:dyDescent="0.45">
      <c r="B678" s="28" t="s">
        <v>3325</v>
      </c>
      <c r="C678" s="25">
        <v>480</v>
      </c>
    </row>
    <row r="679" spans="2:3" x14ac:dyDescent="0.45">
      <c r="B679" s="28" t="s">
        <v>3326</v>
      </c>
      <c r="C679" s="25">
        <v>210</v>
      </c>
    </row>
    <row r="680" spans="2:3" x14ac:dyDescent="0.45">
      <c r="B680" s="28" t="s">
        <v>3327</v>
      </c>
      <c r="C680" s="25">
        <v>110</v>
      </c>
    </row>
    <row r="681" spans="2:3" x14ac:dyDescent="0.45">
      <c r="B681" s="28" t="s">
        <v>3328</v>
      </c>
      <c r="C681" s="25">
        <v>-270</v>
      </c>
    </row>
    <row r="682" spans="2:3" x14ac:dyDescent="0.45">
      <c r="B682" s="28" t="s">
        <v>3329</v>
      </c>
      <c r="C682" s="25">
        <v>-240</v>
      </c>
    </row>
    <row r="683" spans="2:3" x14ac:dyDescent="0.45">
      <c r="B683" s="28" t="s">
        <v>3330</v>
      </c>
      <c r="C683" s="25">
        <v>320</v>
      </c>
    </row>
    <row r="684" spans="2:3" x14ac:dyDescent="0.45">
      <c r="B684" s="28" t="s">
        <v>3331</v>
      </c>
      <c r="C684" s="25">
        <v>-50</v>
      </c>
    </row>
    <row r="685" spans="2:3" x14ac:dyDescent="0.45">
      <c r="B685" s="28" t="s">
        <v>2837</v>
      </c>
      <c r="C685" s="25">
        <v>210</v>
      </c>
    </row>
    <row r="686" spans="2:3" x14ac:dyDescent="0.45">
      <c r="B686" s="28" t="s">
        <v>3332</v>
      </c>
      <c r="C686" s="25">
        <v>-140</v>
      </c>
    </row>
    <row r="687" spans="2:3" x14ac:dyDescent="0.45">
      <c r="B687" s="28" t="s">
        <v>3333</v>
      </c>
      <c r="C687" s="25">
        <v>-180</v>
      </c>
    </row>
    <row r="688" spans="2:3" x14ac:dyDescent="0.45">
      <c r="B688" s="28" t="s">
        <v>3334</v>
      </c>
      <c r="C688" s="25">
        <v>190</v>
      </c>
    </row>
    <row r="689" spans="2:3" x14ac:dyDescent="0.45">
      <c r="B689" s="28" t="s">
        <v>3335</v>
      </c>
      <c r="C689" s="25">
        <v>500</v>
      </c>
    </row>
    <row r="690" spans="2:3" x14ac:dyDescent="0.45">
      <c r="B690" s="28" t="s">
        <v>3336</v>
      </c>
      <c r="C690" s="25">
        <v>-10</v>
      </c>
    </row>
    <row r="691" spans="2:3" x14ac:dyDescent="0.45">
      <c r="B691" s="28" t="s">
        <v>3337</v>
      </c>
      <c r="C691" s="25">
        <v>-200</v>
      </c>
    </row>
    <row r="692" spans="2:3" x14ac:dyDescent="0.45">
      <c r="B692" s="28" t="s">
        <v>3338</v>
      </c>
      <c r="C692" s="25">
        <v>-60</v>
      </c>
    </row>
    <row r="693" spans="2:3" x14ac:dyDescent="0.45">
      <c r="B693" s="28" t="s">
        <v>3339</v>
      </c>
      <c r="C693" s="25">
        <v>-70</v>
      </c>
    </row>
    <row r="694" spans="2:3" x14ac:dyDescent="0.45">
      <c r="B694" s="28" t="s">
        <v>3340</v>
      </c>
      <c r="C694" s="25">
        <v>200</v>
      </c>
    </row>
    <row r="695" spans="2:3" x14ac:dyDescent="0.45">
      <c r="B695" s="28" t="s">
        <v>3341</v>
      </c>
      <c r="C695" s="25">
        <v>720</v>
      </c>
    </row>
    <row r="696" spans="2:3" x14ac:dyDescent="0.45">
      <c r="B696" s="28" t="s">
        <v>3342</v>
      </c>
      <c r="C696" s="25">
        <v>500</v>
      </c>
    </row>
    <row r="697" spans="2:3" x14ac:dyDescent="0.45">
      <c r="B697" s="28" t="s">
        <v>3343</v>
      </c>
      <c r="C697" s="25">
        <v>-70</v>
      </c>
    </row>
    <row r="698" spans="2:3" x14ac:dyDescent="0.45">
      <c r="B698" s="28" t="s">
        <v>3344</v>
      </c>
      <c r="C698" s="25">
        <v>-380</v>
      </c>
    </row>
    <row r="699" spans="2:3" x14ac:dyDescent="0.45">
      <c r="B699" s="28" t="s">
        <v>3345</v>
      </c>
      <c r="C699" s="25">
        <v>-190</v>
      </c>
    </row>
    <row r="700" spans="2:3" x14ac:dyDescent="0.45">
      <c r="B700" s="28" t="s">
        <v>3346</v>
      </c>
      <c r="C700" s="25">
        <v>440</v>
      </c>
    </row>
    <row r="701" spans="2:3" x14ac:dyDescent="0.45">
      <c r="B701" s="28" t="s">
        <v>3347</v>
      </c>
      <c r="C701" s="25">
        <v>100</v>
      </c>
    </row>
    <row r="702" spans="2:3" x14ac:dyDescent="0.45">
      <c r="B702" s="28" t="s">
        <v>3348</v>
      </c>
      <c r="C702" s="25">
        <v>430</v>
      </c>
    </row>
    <row r="703" spans="2:3" x14ac:dyDescent="0.45">
      <c r="B703" s="28" t="s">
        <v>3349</v>
      </c>
      <c r="C703" s="25">
        <v>420</v>
      </c>
    </row>
    <row r="704" spans="2:3" x14ac:dyDescent="0.45">
      <c r="B704" s="28" t="s">
        <v>3350</v>
      </c>
      <c r="C704" s="25">
        <v>440</v>
      </c>
    </row>
    <row r="705" spans="2:3" x14ac:dyDescent="0.45">
      <c r="B705" s="28" t="s">
        <v>2754</v>
      </c>
      <c r="C705" s="25">
        <v>130</v>
      </c>
    </row>
    <row r="706" spans="2:3" x14ac:dyDescent="0.45">
      <c r="B706" s="28" t="s">
        <v>2932</v>
      </c>
      <c r="C706" s="25">
        <v>-11540</v>
      </c>
    </row>
  </sheetData>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2</vt:i4>
      </vt:variant>
    </vt:vector>
  </HeadingPairs>
  <TitlesOfParts>
    <vt:vector size="9" baseType="lpstr">
      <vt:lpstr>Задание</vt:lpstr>
      <vt:lpstr>Акции</vt:lpstr>
      <vt:lpstr>КХЛ</vt:lpstr>
      <vt:lpstr>Текст</vt:lpstr>
      <vt:lpstr>Продажи</vt:lpstr>
      <vt:lpstr>Массив</vt:lpstr>
      <vt:lpstr>Сделки</vt:lpstr>
      <vt:lpstr>КХЛ</vt:lpstr>
      <vt:lpstr>Сделки_табл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Slava</cp:lastModifiedBy>
  <dcterms:created xsi:type="dcterms:W3CDTF">2021-12-15T07:12:14Z</dcterms:created>
  <dcterms:modified xsi:type="dcterms:W3CDTF">2022-01-11T07:37:47Z</dcterms:modified>
</cp:coreProperties>
</file>