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FA19/Course lll/Excel/sem_6/"/>
    </mc:Choice>
  </mc:AlternateContent>
  <xr:revisionPtr revIDLastSave="0" documentId="13_ncr:1_{A8D6B23E-2FBB-7A40-91A8-28CBC3931E5B}" xr6:coauthVersionLast="47" xr6:coauthVersionMax="47" xr10:uidLastSave="{00000000-0000-0000-0000-000000000000}"/>
  <bookViews>
    <workbookView xWindow="2640" yWindow="1940" windowWidth="28040" windowHeight="17360" xr2:uid="{79F2A4FC-2DB5-9444-8EBC-3C2B7AD2F73B}"/>
  </bookViews>
  <sheets>
    <sheet name="Лист1" sheetId="1" r:id="rId1"/>
    <sheet name="Лист2" sheetId="2" r:id="rId2"/>
  </sheets>
  <definedNames>
    <definedName name="solver_adj" localSheetId="0" hidden="1">Лист1!$P$3:$P$6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Лист1!$M$20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5000000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4" i="1"/>
  <c r="F32" i="1"/>
  <c r="E25" i="1"/>
  <c r="E35" i="1"/>
  <c r="E26" i="1"/>
  <c r="E27" i="1"/>
  <c r="E28" i="1"/>
  <c r="E29" i="1"/>
  <c r="E30" i="1"/>
  <c r="E31" i="1"/>
  <c r="E32" i="1"/>
  <c r="E33" i="1"/>
  <c r="E34" i="1"/>
  <c r="D26" i="1"/>
  <c r="D27" i="1"/>
  <c r="D28" i="1"/>
  <c r="D29" i="1"/>
  <c r="D30" i="1"/>
  <c r="D31" i="1"/>
  <c r="D32" i="1"/>
  <c r="D33" i="1"/>
  <c r="D34" i="1"/>
  <c r="D25" i="1"/>
  <c r="L10" i="2"/>
  <c r="L14" i="2" s="1"/>
  <c r="K10" i="2"/>
  <c r="K14" i="2" s="1"/>
  <c r="J10" i="2"/>
  <c r="J14" i="2" s="1"/>
  <c r="I10" i="2"/>
  <c r="I14" i="2" s="1"/>
  <c r="H10" i="2"/>
  <c r="H14" i="2" s="1"/>
  <c r="G10" i="2"/>
  <c r="G14" i="2" s="1"/>
  <c r="F10" i="2"/>
  <c r="F14" i="2" s="1"/>
  <c r="E10" i="2"/>
  <c r="E14" i="2" s="1"/>
  <c r="D10" i="2"/>
  <c r="D14" i="2" s="1"/>
  <c r="C10" i="2"/>
  <c r="C14" i="2" s="1"/>
  <c r="L9" i="2"/>
  <c r="L13" i="2" s="1"/>
  <c r="K9" i="2"/>
  <c r="K13" i="2" s="1"/>
  <c r="J9" i="2"/>
  <c r="J13" i="2" s="1"/>
  <c r="I9" i="2"/>
  <c r="I13" i="2" s="1"/>
  <c r="H9" i="2"/>
  <c r="H13" i="2" s="1"/>
  <c r="G9" i="2"/>
  <c r="G13" i="2" s="1"/>
  <c r="F9" i="2"/>
  <c r="F13" i="2" s="1"/>
  <c r="E9" i="2"/>
  <c r="E13" i="2" s="1"/>
  <c r="D9" i="2"/>
  <c r="D13" i="2" s="1"/>
  <c r="C9" i="2"/>
  <c r="C13" i="2" s="1"/>
  <c r="L8" i="2"/>
  <c r="L12" i="2" s="1"/>
  <c r="K8" i="2"/>
  <c r="K12" i="2" s="1"/>
  <c r="J8" i="2"/>
  <c r="J12" i="2" s="1"/>
  <c r="I8" i="2"/>
  <c r="I12" i="2" s="1"/>
  <c r="H8" i="2"/>
  <c r="H12" i="2" s="1"/>
  <c r="G8" i="2"/>
  <c r="G12" i="2" s="1"/>
  <c r="F8" i="2"/>
  <c r="F12" i="2" s="1"/>
  <c r="E8" i="2"/>
  <c r="E12" i="2" s="1"/>
  <c r="D8" i="2"/>
  <c r="D12" i="2" s="1"/>
  <c r="C8" i="2"/>
  <c r="C12" i="2" s="1"/>
  <c r="L7" i="2"/>
  <c r="L11" i="2" s="1"/>
  <c r="L16" i="2" s="1"/>
  <c r="K7" i="2"/>
  <c r="K11" i="2" s="1"/>
  <c r="K16" i="2" s="1"/>
  <c r="J7" i="2"/>
  <c r="J11" i="2" s="1"/>
  <c r="I7" i="2"/>
  <c r="I11" i="2" s="1"/>
  <c r="H7" i="2"/>
  <c r="H11" i="2" s="1"/>
  <c r="G7" i="2"/>
  <c r="G11" i="2" s="1"/>
  <c r="F7" i="2"/>
  <c r="F11" i="2" s="1"/>
  <c r="E7" i="2"/>
  <c r="E11" i="2" s="1"/>
  <c r="D7" i="2"/>
  <c r="D11" i="2" s="1"/>
  <c r="D16" i="2" s="1"/>
  <c r="C7" i="2"/>
  <c r="C11" i="2" s="1"/>
  <c r="C16" i="2" s="1"/>
  <c r="C9" i="1"/>
  <c r="C13" i="1" s="1"/>
  <c r="L9" i="1"/>
  <c r="L13" i="1" s="1"/>
  <c r="D9" i="1"/>
  <c r="D13" i="1" s="1"/>
  <c r="E9" i="1"/>
  <c r="E13" i="1" s="1"/>
  <c r="F9" i="1"/>
  <c r="F13" i="1" s="1"/>
  <c r="G9" i="1"/>
  <c r="G13" i="1" s="1"/>
  <c r="H9" i="1"/>
  <c r="H13" i="1" s="1"/>
  <c r="I9" i="1"/>
  <c r="I13" i="1" s="1"/>
  <c r="J9" i="1"/>
  <c r="J13" i="1" s="1"/>
  <c r="K9" i="1"/>
  <c r="K13" i="1" s="1"/>
  <c r="L10" i="1"/>
  <c r="L14" i="1" s="1"/>
  <c r="K10" i="1"/>
  <c r="K14" i="1" s="1"/>
  <c r="J10" i="1"/>
  <c r="J14" i="1" s="1"/>
  <c r="I10" i="1"/>
  <c r="I14" i="1" s="1"/>
  <c r="H10" i="1"/>
  <c r="H14" i="1" s="1"/>
  <c r="G10" i="1"/>
  <c r="G14" i="1" s="1"/>
  <c r="F10" i="1"/>
  <c r="F14" i="1" s="1"/>
  <c r="E10" i="1"/>
  <c r="E14" i="1" s="1"/>
  <c r="D10" i="1"/>
  <c r="D14" i="1" s="1"/>
  <c r="C10" i="1"/>
  <c r="C14" i="1" s="1"/>
  <c r="L8" i="1"/>
  <c r="L12" i="1" s="1"/>
  <c r="K8" i="1"/>
  <c r="K12" i="1" s="1"/>
  <c r="J8" i="1"/>
  <c r="J12" i="1" s="1"/>
  <c r="I8" i="1"/>
  <c r="I12" i="1" s="1"/>
  <c r="H8" i="1"/>
  <c r="H12" i="1" s="1"/>
  <c r="G8" i="1"/>
  <c r="G12" i="1" s="1"/>
  <c r="F8" i="1"/>
  <c r="F12" i="1" s="1"/>
  <c r="E8" i="1"/>
  <c r="E12" i="1" s="1"/>
  <c r="D8" i="1"/>
  <c r="D12" i="1" s="1"/>
  <c r="C8" i="1"/>
  <c r="C12" i="1" s="1"/>
  <c r="L7" i="1"/>
  <c r="L11" i="1" s="1"/>
  <c r="K7" i="1"/>
  <c r="K11" i="1" s="1"/>
  <c r="J7" i="1"/>
  <c r="J11" i="1" s="1"/>
  <c r="I7" i="1"/>
  <c r="I11" i="1" s="1"/>
  <c r="H7" i="1"/>
  <c r="H11" i="1" s="1"/>
  <c r="G7" i="1"/>
  <c r="G11" i="1" s="1"/>
  <c r="F7" i="1"/>
  <c r="F11" i="1" s="1"/>
  <c r="E7" i="1"/>
  <c r="E11" i="1" s="1"/>
  <c r="D7" i="1"/>
  <c r="D11" i="1" s="1"/>
  <c r="D16" i="1" s="1"/>
  <c r="C7" i="1"/>
  <c r="C11" i="1" s="1"/>
  <c r="I16" i="1" l="1"/>
  <c r="I17" i="1" s="1"/>
  <c r="I15" i="1" s="1"/>
  <c r="I20" i="1" s="1"/>
  <c r="I18" i="1" s="1"/>
  <c r="E16" i="1"/>
  <c r="E17" i="1" s="1"/>
  <c r="E15" i="1" s="1"/>
  <c r="E20" i="1" s="1"/>
  <c r="E18" i="1" s="1"/>
  <c r="L16" i="1"/>
  <c r="L17" i="1" s="1"/>
  <c r="L15" i="1" s="1"/>
  <c r="L20" i="1" s="1"/>
  <c r="L18" i="1" s="1"/>
  <c r="F16" i="1"/>
  <c r="F17" i="1" s="1"/>
  <c r="C16" i="1"/>
  <c r="G16" i="1"/>
  <c r="G17" i="1" s="1"/>
  <c r="G15" i="1" s="1"/>
  <c r="G20" i="1" s="1"/>
  <c r="G18" i="1" s="1"/>
  <c r="H16" i="1"/>
  <c r="H17" i="1" s="1"/>
  <c r="H15" i="1" s="1"/>
  <c r="H20" i="1" s="1"/>
  <c r="H18" i="1" s="1"/>
  <c r="J16" i="1"/>
  <c r="J17" i="1" s="1"/>
  <c r="J15" i="1" s="1"/>
  <c r="J20" i="1" s="1"/>
  <c r="J18" i="1" s="1"/>
  <c r="K16" i="1"/>
  <c r="K17" i="1" s="1"/>
  <c r="K15" i="1" s="1"/>
  <c r="K20" i="1" s="1"/>
  <c r="K18" i="1" s="1"/>
  <c r="D17" i="1"/>
  <c r="D15" i="1" s="1"/>
  <c r="D20" i="1" s="1"/>
  <c r="D18" i="1" s="1"/>
  <c r="D17" i="2"/>
  <c r="D15" i="2" s="1"/>
  <c r="D20" i="2" s="1"/>
  <c r="D18" i="2" s="1"/>
  <c r="K17" i="2"/>
  <c r="K15" i="2" s="1"/>
  <c r="K20" i="2" s="1"/>
  <c r="K18" i="2" s="1"/>
  <c r="L17" i="2"/>
  <c r="L15" i="2" s="1"/>
  <c r="L20" i="2" s="1"/>
  <c r="L18" i="2" s="1"/>
  <c r="F16" i="2"/>
  <c r="H16" i="2"/>
  <c r="C17" i="2"/>
  <c r="C15" i="2" s="1"/>
  <c r="E16" i="2"/>
  <c r="G16" i="2"/>
  <c r="I16" i="2"/>
  <c r="J16" i="2"/>
  <c r="M16" i="2" l="1"/>
  <c r="M16" i="1"/>
  <c r="F15" i="1"/>
  <c r="F20" i="1" s="1"/>
  <c r="F18" i="1" s="1"/>
  <c r="G17" i="2"/>
  <c r="G15" i="2" s="1"/>
  <c r="G20" i="2" s="1"/>
  <c r="G18" i="2" s="1"/>
  <c r="J17" i="2"/>
  <c r="J15" i="2" s="1"/>
  <c r="J20" i="2" s="1"/>
  <c r="J18" i="2" s="1"/>
  <c r="C20" i="2"/>
  <c r="H17" i="2"/>
  <c r="H15" i="2" s="1"/>
  <c r="H20" i="2" s="1"/>
  <c r="H18" i="2" s="1"/>
  <c r="F17" i="2"/>
  <c r="F15" i="2" s="1"/>
  <c r="F20" i="2" s="1"/>
  <c r="F18" i="2" s="1"/>
  <c r="I17" i="2"/>
  <c r="I15" i="2" s="1"/>
  <c r="I20" i="2" s="1"/>
  <c r="I18" i="2" s="1"/>
  <c r="E17" i="2"/>
  <c r="E15" i="2" s="1"/>
  <c r="C17" i="1"/>
  <c r="M17" i="1" l="1"/>
  <c r="C15" i="1"/>
  <c r="E20" i="2"/>
  <c r="E18" i="2" s="1"/>
  <c r="M15" i="2"/>
  <c r="C18" i="2"/>
  <c r="M17" i="2"/>
  <c r="M18" i="2" l="1"/>
  <c r="M20" i="2"/>
  <c r="M15" i="1"/>
  <c r="C20" i="1"/>
  <c r="M20" i="1" l="1"/>
  <c r="C18" i="1"/>
  <c r="M18" i="1" s="1"/>
</calcChain>
</file>

<file path=xl/sharedStrings.xml><?xml version="1.0" encoding="utf-8"?>
<sst xmlns="http://schemas.openxmlformats.org/spreadsheetml/2006/main" count="66" uniqueCount="30">
  <si>
    <t>Категория</t>
  </si>
  <si>
    <t>Руководитель проекта</t>
  </si>
  <si>
    <t>Главный специалист</t>
  </si>
  <si>
    <t>Ведущий специалист</t>
  </si>
  <si>
    <t>Специалист</t>
  </si>
  <si>
    <t>ЗАДАЧИ</t>
  </si>
  <si>
    <t>КАТЕГОРИИ</t>
  </si>
  <si>
    <t>Вовлеченность специалистов по времени (%)</t>
  </si>
  <si>
    <t>Зарплата в час (с учетом подоходного налога)</t>
  </si>
  <si>
    <t>Количество</t>
  </si>
  <si>
    <t>Оплата работ по категориям специалистов</t>
  </si>
  <si>
    <t>Общая сумма</t>
  </si>
  <si>
    <t>НДС</t>
  </si>
  <si>
    <t>Накладные расходы</t>
  </si>
  <si>
    <t>ФОТ</t>
  </si>
  <si>
    <t>Затраты</t>
  </si>
  <si>
    <t>Отчисления</t>
  </si>
  <si>
    <t>Чтобы можно было сверить, до функции "Поиск решения"</t>
  </si>
  <si>
    <t>Главный специалист 1</t>
  </si>
  <si>
    <t>Главный специалист 2</t>
  </si>
  <si>
    <t>Главный специалист 3</t>
  </si>
  <si>
    <t>Ведущий специалист 1</t>
  </si>
  <si>
    <t>Ведущий специалист 2</t>
  </si>
  <si>
    <t>Ведущий специалист 3</t>
  </si>
  <si>
    <t>Специалист 1</t>
  </si>
  <si>
    <t>Специалист 2</t>
  </si>
  <si>
    <t>Специалист 3</t>
  </si>
  <si>
    <t>Сумма</t>
  </si>
  <si>
    <t>на руки</t>
  </si>
  <si>
    <t>% от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</si>
</sst>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7" x14ac:knownFonts="1">
    <font>
      <sz val="12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806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7">
    <xf numFmtId="0" fontId="0" fillId="0" borderId="0" xfId="0"/>
    <xf numFmtId="0" fontId="0" fillId="0" borderId="2" xfId="0" applyBorder="1"/>
    <xf numFmtId="0" fontId="2" fillId="0" borderId="3" xfId="0" applyFont="1" applyBorder="1" applyAlignment="1">
      <alignment horizontal="right" vertical="center"/>
    </xf>
    <xf numFmtId="0" fontId="0" fillId="0" borderId="7" xfId="0" applyBorder="1"/>
    <xf numFmtId="0" fontId="0" fillId="0" borderId="8" xfId="0" applyBorder="1"/>
    <xf numFmtId="0" fontId="2" fillId="3" borderId="8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0" fillId="0" borderId="9" xfId="0" applyBorder="1"/>
    <xf numFmtId="0" fontId="0" fillId="0" borderId="12" xfId="0" applyBorder="1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3" fillId="0" borderId="3" xfId="0" applyFont="1" applyBorder="1" applyAlignment="1">
      <alignment horizontal="right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9" fontId="4" fillId="7" borderId="3" xfId="0" applyNumberFormat="1" applyFont="1" applyFill="1" applyBorder="1" applyAlignment="1">
      <alignment horizontal="right" vertical="center"/>
    </xf>
    <xf numFmtId="4" fontId="4" fillId="7" borderId="3" xfId="0" applyNumberFormat="1" applyFont="1" applyFill="1" applyBorder="1" applyAlignment="1">
      <alignment horizontal="right" vertical="center" wrapText="1"/>
    </xf>
    <xf numFmtId="0" fontId="4" fillId="7" borderId="3" xfId="0" applyFont="1" applyFill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3" borderId="9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2" fillId="3" borderId="1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164" fontId="0" fillId="0" borderId="7" xfId="0" applyNumberFormat="1" applyBorder="1"/>
    <xf numFmtId="164" fontId="5" fillId="0" borderId="7" xfId="0" applyNumberFormat="1" applyFont="1" applyFill="1" applyBorder="1"/>
    <xf numFmtId="164" fontId="5" fillId="0" borderId="7" xfId="0" applyNumberFormat="1" applyFont="1" applyBorder="1"/>
    <xf numFmtId="9" fontId="4" fillId="7" borderId="2" xfId="0" applyNumberFormat="1" applyFont="1" applyFill="1" applyBorder="1" applyAlignment="1">
      <alignment horizontal="right" vertical="center"/>
    </xf>
    <xf numFmtId="164" fontId="0" fillId="0" borderId="17" xfId="0" applyNumberFormat="1" applyBorder="1"/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0" fillId="0" borderId="19" xfId="0" applyBorder="1"/>
    <xf numFmtId="0" fontId="0" fillId="0" borderId="20" xfId="0" applyBorder="1"/>
    <xf numFmtId="0" fontId="2" fillId="3" borderId="22" xfId="0" applyFont="1" applyFill="1" applyBorder="1" applyAlignment="1">
      <alignment vertical="center"/>
    </xf>
    <xf numFmtId="0" fontId="0" fillId="0" borderId="18" xfId="0" applyBorder="1"/>
    <xf numFmtId="164" fontId="0" fillId="0" borderId="24" xfId="0" applyNumberFormat="1" applyBorder="1"/>
    <xf numFmtId="164" fontId="0" fillId="0" borderId="10" xfId="0" applyNumberFormat="1" applyBorder="1"/>
    <xf numFmtId="164" fontId="5" fillId="0" borderId="11" xfId="0" applyNumberFormat="1" applyFont="1" applyFill="1" applyBorder="1"/>
    <xf numFmtId="164" fontId="5" fillId="0" borderId="25" xfId="0" applyNumberFormat="1" applyFont="1" applyFill="1" applyBorder="1"/>
    <xf numFmtId="164" fontId="5" fillId="0" borderId="25" xfId="0" applyNumberFormat="1" applyFont="1" applyBorder="1"/>
    <xf numFmtId="164" fontId="0" fillId="0" borderId="26" xfId="0" applyNumberFormat="1" applyBorder="1"/>
    <xf numFmtId="164" fontId="0" fillId="0" borderId="27" xfId="0" applyNumberFormat="1" applyBorder="1"/>
    <xf numFmtId="164" fontId="5" fillId="0" borderId="28" xfId="0" applyNumberFormat="1" applyFont="1" applyFill="1" applyBorder="1"/>
    <xf numFmtId="1" fontId="0" fillId="0" borderId="21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1" fontId="0" fillId="0" borderId="7" xfId="0" applyNumberFormat="1" applyBorder="1"/>
    <xf numFmtId="1" fontId="0" fillId="0" borderId="23" xfId="0" applyNumberFormat="1" applyBorder="1"/>
    <xf numFmtId="1" fontId="0" fillId="0" borderId="15" xfId="0" applyNumberFormat="1" applyBorder="1"/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8" xfId="0" applyFont="1" applyBorder="1" applyAlignment="1">
      <alignment vertical="center"/>
    </xf>
    <xf numFmtId="9" fontId="0" fillId="0" borderId="0" xfId="0" applyNumberFormat="1"/>
    <xf numFmtId="9" fontId="4" fillId="0" borderId="1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9" fontId="4" fillId="0" borderId="3" xfId="0" applyNumberFormat="1" applyFont="1" applyBorder="1" applyAlignment="1">
      <alignment horizontal="right" vertical="center"/>
    </xf>
    <xf numFmtId="1" fontId="0" fillId="0" borderId="0" xfId="0" applyNumberFormat="1"/>
    <xf numFmtId="164" fontId="0" fillId="0" borderId="0" xfId="0" applyNumberFormat="1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7D7D-2C88-F64C-B24F-26F5EB231E44}">
  <dimension ref="A1:Q35"/>
  <sheetViews>
    <sheetView tabSelected="1" topLeftCell="A4" workbookViewId="0">
      <selection activeCell="J33" sqref="J33"/>
    </sheetView>
  </sheetViews>
  <sheetFormatPr baseColWidth="10" defaultRowHeight="16" x14ac:dyDescent="0.2"/>
  <cols>
    <col min="1" max="1" width="19.5" customWidth="1"/>
    <col min="2" max="2" width="21.6640625" customWidth="1"/>
    <col min="3" max="3" width="17.83203125" customWidth="1"/>
    <col min="4" max="4" width="13.6640625" bestFit="1" customWidth="1"/>
    <col min="5" max="5" width="16.6640625" customWidth="1"/>
    <col min="6" max="6" width="13.6640625" bestFit="1" customWidth="1"/>
    <col min="7" max="7" width="12.6640625" bestFit="1" customWidth="1"/>
    <col min="8" max="8" width="13.6640625" bestFit="1" customWidth="1"/>
    <col min="9" max="9" width="12.6640625" bestFit="1" customWidth="1"/>
    <col min="10" max="10" width="13.6640625" bestFit="1" customWidth="1"/>
    <col min="11" max="12" width="12.6640625" bestFit="1" customWidth="1"/>
    <col min="13" max="13" width="13.1640625" bestFit="1" customWidth="1"/>
    <col min="15" max="15" width="27.33203125" customWidth="1"/>
    <col min="16" max="16" width="18.83203125" customWidth="1"/>
  </cols>
  <sheetData>
    <row r="1" spans="1:17" ht="17" thickBot="1" x14ac:dyDescent="0.25">
      <c r="C1" s="19">
        <v>200</v>
      </c>
      <c r="D1" s="20">
        <v>300</v>
      </c>
      <c r="E1" s="20">
        <v>100</v>
      </c>
      <c r="F1" s="20">
        <v>300</v>
      </c>
      <c r="G1" s="20">
        <v>200</v>
      </c>
      <c r="H1" s="20">
        <v>300</v>
      </c>
      <c r="I1" s="4">
        <v>100</v>
      </c>
      <c r="J1" s="9">
        <v>300</v>
      </c>
      <c r="K1" s="9">
        <v>100</v>
      </c>
      <c r="L1" s="4">
        <v>100</v>
      </c>
    </row>
    <row r="2" spans="1:17" ht="32" customHeight="1" thickBot="1" x14ac:dyDescent="0.25">
      <c r="C2" s="56" t="s">
        <v>5</v>
      </c>
      <c r="D2" s="57"/>
      <c r="E2" s="57"/>
      <c r="F2" s="57"/>
      <c r="G2" s="57"/>
      <c r="H2" s="57"/>
      <c r="I2" s="57"/>
      <c r="J2" s="57"/>
      <c r="K2" s="57"/>
      <c r="L2" s="58"/>
      <c r="N2" s="13" t="s">
        <v>0</v>
      </c>
      <c r="O2" s="14" t="s">
        <v>7</v>
      </c>
      <c r="P2" s="14" t="s">
        <v>8</v>
      </c>
      <c r="Q2" s="14" t="s">
        <v>9</v>
      </c>
    </row>
    <row r="3" spans="1:17" ht="33" thickBot="1" x14ac:dyDescent="0.25">
      <c r="C3" s="54">
        <v>1</v>
      </c>
      <c r="D3" s="54">
        <v>2</v>
      </c>
      <c r="E3" s="54">
        <v>3</v>
      </c>
      <c r="F3" s="54">
        <v>4</v>
      </c>
      <c r="G3" s="54">
        <v>5</v>
      </c>
      <c r="H3" s="54">
        <v>6</v>
      </c>
      <c r="I3" s="54">
        <v>7</v>
      </c>
      <c r="J3" s="54">
        <v>8</v>
      </c>
      <c r="K3" s="54">
        <v>9</v>
      </c>
      <c r="L3" s="54">
        <v>10</v>
      </c>
      <c r="N3" s="15" t="s">
        <v>1</v>
      </c>
      <c r="O3" s="16">
        <v>0.1</v>
      </c>
      <c r="P3" s="17">
        <v>4249.6592664614009</v>
      </c>
      <c r="Q3" s="18">
        <v>1</v>
      </c>
    </row>
    <row r="4" spans="1:17" ht="33" thickBot="1" x14ac:dyDescent="0.25">
      <c r="C4" s="54"/>
      <c r="D4" s="54"/>
      <c r="E4" s="54"/>
      <c r="F4" s="54"/>
      <c r="G4" s="54"/>
      <c r="H4" s="54"/>
      <c r="I4" s="54"/>
      <c r="J4" s="54"/>
      <c r="K4" s="54"/>
      <c r="L4" s="54"/>
      <c r="N4" s="15" t="s">
        <v>2</v>
      </c>
      <c r="O4" s="16">
        <v>0.15</v>
      </c>
      <c r="P4" s="17">
        <v>2601.4113673967126</v>
      </c>
      <c r="Q4" s="18">
        <v>3</v>
      </c>
    </row>
    <row r="5" spans="1:17" ht="33" thickBot="1" x14ac:dyDescent="0.25">
      <c r="C5" s="54"/>
      <c r="D5" s="54"/>
      <c r="E5" s="54"/>
      <c r="F5" s="54"/>
      <c r="G5" s="54"/>
      <c r="H5" s="54"/>
      <c r="I5" s="54"/>
      <c r="J5" s="54"/>
      <c r="K5" s="54"/>
      <c r="L5" s="54"/>
      <c r="N5" s="15" t="s">
        <v>3</v>
      </c>
      <c r="O5" s="16">
        <v>0.25</v>
      </c>
      <c r="P5" s="17">
        <v>1333.6824392893689</v>
      </c>
      <c r="Q5" s="18">
        <v>3</v>
      </c>
    </row>
    <row r="6" spans="1:17" ht="36" customHeight="1" thickBot="1" x14ac:dyDescent="0.25">
      <c r="A6" s="7" t="s">
        <v>6</v>
      </c>
      <c r="B6" s="14" t="s">
        <v>7</v>
      </c>
      <c r="C6" s="55"/>
      <c r="D6" s="55"/>
      <c r="E6" s="55"/>
      <c r="F6" s="55"/>
      <c r="G6" s="55"/>
      <c r="H6" s="55"/>
      <c r="I6" s="55"/>
      <c r="J6" s="55"/>
      <c r="K6" s="55"/>
      <c r="L6" s="55"/>
      <c r="N6" s="15" t="s">
        <v>4</v>
      </c>
      <c r="O6" s="16">
        <v>0.5</v>
      </c>
      <c r="P6" s="17">
        <v>849.93185329228015</v>
      </c>
      <c r="Q6" s="18">
        <v>3</v>
      </c>
    </row>
    <row r="7" spans="1:17" ht="17" thickBot="1" x14ac:dyDescent="0.25">
      <c r="A7" s="5" t="s">
        <v>1</v>
      </c>
      <c r="B7" s="16">
        <v>0.1</v>
      </c>
      <c r="C7" s="12">
        <f>200*O3</f>
        <v>20</v>
      </c>
      <c r="D7" s="2">
        <f>300*O3</f>
        <v>30</v>
      </c>
      <c r="E7" s="2">
        <f>100*O3</f>
        <v>10</v>
      </c>
      <c r="F7" s="2">
        <f>300*O3</f>
        <v>30</v>
      </c>
      <c r="G7" s="2">
        <f>200*O3</f>
        <v>20</v>
      </c>
      <c r="H7" s="2">
        <f>300*O3</f>
        <v>30</v>
      </c>
      <c r="I7" s="4">
        <f>100*O3</f>
        <v>10</v>
      </c>
      <c r="J7" s="9">
        <f>300*O3</f>
        <v>30</v>
      </c>
      <c r="K7" s="8">
        <f>100*O3</f>
        <v>10</v>
      </c>
      <c r="L7" s="4">
        <f>100*O3</f>
        <v>10</v>
      </c>
    </row>
    <row r="8" spans="1:17" ht="17" thickBot="1" x14ac:dyDescent="0.25">
      <c r="A8" s="6" t="s">
        <v>2</v>
      </c>
      <c r="B8" s="16">
        <v>0.15</v>
      </c>
      <c r="C8" s="12">
        <f>200*O4</f>
        <v>30</v>
      </c>
      <c r="D8" s="2">
        <f>300*O4</f>
        <v>45</v>
      </c>
      <c r="E8" s="2">
        <f>100*O4</f>
        <v>15</v>
      </c>
      <c r="F8" s="2">
        <f>300*O4</f>
        <v>45</v>
      </c>
      <c r="G8" s="2">
        <f>200*O4</f>
        <v>30</v>
      </c>
      <c r="H8" s="2">
        <f>300*O4</f>
        <v>45</v>
      </c>
      <c r="I8" s="4">
        <f>100*O4</f>
        <v>15</v>
      </c>
      <c r="J8" s="9">
        <f>300*O4</f>
        <v>45</v>
      </c>
      <c r="K8" s="8">
        <f>100*O4</f>
        <v>15</v>
      </c>
      <c r="L8" s="4">
        <f>100*O4</f>
        <v>15</v>
      </c>
    </row>
    <row r="9" spans="1:17" ht="17" thickBot="1" x14ac:dyDescent="0.25">
      <c r="A9" s="6" t="s">
        <v>3</v>
      </c>
      <c r="B9" s="16">
        <v>0.25</v>
      </c>
      <c r="C9" s="7">
        <f t="shared" ref="C9:L9" si="0">C1*$O$5</f>
        <v>50</v>
      </c>
      <c r="D9" s="7">
        <f t="shared" si="0"/>
        <v>75</v>
      </c>
      <c r="E9" s="7">
        <f t="shared" si="0"/>
        <v>25</v>
      </c>
      <c r="F9" s="7">
        <f t="shared" si="0"/>
        <v>75</v>
      </c>
      <c r="G9" s="7">
        <f t="shared" si="0"/>
        <v>50</v>
      </c>
      <c r="H9" s="7">
        <f t="shared" si="0"/>
        <v>75</v>
      </c>
      <c r="I9" s="7">
        <f t="shared" si="0"/>
        <v>25</v>
      </c>
      <c r="J9" s="7">
        <f t="shared" si="0"/>
        <v>75</v>
      </c>
      <c r="K9" s="7">
        <f t="shared" si="0"/>
        <v>25</v>
      </c>
      <c r="L9" s="7">
        <f t="shared" si="0"/>
        <v>25</v>
      </c>
    </row>
    <row r="10" spans="1:17" ht="17" thickBot="1" x14ac:dyDescent="0.25">
      <c r="A10" s="6" t="s">
        <v>4</v>
      </c>
      <c r="B10" s="30">
        <v>0.5</v>
      </c>
      <c r="C10" s="19">
        <f>200*O6</f>
        <v>100</v>
      </c>
      <c r="D10" s="20">
        <f>300*O6</f>
        <v>150</v>
      </c>
      <c r="E10" s="20">
        <f>100*O6</f>
        <v>50</v>
      </c>
      <c r="F10" s="20">
        <f>300*O6</f>
        <v>150</v>
      </c>
      <c r="G10" s="20">
        <f>200*O6</f>
        <v>100</v>
      </c>
      <c r="H10" s="20">
        <f>300*O6</f>
        <v>150</v>
      </c>
      <c r="I10" s="4">
        <f>100*O6</f>
        <v>50</v>
      </c>
      <c r="J10" s="9">
        <f>300*O6</f>
        <v>150</v>
      </c>
      <c r="K10" s="8">
        <f>100*O6</f>
        <v>50</v>
      </c>
      <c r="L10" s="4">
        <f>100*O6</f>
        <v>50</v>
      </c>
    </row>
    <row r="11" spans="1:17" x14ac:dyDescent="0.2">
      <c r="A11" s="52" t="s">
        <v>10</v>
      </c>
      <c r="B11" s="32" t="s">
        <v>1</v>
      </c>
      <c r="C11" s="46">
        <f>P3*C7</f>
        <v>84993.185329228014</v>
      </c>
      <c r="D11" s="47">
        <f>D7*$P$3</f>
        <v>127489.77799384203</v>
      </c>
      <c r="E11" s="47">
        <f t="shared" ref="E11:L11" si="1">E7*$P$3</f>
        <v>42496.592664614007</v>
      </c>
      <c r="F11" s="47">
        <f t="shared" si="1"/>
        <v>127489.77799384203</v>
      </c>
      <c r="G11" s="47">
        <f t="shared" si="1"/>
        <v>84993.185329228014</v>
      </c>
      <c r="H11" s="47">
        <f t="shared" si="1"/>
        <v>127489.77799384203</v>
      </c>
      <c r="I11" s="47">
        <f t="shared" si="1"/>
        <v>42496.592664614007</v>
      </c>
      <c r="J11" s="47">
        <f t="shared" si="1"/>
        <v>127489.77799384203</v>
      </c>
      <c r="K11" s="47">
        <f t="shared" si="1"/>
        <v>42496.592664614007</v>
      </c>
      <c r="L11" s="47">
        <f t="shared" si="1"/>
        <v>42496.592664614007</v>
      </c>
    </row>
    <row r="12" spans="1:17" x14ac:dyDescent="0.2">
      <c r="A12" s="53"/>
      <c r="B12" s="33" t="s">
        <v>2</v>
      </c>
      <c r="C12" s="48">
        <f>C8*$P$4</f>
        <v>78042.341021901375</v>
      </c>
      <c r="D12" s="49">
        <f t="shared" ref="D12:L12" si="2">D8*$P$4</f>
        <v>117063.51153285206</v>
      </c>
      <c r="E12" s="49">
        <f t="shared" si="2"/>
        <v>39021.170510950687</v>
      </c>
      <c r="F12" s="49">
        <f t="shared" si="2"/>
        <v>117063.51153285206</v>
      </c>
      <c r="G12" s="49">
        <f t="shared" si="2"/>
        <v>78042.341021901375</v>
      </c>
      <c r="H12" s="49">
        <f t="shared" si="2"/>
        <v>117063.51153285206</v>
      </c>
      <c r="I12" s="49">
        <f t="shared" si="2"/>
        <v>39021.170510950687</v>
      </c>
      <c r="J12" s="49">
        <f t="shared" si="2"/>
        <v>117063.51153285206</v>
      </c>
      <c r="K12" s="49">
        <f t="shared" si="2"/>
        <v>39021.170510950687</v>
      </c>
      <c r="L12" s="49">
        <f t="shared" si="2"/>
        <v>39021.170510950687</v>
      </c>
    </row>
    <row r="13" spans="1:17" x14ac:dyDescent="0.2">
      <c r="A13" s="53"/>
      <c r="B13" s="33" t="s">
        <v>3</v>
      </c>
      <c r="C13" s="48">
        <f>C9*$P$5</f>
        <v>66684.121964468446</v>
      </c>
      <c r="D13" s="49">
        <f t="shared" ref="D13:L13" si="3">D9*$P$5</f>
        <v>100026.18294670267</v>
      </c>
      <c r="E13" s="49">
        <f t="shared" si="3"/>
        <v>33342.060982234223</v>
      </c>
      <c r="F13" s="49">
        <f t="shared" si="3"/>
        <v>100026.18294670267</v>
      </c>
      <c r="G13" s="49">
        <f t="shared" si="3"/>
        <v>66684.121964468446</v>
      </c>
      <c r="H13" s="49">
        <f t="shared" si="3"/>
        <v>100026.18294670267</v>
      </c>
      <c r="I13" s="49">
        <f t="shared" si="3"/>
        <v>33342.060982234223</v>
      </c>
      <c r="J13" s="49">
        <f t="shared" si="3"/>
        <v>100026.18294670267</v>
      </c>
      <c r="K13" s="49">
        <f t="shared" si="3"/>
        <v>33342.060982234223</v>
      </c>
      <c r="L13" s="49">
        <f t="shared" si="3"/>
        <v>33342.060982234223</v>
      </c>
    </row>
    <row r="14" spans="1:17" ht="17" thickBot="1" x14ac:dyDescent="0.25">
      <c r="A14" s="53"/>
      <c r="B14" s="36" t="s">
        <v>4</v>
      </c>
      <c r="C14" s="50">
        <f>C10*$P$6</f>
        <v>84993.185329228014</v>
      </c>
      <c r="D14" s="51">
        <f t="shared" ref="D14:L14" si="4">D10*$P$6</f>
        <v>127489.77799384203</v>
      </c>
      <c r="E14" s="51">
        <f t="shared" si="4"/>
        <v>42496.592664614007</v>
      </c>
      <c r="F14" s="51">
        <f t="shared" si="4"/>
        <v>127489.77799384203</v>
      </c>
      <c r="G14" s="51">
        <f t="shared" si="4"/>
        <v>84993.185329228014</v>
      </c>
      <c r="H14" s="51">
        <f t="shared" si="4"/>
        <v>127489.77799384203</v>
      </c>
      <c r="I14" s="51">
        <f t="shared" si="4"/>
        <v>42496.592664614007</v>
      </c>
      <c r="J14" s="51">
        <f t="shared" si="4"/>
        <v>127489.77799384203</v>
      </c>
      <c r="K14" s="51">
        <f t="shared" si="4"/>
        <v>42496.592664614007</v>
      </c>
      <c r="L14" s="51">
        <f t="shared" si="4"/>
        <v>42496.592664614007</v>
      </c>
    </row>
    <row r="15" spans="1:17" x14ac:dyDescent="0.2">
      <c r="A15" s="37">
        <v>1</v>
      </c>
      <c r="B15" s="32" t="s">
        <v>14</v>
      </c>
      <c r="C15" s="38">
        <f>C16+C17</f>
        <v>400000.01364482584</v>
      </c>
      <c r="D15" s="39">
        <f t="shared" ref="D15:L15" si="5">D16+D17</f>
        <v>600000.02046723885</v>
      </c>
      <c r="E15" s="39">
        <f t="shared" si="5"/>
        <v>200000.00682241292</v>
      </c>
      <c r="F15" s="39">
        <f t="shared" si="5"/>
        <v>600000.02046723885</v>
      </c>
      <c r="G15" s="39">
        <f t="shared" si="5"/>
        <v>400000.01364482584</v>
      </c>
      <c r="H15" s="39">
        <f t="shared" si="5"/>
        <v>600000.02046723885</v>
      </c>
      <c r="I15" s="39">
        <f t="shared" si="5"/>
        <v>200000.00682241292</v>
      </c>
      <c r="J15" s="39">
        <f t="shared" si="5"/>
        <v>600000.02046723885</v>
      </c>
      <c r="K15" s="39">
        <f t="shared" si="5"/>
        <v>200000.00682241292</v>
      </c>
      <c r="L15" s="39">
        <f t="shared" si="5"/>
        <v>200000.00682241292</v>
      </c>
      <c r="M15" s="40">
        <f>SUM(C15:L15)</f>
        <v>4000000.1364482585</v>
      </c>
    </row>
    <row r="16" spans="1:17" x14ac:dyDescent="0.2">
      <c r="A16" s="34">
        <v>2</v>
      </c>
      <c r="B16" s="33" t="s">
        <v>15</v>
      </c>
      <c r="C16" s="31">
        <f>SUM(C11:C14)</f>
        <v>314712.83364482585</v>
      </c>
      <c r="D16" s="27">
        <f t="shared" ref="D16:L16" si="6">SUM(D11:D14)</f>
        <v>472069.25046723883</v>
      </c>
      <c r="E16" s="27">
        <f t="shared" si="6"/>
        <v>157356.41682241292</v>
      </c>
      <c r="F16" s="27">
        <f t="shared" si="6"/>
        <v>472069.25046723883</v>
      </c>
      <c r="G16" s="27">
        <f t="shared" si="6"/>
        <v>314712.83364482585</v>
      </c>
      <c r="H16" s="27">
        <f t="shared" si="6"/>
        <v>472069.25046723883</v>
      </c>
      <c r="I16" s="27">
        <f t="shared" si="6"/>
        <v>157356.41682241292</v>
      </c>
      <c r="J16" s="27">
        <f t="shared" si="6"/>
        <v>472069.25046723883</v>
      </c>
      <c r="K16" s="27">
        <f t="shared" si="6"/>
        <v>157356.41682241292</v>
      </c>
      <c r="L16" s="27">
        <f t="shared" si="6"/>
        <v>157356.41682241292</v>
      </c>
      <c r="M16" s="41">
        <f>SUM(C16:L16)</f>
        <v>3147128.3364482592</v>
      </c>
    </row>
    <row r="17" spans="1:13" x14ac:dyDescent="0.2">
      <c r="A17" s="34">
        <v>3</v>
      </c>
      <c r="B17" s="33" t="s">
        <v>16</v>
      </c>
      <c r="C17" s="31">
        <f t="shared" ref="C17:L17" si="7">ROUND(C16*27.1%,2)</f>
        <v>85287.18</v>
      </c>
      <c r="D17" s="27">
        <f t="shared" si="7"/>
        <v>127930.77</v>
      </c>
      <c r="E17" s="27">
        <f t="shared" si="7"/>
        <v>42643.59</v>
      </c>
      <c r="F17" s="27">
        <f t="shared" si="7"/>
        <v>127930.77</v>
      </c>
      <c r="G17" s="27">
        <f t="shared" si="7"/>
        <v>85287.18</v>
      </c>
      <c r="H17" s="27">
        <f t="shared" si="7"/>
        <v>127930.77</v>
      </c>
      <c r="I17" s="27">
        <f t="shared" si="7"/>
        <v>42643.59</v>
      </c>
      <c r="J17" s="27">
        <f t="shared" si="7"/>
        <v>127930.77</v>
      </c>
      <c r="K17" s="27">
        <f t="shared" si="7"/>
        <v>42643.59</v>
      </c>
      <c r="L17" s="27">
        <f t="shared" si="7"/>
        <v>42643.59</v>
      </c>
      <c r="M17" s="41">
        <f>SUM(C17:L17)</f>
        <v>852871.79999999993</v>
      </c>
    </row>
    <row r="18" spans="1:13" x14ac:dyDescent="0.2">
      <c r="A18" s="34">
        <v>4</v>
      </c>
      <c r="B18" s="34" t="s">
        <v>13</v>
      </c>
      <c r="C18" s="31">
        <f>C20-C15</f>
        <v>100000.00635517418</v>
      </c>
      <c r="D18" s="27">
        <f t="shared" ref="D18:L18" si="8">D20-D15</f>
        <v>150000.00953276118</v>
      </c>
      <c r="E18" s="27">
        <f t="shared" si="8"/>
        <v>50000.003177587088</v>
      </c>
      <c r="F18" s="27">
        <f t="shared" si="8"/>
        <v>150000.00953276118</v>
      </c>
      <c r="G18" s="27">
        <f t="shared" si="8"/>
        <v>100000.00635517418</v>
      </c>
      <c r="H18" s="27">
        <f t="shared" si="8"/>
        <v>150000.00953276118</v>
      </c>
      <c r="I18" s="27">
        <f t="shared" si="8"/>
        <v>50000.003177587088</v>
      </c>
      <c r="J18" s="27">
        <f t="shared" si="8"/>
        <v>150000.00953276118</v>
      </c>
      <c r="K18" s="27">
        <f t="shared" si="8"/>
        <v>50000.003177587088</v>
      </c>
      <c r="L18" s="27">
        <f t="shared" si="8"/>
        <v>50000.003177587088</v>
      </c>
      <c r="M18" s="41">
        <f>SUM(C18:L18)</f>
        <v>1000000.0635517413</v>
      </c>
    </row>
    <row r="19" spans="1:13" x14ac:dyDescent="0.2">
      <c r="A19" s="34">
        <v>5</v>
      </c>
      <c r="B19" s="34" t="s">
        <v>12</v>
      </c>
      <c r="C19" s="31"/>
      <c r="D19" s="27"/>
      <c r="E19" s="27"/>
      <c r="F19" s="27"/>
      <c r="G19" s="27"/>
      <c r="H19" s="27"/>
      <c r="I19" s="27"/>
      <c r="J19" s="27"/>
      <c r="K19" s="27"/>
      <c r="L19" s="27"/>
      <c r="M19" s="42"/>
    </row>
    <row r="20" spans="1:13" ht="17" thickBot="1" x14ac:dyDescent="0.25">
      <c r="A20" s="35">
        <v>6</v>
      </c>
      <c r="B20" s="35" t="s">
        <v>11</v>
      </c>
      <c r="C20" s="43">
        <f>ROUND(C15/80%,2)</f>
        <v>500000.02</v>
      </c>
      <c r="D20" s="44">
        <f>ROUND(D15/80%,2)</f>
        <v>750000.03</v>
      </c>
      <c r="E20" s="44">
        <f>ROUND(E15/80%,2)</f>
        <v>250000.01</v>
      </c>
      <c r="F20" s="44">
        <f t="shared" ref="F20:L20" si="9">ROUND(F15/80%,2)</f>
        <v>750000.03</v>
      </c>
      <c r="G20" s="44">
        <f t="shared" si="9"/>
        <v>500000.02</v>
      </c>
      <c r="H20" s="44">
        <f t="shared" si="9"/>
        <v>750000.03</v>
      </c>
      <c r="I20" s="44">
        <f t="shared" si="9"/>
        <v>250000.01</v>
      </c>
      <c r="J20" s="44">
        <f t="shared" si="9"/>
        <v>750000.03</v>
      </c>
      <c r="K20" s="44">
        <f t="shared" si="9"/>
        <v>250000.01</v>
      </c>
      <c r="L20" s="44">
        <f t="shared" si="9"/>
        <v>250000.01</v>
      </c>
      <c r="M20" s="45">
        <f>SUM(C20:L20)</f>
        <v>5000000.1999999993</v>
      </c>
    </row>
    <row r="24" spans="1:13" ht="17" thickBot="1" x14ac:dyDescent="0.25">
      <c r="D24" t="s">
        <v>27</v>
      </c>
      <c r="E24" t="s">
        <v>28</v>
      </c>
      <c r="F24" t="s">
        <v>29</v>
      </c>
    </row>
    <row r="25" spans="1:13" ht="17" thickBot="1" x14ac:dyDescent="0.25">
      <c r="B25" s="59" t="s">
        <v>1</v>
      </c>
      <c r="C25" s="61">
        <v>0.1</v>
      </c>
      <c r="D25" s="64">
        <f>$M$20*C25</f>
        <v>500000.01999999996</v>
      </c>
      <c r="E25" s="65">
        <f>D25*80%/(127.1%)*87%</f>
        <v>273800.16830841859</v>
      </c>
      <c r="F25" s="60"/>
    </row>
    <row r="26" spans="1:13" ht="17" thickBot="1" x14ac:dyDescent="0.25">
      <c r="B26" s="62" t="s">
        <v>18</v>
      </c>
      <c r="C26" s="63">
        <v>0.21</v>
      </c>
      <c r="D26" s="64">
        <f t="shared" ref="D26:D34" si="10">$M$20*C26</f>
        <v>1050000.0419999999</v>
      </c>
      <c r="E26" s="65">
        <f t="shared" ref="E26:E34" si="11">D26*80%/(127.1%)*87%</f>
        <v>574980.35344767896</v>
      </c>
      <c r="F26" s="60"/>
    </row>
    <row r="27" spans="1:13" ht="17" thickBot="1" x14ac:dyDescent="0.25">
      <c r="B27" s="62" t="s">
        <v>19</v>
      </c>
      <c r="C27" s="63">
        <v>0.11</v>
      </c>
      <c r="D27" s="64">
        <f t="shared" si="10"/>
        <v>550000.02199999988</v>
      </c>
      <c r="E27" s="65">
        <f t="shared" si="11"/>
        <v>301180.18513926037</v>
      </c>
      <c r="F27" s="60"/>
    </row>
    <row r="28" spans="1:13" ht="17" thickBot="1" x14ac:dyDescent="0.25">
      <c r="B28" s="62" t="s">
        <v>20</v>
      </c>
      <c r="C28" s="63">
        <v>0.1</v>
      </c>
      <c r="D28" s="64">
        <f t="shared" si="10"/>
        <v>500000.01999999996</v>
      </c>
      <c r="E28" s="65">
        <f t="shared" si="11"/>
        <v>273800.16830841859</v>
      </c>
      <c r="F28" s="60"/>
    </row>
    <row r="29" spans="1:13" ht="17" thickBot="1" x14ac:dyDescent="0.25">
      <c r="B29" s="62" t="s">
        <v>21</v>
      </c>
      <c r="C29" s="63">
        <v>0.09</v>
      </c>
      <c r="D29" s="64">
        <f t="shared" si="10"/>
        <v>450000.01799999992</v>
      </c>
      <c r="E29" s="65">
        <f t="shared" si="11"/>
        <v>246420.1514775767</v>
      </c>
      <c r="F29" s="60"/>
    </row>
    <row r="30" spans="1:13" ht="17" thickBot="1" x14ac:dyDescent="0.25">
      <c r="B30" s="62" t="s">
        <v>22</v>
      </c>
      <c r="C30" s="63">
        <v>0.1</v>
      </c>
      <c r="D30" s="64">
        <f t="shared" si="10"/>
        <v>500000.01999999996</v>
      </c>
      <c r="E30" s="65">
        <f t="shared" si="11"/>
        <v>273800.16830841859</v>
      </c>
      <c r="F30" s="60"/>
    </row>
    <row r="31" spans="1:13" ht="17" thickBot="1" x14ac:dyDescent="0.25">
      <c r="B31" s="62" t="s">
        <v>23</v>
      </c>
      <c r="C31" s="63">
        <v>7.0000000000000007E-2</v>
      </c>
      <c r="D31" s="64">
        <f t="shared" si="10"/>
        <v>350000.01399999997</v>
      </c>
      <c r="E31" s="65">
        <f t="shared" si="11"/>
        <v>191660.11781589303</v>
      </c>
    </row>
    <row r="32" spans="1:13" ht="17" thickBot="1" x14ac:dyDescent="0.25">
      <c r="B32" s="62" t="s">
        <v>24</v>
      </c>
      <c r="C32" s="63">
        <v>0.1</v>
      </c>
      <c r="D32" s="64">
        <f t="shared" si="10"/>
        <v>500000.01999999996</v>
      </c>
      <c r="E32" s="65">
        <f t="shared" si="11"/>
        <v>273800.16830841859</v>
      </c>
      <c r="F32" s="66">
        <f>E32/SUM(E32:E34)</f>
        <v>0.45454545454545459</v>
      </c>
    </row>
    <row r="33" spans="2:6" ht="17" thickBot="1" x14ac:dyDescent="0.25">
      <c r="B33" s="62" t="s">
        <v>25</v>
      </c>
      <c r="C33" s="63">
        <v>0.1</v>
      </c>
      <c r="D33" s="64">
        <f t="shared" si="10"/>
        <v>500000.01999999996</v>
      </c>
      <c r="E33" s="65">
        <f t="shared" si="11"/>
        <v>273800.16830841859</v>
      </c>
      <c r="F33" s="66">
        <f>E32/SUM(E32:E34)</f>
        <v>0.45454545454545459</v>
      </c>
    </row>
    <row r="34" spans="2:6" ht="17" thickBot="1" x14ac:dyDescent="0.25">
      <c r="B34" s="62" t="s">
        <v>26</v>
      </c>
      <c r="C34" s="63">
        <v>0.02</v>
      </c>
      <c r="D34" s="64">
        <f t="shared" si="10"/>
        <v>100000.00399999999</v>
      </c>
      <c r="E34" s="65">
        <f t="shared" si="11"/>
        <v>54760.033661683716</v>
      </c>
      <c r="F34" s="66">
        <f>E33/SUM(E33:E35)</f>
        <v>8.9285714285714274E-2</v>
      </c>
    </row>
    <row r="35" spans="2:6" x14ac:dyDescent="0.2">
      <c r="E35" s="65">
        <f>SUM(E25:E34)</f>
        <v>2738001.6830841862</v>
      </c>
    </row>
  </sheetData>
  <mergeCells count="12">
    <mergeCell ref="C2:L2"/>
    <mergeCell ref="C3:C6"/>
    <mergeCell ref="D3:D6"/>
    <mergeCell ref="E3:E6"/>
    <mergeCell ref="F3:F6"/>
    <mergeCell ref="G3:G6"/>
    <mergeCell ref="H3:H6"/>
    <mergeCell ref="A11:A14"/>
    <mergeCell ref="I3:I6"/>
    <mergeCell ref="J3:J6"/>
    <mergeCell ref="K3:K6"/>
    <mergeCell ref="L3:L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F250-2CC0-954D-9093-D7D94D60E850}">
  <dimension ref="A1:Q23"/>
  <sheetViews>
    <sheetView workbookViewId="0">
      <selection activeCell="F29" sqref="F29"/>
    </sheetView>
  </sheetViews>
  <sheetFormatPr baseColWidth="10" defaultRowHeight="16" x14ac:dyDescent="0.2"/>
  <cols>
    <col min="1" max="1" width="19.5" customWidth="1"/>
    <col min="2" max="2" width="21.6640625" customWidth="1"/>
    <col min="3" max="3" width="17.83203125" customWidth="1"/>
    <col min="4" max="12" width="11.6640625" bestFit="1" customWidth="1"/>
    <col min="13" max="13" width="13.1640625" bestFit="1" customWidth="1"/>
    <col min="15" max="15" width="27.33203125" customWidth="1"/>
    <col min="16" max="16" width="18.83203125" customWidth="1"/>
  </cols>
  <sheetData>
    <row r="1" spans="1:17" ht="17" thickBot="1" x14ac:dyDescent="0.25">
      <c r="C1" s="19">
        <v>200</v>
      </c>
      <c r="D1" s="20">
        <v>300</v>
      </c>
      <c r="E1" s="20">
        <v>100</v>
      </c>
      <c r="F1" s="20">
        <v>300</v>
      </c>
      <c r="G1" s="20">
        <v>200</v>
      </c>
      <c r="H1" s="20">
        <v>300</v>
      </c>
      <c r="I1" s="4">
        <v>100</v>
      </c>
      <c r="J1" s="9">
        <v>300</v>
      </c>
      <c r="K1" s="9">
        <v>100</v>
      </c>
      <c r="L1" s="4">
        <v>100</v>
      </c>
    </row>
    <row r="2" spans="1:17" ht="32" customHeight="1" thickBot="1" x14ac:dyDescent="0.25">
      <c r="C2" s="56" t="s">
        <v>5</v>
      </c>
      <c r="D2" s="57"/>
      <c r="E2" s="57"/>
      <c r="F2" s="57"/>
      <c r="G2" s="57"/>
      <c r="H2" s="57"/>
      <c r="I2" s="57"/>
      <c r="J2" s="57"/>
      <c r="K2" s="57"/>
      <c r="L2" s="58"/>
      <c r="N2" s="13" t="s">
        <v>0</v>
      </c>
      <c r="O2" s="14" t="s">
        <v>7</v>
      </c>
      <c r="P2" s="14" t="s">
        <v>8</v>
      </c>
      <c r="Q2" s="14" t="s">
        <v>9</v>
      </c>
    </row>
    <row r="3" spans="1:17" ht="33" thickBot="1" x14ac:dyDescent="0.25">
      <c r="C3" s="54">
        <v>1</v>
      </c>
      <c r="D3" s="54">
        <v>2</v>
      </c>
      <c r="E3" s="54">
        <v>3</v>
      </c>
      <c r="F3" s="54">
        <v>4</v>
      </c>
      <c r="G3" s="54">
        <v>5</v>
      </c>
      <c r="H3" s="54">
        <v>6</v>
      </c>
      <c r="I3" s="54">
        <v>7</v>
      </c>
      <c r="J3" s="54">
        <v>8</v>
      </c>
      <c r="K3" s="54">
        <v>9</v>
      </c>
      <c r="L3" s="54">
        <v>10</v>
      </c>
      <c r="N3" s="15" t="s">
        <v>1</v>
      </c>
      <c r="O3" s="16">
        <v>0.1</v>
      </c>
      <c r="P3" s="17">
        <v>5000</v>
      </c>
      <c r="Q3" s="18">
        <v>1</v>
      </c>
    </row>
    <row r="4" spans="1:17" ht="33" thickBot="1" x14ac:dyDescent="0.25">
      <c r="C4" s="54"/>
      <c r="D4" s="54"/>
      <c r="E4" s="54"/>
      <c r="F4" s="54"/>
      <c r="G4" s="54"/>
      <c r="H4" s="54"/>
      <c r="I4" s="54"/>
      <c r="J4" s="54"/>
      <c r="K4" s="54"/>
      <c r="L4" s="54"/>
      <c r="N4" s="15" t="s">
        <v>2</v>
      </c>
      <c r="O4" s="16">
        <v>0.15</v>
      </c>
      <c r="P4" s="17">
        <v>3000</v>
      </c>
      <c r="Q4" s="18">
        <v>3</v>
      </c>
    </row>
    <row r="5" spans="1:17" ht="33" thickBot="1" x14ac:dyDescent="0.25">
      <c r="C5" s="54"/>
      <c r="D5" s="54"/>
      <c r="E5" s="54"/>
      <c r="F5" s="54"/>
      <c r="G5" s="54"/>
      <c r="H5" s="54"/>
      <c r="I5" s="54"/>
      <c r="J5" s="54"/>
      <c r="K5" s="54"/>
      <c r="L5" s="54"/>
      <c r="N5" s="15" t="s">
        <v>3</v>
      </c>
      <c r="O5" s="16">
        <v>0.25</v>
      </c>
      <c r="P5" s="17">
        <v>1500</v>
      </c>
      <c r="Q5" s="18">
        <v>3</v>
      </c>
    </row>
    <row r="6" spans="1:17" ht="36" customHeight="1" thickBot="1" x14ac:dyDescent="0.25">
      <c r="A6" s="7" t="s">
        <v>6</v>
      </c>
      <c r="B6" s="14" t="s">
        <v>7</v>
      </c>
      <c r="C6" s="55"/>
      <c r="D6" s="55"/>
      <c r="E6" s="55"/>
      <c r="F6" s="55"/>
      <c r="G6" s="55"/>
      <c r="H6" s="55"/>
      <c r="I6" s="55"/>
      <c r="J6" s="55"/>
      <c r="K6" s="55"/>
      <c r="L6" s="55"/>
      <c r="N6" s="15" t="s">
        <v>4</v>
      </c>
      <c r="O6" s="16">
        <v>0.5</v>
      </c>
      <c r="P6" s="17">
        <v>1000</v>
      </c>
      <c r="Q6" s="18">
        <v>3</v>
      </c>
    </row>
    <row r="7" spans="1:17" ht="17" thickBot="1" x14ac:dyDescent="0.25">
      <c r="A7" s="5" t="s">
        <v>1</v>
      </c>
      <c r="B7" s="16">
        <v>0.1</v>
      </c>
      <c r="C7" s="12">
        <f>200*O3</f>
        <v>20</v>
      </c>
      <c r="D7" s="2">
        <f>300*O3</f>
        <v>30</v>
      </c>
      <c r="E7" s="2">
        <f>100*O3</f>
        <v>10</v>
      </c>
      <c r="F7" s="2">
        <f>300*O3</f>
        <v>30</v>
      </c>
      <c r="G7" s="2">
        <f>200*O3</f>
        <v>20</v>
      </c>
      <c r="H7" s="2">
        <f>300*O3</f>
        <v>30</v>
      </c>
      <c r="I7" s="4">
        <f>100*O3</f>
        <v>10</v>
      </c>
      <c r="J7" s="9">
        <f>300*O3</f>
        <v>30</v>
      </c>
      <c r="K7" s="8">
        <f>100*O3</f>
        <v>10</v>
      </c>
      <c r="L7" s="4">
        <f>100*O3</f>
        <v>10</v>
      </c>
    </row>
    <row r="8" spans="1:17" ht="17" thickBot="1" x14ac:dyDescent="0.25">
      <c r="A8" s="6" t="s">
        <v>2</v>
      </c>
      <c r="B8" s="16">
        <v>0.15</v>
      </c>
      <c r="C8" s="12">
        <f>200*O4</f>
        <v>30</v>
      </c>
      <c r="D8" s="2">
        <f>300*O4</f>
        <v>45</v>
      </c>
      <c r="E8" s="2">
        <f>100*O4</f>
        <v>15</v>
      </c>
      <c r="F8" s="2">
        <f>300*O4</f>
        <v>45</v>
      </c>
      <c r="G8" s="2">
        <f>200*O4</f>
        <v>30</v>
      </c>
      <c r="H8" s="2">
        <f>300*O4</f>
        <v>45</v>
      </c>
      <c r="I8" s="4">
        <f>100*O4</f>
        <v>15</v>
      </c>
      <c r="J8" s="9">
        <f>300*O4</f>
        <v>45</v>
      </c>
      <c r="K8" s="8">
        <f>100*O4</f>
        <v>15</v>
      </c>
      <c r="L8" s="4">
        <f>100*O4</f>
        <v>15</v>
      </c>
    </row>
    <row r="9" spans="1:17" ht="17" thickBot="1" x14ac:dyDescent="0.25">
      <c r="A9" s="6" t="s">
        <v>3</v>
      </c>
      <c r="B9" s="16">
        <v>0.25</v>
      </c>
      <c r="C9" s="7">
        <f t="shared" ref="C9:L9" si="0">C1*$O$5</f>
        <v>50</v>
      </c>
      <c r="D9" s="7">
        <f t="shared" si="0"/>
        <v>75</v>
      </c>
      <c r="E9" s="7">
        <f t="shared" si="0"/>
        <v>25</v>
      </c>
      <c r="F9" s="7">
        <f t="shared" si="0"/>
        <v>75</v>
      </c>
      <c r="G9" s="7">
        <f t="shared" si="0"/>
        <v>50</v>
      </c>
      <c r="H9" s="7">
        <f t="shared" si="0"/>
        <v>75</v>
      </c>
      <c r="I9" s="7">
        <f t="shared" si="0"/>
        <v>25</v>
      </c>
      <c r="J9" s="7">
        <f t="shared" si="0"/>
        <v>75</v>
      </c>
      <c r="K9" s="7">
        <f t="shared" si="0"/>
        <v>25</v>
      </c>
      <c r="L9" s="7">
        <f t="shared" si="0"/>
        <v>25</v>
      </c>
    </row>
    <row r="10" spans="1:17" ht="17" thickBot="1" x14ac:dyDescent="0.25">
      <c r="A10" s="6" t="s">
        <v>4</v>
      </c>
      <c r="B10" s="16">
        <v>0.5</v>
      </c>
      <c r="C10" s="24">
        <f>200*O6</f>
        <v>100</v>
      </c>
      <c r="D10" s="23">
        <f>300*O6</f>
        <v>150</v>
      </c>
      <c r="E10" s="23">
        <f>100*O6</f>
        <v>50</v>
      </c>
      <c r="F10" s="23">
        <f>300*O6</f>
        <v>150</v>
      </c>
      <c r="G10" s="23">
        <f>200*O6</f>
        <v>100</v>
      </c>
      <c r="H10" s="23">
        <f>300*O6</f>
        <v>150</v>
      </c>
      <c r="I10" s="11">
        <f>100*O6</f>
        <v>50</v>
      </c>
      <c r="J10" s="1">
        <f>300*O6</f>
        <v>150</v>
      </c>
      <c r="K10" s="10">
        <f>100*O6</f>
        <v>50</v>
      </c>
      <c r="L10" s="11">
        <f>100*O6</f>
        <v>50</v>
      </c>
    </row>
    <row r="11" spans="1:17" ht="17" thickBot="1" x14ac:dyDescent="0.25">
      <c r="A11" s="52" t="s">
        <v>10</v>
      </c>
      <c r="B11" s="21" t="s">
        <v>1</v>
      </c>
      <c r="C11" s="3">
        <f>P3*C7</f>
        <v>100000</v>
      </c>
      <c r="D11" s="3">
        <f>D7*$P$3</f>
        <v>150000</v>
      </c>
      <c r="E11" s="3">
        <f t="shared" ref="E11:L11" si="1">E7*$P$3</f>
        <v>50000</v>
      </c>
      <c r="F11" s="3">
        <f t="shared" si="1"/>
        <v>150000</v>
      </c>
      <c r="G11" s="3">
        <f t="shared" si="1"/>
        <v>100000</v>
      </c>
      <c r="H11" s="3">
        <f t="shared" si="1"/>
        <v>150000</v>
      </c>
      <c r="I11" s="3">
        <f t="shared" si="1"/>
        <v>50000</v>
      </c>
      <c r="J11" s="3">
        <f t="shared" si="1"/>
        <v>150000</v>
      </c>
      <c r="K11" s="3">
        <f t="shared" si="1"/>
        <v>50000</v>
      </c>
      <c r="L11" s="3">
        <f t="shared" si="1"/>
        <v>50000</v>
      </c>
    </row>
    <row r="12" spans="1:17" ht="17" thickBot="1" x14ac:dyDescent="0.25">
      <c r="A12" s="53"/>
      <c r="B12" s="22" t="s">
        <v>2</v>
      </c>
      <c r="C12" s="3">
        <f>C8*$P$4</f>
        <v>90000</v>
      </c>
      <c r="D12" s="3">
        <f t="shared" ref="D12:L12" si="2">D8*$P$4</f>
        <v>135000</v>
      </c>
      <c r="E12" s="3">
        <f t="shared" si="2"/>
        <v>45000</v>
      </c>
      <c r="F12" s="3">
        <f t="shared" si="2"/>
        <v>135000</v>
      </c>
      <c r="G12" s="3">
        <f t="shared" si="2"/>
        <v>90000</v>
      </c>
      <c r="H12" s="3">
        <f t="shared" si="2"/>
        <v>135000</v>
      </c>
      <c r="I12" s="3">
        <f t="shared" si="2"/>
        <v>45000</v>
      </c>
      <c r="J12" s="3">
        <f t="shared" si="2"/>
        <v>135000</v>
      </c>
      <c r="K12" s="3">
        <f t="shared" si="2"/>
        <v>45000</v>
      </c>
      <c r="L12" s="3">
        <f t="shared" si="2"/>
        <v>45000</v>
      </c>
    </row>
    <row r="13" spans="1:17" ht="17" thickBot="1" x14ac:dyDescent="0.25">
      <c r="A13" s="53"/>
      <c r="B13" s="22" t="s">
        <v>3</v>
      </c>
      <c r="C13" s="3">
        <f>C9*$P$5</f>
        <v>75000</v>
      </c>
      <c r="D13" s="3">
        <f t="shared" ref="D13:L13" si="3">D9*$P$5</f>
        <v>112500</v>
      </c>
      <c r="E13" s="3">
        <f t="shared" si="3"/>
        <v>37500</v>
      </c>
      <c r="F13" s="3">
        <f t="shared" si="3"/>
        <v>112500</v>
      </c>
      <c r="G13" s="3">
        <f t="shared" si="3"/>
        <v>75000</v>
      </c>
      <c r="H13" s="3">
        <f t="shared" si="3"/>
        <v>112500</v>
      </c>
      <c r="I13" s="3">
        <f t="shared" si="3"/>
        <v>37500</v>
      </c>
      <c r="J13" s="3">
        <f t="shared" si="3"/>
        <v>112500</v>
      </c>
      <c r="K13" s="3">
        <f t="shared" si="3"/>
        <v>37500</v>
      </c>
      <c r="L13" s="3">
        <f t="shared" si="3"/>
        <v>37500</v>
      </c>
    </row>
    <row r="14" spans="1:17" x14ac:dyDescent="0.2">
      <c r="A14" s="53"/>
      <c r="B14" s="25" t="s">
        <v>4</v>
      </c>
      <c r="C14" s="3">
        <f>C10*$P$6</f>
        <v>100000</v>
      </c>
      <c r="D14" s="3">
        <f t="shared" ref="D14:L14" si="4">D10*$P$6</f>
        <v>150000</v>
      </c>
      <c r="E14" s="3">
        <f t="shared" si="4"/>
        <v>50000</v>
      </c>
      <c r="F14" s="3">
        <f t="shared" si="4"/>
        <v>150000</v>
      </c>
      <c r="G14" s="3">
        <f t="shared" si="4"/>
        <v>100000</v>
      </c>
      <c r="H14" s="3">
        <f t="shared" si="4"/>
        <v>150000</v>
      </c>
      <c r="I14" s="3">
        <f t="shared" si="4"/>
        <v>50000</v>
      </c>
      <c r="J14" s="3">
        <f t="shared" si="4"/>
        <v>150000</v>
      </c>
      <c r="K14" s="3">
        <f t="shared" si="4"/>
        <v>50000</v>
      </c>
      <c r="L14" s="3">
        <f t="shared" si="4"/>
        <v>50000</v>
      </c>
    </row>
    <row r="15" spans="1:17" x14ac:dyDescent="0.2">
      <c r="A15" s="3">
        <v>1</v>
      </c>
      <c r="B15" s="26" t="s">
        <v>14</v>
      </c>
      <c r="C15" s="27">
        <f>C16+C17</f>
        <v>463915</v>
      </c>
      <c r="D15" s="27">
        <f t="shared" ref="D15:L15" si="5">D16+D17</f>
        <v>695872.5</v>
      </c>
      <c r="E15" s="27">
        <f t="shared" si="5"/>
        <v>231957.5</v>
      </c>
      <c r="F15" s="27">
        <f t="shared" si="5"/>
        <v>695872.5</v>
      </c>
      <c r="G15" s="27">
        <f t="shared" si="5"/>
        <v>463915</v>
      </c>
      <c r="H15" s="27">
        <f t="shared" si="5"/>
        <v>695872.5</v>
      </c>
      <c r="I15" s="27">
        <f t="shared" si="5"/>
        <v>231957.5</v>
      </c>
      <c r="J15" s="27">
        <f t="shared" si="5"/>
        <v>695872.5</v>
      </c>
      <c r="K15" s="27">
        <f t="shared" si="5"/>
        <v>231957.5</v>
      </c>
      <c r="L15" s="27">
        <f t="shared" si="5"/>
        <v>231957.5</v>
      </c>
      <c r="M15" s="28">
        <f>SUM(C15:L15)</f>
        <v>4639150</v>
      </c>
    </row>
    <row r="16" spans="1:17" x14ac:dyDescent="0.2">
      <c r="A16" s="3">
        <v>2</v>
      </c>
      <c r="B16" s="26" t="s">
        <v>15</v>
      </c>
      <c r="C16" s="27">
        <f>SUM(C11:C14)</f>
        <v>365000</v>
      </c>
      <c r="D16" s="27">
        <f t="shared" ref="D16:L16" si="6">SUM(D11:D14)</f>
        <v>547500</v>
      </c>
      <c r="E16" s="27">
        <f t="shared" si="6"/>
        <v>182500</v>
      </c>
      <c r="F16" s="27">
        <f t="shared" si="6"/>
        <v>547500</v>
      </c>
      <c r="G16" s="27">
        <f t="shared" si="6"/>
        <v>365000</v>
      </c>
      <c r="H16" s="27">
        <f t="shared" si="6"/>
        <v>547500</v>
      </c>
      <c r="I16" s="27">
        <f t="shared" si="6"/>
        <v>182500</v>
      </c>
      <c r="J16" s="27">
        <f t="shared" si="6"/>
        <v>547500</v>
      </c>
      <c r="K16" s="27">
        <f t="shared" si="6"/>
        <v>182500</v>
      </c>
      <c r="L16" s="27">
        <f t="shared" si="6"/>
        <v>182500</v>
      </c>
      <c r="M16" s="28">
        <f>SUM(C16:L16)</f>
        <v>3650000</v>
      </c>
    </row>
    <row r="17" spans="1:13" x14ac:dyDescent="0.2">
      <c r="A17" s="3">
        <v>3</v>
      </c>
      <c r="B17" s="26" t="s">
        <v>16</v>
      </c>
      <c r="C17" s="27">
        <f t="shared" ref="C17:L17" si="7">ROUND(C16*27.1%,2)</f>
        <v>98915</v>
      </c>
      <c r="D17" s="27">
        <f t="shared" si="7"/>
        <v>148372.5</v>
      </c>
      <c r="E17" s="27">
        <f t="shared" si="7"/>
        <v>49457.5</v>
      </c>
      <c r="F17" s="27">
        <f t="shared" si="7"/>
        <v>148372.5</v>
      </c>
      <c r="G17" s="27">
        <f t="shared" si="7"/>
        <v>98915</v>
      </c>
      <c r="H17" s="27">
        <f t="shared" si="7"/>
        <v>148372.5</v>
      </c>
      <c r="I17" s="27">
        <f t="shared" si="7"/>
        <v>49457.5</v>
      </c>
      <c r="J17" s="27">
        <f t="shared" si="7"/>
        <v>148372.5</v>
      </c>
      <c r="K17" s="27">
        <f t="shared" si="7"/>
        <v>49457.5</v>
      </c>
      <c r="L17" s="27">
        <f t="shared" si="7"/>
        <v>49457.5</v>
      </c>
      <c r="M17" s="28">
        <f>SUM(C17:L17)</f>
        <v>989150</v>
      </c>
    </row>
    <row r="18" spans="1:13" x14ac:dyDescent="0.2">
      <c r="A18" s="3">
        <v>4</v>
      </c>
      <c r="B18" s="3" t="s">
        <v>13</v>
      </c>
      <c r="C18" s="27">
        <f>C20-C15</f>
        <v>115978.75</v>
      </c>
      <c r="D18" s="27">
        <f t="shared" ref="D18:L18" si="8">D20-D15</f>
        <v>173968.13</v>
      </c>
      <c r="E18" s="27">
        <f t="shared" si="8"/>
        <v>57989.380000000005</v>
      </c>
      <c r="F18" s="27">
        <f t="shared" si="8"/>
        <v>173968.13</v>
      </c>
      <c r="G18" s="27">
        <f t="shared" si="8"/>
        <v>115978.75</v>
      </c>
      <c r="H18" s="27">
        <f t="shared" si="8"/>
        <v>173968.13</v>
      </c>
      <c r="I18" s="27">
        <f t="shared" si="8"/>
        <v>57989.380000000005</v>
      </c>
      <c r="J18" s="27">
        <f t="shared" si="8"/>
        <v>173968.13</v>
      </c>
      <c r="K18" s="27">
        <f t="shared" si="8"/>
        <v>57989.380000000005</v>
      </c>
      <c r="L18" s="27">
        <f t="shared" si="8"/>
        <v>57989.380000000005</v>
      </c>
      <c r="M18" s="28">
        <f>SUM(C18:L18)</f>
        <v>1159787.54</v>
      </c>
    </row>
    <row r="19" spans="1:13" x14ac:dyDescent="0.2">
      <c r="A19" s="3">
        <v>5</v>
      </c>
      <c r="B19" s="3" t="s">
        <v>12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9"/>
    </row>
    <row r="20" spans="1:13" x14ac:dyDescent="0.2">
      <c r="A20" s="3">
        <v>6</v>
      </c>
      <c r="B20" s="3" t="s">
        <v>11</v>
      </c>
      <c r="C20" s="27">
        <f>ROUND(C15/80%,2)</f>
        <v>579893.75</v>
      </c>
      <c r="D20" s="27">
        <f>ROUND(D15/80%,2)</f>
        <v>869840.63</v>
      </c>
      <c r="E20" s="27">
        <f>ROUND(E15/80%,2)</f>
        <v>289946.88</v>
      </c>
      <c r="F20" s="27">
        <f t="shared" ref="F20:L20" si="9">ROUND(F15/80%,2)</f>
        <v>869840.63</v>
      </c>
      <c r="G20" s="27">
        <f t="shared" si="9"/>
        <v>579893.75</v>
      </c>
      <c r="H20" s="27">
        <f t="shared" si="9"/>
        <v>869840.63</v>
      </c>
      <c r="I20" s="27">
        <f t="shared" si="9"/>
        <v>289946.88</v>
      </c>
      <c r="J20" s="27">
        <f t="shared" si="9"/>
        <v>869840.63</v>
      </c>
      <c r="K20" s="27">
        <f t="shared" si="9"/>
        <v>289946.88</v>
      </c>
      <c r="L20" s="27">
        <f t="shared" si="9"/>
        <v>289946.88</v>
      </c>
      <c r="M20" s="28">
        <f>SUM(C20:L20)</f>
        <v>5798937.5399999991</v>
      </c>
    </row>
    <row r="23" spans="1:13" x14ac:dyDescent="0.2">
      <c r="A23" t="s">
        <v>17</v>
      </c>
    </row>
  </sheetData>
  <mergeCells count="12">
    <mergeCell ref="L3:L6"/>
    <mergeCell ref="A11:A14"/>
    <mergeCell ref="C2:L2"/>
    <mergeCell ref="C3:C6"/>
    <mergeCell ref="D3:D6"/>
    <mergeCell ref="E3:E6"/>
    <mergeCell ref="F3:F6"/>
    <mergeCell ref="G3:G6"/>
    <mergeCell ref="H3:H6"/>
    <mergeCell ref="I3:I6"/>
    <mergeCell ref="J3:J6"/>
    <mergeCell ref="K3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2021-09-27T05:38:34Z</dcterms:created>
  <dcterms:modified xsi:type="dcterms:W3CDTF">2021-09-27T06:59:48Z</dcterms:modified>
</cp:coreProperties>
</file>