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FA19/Course lll/Excel/sem_4/"/>
    </mc:Choice>
  </mc:AlternateContent>
  <xr:revisionPtr revIDLastSave="0" documentId="13_ncr:1_{5E3C3AE2-7676-4043-8951-B90F53B9B45E}" xr6:coauthVersionLast="47" xr6:coauthVersionMax="47" xr10:uidLastSave="{00000000-0000-0000-0000-000000000000}"/>
  <bookViews>
    <workbookView xWindow="260" yWindow="460" windowWidth="29020" windowHeight="17540" activeTab="1" xr2:uid="{2DE75494-FFD9-2547-9B90-3E4FE01A7980}"/>
  </bookViews>
  <sheets>
    <sheet name="Лист1" sheetId="1" r:id="rId1"/>
    <sheet name="Лист2" sheetId="2" r:id="rId2"/>
  </sheets>
  <externalReferences>
    <externalReference r:id="rId3"/>
  </externalReferences>
  <definedNames>
    <definedName name="ИсхТаблица">Лист2!$A$2:$G$95</definedName>
    <definedName name="k0">Лист2!$J$6</definedName>
    <definedName name="k1_">Лист2!$M$6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" i="2" l="1"/>
  <c r="I43" i="2"/>
  <c r="J38" i="2"/>
  <c r="C55" i="2"/>
  <c r="C79" i="2"/>
  <c r="C87" i="2"/>
  <c r="D87" i="2" s="1"/>
  <c r="E87" i="2" s="1"/>
  <c r="M6" i="2"/>
  <c r="C4" i="2" s="1"/>
  <c r="D4" i="2" s="1"/>
  <c r="E4" i="2" s="1"/>
  <c r="B96" i="2"/>
  <c r="K38" i="2" s="1"/>
  <c r="A96" i="2"/>
  <c r="J37" i="2" s="1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D79" i="2"/>
  <c r="E79" i="2" s="1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D55" i="2"/>
  <c r="E55" i="2" s="1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L95" i="1"/>
  <c r="I95" i="1"/>
  <c r="F95" i="1"/>
  <c r="C95" i="1"/>
  <c r="B95" i="1"/>
  <c r="L94" i="1"/>
  <c r="I94" i="1"/>
  <c r="F94" i="1"/>
  <c r="C94" i="1"/>
  <c r="B94" i="1"/>
  <c r="L93" i="1"/>
  <c r="I93" i="1"/>
  <c r="F93" i="1"/>
  <c r="C93" i="1"/>
  <c r="B93" i="1"/>
  <c r="L92" i="1"/>
  <c r="I92" i="1"/>
  <c r="F92" i="1"/>
  <c r="C92" i="1"/>
  <c r="B92" i="1"/>
  <c r="L91" i="1"/>
  <c r="I91" i="1"/>
  <c r="F91" i="1"/>
  <c r="C91" i="1"/>
  <c r="B91" i="1"/>
  <c r="L90" i="1"/>
  <c r="I90" i="1"/>
  <c r="F90" i="1"/>
  <c r="C90" i="1"/>
  <c r="B90" i="1"/>
  <c r="L89" i="1"/>
  <c r="I89" i="1"/>
  <c r="F89" i="1"/>
  <c r="C89" i="1"/>
  <c r="B89" i="1"/>
  <c r="L88" i="1"/>
  <c r="I88" i="1"/>
  <c r="F88" i="1"/>
  <c r="C88" i="1"/>
  <c r="B88" i="1"/>
  <c r="L87" i="1"/>
  <c r="I87" i="1"/>
  <c r="F87" i="1"/>
  <c r="C87" i="1"/>
  <c r="B87" i="1"/>
  <c r="L86" i="1"/>
  <c r="I86" i="1"/>
  <c r="F86" i="1"/>
  <c r="C86" i="1"/>
  <c r="B86" i="1"/>
  <c r="L85" i="1"/>
  <c r="I85" i="1"/>
  <c r="F85" i="1"/>
  <c r="C85" i="1"/>
  <c r="B85" i="1"/>
  <c r="L84" i="1"/>
  <c r="I84" i="1"/>
  <c r="F84" i="1"/>
  <c r="C84" i="1"/>
  <c r="B84" i="1"/>
  <c r="L83" i="1"/>
  <c r="I83" i="1"/>
  <c r="F83" i="1"/>
  <c r="C83" i="1"/>
  <c r="B83" i="1"/>
  <c r="L82" i="1"/>
  <c r="I82" i="1"/>
  <c r="F82" i="1"/>
  <c r="C82" i="1"/>
  <c r="B82" i="1"/>
  <c r="L81" i="1"/>
  <c r="I81" i="1"/>
  <c r="F81" i="1"/>
  <c r="C81" i="1"/>
  <c r="B81" i="1"/>
  <c r="L80" i="1"/>
  <c r="I80" i="1"/>
  <c r="F80" i="1"/>
  <c r="C80" i="1"/>
  <c r="B80" i="1"/>
  <c r="L79" i="1"/>
  <c r="I79" i="1"/>
  <c r="F79" i="1"/>
  <c r="C79" i="1"/>
  <c r="B79" i="1"/>
  <c r="L78" i="1"/>
  <c r="I78" i="1"/>
  <c r="F78" i="1"/>
  <c r="C78" i="1"/>
  <c r="B78" i="1"/>
  <c r="L77" i="1"/>
  <c r="I77" i="1"/>
  <c r="F77" i="1"/>
  <c r="C77" i="1"/>
  <c r="B77" i="1"/>
  <c r="L76" i="1"/>
  <c r="I76" i="1"/>
  <c r="F76" i="1"/>
  <c r="C76" i="1"/>
  <c r="B76" i="1"/>
  <c r="L75" i="1"/>
  <c r="I75" i="1"/>
  <c r="F75" i="1"/>
  <c r="C75" i="1"/>
  <c r="B75" i="1"/>
  <c r="L74" i="1"/>
  <c r="I74" i="1"/>
  <c r="F74" i="1"/>
  <c r="C74" i="1"/>
  <c r="B74" i="1"/>
  <c r="L73" i="1"/>
  <c r="I73" i="1"/>
  <c r="F73" i="1"/>
  <c r="C73" i="1"/>
  <c r="B73" i="1"/>
  <c r="L72" i="1"/>
  <c r="I72" i="1"/>
  <c r="F72" i="1"/>
  <c r="C72" i="1"/>
  <c r="B72" i="1"/>
  <c r="L71" i="1"/>
  <c r="I71" i="1"/>
  <c r="F71" i="1"/>
  <c r="C71" i="1"/>
  <c r="B71" i="1"/>
  <c r="L70" i="1"/>
  <c r="I70" i="1"/>
  <c r="F70" i="1"/>
  <c r="C70" i="1"/>
  <c r="B70" i="1"/>
  <c r="L69" i="1"/>
  <c r="I69" i="1"/>
  <c r="F69" i="1"/>
  <c r="C69" i="1"/>
  <c r="B69" i="1"/>
  <c r="L68" i="1"/>
  <c r="I68" i="1"/>
  <c r="F68" i="1"/>
  <c r="C68" i="1"/>
  <c r="B68" i="1"/>
  <c r="L67" i="1"/>
  <c r="I67" i="1"/>
  <c r="F67" i="1"/>
  <c r="C67" i="1"/>
  <c r="B67" i="1"/>
  <c r="L66" i="1"/>
  <c r="I66" i="1"/>
  <c r="F66" i="1"/>
  <c r="C66" i="1"/>
  <c r="B66" i="1"/>
  <c r="L65" i="1"/>
  <c r="I65" i="1"/>
  <c r="F65" i="1"/>
  <c r="C65" i="1"/>
  <c r="B65" i="1"/>
  <c r="L64" i="1"/>
  <c r="I64" i="1"/>
  <c r="F64" i="1"/>
  <c r="C64" i="1"/>
  <c r="B64" i="1"/>
  <c r="L63" i="1"/>
  <c r="I63" i="1"/>
  <c r="F63" i="1"/>
  <c r="C63" i="1"/>
  <c r="B63" i="1"/>
  <c r="L62" i="1"/>
  <c r="I62" i="1"/>
  <c r="F62" i="1"/>
  <c r="C62" i="1"/>
  <c r="B62" i="1"/>
  <c r="L61" i="1"/>
  <c r="I61" i="1"/>
  <c r="F61" i="1"/>
  <c r="C61" i="1"/>
  <c r="B61" i="1"/>
  <c r="L60" i="1"/>
  <c r="I60" i="1"/>
  <c r="F60" i="1"/>
  <c r="C60" i="1"/>
  <c r="B60" i="1"/>
  <c r="L59" i="1"/>
  <c r="I59" i="1"/>
  <c r="F59" i="1"/>
  <c r="C59" i="1"/>
  <c r="B59" i="1"/>
  <c r="L58" i="1"/>
  <c r="I58" i="1"/>
  <c r="F58" i="1"/>
  <c r="C58" i="1"/>
  <c r="B58" i="1"/>
  <c r="L57" i="1"/>
  <c r="I57" i="1"/>
  <c r="F57" i="1"/>
  <c r="C57" i="1"/>
  <c r="B57" i="1"/>
  <c r="L56" i="1"/>
  <c r="I56" i="1"/>
  <c r="F56" i="1"/>
  <c r="C56" i="1"/>
  <c r="B56" i="1"/>
  <c r="L55" i="1"/>
  <c r="I55" i="1"/>
  <c r="F55" i="1"/>
  <c r="C55" i="1"/>
  <c r="B55" i="1"/>
  <c r="L54" i="1"/>
  <c r="I54" i="1"/>
  <c r="F54" i="1"/>
  <c r="C54" i="1"/>
  <c r="B54" i="1"/>
  <c r="L53" i="1"/>
  <c r="I53" i="1"/>
  <c r="F53" i="1"/>
  <c r="C53" i="1"/>
  <c r="B53" i="1"/>
  <c r="L52" i="1"/>
  <c r="I52" i="1"/>
  <c r="F52" i="1"/>
  <c r="C52" i="1"/>
  <c r="B52" i="1"/>
  <c r="L51" i="1"/>
  <c r="I51" i="1"/>
  <c r="F51" i="1"/>
  <c r="C51" i="1"/>
  <c r="B51" i="1"/>
  <c r="L50" i="1"/>
  <c r="I50" i="1"/>
  <c r="F50" i="1"/>
  <c r="C50" i="1"/>
  <c r="B50" i="1"/>
  <c r="L49" i="1"/>
  <c r="I49" i="1"/>
  <c r="F49" i="1"/>
  <c r="C49" i="1"/>
  <c r="B49" i="1"/>
  <c r="L48" i="1"/>
  <c r="I48" i="1"/>
  <c r="F48" i="1"/>
  <c r="C48" i="1"/>
  <c r="B48" i="1"/>
  <c r="L47" i="1"/>
  <c r="I47" i="1"/>
  <c r="F47" i="1"/>
  <c r="C47" i="1"/>
  <c r="B47" i="1"/>
  <c r="L46" i="1"/>
  <c r="I46" i="1"/>
  <c r="F46" i="1"/>
  <c r="C46" i="1"/>
  <c r="B46" i="1"/>
  <c r="L45" i="1"/>
  <c r="I45" i="1"/>
  <c r="F45" i="1"/>
  <c r="C45" i="1"/>
  <c r="B45" i="1"/>
  <c r="L44" i="1"/>
  <c r="I44" i="1"/>
  <c r="F44" i="1"/>
  <c r="C44" i="1"/>
  <c r="B44" i="1"/>
  <c r="L43" i="1"/>
  <c r="I43" i="1"/>
  <c r="F43" i="1"/>
  <c r="C43" i="1"/>
  <c r="B43" i="1"/>
  <c r="L42" i="1"/>
  <c r="I42" i="1"/>
  <c r="F42" i="1"/>
  <c r="C42" i="1"/>
  <c r="B42" i="1"/>
  <c r="L41" i="1"/>
  <c r="I41" i="1"/>
  <c r="F41" i="1"/>
  <c r="C41" i="1"/>
  <c r="B41" i="1"/>
  <c r="L40" i="1"/>
  <c r="I40" i="1"/>
  <c r="F40" i="1"/>
  <c r="C40" i="1"/>
  <c r="B40" i="1"/>
  <c r="L39" i="1"/>
  <c r="I39" i="1"/>
  <c r="F39" i="1"/>
  <c r="C39" i="1"/>
  <c r="B39" i="1"/>
  <c r="L38" i="1"/>
  <c r="I38" i="1"/>
  <c r="F38" i="1"/>
  <c r="C38" i="1"/>
  <c r="B38" i="1"/>
  <c r="L37" i="1"/>
  <c r="I37" i="1"/>
  <c r="F37" i="1"/>
  <c r="C37" i="1"/>
  <c r="B37" i="1"/>
  <c r="L36" i="1"/>
  <c r="I36" i="1"/>
  <c r="F36" i="1"/>
  <c r="C36" i="1"/>
  <c r="B36" i="1"/>
  <c r="L35" i="1"/>
  <c r="I35" i="1"/>
  <c r="F35" i="1"/>
  <c r="C35" i="1"/>
  <c r="B35" i="1"/>
  <c r="L34" i="1"/>
  <c r="I34" i="1"/>
  <c r="F34" i="1"/>
  <c r="C34" i="1"/>
  <c r="B34" i="1"/>
  <c r="L33" i="1"/>
  <c r="I33" i="1"/>
  <c r="F33" i="1"/>
  <c r="C33" i="1"/>
  <c r="B33" i="1"/>
  <c r="L32" i="1"/>
  <c r="I32" i="1"/>
  <c r="F32" i="1"/>
  <c r="C32" i="1"/>
  <c r="B32" i="1"/>
  <c r="L31" i="1"/>
  <c r="I31" i="1"/>
  <c r="F31" i="1"/>
  <c r="C31" i="1"/>
  <c r="B31" i="1"/>
  <c r="L30" i="1"/>
  <c r="I30" i="1"/>
  <c r="F30" i="1"/>
  <c r="C30" i="1"/>
  <c r="B30" i="1"/>
  <c r="L29" i="1"/>
  <c r="I29" i="1"/>
  <c r="F29" i="1"/>
  <c r="C29" i="1"/>
  <c r="B29" i="1"/>
  <c r="L28" i="1"/>
  <c r="I28" i="1"/>
  <c r="F28" i="1"/>
  <c r="C28" i="1"/>
  <c r="B28" i="1"/>
  <c r="L27" i="1"/>
  <c r="I27" i="1"/>
  <c r="F27" i="1"/>
  <c r="C27" i="1"/>
  <c r="B27" i="1"/>
  <c r="L26" i="1"/>
  <c r="I26" i="1"/>
  <c r="F26" i="1"/>
  <c r="C26" i="1"/>
  <c r="B26" i="1"/>
  <c r="L25" i="1"/>
  <c r="I25" i="1"/>
  <c r="F25" i="1"/>
  <c r="C25" i="1"/>
  <c r="B25" i="1"/>
  <c r="L24" i="1"/>
  <c r="I24" i="1"/>
  <c r="F24" i="1"/>
  <c r="C24" i="1"/>
  <c r="B24" i="1"/>
  <c r="L23" i="1"/>
  <c r="I23" i="1"/>
  <c r="F23" i="1"/>
  <c r="C23" i="1"/>
  <c r="B23" i="1"/>
  <c r="L22" i="1"/>
  <c r="I22" i="1"/>
  <c r="F22" i="1"/>
  <c r="C22" i="1"/>
  <c r="B22" i="1"/>
  <c r="L21" i="1"/>
  <c r="I21" i="1"/>
  <c r="F21" i="1"/>
  <c r="C21" i="1"/>
  <c r="B21" i="1"/>
  <c r="L20" i="1"/>
  <c r="I20" i="1"/>
  <c r="F20" i="1"/>
  <c r="C20" i="1"/>
  <c r="B20" i="1"/>
  <c r="L19" i="1"/>
  <c r="I19" i="1"/>
  <c r="F19" i="1"/>
  <c r="C19" i="1"/>
  <c r="B19" i="1"/>
  <c r="L18" i="1"/>
  <c r="I18" i="1"/>
  <c r="F18" i="1"/>
  <c r="C18" i="1"/>
  <c r="B18" i="1"/>
  <c r="L17" i="1"/>
  <c r="I17" i="1"/>
  <c r="F17" i="1"/>
  <c r="C17" i="1"/>
  <c r="B17" i="1"/>
  <c r="L16" i="1"/>
  <c r="I16" i="1"/>
  <c r="F16" i="1"/>
  <c r="C16" i="1"/>
  <c r="B16" i="1"/>
  <c r="L15" i="1"/>
  <c r="I15" i="1"/>
  <c r="F15" i="1"/>
  <c r="C15" i="1"/>
  <c r="B15" i="1"/>
  <c r="L14" i="1"/>
  <c r="I14" i="1"/>
  <c r="F14" i="1"/>
  <c r="C14" i="1"/>
  <c r="B14" i="1"/>
  <c r="L13" i="1"/>
  <c r="I13" i="1"/>
  <c r="F13" i="1"/>
  <c r="C13" i="1"/>
  <c r="B13" i="1"/>
  <c r="L12" i="1"/>
  <c r="I12" i="1"/>
  <c r="F12" i="1"/>
  <c r="C12" i="1"/>
  <c r="B12" i="1"/>
  <c r="L11" i="1"/>
  <c r="I11" i="1"/>
  <c r="F11" i="1"/>
  <c r="C11" i="1"/>
  <c r="B11" i="1"/>
  <c r="L10" i="1"/>
  <c r="I10" i="1"/>
  <c r="F10" i="1"/>
  <c r="C10" i="1"/>
  <c r="B10" i="1"/>
  <c r="L9" i="1"/>
  <c r="I9" i="1"/>
  <c r="F9" i="1"/>
  <c r="C9" i="1"/>
  <c r="B9" i="1"/>
  <c r="L8" i="1"/>
  <c r="I8" i="1"/>
  <c r="F8" i="1"/>
  <c r="C8" i="1"/>
  <c r="B8" i="1"/>
  <c r="L7" i="1"/>
  <c r="I7" i="1"/>
  <c r="F7" i="1"/>
  <c r="C7" i="1"/>
  <c r="B7" i="1"/>
  <c r="L6" i="1"/>
  <c r="I6" i="1"/>
  <c r="F6" i="1"/>
  <c r="C6" i="1"/>
  <c r="B6" i="1"/>
  <c r="L5" i="1"/>
  <c r="I5" i="1"/>
  <c r="F5" i="1"/>
  <c r="C5" i="1"/>
  <c r="B5" i="1"/>
  <c r="L4" i="1"/>
  <c r="I4" i="1"/>
  <c r="F4" i="1"/>
  <c r="C4" i="1"/>
  <c r="B4" i="1"/>
  <c r="L3" i="1"/>
  <c r="I3" i="1"/>
  <c r="F3" i="1"/>
  <c r="C3" i="1"/>
  <c r="B3" i="1"/>
  <c r="C2" i="1"/>
  <c r="B2" i="1"/>
  <c r="C75" i="2" l="1"/>
  <c r="D75" i="2" s="1"/>
  <c r="E75" i="2" s="1"/>
  <c r="C35" i="2"/>
  <c r="D35" i="2" s="1"/>
  <c r="E35" i="2" s="1"/>
  <c r="C71" i="2"/>
  <c r="D71" i="2" s="1"/>
  <c r="E71" i="2" s="1"/>
  <c r="C27" i="2"/>
  <c r="D27" i="2" s="1"/>
  <c r="E27" i="2" s="1"/>
  <c r="C67" i="2"/>
  <c r="D67" i="2" s="1"/>
  <c r="E67" i="2" s="1"/>
  <c r="C19" i="2"/>
  <c r="D19" i="2" s="1"/>
  <c r="E19" i="2" s="1"/>
  <c r="C95" i="2"/>
  <c r="D95" i="2" s="1"/>
  <c r="E95" i="2" s="1"/>
  <c r="C63" i="2"/>
  <c r="D63" i="2" s="1"/>
  <c r="E63" i="2" s="1"/>
  <c r="C11" i="2"/>
  <c r="D11" i="2" s="1"/>
  <c r="E11" i="2" s="1"/>
  <c r="C91" i="2"/>
  <c r="D91" i="2" s="1"/>
  <c r="E91" i="2" s="1"/>
  <c r="C59" i="2"/>
  <c r="D59" i="2" s="1"/>
  <c r="E59" i="2" s="1"/>
  <c r="C3" i="2"/>
  <c r="D3" i="2" s="1"/>
  <c r="E3" i="2" s="1"/>
  <c r="C83" i="2"/>
  <c r="D83" i="2" s="1"/>
  <c r="E83" i="2" s="1"/>
  <c r="C51" i="2"/>
  <c r="D51" i="2" s="1"/>
  <c r="E51" i="2" s="1"/>
  <c r="C43" i="2"/>
  <c r="D43" i="2" s="1"/>
  <c r="E43" i="2" s="1"/>
  <c r="C90" i="2"/>
  <c r="D90" i="2" s="1"/>
  <c r="E90" i="2" s="1"/>
  <c r="C82" i="2"/>
  <c r="D82" i="2" s="1"/>
  <c r="E82" i="2" s="1"/>
  <c r="C74" i="2"/>
  <c r="D74" i="2" s="1"/>
  <c r="E74" i="2" s="1"/>
  <c r="C66" i="2"/>
  <c r="D66" i="2" s="1"/>
  <c r="E66" i="2" s="1"/>
  <c r="C58" i="2"/>
  <c r="D58" i="2" s="1"/>
  <c r="E58" i="2" s="1"/>
  <c r="C50" i="2"/>
  <c r="D50" i="2" s="1"/>
  <c r="E50" i="2" s="1"/>
  <c r="C42" i="2"/>
  <c r="D42" i="2" s="1"/>
  <c r="E42" i="2" s="1"/>
  <c r="C34" i="2"/>
  <c r="D34" i="2" s="1"/>
  <c r="E34" i="2" s="1"/>
  <c r="C26" i="2"/>
  <c r="D26" i="2" s="1"/>
  <c r="E26" i="2" s="1"/>
  <c r="C18" i="2"/>
  <c r="D18" i="2" s="1"/>
  <c r="E18" i="2" s="1"/>
  <c r="C10" i="2"/>
  <c r="D10" i="2" s="1"/>
  <c r="E10" i="2" s="1"/>
  <c r="C2" i="2"/>
  <c r="D2" i="2" s="1"/>
  <c r="E2" i="2" s="1"/>
  <c r="F96" i="2"/>
  <c r="I37" i="2" s="1"/>
  <c r="C89" i="2"/>
  <c r="D89" i="2" s="1"/>
  <c r="E89" i="2" s="1"/>
  <c r="C81" i="2"/>
  <c r="D81" i="2" s="1"/>
  <c r="E81" i="2" s="1"/>
  <c r="C73" i="2"/>
  <c r="D73" i="2" s="1"/>
  <c r="E73" i="2" s="1"/>
  <c r="C65" i="2"/>
  <c r="D65" i="2" s="1"/>
  <c r="E65" i="2" s="1"/>
  <c r="C57" i="2"/>
  <c r="D57" i="2" s="1"/>
  <c r="E57" i="2" s="1"/>
  <c r="C49" i="2"/>
  <c r="D49" i="2" s="1"/>
  <c r="E49" i="2" s="1"/>
  <c r="C41" i="2"/>
  <c r="D41" i="2" s="1"/>
  <c r="E41" i="2" s="1"/>
  <c r="C33" i="2"/>
  <c r="D33" i="2" s="1"/>
  <c r="E33" i="2" s="1"/>
  <c r="C25" i="2"/>
  <c r="D25" i="2" s="1"/>
  <c r="E25" i="2" s="1"/>
  <c r="C17" i="2"/>
  <c r="D17" i="2" s="1"/>
  <c r="E17" i="2" s="1"/>
  <c r="C9" i="2"/>
  <c r="D9" i="2" s="1"/>
  <c r="E9" i="2" s="1"/>
  <c r="I38" i="2"/>
  <c r="G96" i="2"/>
  <c r="K37" i="2" s="1"/>
  <c r="C88" i="2"/>
  <c r="D88" i="2" s="1"/>
  <c r="E88" i="2" s="1"/>
  <c r="C80" i="2"/>
  <c r="D80" i="2" s="1"/>
  <c r="E80" i="2" s="1"/>
  <c r="C72" i="2"/>
  <c r="D72" i="2" s="1"/>
  <c r="E72" i="2" s="1"/>
  <c r="C64" i="2"/>
  <c r="D64" i="2" s="1"/>
  <c r="E64" i="2" s="1"/>
  <c r="C56" i="2"/>
  <c r="D56" i="2" s="1"/>
  <c r="E56" i="2" s="1"/>
  <c r="C48" i="2"/>
  <c r="D48" i="2" s="1"/>
  <c r="E48" i="2" s="1"/>
  <c r="C40" i="2"/>
  <c r="D40" i="2" s="1"/>
  <c r="E40" i="2" s="1"/>
  <c r="C32" i="2"/>
  <c r="D32" i="2" s="1"/>
  <c r="E32" i="2" s="1"/>
  <c r="C24" i="2"/>
  <c r="D24" i="2" s="1"/>
  <c r="E24" i="2" s="1"/>
  <c r="C16" i="2"/>
  <c r="D16" i="2" s="1"/>
  <c r="E16" i="2" s="1"/>
  <c r="C8" i="2"/>
  <c r="D8" i="2" s="1"/>
  <c r="E8" i="2" s="1"/>
  <c r="C47" i="2"/>
  <c r="D47" i="2" s="1"/>
  <c r="E47" i="2" s="1"/>
  <c r="C39" i="2"/>
  <c r="D39" i="2" s="1"/>
  <c r="E39" i="2" s="1"/>
  <c r="C31" i="2"/>
  <c r="D31" i="2" s="1"/>
  <c r="E31" i="2" s="1"/>
  <c r="C23" i="2"/>
  <c r="D23" i="2" s="1"/>
  <c r="E23" i="2" s="1"/>
  <c r="C15" i="2"/>
  <c r="D15" i="2" s="1"/>
  <c r="E15" i="2" s="1"/>
  <c r="C7" i="2"/>
  <c r="D7" i="2" s="1"/>
  <c r="E7" i="2" s="1"/>
  <c r="C94" i="2"/>
  <c r="D94" i="2" s="1"/>
  <c r="E94" i="2" s="1"/>
  <c r="C86" i="2"/>
  <c r="D86" i="2" s="1"/>
  <c r="E86" i="2" s="1"/>
  <c r="C78" i="2"/>
  <c r="D78" i="2" s="1"/>
  <c r="E78" i="2" s="1"/>
  <c r="C70" i="2"/>
  <c r="D70" i="2" s="1"/>
  <c r="E70" i="2" s="1"/>
  <c r="C62" i="2"/>
  <c r="D62" i="2" s="1"/>
  <c r="E62" i="2" s="1"/>
  <c r="C54" i="2"/>
  <c r="D54" i="2" s="1"/>
  <c r="E54" i="2" s="1"/>
  <c r="C46" i="2"/>
  <c r="D46" i="2" s="1"/>
  <c r="E46" i="2" s="1"/>
  <c r="C38" i="2"/>
  <c r="D38" i="2" s="1"/>
  <c r="E38" i="2" s="1"/>
  <c r="C30" i="2"/>
  <c r="D30" i="2" s="1"/>
  <c r="E30" i="2" s="1"/>
  <c r="C22" i="2"/>
  <c r="D22" i="2" s="1"/>
  <c r="E22" i="2" s="1"/>
  <c r="C14" i="2"/>
  <c r="D14" i="2" s="1"/>
  <c r="E14" i="2" s="1"/>
  <c r="C6" i="2"/>
  <c r="D6" i="2" s="1"/>
  <c r="E6" i="2" s="1"/>
  <c r="C93" i="2"/>
  <c r="D93" i="2" s="1"/>
  <c r="E93" i="2" s="1"/>
  <c r="C85" i="2"/>
  <c r="D85" i="2" s="1"/>
  <c r="E85" i="2" s="1"/>
  <c r="C77" i="2"/>
  <c r="D77" i="2" s="1"/>
  <c r="E77" i="2" s="1"/>
  <c r="C69" i="2"/>
  <c r="D69" i="2" s="1"/>
  <c r="E69" i="2" s="1"/>
  <c r="C61" i="2"/>
  <c r="D61" i="2" s="1"/>
  <c r="E61" i="2" s="1"/>
  <c r="C53" i="2"/>
  <c r="D53" i="2" s="1"/>
  <c r="E53" i="2" s="1"/>
  <c r="C45" i="2"/>
  <c r="D45" i="2" s="1"/>
  <c r="E45" i="2" s="1"/>
  <c r="C37" i="2"/>
  <c r="D37" i="2" s="1"/>
  <c r="E37" i="2" s="1"/>
  <c r="C29" i="2"/>
  <c r="D29" i="2" s="1"/>
  <c r="E29" i="2" s="1"/>
  <c r="C21" i="2"/>
  <c r="D21" i="2" s="1"/>
  <c r="E21" i="2" s="1"/>
  <c r="C13" i="2"/>
  <c r="D13" i="2" s="1"/>
  <c r="E13" i="2" s="1"/>
  <c r="C5" i="2"/>
  <c r="D5" i="2" s="1"/>
  <c r="E5" i="2" s="1"/>
  <c r="E96" i="2" s="1"/>
  <c r="C92" i="2"/>
  <c r="D92" i="2" s="1"/>
  <c r="E92" i="2" s="1"/>
  <c r="C84" i="2"/>
  <c r="D84" i="2" s="1"/>
  <c r="E84" i="2" s="1"/>
  <c r="C76" i="2"/>
  <c r="D76" i="2" s="1"/>
  <c r="E76" i="2" s="1"/>
  <c r="C68" i="2"/>
  <c r="D68" i="2" s="1"/>
  <c r="E68" i="2" s="1"/>
  <c r="C60" i="2"/>
  <c r="D60" i="2" s="1"/>
  <c r="E60" i="2" s="1"/>
  <c r="C52" i="2"/>
  <c r="D52" i="2" s="1"/>
  <c r="E52" i="2" s="1"/>
  <c r="C44" i="2"/>
  <c r="D44" i="2" s="1"/>
  <c r="E44" i="2" s="1"/>
  <c r="C36" i="2"/>
  <c r="D36" i="2" s="1"/>
  <c r="E36" i="2" s="1"/>
  <c r="C28" i="2"/>
  <c r="D28" i="2" s="1"/>
  <c r="E28" i="2" s="1"/>
  <c r="C20" i="2"/>
  <c r="D20" i="2" s="1"/>
  <c r="E20" i="2" s="1"/>
  <c r="C12" i="2"/>
  <c r="D12" i="2" s="1"/>
  <c r="E12" i="2" s="1"/>
  <c r="I42" i="2" l="1"/>
  <c r="D96" i="2"/>
</calcChain>
</file>

<file path=xl/sharedStrings.xml><?xml version="1.0" encoding="utf-8"?>
<sst xmlns="http://schemas.openxmlformats.org/spreadsheetml/2006/main" count="54" uniqueCount="49">
  <si>
    <t>Дата</t>
  </si>
  <si>
    <t>ВТБ на 1000</t>
  </si>
  <si>
    <t>LN ВТБ-объем</t>
  </si>
  <si>
    <t>ВТБ-цена</t>
  </si>
  <si>
    <t>Втб-объем</t>
  </si>
  <si>
    <t>ВТБ-доходность</t>
  </si>
  <si>
    <t>Сбербанк-цена</t>
  </si>
  <si>
    <t>Сбербанк-объем</t>
  </si>
  <si>
    <t>Сбербанк-доходность</t>
  </si>
  <si>
    <t>Газпром-цена</t>
  </si>
  <si>
    <t>Газпром-объем</t>
  </si>
  <si>
    <t>Газпром-доходность</t>
  </si>
  <si>
    <t>h=k1*x+k0</t>
  </si>
  <si>
    <t>y-h</t>
  </si>
  <si>
    <t>(y-h)^2</t>
  </si>
  <si>
    <t>x^2</t>
  </si>
  <si>
    <t>x*y</t>
  </si>
  <si>
    <t>k0</t>
  </si>
  <si>
    <t>k1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</si>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</sst>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2" borderId="1" xfId="0" applyNumberFormat="1" applyFill="1" applyBorder="1"/>
    <xf numFmtId="0" fontId="0" fillId="2" borderId="2" xfId="0" applyFill="1" applyBorder="1"/>
    <xf numFmtId="164" fontId="0" fillId="2" borderId="2" xfId="0" applyNumberFormat="1" applyFill="1" applyBorder="1"/>
    <xf numFmtId="3" fontId="0" fillId="2" borderId="2" xfId="0" applyNumberFormat="1" applyFill="1" applyBorder="1"/>
    <xf numFmtId="10" fontId="0" fillId="2" borderId="2" xfId="0" applyNumberFormat="1" applyFill="1" applyBorder="1"/>
    <xf numFmtId="10" fontId="0" fillId="2" borderId="3" xfId="0" applyNumberFormat="1" applyFill="1" applyBorder="1"/>
    <xf numFmtId="14" fontId="0" fillId="3" borderId="1" xfId="0" applyNumberFormat="1" applyFill="1" applyBorder="1"/>
    <xf numFmtId="0" fontId="0" fillId="3" borderId="2" xfId="0" applyFill="1" applyBorder="1"/>
    <xf numFmtId="164" fontId="0" fillId="3" borderId="2" xfId="0" applyNumberFormat="1" applyFill="1" applyBorder="1"/>
    <xf numFmtId="3" fontId="0" fillId="3" borderId="2" xfId="0" applyNumberFormat="1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14" fontId="0" fillId="3" borderId="4" xfId="0" applyNumberFormat="1" applyFill="1" applyBorder="1"/>
    <xf numFmtId="0" fontId="0" fillId="3" borderId="5" xfId="0" applyFill="1" applyBorder="1"/>
    <xf numFmtId="164" fontId="0" fillId="3" borderId="5" xfId="0" applyNumberFormat="1" applyFill="1" applyBorder="1"/>
    <xf numFmtId="3" fontId="0" fillId="3" borderId="5" xfId="0" applyNumberFormat="1" applyFill="1" applyBorder="1"/>
    <xf numFmtId="10" fontId="0" fillId="3" borderId="5" xfId="0" applyNumberFormat="1" applyFill="1" applyBorder="1"/>
    <xf numFmtId="10" fontId="0" fillId="3" borderId="6" xfId="0" applyNumberFormat="1" applyFill="1" applyBorder="1"/>
    <xf numFmtId="0" fontId="1" fillId="4" borderId="7" xfId="0" applyFont="1" applyFill="1" applyBorder="1"/>
    <xf numFmtId="0" fontId="1" fillId="4" borderId="8" xfId="0" applyFont="1" applyFill="1" applyBorder="1"/>
    <xf numFmtId="164" fontId="1" fillId="4" borderId="8" xfId="0" applyNumberFormat="1" applyFont="1" applyFill="1" applyBorder="1"/>
    <xf numFmtId="3" fontId="1" fillId="4" borderId="8" xfId="0" applyNumberFormat="1" applyFont="1" applyFill="1" applyBorder="1"/>
    <xf numFmtId="10" fontId="1" fillId="4" borderId="8" xfId="0" applyNumberFormat="1" applyFont="1" applyFill="1" applyBorder="1"/>
    <xf numFmtId="3" fontId="1" fillId="4" borderId="9" xfId="0" applyNumberFormat="1" applyFont="1" applyFill="1" applyBorder="1"/>
    <xf numFmtId="0" fontId="1" fillId="5" borderId="10" xfId="0" applyFont="1" applyFill="1" applyBorder="1"/>
    <xf numFmtId="3" fontId="1" fillId="5" borderId="11" xfId="0" applyNumberFormat="1" applyFont="1" applyFill="1" applyBorder="1"/>
    <xf numFmtId="4" fontId="0" fillId="0" borderId="10" xfId="0" applyNumberFormat="1" applyBorder="1"/>
    <xf numFmtId="4" fontId="0" fillId="0" borderId="11" xfId="0" applyNumberFormat="1" applyBorder="1"/>
    <xf numFmtId="4" fontId="0" fillId="0" borderId="0" xfId="0" applyNumberFormat="1"/>
    <xf numFmtId="0" fontId="0" fillId="0" borderId="0" xfId="0" applyBorder="1"/>
    <xf numFmtId="4" fontId="0" fillId="0" borderId="0" xfId="0" applyNumberFormat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Continuous"/>
    </xf>
  </cellXfs>
  <cellStyles count="1">
    <cellStyle name="Обычный" xfId="0" builtinId="0"/>
  </cellStyles>
  <dxfs count="3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3" formatCode="#,##0"/>
      <fill>
        <patternFill patternType="solid">
          <fgColor theme="5"/>
          <bgColor theme="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theme="5" tint="0.79998168889431442"/>
          <bgColor theme="5" tint="0.79998168889431442"/>
        </patternFill>
      </fill>
    </dxf>
    <dxf>
      <numFmt numFmtId="14" formatCode="0.00%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3" formatCode="#,##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4" formatCode="0.00%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" formatCode="#,##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4" formatCode="0.00%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" formatCode="#,##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4" formatCode="#,##0.000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dd/mm/yyyy"/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"Сбербанк цена- объем"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Лист1!$G$2:$G$95</c:f>
              <c:numCache>
                <c:formatCode>General</c:formatCode>
                <c:ptCount val="94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226.1</c:v>
                </c:pt>
                <c:pt idx="93">
                  <c:v>222.57</c:v>
                </c:pt>
              </c:numCache>
            </c:numRef>
          </c:xVal>
          <c:yVal>
            <c:numRef>
              <c:f>Лист1!$H$2:$H$95</c:f>
              <c:numCache>
                <c:formatCode>#,##0</c:formatCode>
                <c:ptCount val="94"/>
                <c:pt idx="0">
                  <c:v>1191987680</c:v>
                </c:pt>
                <c:pt idx="1">
                  <c:v>1723351580</c:v>
                </c:pt>
                <c:pt idx="2">
                  <c:v>1612212000</c:v>
                </c:pt>
                <c:pt idx="3">
                  <c:v>1691490080</c:v>
                </c:pt>
                <c:pt idx="4">
                  <c:v>1576313810</c:v>
                </c:pt>
                <c:pt idx="5">
                  <c:v>1514417130</c:v>
                </c:pt>
                <c:pt idx="6">
                  <c:v>1603984540</c:v>
                </c:pt>
                <c:pt idx="7">
                  <c:v>1721040080</c:v>
                </c:pt>
                <c:pt idx="8">
                  <c:v>1414145480</c:v>
                </c:pt>
                <c:pt idx="9">
                  <c:v>1926407650</c:v>
                </c:pt>
                <c:pt idx="10">
                  <c:v>1935002670</c:v>
                </c:pt>
                <c:pt idx="11">
                  <c:v>1659044880</c:v>
                </c:pt>
                <c:pt idx="12">
                  <c:v>1563416090</c:v>
                </c:pt>
                <c:pt idx="13">
                  <c:v>1427259190</c:v>
                </c:pt>
                <c:pt idx="14">
                  <c:v>1510458530</c:v>
                </c:pt>
                <c:pt idx="15">
                  <c:v>4898591710</c:v>
                </c:pt>
                <c:pt idx="16">
                  <c:v>4013046200</c:v>
                </c:pt>
                <c:pt idx="17">
                  <c:v>3001439250</c:v>
                </c:pt>
                <c:pt idx="18">
                  <c:v>2008494660</c:v>
                </c:pt>
                <c:pt idx="19">
                  <c:v>2551370010</c:v>
                </c:pt>
                <c:pt idx="20">
                  <c:v>3076887590</c:v>
                </c:pt>
                <c:pt idx="21">
                  <c:v>2891411920</c:v>
                </c:pt>
                <c:pt idx="22">
                  <c:v>2905609940</c:v>
                </c:pt>
                <c:pt idx="23">
                  <c:v>2030051460</c:v>
                </c:pt>
                <c:pt idx="24">
                  <c:v>4337561310</c:v>
                </c:pt>
                <c:pt idx="25">
                  <c:v>2691982770</c:v>
                </c:pt>
                <c:pt idx="26">
                  <c:v>3583789870</c:v>
                </c:pt>
                <c:pt idx="27">
                  <c:v>2785656310</c:v>
                </c:pt>
                <c:pt idx="28">
                  <c:v>3217030850</c:v>
                </c:pt>
                <c:pt idx="29">
                  <c:v>1830904250</c:v>
                </c:pt>
                <c:pt idx="30">
                  <c:v>1885405260</c:v>
                </c:pt>
                <c:pt idx="31">
                  <c:v>2690621070</c:v>
                </c:pt>
                <c:pt idx="32">
                  <c:v>2488111940</c:v>
                </c:pt>
                <c:pt idx="33">
                  <c:v>2008042110</c:v>
                </c:pt>
                <c:pt idx="34">
                  <c:v>2849625200</c:v>
                </c:pt>
                <c:pt idx="35">
                  <c:v>2286927960</c:v>
                </c:pt>
                <c:pt idx="36">
                  <c:v>1880909280</c:v>
                </c:pt>
                <c:pt idx="37">
                  <c:v>2060145470</c:v>
                </c:pt>
                <c:pt idx="38">
                  <c:v>2184006710</c:v>
                </c:pt>
                <c:pt idx="39">
                  <c:v>1959737430</c:v>
                </c:pt>
                <c:pt idx="40">
                  <c:v>2125196160</c:v>
                </c:pt>
                <c:pt idx="41">
                  <c:v>1387771330</c:v>
                </c:pt>
                <c:pt idx="42">
                  <c:v>1550840130</c:v>
                </c:pt>
                <c:pt idx="43">
                  <c:v>1224653180</c:v>
                </c:pt>
                <c:pt idx="44">
                  <c:v>1150874110</c:v>
                </c:pt>
                <c:pt idx="45">
                  <c:v>1118608200</c:v>
                </c:pt>
                <c:pt idx="46">
                  <c:v>777345030</c:v>
                </c:pt>
                <c:pt idx="47">
                  <c:v>1113951960</c:v>
                </c:pt>
                <c:pt idx="48">
                  <c:v>1204467020</c:v>
                </c:pt>
                <c:pt idx="49">
                  <c:v>989614480</c:v>
                </c:pt>
                <c:pt idx="50">
                  <c:v>817013500</c:v>
                </c:pt>
                <c:pt idx="51">
                  <c:v>980688220</c:v>
                </c:pt>
                <c:pt idx="52">
                  <c:v>965518550</c:v>
                </c:pt>
                <c:pt idx="53">
                  <c:v>825457660</c:v>
                </c:pt>
                <c:pt idx="54">
                  <c:v>1249106940</c:v>
                </c:pt>
                <c:pt idx="55">
                  <c:v>1056892340</c:v>
                </c:pt>
                <c:pt idx="56">
                  <c:v>1066034430</c:v>
                </c:pt>
                <c:pt idx="57">
                  <c:v>943835730</c:v>
                </c:pt>
                <c:pt idx="58">
                  <c:v>745570010</c:v>
                </c:pt>
                <c:pt idx="59">
                  <c:v>1254395580</c:v>
                </c:pt>
                <c:pt idx="60">
                  <c:v>683304570</c:v>
                </c:pt>
                <c:pt idx="61">
                  <c:v>840068720</c:v>
                </c:pt>
                <c:pt idx="62">
                  <c:v>1032064390</c:v>
                </c:pt>
                <c:pt idx="63">
                  <c:v>993704870</c:v>
                </c:pt>
                <c:pt idx="64">
                  <c:v>2377768000</c:v>
                </c:pt>
                <c:pt idx="65">
                  <c:v>1043698830</c:v>
                </c:pt>
                <c:pt idx="66">
                  <c:v>1083180080</c:v>
                </c:pt>
                <c:pt idx="67">
                  <c:v>1232290050</c:v>
                </c:pt>
                <c:pt idx="68">
                  <c:v>1774159080</c:v>
                </c:pt>
                <c:pt idx="69">
                  <c:v>1723030800</c:v>
                </c:pt>
                <c:pt idx="70">
                  <c:v>1809539820</c:v>
                </c:pt>
                <c:pt idx="71">
                  <c:v>1567568800</c:v>
                </c:pt>
                <c:pt idx="72">
                  <c:v>1147560770</c:v>
                </c:pt>
                <c:pt idx="73">
                  <c:v>1181569160</c:v>
                </c:pt>
                <c:pt idx="74">
                  <c:v>1316335610</c:v>
                </c:pt>
                <c:pt idx="75">
                  <c:v>1071950350</c:v>
                </c:pt>
                <c:pt idx="76">
                  <c:v>1567685270</c:v>
                </c:pt>
                <c:pt idx="77">
                  <c:v>1029175370</c:v>
                </c:pt>
                <c:pt idx="78">
                  <c:v>1023004980</c:v>
                </c:pt>
                <c:pt idx="79">
                  <c:v>780046580</c:v>
                </c:pt>
                <c:pt idx="80">
                  <c:v>1024861980</c:v>
                </c:pt>
                <c:pt idx="81">
                  <c:v>796864790</c:v>
                </c:pt>
                <c:pt idx="82">
                  <c:v>894393040</c:v>
                </c:pt>
                <c:pt idx="83">
                  <c:v>643074600</c:v>
                </c:pt>
                <c:pt idx="84">
                  <c:v>666344120</c:v>
                </c:pt>
                <c:pt idx="85">
                  <c:v>747137520</c:v>
                </c:pt>
                <c:pt idx="86">
                  <c:v>919822790</c:v>
                </c:pt>
                <c:pt idx="87">
                  <c:v>3001736660</c:v>
                </c:pt>
                <c:pt idx="88">
                  <c:v>1768222700</c:v>
                </c:pt>
                <c:pt idx="89">
                  <c:v>1359045230</c:v>
                </c:pt>
                <c:pt idx="90">
                  <c:v>1522268370</c:v>
                </c:pt>
                <c:pt idx="91">
                  <c:v>1088082960</c:v>
                </c:pt>
                <c:pt idx="92">
                  <c:v>1324478990</c:v>
                </c:pt>
                <c:pt idx="93">
                  <c:v>115404410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2-9E4C-B554-7BDF8A45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13920"/>
        <c:axId val="1295842416"/>
      </c:scatterChart>
      <c:valAx>
        <c:axId val="12957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842416"/>
        <c:crosses val="autoZero"/>
        <c:crossBetween val="midCat"/>
      </c:valAx>
      <c:valAx>
        <c:axId val="12958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7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Лист1!$G$1</c:f>
              <c:strCache>
                <c:ptCount val="1"/>
                <c:pt idx="0">
                  <c:v>Сбербанк-цена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Лист1!$G$2:$G$95</c:f>
              <c:numCache>
                <c:formatCode>General</c:formatCode>
                <c:ptCount val="94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226.1</c:v>
                </c:pt>
                <c:pt idx="93">
                  <c:v>222.57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3-1444-92CA-83BCCF89C596}"/>
            </c:ext>
          </c:extLst>
        </c:ser>
        <c:ser>
          <c:idx val="2"/>
          <c:order val="2"/>
          <c:tx>
            <c:strRef>
              <c:f>Лист1!$J$1</c:f>
              <c:strCache>
                <c:ptCount val="1"/>
                <c:pt idx="0">
                  <c:v>Газпром-цена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Лист1!$J$2:$J$95</c:f>
              <c:numCache>
                <c:formatCode>General</c:formatCode>
                <c:ptCount val="94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181.01</c:v>
                </c:pt>
                <c:pt idx="93">
                  <c:v>181.95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3-1444-92CA-83BCCF89C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272080"/>
        <c:axId val="1403273728"/>
      </c:lineChart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ВТБ-цена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Лист1!$D$2:$D$95</c:f>
              <c:numCache>
                <c:formatCode>General</c:formatCode>
                <c:ptCount val="94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3.5374999999999997E-2</c:v>
                </c:pt>
                <c:pt idx="93">
                  <c:v>3.5555000000000003E-2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3-1444-92CA-83BCCF89C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933024"/>
        <c:axId val="1393111888"/>
      </c:lineChart>
      <c:catAx>
        <c:axId val="14032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3273728"/>
        <c:crosses val="autoZero"/>
        <c:auto val="1"/>
        <c:lblAlgn val="ctr"/>
        <c:lblOffset val="100"/>
        <c:noMultiLvlLbl val="0"/>
      </c:catAx>
      <c:valAx>
        <c:axId val="14032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3272080"/>
        <c:crosses val="autoZero"/>
        <c:crossBetween val="between"/>
      </c:valAx>
      <c:valAx>
        <c:axId val="139311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933024"/>
        <c:crosses val="max"/>
        <c:crossBetween val="between"/>
      </c:valAx>
      <c:catAx>
        <c:axId val="139293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93111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38637249551728"/>
          <c:y val="1.5292479108635097E-2"/>
          <c:w val="0.79913339050440479"/>
          <c:h val="0.8410578378259820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Сбербанк-объем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Лист2!$A$2:$A$96</c:f>
              <c:numCache>
                <c:formatCode>#,##0.00</c:formatCode>
                <c:ptCount val="94"/>
                <c:pt idx="0">
                  <c:v>54.9</c:v>
                </c:pt>
                <c:pt idx="1">
                  <c:v>61.5</c:v>
                </c:pt>
                <c:pt idx="2">
                  <c:v>62.88</c:v>
                </c:pt>
                <c:pt idx="3">
                  <c:v>72.25</c:v>
                </c:pt>
                <c:pt idx="4">
                  <c:v>72.3</c:v>
                </c:pt>
                <c:pt idx="5">
                  <c:v>72.349999999999994</c:v>
                </c:pt>
                <c:pt idx="6">
                  <c:v>72.5</c:v>
                </c:pt>
                <c:pt idx="7">
                  <c:v>73.209999999999994</c:v>
                </c:pt>
                <c:pt idx="8">
                  <c:v>73.5</c:v>
                </c:pt>
                <c:pt idx="9">
                  <c:v>73.599999999999994</c:v>
                </c:pt>
                <c:pt idx="10">
                  <c:v>74.5</c:v>
                </c:pt>
                <c:pt idx="11">
                  <c:v>75.3</c:v>
                </c:pt>
                <c:pt idx="12">
                  <c:v>75.52</c:v>
                </c:pt>
                <c:pt idx="13">
                  <c:v>75.91</c:v>
                </c:pt>
                <c:pt idx="14">
                  <c:v>76.23</c:v>
                </c:pt>
                <c:pt idx="15">
                  <c:v>76.900000000000006</c:v>
                </c:pt>
                <c:pt idx="16">
                  <c:v>83.8</c:v>
                </c:pt>
                <c:pt idx="17">
                  <c:v>84.5</c:v>
                </c:pt>
                <c:pt idx="18">
                  <c:v>84.5</c:v>
                </c:pt>
                <c:pt idx="19">
                  <c:v>88.23</c:v>
                </c:pt>
                <c:pt idx="20">
                  <c:v>90.53</c:v>
                </c:pt>
                <c:pt idx="21">
                  <c:v>91.16</c:v>
                </c:pt>
                <c:pt idx="22">
                  <c:v>92.94</c:v>
                </c:pt>
                <c:pt idx="23">
                  <c:v>93.68</c:v>
                </c:pt>
                <c:pt idx="24">
                  <c:v>94.7</c:v>
                </c:pt>
                <c:pt idx="25">
                  <c:v>95.23</c:v>
                </c:pt>
                <c:pt idx="26">
                  <c:v>96.5</c:v>
                </c:pt>
                <c:pt idx="27">
                  <c:v>97.86</c:v>
                </c:pt>
                <c:pt idx="28">
                  <c:v>98.86</c:v>
                </c:pt>
                <c:pt idx="29">
                  <c:v>99.05</c:v>
                </c:pt>
                <c:pt idx="30">
                  <c:v>99.11</c:v>
                </c:pt>
                <c:pt idx="31">
                  <c:v>101.17</c:v>
                </c:pt>
                <c:pt idx="32">
                  <c:v>101.26</c:v>
                </c:pt>
                <c:pt idx="33">
                  <c:v>102.74</c:v>
                </c:pt>
                <c:pt idx="34">
                  <c:v>102.9</c:v>
                </c:pt>
                <c:pt idx="35">
                  <c:v>103.07</c:v>
                </c:pt>
                <c:pt idx="36">
                  <c:v>104.57</c:v>
                </c:pt>
                <c:pt idx="37">
                  <c:v>107</c:v>
                </c:pt>
                <c:pt idx="38">
                  <c:v>109.59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145.59</c:v>
                </c:pt>
                <c:pt idx="47">
                  <c:v>147.4</c:v>
                </c:pt>
                <c:pt idx="48">
                  <c:v>155.93</c:v>
                </c:pt>
                <c:pt idx="49">
                  <c:v>156</c:v>
                </c:pt>
                <c:pt idx="50">
                  <c:v>158.69999999999999</c:v>
                </c:pt>
                <c:pt idx="51">
                  <c:v>159.80000000000001</c:v>
                </c:pt>
                <c:pt idx="52">
                  <c:v>164.53</c:v>
                </c:pt>
                <c:pt idx="53">
                  <c:v>165.2</c:v>
                </c:pt>
                <c:pt idx="54">
                  <c:v>172.2</c:v>
                </c:pt>
                <c:pt idx="55">
                  <c:v>173.25</c:v>
                </c:pt>
                <c:pt idx="56">
                  <c:v>182</c:v>
                </c:pt>
                <c:pt idx="57">
                  <c:v>183.51</c:v>
                </c:pt>
                <c:pt idx="58">
                  <c:v>186.3</c:v>
                </c:pt>
                <c:pt idx="59">
                  <c:v>187.21</c:v>
                </c:pt>
                <c:pt idx="60">
                  <c:v>189.8</c:v>
                </c:pt>
                <c:pt idx="61">
                  <c:v>192.33</c:v>
                </c:pt>
                <c:pt idx="62">
                  <c:v>193.8</c:v>
                </c:pt>
                <c:pt idx="63">
                  <c:v>194</c:v>
                </c:pt>
                <c:pt idx="64">
                  <c:v>197.25</c:v>
                </c:pt>
                <c:pt idx="65">
                  <c:v>200.5</c:v>
                </c:pt>
                <c:pt idx="66">
                  <c:v>203.22</c:v>
                </c:pt>
                <c:pt idx="67">
                  <c:v>203.32</c:v>
                </c:pt>
                <c:pt idx="68">
                  <c:v>207.8</c:v>
                </c:pt>
                <c:pt idx="69">
                  <c:v>214.42</c:v>
                </c:pt>
                <c:pt idx="70">
                  <c:v>214.86</c:v>
                </c:pt>
                <c:pt idx="71">
                  <c:v>217.9</c:v>
                </c:pt>
                <c:pt idx="72">
                  <c:v>218</c:v>
                </c:pt>
                <c:pt idx="73">
                  <c:v>221.57</c:v>
                </c:pt>
                <c:pt idx="74">
                  <c:v>222.36</c:v>
                </c:pt>
                <c:pt idx="75">
                  <c:v>222.57</c:v>
                </c:pt>
                <c:pt idx="76">
                  <c:v>224.2</c:v>
                </c:pt>
                <c:pt idx="77">
                  <c:v>224.35</c:v>
                </c:pt>
                <c:pt idx="78">
                  <c:v>225.17</c:v>
                </c:pt>
                <c:pt idx="79">
                  <c:v>225.2</c:v>
                </c:pt>
                <c:pt idx="80">
                  <c:v>226.1</c:v>
                </c:pt>
                <c:pt idx="81">
                  <c:v>226.99</c:v>
                </c:pt>
                <c:pt idx="82">
                  <c:v>227.71</c:v>
                </c:pt>
                <c:pt idx="83">
                  <c:v>233.24</c:v>
                </c:pt>
                <c:pt idx="84">
                  <c:v>233.36</c:v>
                </c:pt>
                <c:pt idx="85">
                  <c:v>233.49</c:v>
                </c:pt>
                <c:pt idx="86">
                  <c:v>233.98</c:v>
                </c:pt>
                <c:pt idx="87">
                  <c:v>234.89</c:v>
                </c:pt>
                <c:pt idx="88">
                  <c:v>238.55</c:v>
                </c:pt>
                <c:pt idx="89">
                  <c:v>252.2</c:v>
                </c:pt>
                <c:pt idx="90">
                  <c:v>253.57</c:v>
                </c:pt>
                <c:pt idx="91">
                  <c:v>254.75</c:v>
                </c:pt>
                <c:pt idx="92">
                  <c:v>264.5</c:v>
                </c:pt>
                <c:pt idx="93">
                  <c:v>272.39999999999998</c:v>
                </c:pt>
              </c:numCache>
            </c:numRef>
          </c:xVal>
          <c:yVal>
            <c:numRef>
              <c:f>Лист2!$B$2:$B$96</c:f>
              <c:numCache>
                <c:formatCode>#,##0.00</c:formatCode>
                <c:ptCount val="94"/>
                <c:pt idx="0">
                  <c:v>4337561310</c:v>
                </c:pt>
                <c:pt idx="1">
                  <c:v>2691982770</c:v>
                </c:pt>
                <c:pt idx="2">
                  <c:v>2785656310</c:v>
                </c:pt>
                <c:pt idx="3">
                  <c:v>2030051460</c:v>
                </c:pt>
                <c:pt idx="4">
                  <c:v>2690621070</c:v>
                </c:pt>
                <c:pt idx="5">
                  <c:v>1885405260</c:v>
                </c:pt>
                <c:pt idx="6">
                  <c:v>4013046200</c:v>
                </c:pt>
                <c:pt idx="7">
                  <c:v>3076887590</c:v>
                </c:pt>
                <c:pt idx="8">
                  <c:v>1830904250</c:v>
                </c:pt>
                <c:pt idx="9">
                  <c:v>2551370010</c:v>
                </c:pt>
                <c:pt idx="10">
                  <c:v>2488111940</c:v>
                </c:pt>
                <c:pt idx="11">
                  <c:v>2008042110</c:v>
                </c:pt>
                <c:pt idx="12">
                  <c:v>2891411920</c:v>
                </c:pt>
                <c:pt idx="13">
                  <c:v>3583789870</c:v>
                </c:pt>
                <c:pt idx="14">
                  <c:v>2905609940</c:v>
                </c:pt>
                <c:pt idx="15">
                  <c:v>3217030850</c:v>
                </c:pt>
                <c:pt idx="16">
                  <c:v>4898591710</c:v>
                </c:pt>
                <c:pt idx="17">
                  <c:v>3001439250</c:v>
                </c:pt>
                <c:pt idx="18">
                  <c:v>2008494660</c:v>
                </c:pt>
                <c:pt idx="19">
                  <c:v>1414145480</c:v>
                </c:pt>
                <c:pt idx="20">
                  <c:v>2849625200</c:v>
                </c:pt>
                <c:pt idx="21">
                  <c:v>1510458530</c:v>
                </c:pt>
                <c:pt idx="22">
                  <c:v>1191987680</c:v>
                </c:pt>
                <c:pt idx="23">
                  <c:v>1603984540</c:v>
                </c:pt>
                <c:pt idx="24">
                  <c:v>1427259190</c:v>
                </c:pt>
                <c:pt idx="25">
                  <c:v>1721040080</c:v>
                </c:pt>
                <c:pt idx="26">
                  <c:v>2060145470</c:v>
                </c:pt>
                <c:pt idx="27">
                  <c:v>1926407650</c:v>
                </c:pt>
                <c:pt idx="28">
                  <c:v>1691490080</c:v>
                </c:pt>
                <c:pt idx="29">
                  <c:v>1514417130</c:v>
                </c:pt>
                <c:pt idx="30">
                  <c:v>1576313810</c:v>
                </c:pt>
                <c:pt idx="31">
                  <c:v>1563416090</c:v>
                </c:pt>
                <c:pt idx="32">
                  <c:v>1880909280</c:v>
                </c:pt>
                <c:pt idx="33">
                  <c:v>1935002670</c:v>
                </c:pt>
                <c:pt idx="34">
                  <c:v>2286927960</c:v>
                </c:pt>
                <c:pt idx="35">
                  <c:v>1659044880</c:v>
                </c:pt>
                <c:pt idx="36">
                  <c:v>1612212000</c:v>
                </c:pt>
                <c:pt idx="37">
                  <c:v>2184006710</c:v>
                </c:pt>
                <c:pt idx="38">
                  <c:v>1723351580</c:v>
                </c:pt>
                <c:pt idx="39">
                  <c:v>1959737430</c:v>
                </c:pt>
                <c:pt idx="40">
                  <c:v>2125196160</c:v>
                </c:pt>
                <c:pt idx="41">
                  <c:v>1387771330</c:v>
                </c:pt>
                <c:pt idx="42">
                  <c:v>1550840130</c:v>
                </c:pt>
                <c:pt idx="43">
                  <c:v>1224653180</c:v>
                </c:pt>
                <c:pt idx="44">
                  <c:v>1150874110</c:v>
                </c:pt>
                <c:pt idx="45">
                  <c:v>1118608200</c:v>
                </c:pt>
                <c:pt idx="46">
                  <c:v>1249106940</c:v>
                </c:pt>
                <c:pt idx="47">
                  <c:v>777345030</c:v>
                </c:pt>
                <c:pt idx="48">
                  <c:v>825457660</c:v>
                </c:pt>
                <c:pt idx="49">
                  <c:v>817013500</c:v>
                </c:pt>
                <c:pt idx="50">
                  <c:v>1113951960</c:v>
                </c:pt>
                <c:pt idx="51">
                  <c:v>980688220</c:v>
                </c:pt>
                <c:pt idx="52">
                  <c:v>1056892340</c:v>
                </c:pt>
                <c:pt idx="53">
                  <c:v>965518550</c:v>
                </c:pt>
                <c:pt idx="54">
                  <c:v>989614480</c:v>
                </c:pt>
                <c:pt idx="55">
                  <c:v>1204467020</c:v>
                </c:pt>
                <c:pt idx="56">
                  <c:v>1774159080</c:v>
                </c:pt>
                <c:pt idx="57">
                  <c:v>1066034430</c:v>
                </c:pt>
                <c:pt idx="58">
                  <c:v>1147560770</c:v>
                </c:pt>
                <c:pt idx="59">
                  <c:v>3001736660</c:v>
                </c:pt>
                <c:pt idx="60">
                  <c:v>1809539820</c:v>
                </c:pt>
                <c:pt idx="61">
                  <c:v>943835730</c:v>
                </c:pt>
                <c:pt idx="62">
                  <c:v>745570010</c:v>
                </c:pt>
                <c:pt idx="63">
                  <c:v>1567568800</c:v>
                </c:pt>
                <c:pt idx="64">
                  <c:v>1768222700</c:v>
                </c:pt>
                <c:pt idx="65">
                  <c:v>1359045230</c:v>
                </c:pt>
                <c:pt idx="66">
                  <c:v>1522268370</c:v>
                </c:pt>
                <c:pt idx="67">
                  <c:v>1723030800</c:v>
                </c:pt>
                <c:pt idx="68">
                  <c:v>1316335610</c:v>
                </c:pt>
                <c:pt idx="69">
                  <c:v>1071950350</c:v>
                </c:pt>
                <c:pt idx="70">
                  <c:v>1232290050</c:v>
                </c:pt>
                <c:pt idx="71">
                  <c:v>1181569160</c:v>
                </c:pt>
                <c:pt idx="72">
                  <c:v>1083180080</c:v>
                </c:pt>
                <c:pt idx="73">
                  <c:v>1088082960</c:v>
                </c:pt>
                <c:pt idx="74">
                  <c:v>1043698830</c:v>
                </c:pt>
                <c:pt idx="75">
                  <c:v>115404410</c:v>
                </c:pt>
                <c:pt idx="76">
                  <c:v>1024861980</c:v>
                </c:pt>
                <c:pt idx="77">
                  <c:v>1254395580</c:v>
                </c:pt>
                <c:pt idx="78">
                  <c:v>1567685270</c:v>
                </c:pt>
                <c:pt idx="79">
                  <c:v>683304570</c:v>
                </c:pt>
                <c:pt idx="80">
                  <c:v>1324478990</c:v>
                </c:pt>
                <c:pt idx="81">
                  <c:v>2377768000</c:v>
                </c:pt>
                <c:pt idx="82">
                  <c:v>796864790</c:v>
                </c:pt>
                <c:pt idx="83">
                  <c:v>1029175370</c:v>
                </c:pt>
                <c:pt idx="84">
                  <c:v>919822790</c:v>
                </c:pt>
                <c:pt idx="85">
                  <c:v>780046580</c:v>
                </c:pt>
                <c:pt idx="86">
                  <c:v>643074600</c:v>
                </c:pt>
                <c:pt idx="87">
                  <c:v>894393040</c:v>
                </c:pt>
                <c:pt idx="88">
                  <c:v>1023004980</c:v>
                </c:pt>
                <c:pt idx="89">
                  <c:v>747137520</c:v>
                </c:pt>
                <c:pt idx="90">
                  <c:v>993704870</c:v>
                </c:pt>
                <c:pt idx="91">
                  <c:v>666344120</c:v>
                </c:pt>
                <c:pt idx="92">
                  <c:v>840068720</c:v>
                </c:pt>
                <c:pt idx="93">
                  <c:v>1032064390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2-DF48-8943-659FFE7424A6}"/>
            </c:ext>
          </c:extLst>
        </c:ser>
        <c:ser>
          <c:idx val="1"/>
          <c:order val="1"/>
          <c:tx>
            <c:v>Тренд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Лист2!$A$2:$A$95</c:f>
              <c:numCache>
                <c:formatCode>#,##0.00</c:formatCode>
                <c:ptCount val="94"/>
                <c:pt idx="0">
                  <c:v>54.9</c:v>
                </c:pt>
                <c:pt idx="1">
                  <c:v>61.5</c:v>
                </c:pt>
                <c:pt idx="2">
                  <c:v>62.88</c:v>
                </c:pt>
                <c:pt idx="3">
                  <c:v>72.25</c:v>
                </c:pt>
                <c:pt idx="4">
                  <c:v>72.3</c:v>
                </c:pt>
                <c:pt idx="5">
                  <c:v>72.349999999999994</c:v>
                </c:pt>
                <c:pt idx="6">
                  <c:v>72.5</c:v>
                </c:pt>
                <c:pt idx="7">
                  <c:v>73.209999999999994</c:v>
                </c:pt>
                <c:pt idx="8">
                  <c:v>73.5</c:v>
                </c:pt>
                <c:pt idx="9">
                  <c:v>73.599999999999994</c:v>
                </c:pt>
                <c:pt idx="10">
                  <c:v>74.5</c:v>
                </c:pt>
                <c:pt idx="11">
                  <c:v>75.3</c:v>
                </c:pt>
                <c:pt idx="12">
                  <c:v>75.52</c:v>
                </c:pt>
                <c:pt idx="13">
                  <c:v>75.91</c:v>
                </c:pt>
                <c:pt idx="14">
                  <c:v>76.23</c:v>
                </c:pt>
                <c:pt idx="15">
                  <c:v>76.900000000000006</c:v>
                </c:pt>
                <c:pt idx="16">
                  <c:v>83.8</c:v>
                </c:pt>
                <c:pt idx="17">
                  <c:v>84.5</c:v>
                </c:pt>
                <c:pt idx="18">
                  <c:v>84.5</c:v>
                </c:pt>
                <c:pt idx="19">
                  <c:v>88.23</c:v>
                </c:pt>
                <c:pt idx="20">
                  <c:v>90.53</c:v>
                </c:pt>
                <c:pt idx="21">
                  <c:v>91.16</c:v>
                </c:pt>
                <c:pt idx="22">
                  <c:v>92.94</c:v>
                </c:pt>
                <c:pt idx="23">
                  <c:v>93.68</c:v>
                </c:pt>
                <c:pt idx="24">
                  <c:v>94.7</c:v>
                </c:pt>
                <c:pt idx="25">
                  <c:v>95.23</c:v>
                </c:pt>
                <c:pt idx="26">
                  <c:v>96.5</c:v>
                </c:pt>
                <c:pt idx="27">
                  <c:v>97.86</c:v>
                </c:pt>
                <c:pt idx="28">
                  <c:v>98.86</c:v>
                </c:pt>
                <c:pt idx="29">
                  <c:v>99.05</c:v>
                </c:pt>
                <c:pt idx="30">
                  <c:v>99.11</c:v>
                </c:pt>
                <c:pt idx="31">
                  <c:v>101.17</c:v>
                </c:pt>
                <c:pt idx="32">
                  <c:v>101.26</c:v>
                </c:pt>
                <c:pt idx="33">
                  <c:v>102.74</c:v>
                </c:pt>
                <c:pt idx="34">
                  <c:v>102.9</c:v>
                </c:pt>
                <c:pt idx="35">
                  <c:v>103.07</c:v>
                </c:pt>
                <c:pt idx="36">
                  <c:v>104.57</c:v>
                </c:pt>
                <c:pt idx="37">
                  <c:v>107</c:v>
                </c:pt>
                <c:pt idx="38">
                  <c:v>109.59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145.59</c:v>
                </c:pt>
                <c:pt idx="47">
                  <c:v>147.4</c:v>
                </c:pt>
                <c:pt idx="48">
                  <c:v>155.93</c:v>
                </c:pt>
                <c:pt idx="49">
                  <c:v>156</c:v>
                </c:pt>
                <c:pt idx="50">
                  <c:v>158.69999999999999</c:v>
                </c:pt>
                <c:pt idx="51">
                  <c:v>159.80000000000001</c:v>
                </c:pt>
                <c:pt idx="52">
                  <c:v>164.53</c:v>
                </c:pt>
                <c:pt idx="53">
                  <c:v>165.2</c:v>
                </c:pt>
                <c:pt idx="54">
                  <c:v>172.2</c:v>
                </c:pt>
                <c:pt idx="55">
                  <c:v>173.25</c:v>
                </c:pt>
                <c:pt idx="56">
                  <c:v>182</c:v>
                </c:pt>
                <c:pt idx="57">
                  <c:v>183.51</c:v>
                </c:pt>
                <c:pt idx="58">
                  <c:v>186.3</c:v>
                </c:pt>
                <c:pt idx="59">
                  <c:v>187.21</c:v>
                </c:pt>
                <c:pt idx="60">
                  <c:v>189.8</c:v>
                </c:pt>
                <c:pt idx="61">
                  <c:v>192.33</c:v>
                </c:pt>
                <c:pt idx="62">
                  <c:v>193.8</c:v>
                </c:pt>
                <c:pt idx="63">
                  <c:v>194</c:v>
                </c:pt>
                <c:pt idx="64">
                  <c:v>197.25</c:v>
                </c:pt>
                <c:pt idx="65">
                  <c:v>200.5</c:v>
                </c:pt>
                <c:pt idx="66">
                  <c:v>203.22</c:v>
                </c:pt>
                <c:pt idx="67">
                  <c:v>203.32</c:v>
                </c:pt>
                <c:pt idx="68">
                  <c:v>207.8</c:v>
                </c:pt>
                <c:pt idx="69">
                  <c:v>214.42</c:v>
                </c:pt>
                <c:pt idx="70">
                  <c:v>214.86</c:v>
                </c:pt>
                <c:pt idx="71">
                  <c:v>217.9</c:v>
                </c:pt>
                <c:pt idx="72">
                  <c:v>218</c:v>
                </c:pt>
                <c:pt idx="73">
                  <c:v>221.57</c:v>
                </c:pt>
                <c:pt idx="74">
                  <c:v>222.36</c:v>
                </c:pt>
                <c:pt idx="75">
                  <c:v>222.57</c:v>
                </c:pt>
                <c:pt idx="76">
                  <c:v>224.2</c:v>
                </c:pt>
                <c:pt idx="77">
                  <c:v>224.35</c:v>
                </c:pt>
                <c:pt idx="78">
                  <c:v>225.17</c:v>
                </c:pt>
                <c:pt idx="79">
                  <c:v>225.2</c:v>
                </c:pt>
                <c:pt idx="80">
                  <c:v>226.1</c:v>
                </c:pt>
                <c:pt idx="81">
                  <c:v>226.99</c:v>
                </c:pt>
                <c:pt idx="82">
                  <c:v>227.71</c:v>
                </c:pt>
                <c:pt idx="83">
                  <c:v>233.24</c:v>
                </c:pt>
                <c:pt idx="84">
                  <c:v>233.36</c:v>
                </c:pt>
                <c:pt idx="85">
                  <c:v>233.49</c:v>
                </c:pt>
                <c:pt idx="86">
                  <c:v>233.98</c:v>
                </c:pt>
                <c:pt idx="87">
                  <c:v>234.89</c:v>
                </c:pt>
                <c:pt idx="88">
                  <c:v>238.55</c:v>
                </c:pt>
                <c:pt idx="89">
                  <c:v>252.2</c:v>
                </c:pt>
                <c:pt idx="90">
                  <c:v>253.57</c:v>
                </c:pt>
                <c:pt idx="91">
                  <c:v>254.75</c:v>
                </c:pt>
                <c:pt idx="92">
                  <c:v>264.5</c:v>
                </c:pt>
                <c:pt idx="93">
                  <c:v>272.39999999999998</c:v>
                </c:pt>
              </c:numCache>
            </c:numRef>
          </c:xVal>
          <c:yVal>
            <c:numRef>
              <c:f>Лист2!$C$2:$C$95</c:f>
              <c:numCache>
                <c:formatCode>#,##0.00</c:formatCode>
                <c:ptCount val="94"/>
                <c:pt idx="0">
                  <c:v>3451000000</c:v>
                </c:pt>
                <c:pt idx="1">
                  <c:v>3385000000</c:v>
                </c:pt>
                <c:pt idx="2">
                  <c:v>3371200000</c:v>
                </c:pt>
                <c:pt idx="3">
                  <c:v>3277500000</c:v>
                </c:pt>
                <c:pt idx="4">
                  <c:v>3277000000</c:v>
                </c:pt>
                <c:pt idx="5">
                  <c:v>3276500000</c:v>
                </c:pt>
                <c:pt idx="6">
                  <c:v>3275000000</c:v>
                </c:pt>
                <c:pt idx="7">
                  <c:v>3267900000</c:v>
                </c:pt>
                <c:pt idx="8">
                  <c:v>3265000000</c:v>
                </c:pt>
                <c:pt idx="9">
                  <c:v>3264000000</c:v>
                </c:pt>
                <c:pt idx="10">
                  <c:v>3255000000</c:v>
                </c:pt>
                <c:pt idx="11">
                  <c:v>3247000000</c:v>
                </c:pt>
                <c:pt idx="12">
                  <c:v>3244800000</c:v>
                </c:pt>
                <c:pt idx="13">
                  <c:v>3240900000</c:v>
                </c:pt>
                <c:pt idx="14">
                  <c:v>3237700000</c:v>
                </c:pt>
                <c:pt idx="15">
                  <c:v>3231000000</c:v>
                </c:pt>
                <c:pt idx="16">
                  <c:v>3162000000</c:v>
                </c:pt>
                <c:pt idx="17">
                  <c:v>3155000000</c:v>
                </c:pt>
                <c:pt idx="18">
                  <c:v>3155000000</c:v>
                </c:pt>
                <c:pt idx="19">
                  <c:v>3117700000</c:v>
                </c:pt>
                <c:pt idx="20">
                  <c:v>3094700000</c:v>
                </c:pt>
                <c:pt idx="21">
                  <c:v>3088400000</c:v>
                </c:pt>
                <c:pt idx="22">
                  <c:v>3070600000</c:v>
                </c:pt>
                <c:pt idx="23">
                  <c:v>3063200000</c:v>
                </c:pt>
                <c:pt idx="24">
                  <c:v>3053000000</c:v>
                </c:pt>
                <c:pt idx="25">
                  <c:v>3047700000</c:v>
                </c:pt>
                <c:pt idx="26">
                  <c:v>3035000000</c:v>
                </c:pt>
                <c:pt idx="27">
                  <c:v>3021400000</c:v>
                </c:pt>
                <c:pt idx="28">
                  <c:v>3011400000</c:v>
                </c:pt>
                <c:pt idx="29">
                  <c:v>3009500000</c:v>
                </c:pt>
                <c:pt idx="30">
                  <c:v>3008900000</c:v>
                </c:pt>
                <c:pt idx="31">
                  <c:v>2988300000</c:v>
                </c:pt>
                <c:pt idx="32">
                  <c:v>2987400000</c:v>
                </c:pt>
                <c:pt idx="33">
                  <c:v>2972600000</c:v>
                </c:pt>
                <c:pt idx="34">
                  <c:v>2971000000</c:v>
                </c:pt>
                <c:pt idx="35">
                  <c:v>2969300000</c:v>
                </c:pt>
                <c:pt idx="36">
                  <c:v>2954300000</c:v>
                </c:pt>
                <c:pt idx="37">
                  <c:v>2930000000</c:v>
                </c:pt>
                <c:pt idx="38">
                  <c:v>2904100000</c:v>
                </c:pt>
                <c:pt idx="39">
                  <c:v>2901000000</c:v>
                </c:pt>
                <c:pt idx="40">
                  <c:v>2764500000</c:v>
                </c:pt>
                <c:pt idx="41">
                  <c:v>2674400000</c:v>
                </c:pt>
                <c:pt idx="42">
                  <c:v>2670000000</c:v>
                </c:pt>
                <c:pt idx="43">
                  <c:v>2608500000</c:v>
                </c:pt>
                <c:pt idx="44">
                  <c:v>2565000000</c:v>
                </c:pt>
                <c:pt idx="45">
                  <c:v>2546600000</c:v>
                </c:pt>
                <c:pt idx="46">
                  <c:v>2544100000</c:v>
                </c:pt>
                <c:pt idx="47">
                  <c:v>2526000000</c:v>
                </c:pt>
                <c:pt idx="48">
                  <c:v>2440700000</c:v>
                </c:pt>
                <c:pt idx="49">
                  <c:v>2440000000</c:v>
                </c:pt>
                <c:pt idx="50">
                  <c:v>2413000000</c:v>
                </c:pt>
                <c:pt idx="51">
                  <c:v>2402000000</c:v>
                </c:pt>
                <c:pt idx="52">
                  <c:v>2354700000</c:v>
                </c:pt>
                <c:pt idx="53">
                  <c:v>2348000000</c:v>
                </c:pt>
                <c:pt idx="54">
                  <c:v>2278000000</c:v>
                </c:pt>
                <c:pt idx="55">
                  <c:v>2267500000</c:v>
                </c:pt>
                <c:pt idx="56">
                  <c:v>2180000000</c:v>
                </c:pt>
                <c:pt idx="57">
                  <c:v>2164900000</c:v>
                </c:pt>
                <c:pt idx="58">
                  <c:v>2137000000</c:v>
                </c:pt>
                <c:pt idx="59">
                  <c:v>2127900000</c:v>
                </c:pt>
                <c:pt idx="60">
                  <c:v>2102000000</c:v>
                </c:pt>
                <c:pt idx="61">
                  <c:v>2076699999.9999998</c:v>
                </c:pt>
                <c:pt idx="62">
                  <c:v>2062000000</c:v>
                </c:pt>
                <c:pt idx="63">
                  <c:v>2060000000</c:v>
                </c:pt>
                <c:pt idx="64">
                  <c:v>2027500000</c:v>
                </c:pt>
                <c:pt idx="65">
                  <c:v>1995000000</c:v>
                </c:pt>
                <c:pt idx="66">
                  <c:v>1967800000</c:v>
                </c:pt>
                <c:pt idx="67">
                  <c:v>1966800000</c:v>
                </c:pt>
                <c:pt idx="68">
                  <c:v>1922000000</c:v>
                </c:pt>
                <c:pt idx="69">
                  <c:v>1855800000.0000002</c:v>
                </c:pt>
                <c:pt idx="70">
                  <c:v>1851400000</c:v>
                </c:pt>
                <c:pt idx="71">
                  <c:v>1821000000</c:v>
                </c:pt>
                <c:pt idx="72">
                  <c:v>1820000000</c:v>
                </c:pt>
                <c:pt idx="73">
                  <c:v>1784300000</c:v>
                </c:pt>
                <c:pt idx="74">
                  <c:v>1776400000</c:v>
                </c:pt>
                <c:pt idx="75">
                  <c:v>1774300000</c:v>
                </c:pt>
                <c:pt idx="76">
                  <c:v>1758000000</c:v>
                </c:pt>
                <c:pt idx="77">
                  <c:v>1756500000</c:v>
                </c:pt>
                <c:pt idx="78">
                  <c:v>1748300000</c:v>
                </c:pt>
                <c:pt idx="79">
                  <c:v>1748000000</c:v>
                </c:pt>
                <c:pt idx="80">
                  <c:v>1739000000</c:v>
                </c:pt>
                <c:pt idx="81">
                  <c:v>1730100000</c:v>
                </c:pt>
                <c:pt idx="82">
                  <c:v>1722900000</c:v>
                </c:pt>
                <c:pt idx="83">
                  <c:v>1667600000</c:v>
                </c:pt>
                <c:pt idx="84">
                  <c:v>1666400000</c:v>
                </c:pt>
                <c:pt idx="85">
                  <c:v>1665100000</c:v>
                </c:pt>
                <c:pt idx="86">
                  <c:v>1660200000</c:v>
                </c:pt>
                <c:pt idx="87">
                  <c:v>1651100000</c:v>
                </c:pt>
                <c:pt idx="88">
                  <c:v>1614500000</c:v>
                </c:pt>
                <c:pt idx="89">
                  <c:v>1478000000</c:v>
                </c:pt>
                <c:pt idx="90">
                  <c:v>1464300000</c:v>
                </c:pt>
                <c:pt idx="91">
                  <c:v>1452500000</c:v>
                </c:pt>
                <c:pt idx="92">
                  <c:v>1355000000</c:v>
                </c:pt>
                <c:pt idx="93">
                  <c:v>1276000000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A2-DF48-8943-659FFE7424A6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904440672"/>
        <c:axId val="904416688"/>
      </c:scatterChart>
      <c:valAx>
        <c:axId val="9044406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416688"/>
        <c:crosses val="autoZero"/>
        <c:crossBetween val="midCat"/>
      </c:valAx>
      <c:valAx>
        <c:axId val="904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44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8</xdr:row>
      <xdr:rowOff>12700</xdr:rowOff>
    </xdr:from>
    <xdr:to>
      <xdr:col>20</xdr:col>
      <xdr:colOff>241300</xdr:colOff>
      <xdr:row>21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42762A-6CB1-3547-A7A4-2F51C4D1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22</xdr:row>
      <xdr:rowOff>165100</xdr:rowOff>
    </xdr:from>
    <xdr:to>
      <xdr:col>18</xdr:col>
      <xdr:colOff>520700</xdr:colOff>
      <xdr:row>36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4B15B32-2907-6945-966F-81AD5BCF4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9</xdr:row>
      <xdr:rowOff>152400</xdr:rowOff>
    </xdr:from>
    <xdr:to>
      <xdr:col>14</xdr:col>
      <xdr:colOff>101600</xdr:colOff>
      <xdr:row>32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36EF47-BE83-4D4A-9E7D-CF8318918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1057;&#1077;&#1084;&#1080;&#1085;&#1072;&#1088;%204.%20mfdexport_1month_01122012_03092020_lin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mfdexport_1month_01122012_03092"/>
      <sheetName val="Линейная регрессия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06880-DFEE-A94B-BC8D-FFA3B2D25000}" name="Таблица1" displayName="Таблица1" ref="A1:L95" totalsRowShown="0" headerRowDxfId="15" dataDxfId="16" headerRowBorderDxfId="29">
  <autoFilter ref="A1:L95" xr:uid="{69A06880-DFEE-A94B-BC8D-FFA3B2D25000}"/>
  <tableColumns count="12">
    <tableColumn id="1" xr3:uid="{6F16E30E-1F6E-6547-BDCD-CED5481B667A}" name="Дата" dataDxfId="28"/>
    <tableColumn id="2" xr3:uid="{A9D9E891-B839-A045-9A9E-4F886B0618AE}" name="ВТБ на 1000" dataDxfId="27">
      <calculatedColumnFormula>[1]!Таблица1[[#This Row],[ВТБ-цена]]*1000</calculatedColumnFormula>
    </tableColumn>
    <tableColumn id="3" xr3:uid="{EE1F2472-1EA4-EF45-958D-0EC279A6786D}" name="LN ВТБ-объем" dataDxfId="26">
      <calculatedColumnFormula>LN([1]!Таблица1[[#This Row],[Втб-объем]])</calculatedColumnFormula>
    </tableColumn>
    <tableColumn id="4" xr3:uid="{10F25B0A-76F5-094A-A84B-A3DDE1252D0D}" name="ВТБ-цена" dataDxfId="25"/>
    <tableColumn id="5" xr3:uid="{F51EA144-0FD5-2B44-ADF3-9C4A0E06852D}" name="Втб-объем" dataDxfId="24"/>
    <tableColumn id="6" xr3:uid="{308F78F8-F2B6-C743-BDF8-BC3823ADC6C9}" name="ВТБ-доходность" dataDxfId="23">
      <calculatedColumnFormula>([1]!Таблица1[[#This Row],[ВТБ-цена]]-D1)/D1</calculatedColumnFormula>
    </tableColumn>
    <tableColumn id="7" xr3:uid="{65F43644-1BBD-AA47-9754-0D58741910D3}" name="Сбербанк-цена" dataDxfId="22"/>
    <tableColumn id="8" xr3:uid="{B332549D-82B5-6E4F-87CD-6C467D2D7218}" name="Сбербанк-объем" dataDxfId="21"/>
    <tableColumn id="9" xr3:uid="{213F68E6-3E7A-2048-9747-C337AFA2C42E}" name="Сбербанк-доходность" dataDxfId="20">
      <calculatedColumnFormula>([1]!Таблица1[[#This Row],[Сбербанк-цена]]-G1)/G1</calculatedColumnFormula>
    </tableColumn>
    <tableColumn id="10" xr3:uid="{09465582-EE36-B141-8AB5-3048228FEFB8}" name="Газпром-цена" dataDxfId="19"/>
    <tableColumn id="11" xr3:uid="{DFEE27F4-C2A1-D24F-8F54-9D123E641C38}" name="Газпром-объем" dataDxfId="18"/>
    <tableColumn id="12" xr3:uid="{28696722-DC79-C442-9C9F-D8FBE2B1C6A9}" name="Газпром-доходность" dataDxfId="17">
      <calculatedColumnFormula>([1]!Таблица1[[#This Row],[Газпром-цена]]-J1)/J1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45451C-4935-2C48-B8A0-23ADB8F4241E}" name="Таблица3" displayName="Таблица3" ref="A1:G96" totalsRowCount="1" tableBorderDxfId="14">
  <autoFilter ref="A1:G95" xr:uid="{7B45451C-4935-2C48-B8A0-23ADB8F4241E}"/>
  <sortState xmlns:xlrd2="http://schemas.microsoft.com/office/spreadsheetml/2017/richdata2" ref="A2:G95">
    <sortCondition ref="A1:A95"/>
  </sortState>
  <tableColumns count="7">
    <tableColumn id="1" xr3:uid="{26A95C3E-36A5-D948-9F9F-681F5AA993C2}" name="Сбербанк-цена" totalsRowFunction="sum" dataDxfId="13" totalsRowDxfId="6"/>
    <tableColumn id="2" xr3:uid="{33766A49-8FC4-7742-B3DB-5B5619D7DEFD}" name="Сбербанк-объем" totalsRowFunction="sum" dataDxfId="12" totalsRowDxfId="5"/>
    <tableColumn id="3" xr3:uid="{93253A01-C458-484F-A989-608830A11F41}" name="h=k1*x+k0" totalsRowFunction="sum" dataDxfId="7" totalsRowDxfId="4">
      <calculatedColumnFormula>k1_*Таблица3[[#This Row],[Сбербанк-цена]]+k0</calculatedColumnFormula>
    </tableColumn>
    <tableColumn id="4" xr3:uid="{60640FA2-6C33-E949-9C19-EDEC656EAD4D}" name="y-h" totalsRowFunction="sum" dataDxfId="11" totalsRowDxfId="3">
      <calculatedColumnFormula>Таблица3[[#This Row],[Сбербанк-объем]]-Таблица3[[#This Row],[h=k1*x+k0]]</calculatedColumnFormula>
    </tableColumn>
    <tableColumn id="5" xr3:uid="{5B273A1F-5314-C348-9CAC-F4CB4589D80C}" name="(y-h)^2" totalsRowFunction="sum" dataDxfId="10" totalsRowDxfId="2">
      <calculatedColumnFormula>Таблица3[[#This Row],[y-h]]^2</calculatedColumnFormula>
    </tableColumn>
    <tableColumn id="6" xr3:uid="{A479A59A-3CDE-4D42-A169-01A0423CBCA7}" name="x^2" totalsRowFunction="sum" dataDxfId="9" totalsRowDxfId="1">
      <calculatedColumnFormula>Таблица3[[#This Row],[Сбербанк-цена]]^2</calculatedColumnFormula>
    </tableColumn>
    <tableColumn id="7" xr3:uid="{8EEC418E-4C83-3C4F-9232-F52257638097}" name="x*y" totalsRowFunction="sum" dataDxfId="8" totalsRowDxfId="0">
      <calculatedColumnFormula>Таблица3[[#This Row],[Сбербанк-цена]]*Таблица3[[#This Row],[Сбербанк-объем]]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2263-B198-E84A-A849-DF304D13F0BD}">
  <dimension ref="A1:L95"/>
  <sheetViews>
    <sheetView topLeftCell="A2" workbookViewId="0">
      <selection activeCell="H17" sqref="H17"/>
    </sheetView>
  </sheetViews>
  <sheetFormatPr baseColWidth="10" defaultRowHeight="16" x14ac:dyDescent="0.2"/>
  <cols>
    <col min="2" max="2" width="12.83203125" customWidth="1"/>
    <col min="3" max="3" width="14.5" customWidth="1"/>
    <col min="5" max="5" width="12" customWidth="1"/>
    <col min="6" max="6" width="16" customWidth="1"/>
    <col min="7" max="7" width="15.5" customWidth="1"/>
    <col min="8" max="8" width="17" customWidth="1"/>
    <col min="9" max="9" width="20.83203125" customWidth="1"/>
    <col min="10" max="10" width="14.6640625" customWidth="1"/>
    <col min="11" max="11" width="16.1640625" customWidth="1"/>
    <col min="12" max="12" width="20" customWidth="1"/>
  </cols>
  <sheetData>
    <row r="1" spans="1:12" ht="17" thickBot="1" x14ac:dyDescent="0.25">
      <c r="A1" s="19" t="s">
        <v>0</v>
      </c>
      <c r="B1" s="20" t="s">
        <v>1</v>
      </c>
      <c r="C1" s="21" t="s">
        <v>2</v>
      </c>
      <c r="D1" s="20" t="s">
        <v>3</v>
      </c>
      <c r="E1" s="22" t="s">
        <v>4</v>
      </c>
      <c r="F1" s="23" t="s">
        <v>5</v>
      </c>
      <c r="G1" s="20" t="s">
        <v>6</v>
      </c>
      <c r="H1" s="22" t="s">
        <v>7</v>
      </c>
      <c r="I1" s="23" t="s">
        <v>8</v>
      </c>
      <c r="J1" s="20" t="s">
        <v>9</v>
      </c>
      <c r="K1" s="22" t="s">
        <v>10</v>
      </c>
      <c r="L1" s="24" t="s">
        <v>11</v>
      </c>
    </row>
    <row r="2" spans="1:12" ht="17" thickTop="1" x14ac:dyDescent="0.2">
      <c r="A2" s="1">
        <v>41244</v>
      </c>
      <c r="B2" s="2">
        <f>[1]!Таблица1[[#This Row],[ВТБ-цена]]*1000</f>
        <v>53.589999999999996</v>
      </c>
      <c r="C2" s="3">
        <f>LN([1]!Таблица1[[#This Row],[Втб-объем]])</f>
        <v>26.772445034832554</v>
      </c>
      <c r="D2" s="2">
        <v>5.3589999999999999E-2</v>
      </c>
      <c r="E2" s="4">
        <v>423765060000</v>
      </c>
      <c r="F2" s="5"/>
      <c r="G2" s="2">
        <v>92.94</v>
      </c>
      <c r="H2" s="4">
        <v>1191987680</v>
      </c>
      <c r="I2" s="5"/>
      <c r="J2" s="2">
        <v>143.69999999999999</v>
      </c>
      <c r="K2" s="4">
        <v>638968460</v>
      </c>
      <c r="L2" s="6"/>
    </row>
    <row r="3" spans="1:12" x14ac:dyDescent="0.2">
      <c r="A3" s="7">
        <v>41275</v>
      </c>
      <c r="B3" s="8">
        <f>[1]!Таблица1[[#This Row],[ВТБ-цена]]*1000</f>
        <v>55.82</v>
      </c>
      <c r="C3" s="9">
        <f>LN([1]!Таблица1[[#This Row],[Втб-объем]])</f>
        <v>27.154048314317642</v>
      </c>
      <c r="D3" s="8">
        <v>5.5820000000000002E-2</v>
      </c>
      <c r="E3" s="10">
        <v>620659410000</v>
      </c>
      <c r="F3" s="11">
        <f>([1]!Таблица1[[#This Row],[ВТБ-цена]]-D2)/D2</f>
        <v>4.1612241089755607E-2</v>
      </c>
      <c r="G3" s="8">
        <v>109.59</v>
      </c>
      <c r="H3" s="10">
        <v>1723351580</v>
      </c>
      <c r="I3" s="11">
        <f>([1]!Таблица1[[#This Row],[Сбербанк-цена]]-G2)/G2</f>
        <v>0.17914783731439646</v>
      </c>
      <c r="J3" s="8">
        <v>142.09</v>
      </c>
      <c r="K3" s="10">
        <v>495283520</v>
      </c>
      <c r="L3" s="12">
        <f>([1]!Таблица1[[#This Row],[Газпром-цена]]-J2)/J2</f>
        <v>-1.1203897007654735E-2</v>
      </c>
    </row>
    <row r="4" spans="1:12" x14ac:dyDescent="0.2">
      <c r="A4" s="1">
        <v>41306</v>
      </c>
      <c r="B4" s="2">
        <f>[1]!Таблица1[[#This Row],[ВТБ-цена]]*1000</f>
        <v>55.88</v>
      </c>
      <c r="C4" s="3">
        <f>LN([1]!Таблица1[[#This Row],[Втб-объем]])</f>
        <v>27.58679358957853</v>
      </c>
      <c r="D4" s="2">
        <v>5.5879999999999999E-2</v>
      </c>
      <c r="E4" s="4">
        <v>956736250000</v>
      </c>
      <c r="F4" s="5">
        <f>([1]!Таблица1[[#This Row],[ВТБ-цена]]-D3)/D3</f>
        <v>1.0748835542815757E-3</v>
      </c>
      <c r="G4" s="2">
        <v>104.57</v>
      </c>
      <c r="H4" s="4">
        <v>1612212000</v>
      </c>
      <c r="I4" s="5">
        <f>([1]!Таблица1[[#This Row],[Сбербанк-цена]]-G3)/G3</f>
        <v>-4.58070991878822E-2</v>
      </c>
      <c r="J4" s="2">
        <v>137.4</v>
      </c>
      <c r="K4" s="4">
        <v>733770920</v>
      </c>
      <c r="L4" s="6">
        <f>([1]!Таблица1[[#This Row],[Газпром-цена]]-J3)/J3</f>
        <v>-3.3007248926736558E-2</v>
      </c>
    </row>
    <row r="5" spans="1:12" x14ac:dyDescent="0.2">
      <c r="A5" s="7">
        <v>41334</v>
      </c>
      <c r="B5" s="8">
        <f>[1]!Таблица1[[#This Row],[ВТБ-цена]]*1000</f>
        <v>49.7</v>
      </c>
      <c r="C5" s="9">
        <f>LN([1]!Таблица1[[#This Row],[Втб-объем]])</f>
        <v>27.251355090973199</v>
      </c>
      <c r="D5" s="8">
        <v>4.9700000000000001E-2</v>
      </c>
      <c r="E5" s="10">
        <v>684089840000</v>
      </c>
      <c r="F5" s="11">
        <f>([1]!Таблица1[[#This Row],[ВТБ-цена]]-D4)/D4</f>
        <v>-0.11059413027916962</v>
      </c>
      <c r="G5" s="8">
        <v>98.86</v>
      </c>
      <c r="H5" s="10">
        <v>1691490080</v>
      </c>
      <c r="I5" s="11">
        <f>([1]!Таблица1[[#This Row],[Сбербанк-цена]]-G4)/G4</f>
        <v>-5.4604571100698038E-2</v>
      </c>
      <c r="J5" s="8">
        <v>134.08000000000001</v>
      </c>
      <c r="K5" s="10">
        <v>953973070</v>
      </c>
      <c r="L5" s="12">
        <f>([1]!Таблица1[[#This Row],[Газпром-цена]]-J4)/J4</f>
        <v>-2.4163027656477386E-2</v>
      </c>
    </row>
    <row r="6" spans="1:12" x14ac:dyDescent="0.2">
      <c r="A6" s="1">
        <v>41365</v>
      </c>
      <c r="B6" s="2">
        <f>[1]!Таблица1[[#This Row],[ВТБ-цена]]*1000</f>
        <v>49.29</v>
      </c>
      <c r="C6" s="3">
        <f>LN([1]!Таблица1[[#This Row],[Втб-объем]])</f>
        <v>27.816327953999615</v>
      </c>
      <c r="D6" s="2">
        <v>4.929E-2</v>
      </c>
      <c r="E6" s="4">
        <v>1203587690000</v>
      </c>
      <c r="F6" s="5">
        <f>([1]!Таблица1[[#This Row],[ВТБ-цена]]-D5)/D5</f>
        <v>-8.2494969818913601E-3</v>
      </c>
      <c r="G6" s="2">
        <v>99.11</v>
      </c>
      <c r="H6" s="4">
        <v>1576313810</v>
      </c>
      <c r="I6" s="5">
        <f>([1]!Таблица1[[#This Row],[Сбербанк-цена]]-G5)/G5</f>
        <v>2.5288286465709083E-3</v>
      </c>
      <c r="J6" s="2">
        <v>124.15</v>
      </c>
      <c r="K6" s="4">
        <v>986321760</v>
      </c>
      <c r="L6" s="6">
        <f>([1]!Таблица1[[#This Row],[Газпром-цена]]-J5)/J5</f>
        <v>-7.4060262529832985E-2</v>
      </c>
    </row>
    <row r="7" spans="1:12" x14ac:dyDescent="0.2">
      <c r="A7" s="7">
        <v>41395</v>
      </c>
      <c r="B7" s="8">
        <f>[1]!Таблица1[[#This Row],[ВТБ-цена]]*1000</f>
        <v>46</v>
      </c>
      <c r="C7" s="9">
        <f>LN([1]!Таблица1[[#This Row],[Втб-объем]])</f>
        <v>27.536632246587374</v>
      </c>
      <c r="D7" s="8">
        <v>4.5999999999999999E-2</v>
      </c>
      <c r="E7" s="10">
        <v>909928850000</v>
      </c>
      <c r="F7" s="11">
        <f>([1]!Таблица1[[#This Row],[ВТБ-цена]]-D6)/D6</f>
        <v>-6.6747819030229277E-2</v>
      </c>
      <c r="G7" s="8">
        <v>99.05</v>
      </c>
      <c r="H7" s="10">
        <v>1514417130</v>
      </c>
      <c r="I7" s="11">
        <f>([1]!Таблица1[[#This Row],[Сбербанк-цена]]-G6)/G6</f>
        <v>-6.0538795277976262E-4</v>
      </c>
      <c r="J7" s="8">
        <v>123.4</v>
      </c>
      <c r="K7" s="10">
        <v>813775000</v>
      </c>
      <c r="L7" s="12">
        <f>([1]!Таблица1[[#This Row],[Газпром-цена]]-J6)/J6</f>
        <v>-6.0410793395086586E-3</v>
      </c>
    </row>
    <row r="8" spans="1:12" x14ac:dyDescent="0.2">
      <c r="A8" s="1">
        <v>41426</v>
      </c>
      <c r="B8" s="2">
        <f>[1]!Таблица1[[#This Row],[ВТБ-цена]]*1000</f>
        <v>47.010000000000005</v>
      </c>
      <c r="C8" s="3">
        <f>LN([1]!Таблица1[[#This Row],[Втб-объем]])</f>
        <v>27.374766325559349</v>
      </c>
      <c r="D8" s="2">
        <v>4.7010000000000003E-2</v>
      </c>
      <c r="E8" s="4">
        <v>773944750000</v>
      </c>
      <c r="F8" s="5">
        <f>([1]!Таблица1[[#This Row],[ВТБ-цена]]-D7)/D7</f>
        <v>2.195652173913052E-2</v>
      </c>
      <c r="G8" s="2">
        <v>93.68</v>
      </c>
      <c r="H8" s="4">
        <v>1603984540</v>
      </c>
      <c r="I8" s="5">
        <f>([1]!Таблица1[[#This Row],[Сбербанк-цена]]-G7)/G7</f>
        <v>-5.4215042907622316E-2</v>
      </c>
      <c r="J8" s="2">
        <v>109.1</v>
      </c>
      <c r="K8" s="4">
        <v>769293390</v>
      </c>
      <c r="L8" s="6">
        <f>([1]!Таблица1[[#This Row],[Газпром-цена]]-J7)/J7</f>
        <v>-0.11588330632090771</v>
      </c>
    </row>
    <row r="9" spans="1:12" x14ac:dyDescent="0.2">
      <c r="A9" s="7">
        <v>41456</v>
      </c>
      <c r="B9" s="8">
        <f>[1]!Таблица1[[#This Row],[ВТБ-цена]]*1000</f>
        <v>46.61</v>
      </c>
      <c r="C9" s="9">
        <f>LN([1]!Таблица1[[#This Row],[Втб-объем]])</f>
        <v>27.259941941664078</v>
      </c>
      <c r="D9" s="8">
        <v>4.6609999999999999E-2</v>
      </c>
      <c r="E9" s="10">
        <v>689989310000</v>
      </c>
      <c r="F9" s="11">
        <f>([1]!Таблица1[[#This Row],[ВТБ-цена]]-D8)/D8</f>
        <v>-8.5088279089556365E-3</v>
      </c>
      <c r="G9" s="8">
        <v>95.23</v>
      </c>
      <c r="H9" s="10">
        <v>1721040080</v>
      </c>
      <c r="I9" s="11">
        <f>([1]!Таблица1[[#This Row],[Сбербанк-цена]]-G8)/G8</f>
        <v>1.6545687446626784E-2</v>
      </c>
      <c r="J9" s="8">
        <v>128.61000000000001</v>
      </c>
      <c r="K9" s="10">
        <v>879462790</v>
      </c>
      <c r="L9" s="12">
        <f>([1]!Таблица1[[#This Row],[Газпром-цена]]-J8)/J8</f>
        <v>0.17882676443629716</v>
      </c>
    </row>
    <row r="10" spans="1:12" x14ac:dyDescent="0.2">
      <c r="A10" s="1">
        <v>41487</v>
      </c>
      <c r="B10" s="2">
        <f>[1]!Таблица1[[#This Row],[ВТБ-цена]]*1000</f>
        <v>44.5</v>
      </c>
      <c r="C10" s="3">
        <f>LN([1]!Таблица1[[#This Row],[Втб-объем]])</f>
        <v>26.773241291196133</v>
      </c>
      <c r="D10" s="2">
        <v>4.4499999999999998E-2</v>
      </c>
      <c r="E10" s="4">
        <v>424102620000</v>
      </c>
      <c r="F10" s="5">
        <f>([1]!Таблица1[[#This Row],[ВТБ-цена]]-D9)/D9</f>
        <v>-4.5269255524565559E-2</v>
      </c>
      <c r="G10" s="2">
        <v>88.23</v>
      </c>
      <c r="H10" s="4">
        <v>1414145480</v>
      </c>
      <c r="I10" s="5">
        <f>([1]!Таблица1[[#This Row],[Сбербанк-цена]]-G9)/G9</f>
        <v>-7.3506248031082633E-2</v>
      </c>
      <c r="J10" s="2">
        <v>131.9</v>
      </c>
      <c r="K10" s="4">
        <v>635494510</v>
      </c>
      <c r="L10" s="6">
        <f>([1]!Таблица1[[#This Row],[Газпром-цена]]-J9)/J9</f>
        <v>2.5581214524531465E-2</v>
      </c>
    </row>
    <row r="11" spans="1:12" x14ac:dyDescent="0.2">
      <c r="A11" s="7">
        <v>41518</v>
      </c>
      <c r="B11" s="8">
        <f>[1]!Таблица1[[#This Row],[ВТБ-цена]]*1000</f>
        <v>42.67</v>
      </c>
      <c r="C11" s="9">
        <f>LN([1]!Таблица1[[#This Row],[Втб-объем]])</f>
        <v>27.369882378196301</v>
      </c>
      <c r="D11" s="8">
        <v>4.267E-2</v>
      </c>
      <c r="E11" s="10">
        <v>770174060000</v>
      </c>
      <c r="F11" s="11">
        <f>([1]!Таблица1[[#This Row],[ВТБ-цена]]-D10)/D10</f>
        <v>-4.1123595505617942E-2</v>
      </c>
      <c r="G11" s="8">
        <v>97.86</v>
      </c>
      <c r="H11" s="10">
        <v>1926407650</v>
      </c>
      <c r="I11" s="11">
        <f>([1]!Таблица1[[#This Row],[Сбербанк-цена]]-G10)/G10</f>
        <v>0.10914654879292753</v>
      </c>
      <c r="J11" s="8">
        <v>144.15</v>
      </c>
      <c r="K11" s="10">
        <v>1035314530</v>
      </c>
      <c r="L11" s="12">
        <f>([1]!Таблица1[[#This Row],[Газпром-цена]]-J10)/J10</f>
        <v>9.2873388931008341E-2</v>
      </c>
    </row>
    <row r="12" spans="1:12" x14ac:dyDescent="0.2">
      <c r="A12" s="1">
        <v>41548</v>
      </c>
      <c r="B12" s="2">
        <f>[1]!Таблица1[[#This Row],[ВТБ-цена]]*1000</f>
        <v>44.35</v>
      </c>
      <c r="C12" s="3">
        <f>LN([1]!Таблица1[[#This Row],[Втб-объем]])</f>
        <v>27.721869840041691</v>
      </c>
      <c r="D12" s="2">
        <v>4.4350000000000001E-2</v>
      </c>
      <c r="E12" s="4">
        <v>1095103330000</v>
      </c>
      <c r="F12" s="5">
        <f>([1]!Таблица1[[#This Row],[ВТБ-цена]]-D11)/D11</f>
        <v>3.9371924068432179E-2</v>
      </c>
      <c r="G12" s="2">
        <v>102.74</v>
      </c>
      <c r="H12" s="4">
        <v>1935002670</v>
      </c>
      <c r="I12" s="5">
        <f>([1]!Таблица1[[#This Row],[Сбербанк-цена]]-G11)/G11</f>
        <v>4.9867157163294457E-2</v>
      </c>
      <c r="J12" s="2">
        <v>150.4</v>
      </c>
      <c r="K12" s="4">
        <v>1120379070</v>
      </c>
      <c r="L12" s="6">
        <f>([1]!Таблица1[[#This Row],[Газпром-цена]]-J11)/J11</f>
        <v>4.335761359694762E-2</v>
      </c>
    </row>
    <row r="13" spans="1:12" x14ac:dyDescent="0.2">
      <c r="A13" s="7">
        <v>41579</v>
      </c>
      <c r="B13" s="8">
        <f>[1]!Таблица1[[#This Row],[ВТБ-цена]]*1000</f>
        <v>46.28</v>
      </c>
      <c r="C13" s="9">
        <f>LN([1]!Таблица1[[#This Row],[Втб-объем]])</f>
        <v>27.742466269574393</v>
      </c>
      <c r="D13" s="8">
        <v>4.6280000000000002E-2</v>
      </c>
      <c r="E13" s="10">
        <v>1117892430000</v>
      </c>
      <c r="F13" s="11">
        <f>([1]!Таблица1[[#This Row],[ВТБ-цена]]-D12)/D12</f>
        <v>4.3517474633596419E-2</v>
      </c>
      <c r="G13" s="8">
        <v>103.07</v>
      </c>
      <c r="H13" s="10">
        <v>1659044880</v>
      </c>
      <c r="I13" s="11">
        <f>([1]!Таблица1[[#This Row],[Сбербанк-цена]]-G12)/G12</f>
        <v>3.211991434689491E-3</v>
      </c>
      <c r="J13" s="8">
        <v>143.1</v>
      </c>
      <c r="K13" s="10">
        <v>1035969280</v>
      </c>
      <c r="L13" s="12">
        <f>([1]!Таблица1[[#This Row],[Газпром-цена]]-J12)/J12</f>
        <v>-4.8537234042553265E-2</v>
      </c>
    </row>
    <row r="14" spans="1:12" x14ac:dyDescent="0.2">
      <c r="A14" s="1">
        <v>41609</v>
      </c>
      <c r="B14" s="2">
        <f>[1]!Таблица1[[#This Row],[ВТБ-цена]]*1000</f>
        <v>49.660000000000004</v>
      </c>
      <c r="C14" s="3">
        <f>LN([1]!Таблица1[[#This Row],[Втб-объем]])</f>
        <v>27.507019043338069</v>
      </c>
      <c r="D14" s="2">
        <v>4.9660000000000003E-2</v>
      </c>
      <c r="E14" s="4">
        <v>883378010000</v>
      </c>
      <c r="F14" s="5">
        <f>([1]!Таблица1[[#This Row],[ВТБ-цена]]-D13)/D13</f>
        <v>7.3033707865168565E-2</v>
      </c>
      <c r="G14" s="2">
        <v>101.17</v>
      </c>
      <c r="H14" s="4">
        <v>1563416090</v>
      </c>
      <c r="I14" s="5">
        <f>([1]!Таблица1[[#This Row],[Сбербанк-цена]]-G13)/G13</f>
        <v>-1.8434073930338524E-2</v>
      </c>
      <c r="J14" s="2">
        <v>138.75</v>
      </c>
      <c r="K14" s="4">
        <v>1050788060</v>
      </c>
      <c r="L14" s="6">
        <f>([1]!Таблица1[[#This Row],[Газпром-цена]]-J13)/J13</f>
        <v>-3.0398322851153001E-2</v>
      </c>
    </row>
    <row r="15" spans="1:12" x14ac:dyDescent="0.2">
      <c r="A15" s="7">
        <v>41640</v>
      </c>
      <c r="B15" s="8">
        <f>[1]!Таблица1[[#This Row],[ВТБ-цена]]*1000</f>
        <v>45.44</v>
      </c>
      <c r="C15" s="9">
        <f>LN([1]!Таблица1[[#This Row],[Втб-объем]])</f>
        <v>27.055173885469056</v>
      </c>
      <c r="D15" s="8">
        <v>4.5440000000000001E-2</v>
      </c>
      <c r="E15" s="10">
        <v>562228330000</v>
      </c>
      <c r="F15" s="11">
        <f>([1]!Таблица1[[#This Row],[ВТБ-цена]]-D14)/D14</f>
        <v>-8.4977849375755157E-2</v>
      </c>
      <c r="G15" s="8">
        <v>94.7</v>
      </c>
      <c r="H15" s="10">
        <v>1427259190</v>
      </c>
      <c r="I15" s="11">
        <f>([1]!Таблица1[[#This Row],[Сбербанк-цена]]-G14)/G14</f>
        <v>-6.3951764357022822E-2</v>
      </c>
      <c r="J15" s="8">
        <v>145.16</v>
      </c>
      <c r="K15" s="10">
        <v>1056510690</v>
      </c>
      <c r="L15" s="12">
        <f>([1]!Таблица1[[#This Row],[Газпром-цена]]-J14)/J14</f>
        <v>4.6198198198198176E-2</v>
      </c>
    </row>
    <row r="16" spans="1:12" x14ac:dyDescent="0.2">
      <c r="A16" s="1">
        <v>41671</v>
      </c>
      <c r="B16" s="2">
        <f>[1]!Таблица1[[#This Row],[ВТБ-цена]]*1000</f>
        <v>42.13</v>
      </c>
      <c r="C16" s="3">
        <f>LN([1]!Таблица1[[#This Row],[Втб-объем]])</f>
        <v>26.999032682749871</v>
      </c>
      <c r="D16" s="2">
        <v>4.2130000000000001E-2</v>
      </c>
      <c r="E16" s="4">
        <v>531533830000</v>
      </c>
      <c r="F16" s="5">
        <f>([1]!Таблица1[[#This Row],[ВТБ-цена]]-D15)/D15</f>
        <v>-7.2843309859154937E-2</v>
      </c>
      <c r="G16" s="2">
        <v>91.16</v>
      </c>
      <c r="H16" s="4">
        <v>1510458530</v>
      </c>
      <c r="I16" s="5">
        <f>([1]!Таблица1[[#This Row],[Сбербанк-цена]]-G15)/G15</f>
        <v>-3.738120380147842E-2</v>
      </c>
      <c r="J16" s="2">
        <v>139.19999999999999</v>
      </c>
      <c r="K16" s="4">
        <v>1110186930</v>
      </c>
      <c r="L16" s="6">
        <f>([1]!Таблица1[[#This Row],[Газпром-цена]]-J15)/J15</f>
        <v>-4.1058142739046628E-2</v>
      </c>
    </row>
    <row r="17" spans="1:12" x14ac:dyDescent="0.2">
      <c r="A17" s="7">
        <v>41699</v>
      </c>
      <c r="B17" s="8">
        <f>[1]!Таблица1[[#This Row],[ВТБ-цена]]*1000</f>
        <v>39.6</v>
      </c>
      <c r="C17" s="9">
        <f>LN([1]!Таблица1[[#This Row],[Втб-объем]])</f>
        <v>28.172182975578551</v>
      </c>
      <c r="D17" s="8">
        <v>3.9600000000000003E-2</v>
      </c>
      <c r="E17" s="10">
        <v>1718001780000</v>
      </c>
      <c r="F17" s="11">
        <f>([1]!Таблица1[[#This Row],[ВТБ-цена]]-D16)/D16</f>
        <v>-6.0052219321148764E-2</v>
      </c>
      <c r="G17" s="8">
        <v>83.8</v>
      </c>
      <c r="H17" s="10">
        <v>4898591710</v>
      </c>
      <c r="I17" s="11">
        <f>([1]!Таблица1[[#This Row],[Сбербанк-цена]]-G16)/G16</f>
        <v>-8.0737165423431331E-2</v>
      </c>
      <c r="J17" s="8">
        <v>135.5</v>
      </c>
      <c r="K17" s="10">
        <v>2038314440</v>
      </c>
      <c r="L17" s="12">
        <f>([1]!Таблица1[[#This Row],[Газпром-цена]]-J16)/J16</f>
        <v>-2.6580459770114861E-2</v>
      </c>
    </row>
    <row r="18" spans="1:12" x14ac:dyDescent="0.2">
      <c r="A18" s="1">
        <v>41730</v>
      </c>
      <c r="B18" s="2">
        <f>[1]!Таблица1[[#This Row],[ВТБ-цена]]*1000</f>
        <v>38.65</v>
      </c>
      <c r="C18" s="3">
        <f>LN([1]!Таблица1[[#This Row],[Втб-объем]])</f>
        <v>28.089434512166303</v>
      </c>
      <c r="D18" s="2">
        <v>3.8649999999999997E-2</v>
      </c>
      <c r="E18" s="4">
        <v>1581562680000</v>
      </c>
      <c r="F18" s="5">
        <f>([1]!Таблица1[[#This Row],[ВТБ-цена]]-D17)/D17</f>
        <v>-2.3989898989899148E-2</v>
      </c>
      <c r="G18" s="2">
        <v>72.5</v>
      </c>
      <c r="H18" s="4">
        <v>4013046200</v>
      </c>
      <c r="I18" s="5">
        <f>([1]!Таблица1[[#This Row],[Сбербанк-цена]]-G17)/G17</f>
        <v>-0.1348448687350835</v>
      </c>
      <c r="J18" s="2">
        <v>128.77000000000001</v>
      </c>
      <c r="K18" s="4">
        <v>1377698400</v>
      </c>
      <c r="L18" s="6">
        <f>([1]!Таблица1[[#This Row],[Газпром-цена]]-J17)/J17</f>
        <v>-4.9667896678966712E-2</v>
      </c>
    </row>
    <row r="19" spans="1:12" x14ac:dyDescent="0.2">
      <c r="A19" s="7">
        <v>41760</v>
      </c>
      <c r="B19" s="8">
        <f>[1]!Таблица1[[#This Row],[ВТБ-цена]]*1000</f>
        <v>47.9</v>
      </c>
      <c r="C19" s="9">
        <f>LN([1]!Таблица1[[#This Row],[Втб-объем]])</f>
        <v>27.92179924813723</v>
      </c>
      <c r="D19" s="8">
        <v>4.7899999999999998E-2</v>
      </c>
      <c r="E19" s="10">
        <v>1337467810000</v>
      </c>
      <c r="F19" s="11">
        <f>([1]!Таблица1[[#This Row],[ВТБ-цена]]-D18)/D18</f>
        <v>0.23932729624838298</v>
      </c>
      <c r="G19" s="8">
        <v>84.5</v>
      </c>
      <c r="H19" s="10">
        <v>3001439250</v>
      </c>
      <c r="I19" s="11">
        <f>([1]!Таблица1[[#This Row],[Сбербанк-цена]]-G18)/G18</f>
        <v>0.16551724137931034</v>
      </c>
      <c r="J19" s="8">
        <v>141.69999999999999</v>
      </c>
      <c r="K19" s="10">
        <v>1168270410</v>
      </c>
      <c r="L19" s="12">
        <f>([1]!Таблица1[[#This Row],[Газпром-цена]]-J18)/J18</f>
        <v>0.10041158654966201</v>
      </c>
    </row>
    <row r="20" spans="1:12" x14ac:dyDescent="0.2">
      <c r="A20" s="1">
        <v>41791</v>
      </c>
      <c r="B20" s="2">
        <f>[1]!Таблица1[[#This Row],[ВТБ-цена]]*1000</f>
        <v>41.099999999999994</v>
      </c>
      <c r="C20" s="3">
        <f>LN([1]!Таблица1[[#This Row],[Втб-объем]])</f>
        <v>27.82985935984005</v>
      </c>
      <c r="D20" s="2">
        <v>4.1099999999999998E-2</v>
      </c>
      <c r="E20" s="4">
        <v>1219984610000</v>
      </c>
      <c r="F20" s="5">
        <f>([1]!Таблица1[[#This Row],[ВТБ-цена]]-D19)/D19</f>
        <v>-0.14196242171189979</v>
      </c>
      <c r="G20" s="2">
        <v>84.5</v>
      </c>
      <c r="H20" s="4">
        <v>2008494660</v>
      </c>
      <c r="I20" s="5">
        <f>([1]!Таблица1[[#This Row],[Сбербанк-цена]]-G19)/G19</f>
        <v>0</v>
      </c>
      <c r="J20" s="2">
        <v>148.96</v>
      </c>
      <c r="K20" s="4">
        <v>885913470</v>
      </c>
      <c r="L20" s="6">
        <f>([1]!Таблица1[[#This Row],[Газпром-цена]]-J19)/J19</f>
        <v>5.1235003528581652E-2</v>
      </c>
    </row>
    <row r="21" spans="1:12" x14ac:dyDescent="0.2">
      <c r="A21" s="7">
        <v>41821</v>
      </c>
      <c r="B21" s="8">
        <f>[1]!Таблица1[[#This Row],[ВТБ-цена]]*1000</f>
        <v>39.800000000000004</v>
      </c>
      <c r="C21" s="9">
        <f>LN([1]!Таблица1[[#This Row],[Втб-объем]])</f>
        <v>27.693298451261303</v>
      </c>
      <c r="D21" s="8">
        <v>3.9800000000000002E-2</v>
      </c>
      <c r="E21" s="10">
        <v>1064257460000</v>
      </c>
      <c r="F21" s="11">
        <f>([1]!Таблица1[[#This Row],[ВТБ-цена]]-D20)/D20</f>
        <v>-3.1630170316301595E-2</v>
      </c>
      <c r="G21" s="8">
        <v>73.599999999999994</v>
      </c>
      <c r="H21" s="10">
        <v>2551370010</v>
      </c>
      <c r="I21" s="11">
        <f>([1]!Таблица1[[#This Row],[Сбербанк-цена]]-G20)/G20</f>
        <v>-0.12899408284023675</v>
      </c>
      <c r="J21" s="8">
        <v>132</v>
      </c>
      <c r="K21" s="10">
        <v>1004959980</v>
      </c>
      <c r="L21" s="12">
        <f>([1]!Таблица1[[#This Row],[Газпром-цена]]-J20)/J20</f>
        <v>-0.11385606874328684</v>
      </c>
    </row>
    <row r="22" spans="1:12" x14ac:dyDescent="0.2">
      <c r="A22" s="1">
        <v>41852</v>
      </c>
      <c r="B22" s="2">
        <f>[1]!Таблица1[[#This Row],[ВТБ-цена]]*1000</f>
        <v>38.4</v>
      </c>
      <c r="C22" s="3">
        <f>LN([1]!Таблица1[[#This Row],[Втб-объем]])</f>
        <v>27.273602209604128</v>
      </c>
      <c r="D22" s="2">
        <v>3.8399999999999997E-2</v>
      </c>
      <c r="E22" s="4">
        <v>699479420000</v>
      </c>
      <c r="F22" s="5">
        <f>([1]!Таблица1[[#This Row],[ВТБ-цена]]-D21)/D21</f>
        <v>-3.5175879396985056E-2</v>
      </c>
      <c r="G22" s="2">
        <v>73.209999999999994</v>
      </c>
      <c r="H22" s="4">
        <v>3076887590</v>
      </c>
      <c r="I22" s="5">
        <f>([1]!Таблица1[[#This Row],[Сбербанк-цена]]-G21)/G21</f>
        <v>-5.2989130434782693E-3</v>
      </c>
      <c r="J22" s="2">
        <v>131.94999999999999</v>
      </c>
      <c r="K22" s="4">
        <v>851294800</v>
      </c>
      <c r="L22" s="6">
        <f>([1]!Таблица1[[#This Row],[Газпром-цена]]-J21)/J21</f>
        <v>-3.7878787878796493E-4</v>
      </c>
    </row>
    <row r="23" spans="1:12" x14ac:dyDescent="0.2">
      <c r="A23" s="7">
        <v>41883</v>
      </c>
      <c r="B23" s="8">
        <f>[1]!Таблица1[[#This Row],[ВТБ-цена]]*1000</f>
        <v>38.04</v>
      </c>
      <c r="C23" s="9">
        <f>LN([1]!Таблица1[[#This Row],[Втб-объем]])</f>
        <v>27.004478215106893</v>
      </c>
      <c r="D23" s="8">
        <v>3.8039999999999997E-2</v>
      </c>
      <c r="E23" s="10">
        <v>534436210000</v>
      </c>
      <c r="F23" s="11">
        <f>([1]!Таблица1[[#This Row],[ВТБ-цена]]-D22)/D22</f>
        <v>-9.3749999999999806E-3</v>
      </c>
      <c r="G23" s="8">
        <v>75.52</v>
      </c>
      <c r="H23" s="10">
        <v>2891411920</v>
      </c>
      <c r="I23" s="11">
        <f>([1]!Таблица1[[#This Row],[Сбербанк-цена]]-G22)/G22</f>
        <v>3.1553066520967114E-2</v>
      </c>
      <c r="J23" s="8">
        <v>137.9</v>
      </c>
      <c r="K23" s="10">
        <v>797896850</v>
      </c>
      <c r="L23" s="12">
        <f>([1]!Таблица1[[#This Row],[Газпром-цена]]-J22)/J22</f>
        <v>4.5092838196286608E-2</v>
      </c>
    </row>
    <row r="24" spans="1:12" x14ac:dyDescent="0.2">
      <c r="A24" s="1">
        <v>41913</v>
      </c>
      <c r="B24" s="2">
        <f>[1]!Таблица1[[#This Row],[ВТБ-цена]]*1000</f>
        <v>39.93</v>
      </c>
      <c r="C24" s="3">
        <f>LN([1]!Таблица1[[#This Row],[Втб-объем]])</f>
        <v>27.038036812676594</v>
      </c>
      <c r="D24" s="2">
        <v>3.993E-2</v>
      </c>
      <c r="E24" s="4">
        <v>552675470000</v>
      </c>
      <c r="F24" s="5">
        <f>([1]!Таблица1[[#This Row],[ВТБ-цена]]-D23)/D23</f>
        <v>4.9684542586750868E-2</v>
      </c>
      <c r="G24" s="2">
        <v>76.23</v>
      </c>
      <c r="H24" s="4">
        <v>2905609940</v>
      </c>
      <c r="I24" s="5">
        <f>([1]!Таблица1[[#This Row],[Сбербанк-цена]]-G23)/G23</f>
        <v>9.4014830508475627E-3</v>
      </c>
      <c r="J24" s="2">
        <v>141.5</v>
      </c>
      <c r="K24" s="4">
        <v>857933800</v>
      </c>
      <c r="L24" s="6">
        <f>([1]!Таблица1[[#This Row],[Газпром-цена]]-J23)/J23</f>
        <v>2.610587382160982E-2</v>
      </c>
    </row>
    <row r="25" spans="1:12" x14ac:dyDescent="0.2">
      <c r="A25" s="7">
        <v>41944</v>
      </c>
      <c r="B25" s="8">
        <f>[1]!Таблица1[[#This Row],[ВТБ-цена]]*1000</f>
        <v>46.699999999999996</v>
      </c>
      <c r="C25" s="9">
        <f>LN([1]!Таблица1[[#This Row],[Втб-объем]])</f>
        <v>27.826535439214929</v>
      </c>
      <c r="D25" s="8">
        <v>4.6699999999999998E-2</v>
      </c>
      <c r="E25" s="10">
        <v>1215936210000</v>
      </c>
      <c r="F25" s="11">
        <f>([1]!Таблица1[[#This Row],[ВТБ-цена]]-D24)/D24</f>
        <v>0.16954670673678934</v>
      </c>
      <c r="G25" s="8">
        <v>72.25</v>
      </c>
      <c r="H25" s="10">
        <v>2030051460</v>
      </c>
      <c r="I25" s="11">
        <f>([1]!Таблица1[[#This Row],[Сбербанк-цена]]-G24)/G24</f>
        <v>-5.2210415846779532E-2</v>
      </c>
      <c r="J25" s="8">
        <v>142.86000000000001</v>
      </c>
      <c r="K25" s="10">
        <v>691989260</v>
      </c>
      <c r="L25" s="12">
        <f>([1]!Таблица1[[#This Row],[Газпром-цена]]-J24)/J24</f>
        <v>9.6113074204947965E-3</v>
      </c>
    </row>
    <row r="26" spans="1:12" x14ac:dyDescent="0.2">
      <c r="A26" s="1">
        <v>41974</v>
      </c>
      <c r="B26" s="2">
        <f>[1]!Таблица1[[#This Row],[ВТБ-цена]]*1000</f>
        <v>67</v>
      </c>
      <c r="C26" s="3">
        <f>LN([1]!Таблица1[[#This Row],[Втб-объем]])</f>
        <v>28.273911307056693</v>
      </c>
      <c r="D26" s="2">
        <v>6.7000000000000004E-2</v>
      </c>
      <c r="E26" s="4">
        <v>1901970000000</v>
      </c>
      <c r="F26" s="5">
        <f>([1]!Таблица1[[#This Row],[ВТБ-цена]]-D25)/D25</f>
        <v>0.4346895074946468</v>
      </c>
      <c r="G26" s="2">
        <v>54.9</v>
      </c>
      <c r="H26" s="4">
        <v>4337561310</v>
      </c>
      <c r="I26" s="5">
        <f>([1]!Таблица1[[#This Row],[Сбербанк-цена]]-G25)/G25</f>
        <v>-0.24013840830449829</v>
      </c>
      <c r="J26" s="2">
        <v>130.31</v>
      </c>
      <c r="K26" s="4">
        <v>983856510</v>
      </c>
      <c r="L26" s="6">
        <f>([1]!Таблица1[[#This Row],[Газпром-цена]]-J25)/J25</f>
        <v>-8.784824303513937E-2</v>
      </c>
    </row>
    <row r="27" spans="1:12" x14ac:dyDescent="0.2">
      <c r="A27" s="7">
        <v>42005</v>
      </c>
      <c r="B27" s="8">
        <f>[1]!Таблица1[[#This Row],[ВТБ-цена]]*1000</f>
        <v>68.94</v>
      </c>
      <c r="C27" s="9">
        <f>LN([1]!Таблица1[[#This Row],[Втб-объем]])</f>
        <v>26.88045486403103</v>
      </c>
      <c r="D27" s="8">
        <v>6.8940000000000001E-2</v>
      </c>
      <c r="E27" s="10">
        <v>472099150000</v>
      </c>
      <c r="F27" s="11">
        <f>([1]!Таблица1[[#This Row],[ВТБ-цена]]-D26)/D26</f>
        <v>2.8955223880596972E-2</v>
      </c>
      <c r="G27" s="8">
        <v>61.5</v>
      </c>
      <c r="H27" s="10">
        <v>2691982770</v>
      </c>
      <c r="I27" s="11">
        <f>([1]!Таблица1[[#This Row],[Сбербанк-цена]]-G26)/G26</f>
        <v>0.1202185792349727</v>
      </c>
      <c r="J27" s="8">
        <v>143.82</v>
      </c>
      <c r="K27" s="10">
        <v>652102830</v>
      </c>
      <c r="L27" s="12">
        <f>([1]!Таблица1[[#This Row],[Газпром-цена]]-J26)/J26</f>
        <v>0.10367584989640082</v>
      </c>
    </row>
    <row r="28" spans="1:12" x14ac:dyDescent="0.2">
      <c r="A28" s="1">
        <v>42036</v>
      </c>
      <c r="B28" s="2">
        <f>[1]!Таблица1[[#This Row],[ВТБ-цена]]*1000</f>
        <v>68</v>
      </c>
      <c r="C28" s="3">
        <f>LN([1]!Таблица1[[#This Row],[Втб-объем]])</f>
        <v>26.800473490462117</v>
      </c>
      <c r="D28" s="2">
        <v>6.8000000000000005E-2</v>
      </c>
      <c r="E28" s="4">
        <v>435810560000</v>
      </c>
      <c r="F28" s="5">
        <f>([1]!Таблица1[[#This Row],[ВТБ-цена]]-D27)/D27</f>
        <v>-1.3635044966637604E-2</v>
      </c>
      <c r="G28" s="2">
        <v>75.91</v>
      </c>
      <c r="H28" s="4">
        <v>3583789870</v>
      </c>
      <c r="I28" s="5">
        <f>([1]!Таблица1[[#This Row],[Сбербанк-цена]]-G27)/G27</f>
        <v>0.23430894308943084</v>
      </c>
      <c r="J28" s="2">
        <v>152.94999999999999</v>
      </c>
      <c r="K28" s="4">
        <v>919520350</v>
      </c>
      <c r="L28" s="6">
        <f>([1]!Таблица1[[#This Row],[Газпром-цена]]-J27)/J27</f>
        <v>6.3482130440828788E-2</v>
      </c>
    </row>
    <row r="29" spans="1:12" x14ac:dyDescent="0.2">
      <c r="A29" s="7">
        <v>42064</v>
      </c>
      <c r="B29" s="8">
        <f>[1]!Таблица1[[#This Row],[ВТБ-цена]]*1000</f>
        <v>60</v>
      </c>
      <c r="C29" s="9">
        <f>LN([1]!Таблица1[[#This Row],[Втб-объем]])</f>
        <v>26.665693646988363</v>
      </c>
      <c r="D29" s="8">
        <v>0.06</v>
      </c>
      <c r="E29" s="10">
        <v>380858460000</v>
      </c>
      <c r="F29" s="11">
        <f>([1]!Таблица1[[#This Row],[ВТБ-цена]]-D28)/D28</f>
        <v>-0.11764705882352951</v>
      </c>
      <c r="G29" s="8">
        <v>62.88</v>
      </c>
      <c r="H29" s="10">
        <v>2785656310</v>
      </c>
      <c r="I29" s="11">
        <f>([1]!Таблица1[[#This Row],[Сбербанк-цена]]-G28)/G28</f>
        <v>-0.17165063891450394</v>
      </c>
      <c r="J29" s="8">
        <v>138.9</v>
      </c>
      <c r="K29" s="10">
        <v>718069290</v>
      </c>
      <c r="L29" s="12">
        <f>([1]!Таблица1[[#This Row],[Газпром-цена]]-J28)/J28</f>
        <v>-9.1860084995096333E-2</v>
      </c>
    </row>
    <row r="30" spans="1:12" x14ac:dyDescent="0.2">
      <c r="A30" s="1">
        <v>42095</v>
      </c>
      <c r="B30" s="2">
        <f>[1]!Таблица1[[#This Row],[ВТБ-цена]]*1000</f>
        <v>65.5</v>
      </c>
      <c r="C30" s="3">
        <f>LN([1]!Таблица1[[#This Row],[Втб-объем]])</f>
        <v>27.231709287505019</v>
      </c>
      <c r="D30" s="2">
        <v>6.5500000000000003E-2</v>
      </c>
      <c r="E30" s="4">
        <v>670781500000</v>
      </c>
      <c r="F30" s="5">
        <f>([1]!Таблица1[[#This Row],[ВТБ-цена]]-D29)/D29</f>
        <v>9.1666666666666757E-2</v>
      </c>
      <c r="G30" s="2">
        <v>76.900000000000006</v>
      </c>
      <c r="H30" s="4">
        <v>3217030850</v>
      </c>
      <c r="I30" s="5">
        <f>([1]!Таблица1[[#This Row],[Сбербанк-цена]]-G29)/G29</f>
        <v>0.22296437659033083</v>
      </c>
      <c r="J30" s="2">
        <v>153.5</v>
      </c>
      <c r="K30" s="4">
        <v>821523460</v>
      </c>
      <c r="L30" s="6">
        <f>([1]!Таблица1[[#This Row],[Газпром-цена]]-J29)/J29</f>
        <v>0.10511159107271414</v>
      </c>
    </row>
    <row r="31" spans="1:12" x14ac:dyDescent="0.2">
      <c r="A31" s="7">
        <v>42125</v>
      </c>
      <c r="B31" s="8">
        <f>[1]!Таблица1[[#This Row],[ВТБ-цена]]*1000</f>
        <v>80.25</v>
      </c>
      <c r="C31" s="9">
        <f>LN([1]!Таблица1[[#This Row],[Втб-объем]])</f>
        <v>27.675972177307244</v>
      </c>
      <c r="D31" s="8">
        <v>8.0250000000000002E-2</v>
      </c>
      <c r="E31" s="10">
        <v>1045976670000</v>
      </c>
      <c r="F31" s="11">
        <f>([1]!Таблица1[[#This Row],[ВТБ-цена]]-D30)/D30</f>
        <v>0.22519083969465647</v>
      </c>
      <c r="G31" s="8">
        <v>73.5</v>
      </c>
      <c r="H31" s="10">
        <v>1830904250</v>
      </c>
      <c r="I31" s="11">
        <f>([1]!Таблица1[[#This Row],[Сбербанк-цена]]-G30)/G30</f>
        <v>-4.4213263979193826E-2</v>
      </c>
      <c r="J31" s="8">
        <v>139</v>
      </c>
      <c r="K31" s="10">
        <v>472091480</v>
      </c>
      <c r="L31" s="12">
        <f>([1]!Таблица1[[#This Row],[Газпром-цена]]-J30)/J30</f>
        <v>-9.4462540716612378E-2</v>
      </c>
    </row>
    <row r="32" spans="1:12" x14ac:dyDescent="0.2">
      <c r="A32" s="1">
        <v>42156</v>
      </c>
      <c r="B32" s="2">
        <f>[1]!Таблица1[[#This Row],[ВТБ-цена]]*1000</f>
        <v>79</v>
      </c>
      <c r="C32" s="3">
        <f>LN([1]!Таблица1[[#This Row],[Втб-объем]])</f>
        <v>27.353457545006936</v>
      </c>
      <c r="D32" s="2">
        <v>7.9000000000000001E-2</v>
      </c>
      <c r="E32" s="4">
        <v>757627400000</v>
      </c>
      <c r="F32" s="5">
        <f>([1]!Таблица1[[#This Row],[ВТБ-цена]]-D31)/D31</f>
        <v>-1.5576323987538955E-2</v>
      </c>
      <c r="G32" s="2">
        <v>72.349999999999994</v>
      </c>
      <c r="H32" s="4">
        <v>1885405260</v>
      </c>
      <c r="I32" s="5">
        <f>([1]!Таблица1[[#This Row],[Сбербанк-цена]]-G31)/G31</f>
        <v>-1.5646258503401438E-2</v>
      </c>
      <c r="J32" s="2">
        <v>145.85</v>
      </c>
      <c r="K32" s="4">
        <v>533051950</v>
      </c>
      <c r="L32" s="6">
        <f>([1]!Таблица1[[#This Row],[Газпром-цена]]-J31)/J31</f>
        <v>4.9280575539568307E-2</v>
      </c>
    </row>
    <row r="33" spans="1:12" x14ac:dyDescent="0.2">
      <c r="A33" s="7">
        <v>42186</v>
      </c>
      <c r="B33" s="8">
        <f>[1]!Таблица1[[#This Row],[ВТБ-цена]]*1000</f>
        <v>72</v>
      </c>
      <c r="C33" s="9">
        <f>LN([1]!Таблица1[[#This Row],[Втб-объем]])</f>
        <v>26.596211931170039</v>
      </c>
      <c r="D33" s="8">
        <v>7.1999999999999995E-2</v>
      </c>
      <c r="E33" s="10">
        <v>355294170000</v>
      </c>
      <c r="F33" s="11">
        <f>([1]!Таблица1[[#This Row],[ВТБ-цена]]-D32)/D32</f>
        <v>-8.8607594936708944E-2</v>
      </c>
      <c r="G33" s="8">
        <v>72.3</v>
      </c>
      <c r="H33" s="10">
        <v>2690621070</v>
      </c>
      <c r="I33" s="11">
        <f>([1]!Таблица1[[#This Row],[Сбербанк-цена]]-G32)/G32</f>
        <v>-6.9108500345538575E-4</v>
      </c>
      <c r="J33" s="8">
        <v>142.5</v>
      </c>
      <c r="K33" s="10">
        <v>543868920</v>
      </c>
      <c r="L33" s="12">
        <f>([1]!Таблица1[[#This Row],[Газпром-цена]]-J32)/J32</f>
        <v>-2.2968803565306783E-2</v>
      </c>
    </row>
    <row r="34" spans="1:12" x14ac:dyDescent="0.2">
      <c r="A34" s="1">
        <v>42217</v>
      </c>
      <c r="B34" s="2">
        <f>[1]!Таблица1[[#This Row],[ВТБ-цена]]*1000</f>
        <v>69</v>
      </c>
      <c r="C34" s="3">
        <f>LN([1]!Таблица1[[#This Row],[Втб-объем]])</f>
        <v>26.419638896221191</v>
      </c>
      <c r="D34" s="2">
        <v>6.9000000000000006E-2</v>
      </c>
      <c r="E34" s="4">
        <v>297785390000</v>
      </c>
      <c r="F34" s="5">
        <f>([1]!Таблица1[[#This Row],[ВТБ-цена]]-D33)/D33</f>
        <v>-4.1666666666666512E-2</v>
      </c>
      <c r="G34" s="2">
        <v>74.5</v>
      </c>
      <c r="H34" s="4">
        <v>2488111940</v>
      </c>
      <c r="I34" s="5">
        <f>([1]!Таблица1[[#This Row],[Сбербанк-цена]]-G33)/G33</f>
        <v>3.0428769017980677E-2</v>
      </c>
      <c r="J34" s="2">
        <v>148.19</v>
      </c>
      <c r="K34" s="4">
        <v>654231910</v>
      </c>
      <c r="L34" s="6">
        <f>([1]!Таблица1[[#This Row],[Газпром-цена]]-J33)/J33</f>
        <v>3.9929824561403496E-2</v>
      </c>
    </row>
    <row r="35" spans="1:12" x14ac:dyDescent="0.2">
      <c r="A35" s="7">
        <v>42248</v>
      </c>
      <c r="B35" s="8">
        <f>[1]!Таблица1[[#This Row],[ВТБ-цена]]*1000</f>
        <v>67.7</v>
      </c>
      <c r="C35" s="9">
        <f>LN([1]!Таблица1[[#This Row],[Втб-объем]])</f>
        <v>26.389532892941151</v>
      </c>
      <c r="D35" s="8">
        <v>6.7699999999999996E-2</v>
      </c>
      <c r="E35" s="10">
        <v>288953870000</v>
      </c>
      <c r="F35" s="11">
        <f>([1]!Таблица1[[#This Row],[ВТБ-цена]]-D34)/D34</f>
        <v>-1.8840579710145064E-2</v>
      </c>
      <c r="G35" s="8">
        <v>75.3</v>
      </c>
      <c r="H35" s="10">
        <v>2008042110</v>
      </c>
      <c r="I35" s="11">
        <f>([1]!Таблица1[[#This Row],[Сбербанк-цена]]-G34)/G34</f>
        <v>1.0738255033557008E-2</v>
      </c>
      <c r="J35" s="8">
        <v>134.55000000000001</v>
      </c>
      <c r="K35" s="10">
        <v>646257900</v>
      </c>
      <c r="L35" s="12">
        <f>([1]!Таблица1[[#This Row],[Газпром-цена]]-J34)/J34</f>
        <v>-9.2043997570686195E-2</v>
      </c>
    </row>
    <row r="36" spans="1:12" x14ac:dyDescent="0.2">
      <c r="A36" s="1">
        <v>42278</v>
      </c>
      <c r="B36" s="2">
        <f>[1]!Таблица1[[#This Row],[ВТБ-цена]]*1000</f>
        <v>72.349999999999994</v>
      </c>
      <c r="C36" s="3">
        <f>LN([1]!Таблица1[[#This Row],[Втб-объем]])</f>
        <v>26.730527524598219</v>
      </c>
      <c r="D36" s="2">
        <v>7.2349999999999998E-2</v>
      </c>
      <c r="E36" s="4">
        <v>406369030000</v>
      </c>
      <c r="F36" s="5">
        <f>([1]!Таблица1[[#This Row],[ВТБ-цена]]-D35)/D35</f>
        <v>6.8685376661743014E-2</v>
      </c>
      <c r="G36" s="2">
        <v>90.53</v>
      </c>
      <c r="H36" s="4">
        <v>2849625200</v>
      </c>
      <c r="I36" s="5">
        <f>([1]!Таблица1[[#This Row],[Сбербанк-цена]]-G35)/G35</f>
        <v>0.20225763612217801</v>
      </c>
      <c r="J36" s="2">
        <v>135.75</v>
      </c>
      <c r="K36" s="4">
        <v>727388150</v>
      </c>
      <c r="L36" s="6">
        <f>([1]!Таблица1[[#This Row],[Газпром-цена]]-J35)/J35</f>
        <v>8.918617614269703E-3</v>
      </c>
    </row>
    <row r="37" spans="1:12" x14ac:dyDescent="0.2">
      <c r="A37" s="7">
        <v>42309</v>
      </c>
      <c r="B37" s="8">
        <f>[1]!Таблица1[[#This Row],[ВТБ-цена]]*1000</f>
        <v>71</v>
      </c>
      <c r="C37" s="9">
        <f>LN([1]!Таблица1[[#This Row],[Втб-объем]])</f>
        <v>26.405347612106546</v>
      </c>
      <c r="D37" s="8">
        <v>7.0999999999999994E-2</v>
      </c>
      <c r="E37" s="10">
        <v>293559920000</v>
      </c>
      <c r="F37" s="11">
        <f>([1]!Таблица1[[#This Row],[ВТБ-цена]]-D36)/D36</f>
        <v>-1.865929509329653E-2</v>
      </c>
      <c r="G37" s="8">
        <v>102.9</v>
      </c>
      <c r="H37" s="10">
        <v>2286927960</v>
      </c>
      <c r="I37" s="11">
        <f>([1]!Таблица1[[#This Row],[Сбербанк-цена]]-G36)/G36</f>
        <v>0.13663978791560813</v>
      </c>
      <c r="J37" s="8">
        <v>138</v>
      </c>
      <c r="K37" s="10">
        <v>785173850</v>
      </c>
      <c r="L37" s="12">
        <f>([1]!Таблица1[[#This Row],[Газпром-цена]]-J36)/J36</f>
        <v>1.6574585635359115E-2</v>
      </c>
    </row>
    <row r="38" spans="1:12" x14ac:dyDescent="0.2">
      <c r="A38" s="1">
        <v>42339</v>
      </c>
      <c r="B38" s="2">
        <f>[1]!Таблица1[[#This Row],[ВТБ-цена]]*1000</f>
        <v>79.699999999999989</v>
      </c>
      <c r="C38" s="3">
        <f>LN([1]!Таблица1[[#This Row],[Втб-объем]])</f>
        <v>26.578768697800061</v>
      </c>
      <c r="D38" s="2">
        <v>7.9699999999999993E-2</v>
      </c>
      <c r="E38" s="4">
        <v>349150430000</v>
      </c>
      <c r="F38" s="5">
        <f>([1]!Таблица1[[#This Row],[ВТБ-цена]]-D37)/D37</f>
        <v>0.12253521126760564</v>
      </c>
      <c r="G38" s="2">
        <v>101.26</v>
      </c>
      <c r="H38" s="4">
        <v>1880909280</v>
      </c>
      <c r="I38" s="5">
        <f>([1]!Таблица1[[#This Row],[Сбербанк-цена]]-G37)/G37</f>
        <v>-1.5937803692905737E-2</v>
      </c>
      <c r="J38" s="2">
        <v>136.09</v>
      </c>
      <c r="K38" s="4">
        <v>632658380</v>
      </c>
      <c r="L38" s="6">
        <f>([1]!Таблица1[[#This Row],[Газпром-цена]]-J37)/J37</f>
        <v>-1.3840579710144903E-2</v>
      </c>
    </row>
    <row r="39" spans="1:12" x14ac:dyDescent="0.2">
      <c r="A39" s="7">
        <v>42370</v>
      </c>
      <c r="B39" s="8">
        <f>[1]!Таблица1[[#This Row],[ВТБ-цена]]*1000</f>
        <v>73.7</v>
      </c>
      <c r="C39" s="9">
        <f>LN([1]!Таблица1[[#This Row],[Втб-объем]])</f>
        <v>26.698383066792964</v>
      </c>
      <c r="D39" s="8">
        <v>7.3700000000000002E-2</v>
      </c>
      <c r="E39" s="10">
        <v>393514230000</v>
      </c>
      <c r="F39" s="11">
        <f>([1]!Таблица1[[#This Row],[ВТБ-цена]]-D38)/D38</f>
        <v>-7.5282308657465394E-2</v>
      </c>
      <c r="G39" s="8">
        <v>96.5</v>
      </c>
      <c r="H39" s="10">
        <v>2060145470</v>
      </c>
      <c r="I39" s="11">
        <f>([1]!Таблица1[[#This Row],[Сбербанк-цена]]-G38)/G38</f>
        <v>-4.7007702942919269E-2</v>
      </c>
      <c r="J39" s="8">
        <v>136.6</v>
      </c>
      <c r="K39" s="10">
        <v>614480400</v>
      </c>
      <c r="L39" s="12">
        <f>([1]!Таблица1[[#This Row],[Газпром-цена]]-J38)/J38</f>
        <v>3.7475200235137841E-3</v>
      </c>
    </row>
    <row r="40" spans="1:12" x14ac:dyDescent="0.2">
      <c r="A40" s="1">
        <v>42401</v>
      </c>
      <c r="B40" s="2">
        <f>[1]!Таблица1[[#This Row],[ВТБ-цена]]*1000</f>
        <v>73.400000000000006</v>
      </c>
      <c r="C40" s="3">
        <f>LN([1]!Таблица1[[#This Row],[Втб-объем]])</f>
        <v>26.373582167056931</v>
      </c>
      <c r="D40" s="2">
        <v>7.3400000000000007E-2</v>
      </c>
      <c r="E40" s="4">
        <v>284381410000</v>
      </c>
      <c r="F40" s="5">
        <f>([1]!Таблица1[[#This Row],[ВТБ-цена]]-D39)/D39</f>
        <v>-4.0705563093622081E-3</v>
      </c>
      <c r="G40" s="2">
        <v>107</v>
      </c>
      <c r="H40" s="4">
        <v>2184006710</v>
      </c>
      <c r="I40" s="5">
        <f>([1]!Таблица1[[#This Row],[Сбербанк-цена]]-G39)/G39</f>
        <v>0.10880829015544041</v>
      </c>
      <c r="J40" s="2">
        <v>141.4</v>
      </c>
      <c r="K40" s="4">
        <v>642613120</v>
      </c>
      <c r="L40" s="6">
        <f>([1]!Таблица1[[#This Row],[Газпром-цена]]-J39)/J39</f>
        <v>3.5139092240117215E-2</v>
      </c>
    </row>
    <row r="41" spans="1:12" x14ac:dyDescent="0.2">
      <c r="A41" s="7">
        <v>42430</v>
      </c>
      <c r="B41" s="8">
        <f>[1]!Таблица1[[#This Row],[ВТБ-цена]]*1000</f>
        <v>76.679999999999993</v>
      </c>
      <c r="C41" s="9">
        <f>LN([1]!Таблица1[[#This Row],[Втб-объем]])</f>
        <v>26.439437415404996</v>
      </c>
      <c r="D41" s="8">
        <v>7.6679999999999998E-2</v>
      </c>
      <c r="E41" s="10">
        <v>303739850000</v>
      </c>
      <c r="F41" s="11">
        <f>([1]!Таблица1[[#This Row],[ВТБ-цена]]-D40)/D40</f>
        <v>4.4686648501362274E-2</v>
      </c>
      <c r="G41" s="8">
        <v>109.9</v>
      </c>
      <c r="H41" s="10">
        <v>1959737430</v>
      </c>
      <c r="I41" s="11">
        <f>([1]!Таблица1[[#This Row],[Сбербанк-цена]]-G40)/G40</f>
        <v>2.7102803738317811E-2</v>
      </c>
      <c r="J41" s="8">
        <v>147.75</v>
      </c>
      <c r="K41" s="10">
        <v>731620780</v>
      </c>
      <c r="L41" s="12">
        <f>([1]!Таблица1[[#This Row],[Газпром-цена]]-J40)/J40</f>
        <v>4.4908062234794863E-2</v>
      </c>
    </row>
    <row r="42" spans="1:12" x14ac:dyDescent="0.2">
      <c r="A42" s="1">
        <v>42461</v>
      </c>
      <c r="B42" s="2">
        <f>[1]!Таблица1[[#This Row],[ВТБ-цена]]*1000</f>
        <v>70.05</v>
      </c>
      <c r="C42" s="3">
        <f>LN([1]!Таблица1[[#This Row],[Втб-объем]])</f>
        <v>26.585421976349668</v>
      </c>
      <c r="D42" s="2">
        <v>7.0050000000000001E-2</v>
      </c>
      <c r="E42" s="4">
        <v>351481170000</v>
      </c>
      <c r="F42" s="5">
        <f>([1]!Таблица1[[#This Row],[ВТБ-цена]]-D41)/D41</f>
        <v>-8.6463223787167406E-2</v>
      </c>
      <c r="G42" s="2">
        <v>123.55</v>
      </c>
      <c r="H42" s="4">
        <v>2125196160</v>
      </c>
      <c r="I42" s="5">
        <f>([1]!Таблица1[[#This Row],[Сбербанк-цена]]-G41)/G41</f>
        <v>0.12420382165605087</v>
      </c>
      <c r="J42" s="2">
        <v>168.47</v>
      </c>
      <c r="K42" s="4">
        <v>941606540</v>
      </c>
      <c r="L42" s="6">
        <f>([1]!Таблица1[[#This Row],[Газпром-цена]]-J41)/J41</f>
        <v>0.14023688663282571</v>
      </c>
    </row>
    <row r="43" spans="1:12" x14ac:dyDescent="0.2">
      <c r="A43" s="7">
        <v>42491</v>
      </c>
      <c r="B43" s="8">
        <f>[1]!Таблица1[[#This Row],[ВТБ-цена]]*1000</f>
        <v>68.400000000000006</v>
      </c>
      <c r="C43" s="9">
        <f>LN([1]!Таблица1[[#This Row],[Втб-объем]])</f>
        <v>26.338077416009789</v>
      </c>
      <c r="D43" s="8">
        <v>6.8400000000000002E-2</v>
      </c>
      <c r="E43" s="10">
        <v>274461660000</v>
      </c>
      <c r="F43" s="11">
        <f>([1]!Таблица1[[#This Row],[ВТБ-цена]]-D42)/D42</f>
        <v>-2.3554603854389702E-2</v>
      </c>
      <c r="G43" s="8">
        <v>132.56</v>
      </c>
      <c r="H43" s="10">
        <v>1387771330</v>
      </c>
      <c r="I43" s="11">
        <f>([1]!Таблица1[[#This Row],[Сбербанк-цена]]-G42)/G42</f>
        <v>7.2925940914609508E-2</v>
      </c>
      <c r="J43" s="8">
        <v>145.5</v>
      </c>
      <c r="K43" s="10">
        <v>662677050</v>
      </c>
      <c r="L43" s="12">
        <f>([1]!Таблица1[[#This Row],[Газпром-цена]]-J42)/J42</f>
        <v>-0.1363447498070873</v>
      </c>
    </row>
    <row r="44" spans="1:12" x14ac:dyDescent="0.2">
      <c r="A44" s="1">
        <v>42522</v>
      </c>
      <c r="B44" s="2">
        <f>[1]!Таблица1[[#This Row],[ВТБ-цена]]*1000</f>
        <v>68</v>
      </c>
      <c r="C44" s="3">
        <f>LN([1]!Таблица1[[#This Row],[Втб-объем]])</f>
        <v>26.367207078690281</v>
      </c>
      <c r="D44" s="2">
        <v>6.8000000000000005E-2</v>
      </c>
      <c r="E44" s="4">
        <v>282574220000</v>
      </c>
      <c r="F44" s="5">
        <f>([1]!Таблица1[[#This Row],[ВТБ-цена]]-D43)/D43</f>
        <v>-5.8479532163742331E-3</v>
      </c>
      <c r="G44" s="2">
        <v>133</v>
      </c>
      <c r="H44" s="4">
        <v>1550840130</v>
      </c>
      <c r="I44" s="5">
        <f>([1]!Таблица1[[#This Row],[Сбербанк-цена]]-G43)/G43</f>
        <v>3.3192516596258128E-3</v>
      </c>
      <c r="J44" s="2">
        <v>139.51</v>
      </c>
      <c r="K44" s="4">
        <v>538549300</v>
      </c>
      <c r="L44" s="6">
        <f>([1]!Таблица1[[#This Row],[Газпром-цена]]-J43)/J43</f>
        <v>-4.1168384879725149E-2</v>
      </c>
    </row>
    <row r="45" spans="1:12" x14ac:dyDescent="0.2">
      <c r="A45" s="7">
        <v>42552</v>
      </c>
      <c r="B45" s="8">
        <f>[1]!Таблица1[[#This Row],[ВТБ-цена]]*1000</f>
        <v>67.41</v>
      </c>
      <c r="C45" s="9">
        <f>LN([1]!Таблица1[[#This Row],[Втб-объем]])</f>
        <v>25.751928523410619</v>
      </c>
      <c r="D45" s="8">
        <v>6.7409999999999998E-2</v>
      </c>
      <c r="E45" s="10">
        <v>152728630000</v>
      </c>
      <c r="F45" s="11">
        <f>([1]!Таблица1[[#This Row],[ВТБ-цена]]-D44)/D44</f>
        <v>-8.6764705882354E-3</v>
      </c>
      <c r="G45" s="8">
        <v>139.15</v>
      </c>
      <c r="H45" s="10">
        <v>1224653180</v>
      </c>
      <c r="I45" s="11">
        <f>([1]!Таблица1[[#This Row],[Сбербанк-цена]]-G44)/G44</f>
        <v>4.6240601503759443E-2</v>
      </c>
      <c r="J45" s="8">
        <v>137.30000000000001</v>
      </c>
      <c r="K45" s="10">
        <v>505531930</v>
      </c>
      <c r="L45" s="12">
        <f>([1]!Таблица1[[#This Row],[Газпром-цена]]-J44)/J44</f>
        <v>-1.5841158339903804E-2</v>
      </c>
    </row>
    <row r="46" spans="1:12" x14ac:dyDescent="0.2">
      <c r="A46" s="1">
        <v>42583</v>
      </c>
      <c r="B46" s="2">
        <f>[1]!Таблица1[[#This Row],[ВТБ-цена]]*1000</f>
        <v>68.489999999999995</v>
      </c>
      <c r="C46" s="3">
        <f>LN([1]!Таблица1[[#This Row],[Втб-объем]])</f>
        <v>26.141400435436619</v>
      </c>
      <c r="D46" s="2">
        <v>6.8489999999999995E-2</v>
      </c>
      <c r="E46" s="4">
        <v>225458160000</v>
      </c>
      <c r="F46" s="5">
        <f>([1]!Таблица1[[#This Row],[ВТБ-цена]]-D45)/D45</f>
        <v>1.6021361815754306E-2</v>
      </c>
      <c r="G46" s="2">
        <v>143.5</v>
      </c>
      <c r="H46" s="4">
        <v>1150874110</v>
      </c>
      <c r="I46" s="5">
        <f>([1]!Таблица1[[#This Row],[Сбербанк-цена]]-G45)/G45</f>
        <v>3.1261228889687347E-2</v>
      </c>
      <c r="J46" s="2">
        <v>134.94999999999999</v>
      </c>
      <c r="K46" s="4">
        <v>472860350</v>
      </c>
      <c r="L46" s="6">
        <f>([1]!Таблица1[[#This Row],[Газпром-цена]]-J45)/J45</f>
        <v>-1.7115804806992152E-2</v>
      </c>
    </row>
    <row r="47" spans="1:12" x14ac:dyDescent="0.2">
      <c r="A47" s="7">
        <v>42614</v>
      </c>
      <c r="B47" s="8">
        <f>[1]!Таблица1[[#This Row],[ВТБ-цена]]*1000</f>
        <v>72.099999999999994</v>
      </c>
      <c r="C47" s="9">
        <f>LN([1]!Таблица1[[#This Row],[Втб-объем]])</f>
        <v>26.610004417027994</v>
      </c>
      <c r="D47" s="8">
        <v>7.2099999999999997E-2</v>
      </c>
      <c r="E47" s="10">
        <v>360228510000</v>
      </c>
      <c r="F47" s="11">
        <f>([1]!Таблица1[[#This Row],[ВТБ-цена]]-D46)/D46</f>
        <v>5.2708424587531062E-2</v>
      </c>
      <c r="G47" s="8">
        <v>145.34</v>
      </c>
      <c r="H47" s="10">
        <v>1118608200</v>
      </c>
      <c r="I47" s="11">
        <f>([1]!Таблица1[[#This Row],[Сбербанк-цена]]-G46)/G46</f>
        <v>1.2822299651567969E-2</v>
      </c>
      <c r="J47" s="8">
        <v>134.9</v>
      </c>
      <c r="K47" s="10">
        <v>567536440</v>
      </c>
      <c r="L47" s="12">
        <f>([1]!Таблица1[[#This Row],[Газпром-цена]]-J46)/J46</f>
        <v>-3.705075954055795E-4</v>
      </c>
    </row>
    <row r="48" spans="1:12" x14ac:dyDescent="0.2">
      <c r="A48" s="1">
        <v>42644</v>
      </c>
      <c r="B48" s="2">
        <f>[1]!Таблица1[[#This Row],[ВТБ-цена]]*1000</f>
        <v>67.75</v>
      </c>
      <c r="C48" s="3">
        <f>LN([1]!Таблица1[[#This Row],[Втб-объем]])</f>
        <v>25.795190692522031</v>
      </c>
      <c r="D48" s="2">
        <v>6.7750000000000005E-2</v>
      </c>
      <c r="E48" s="4">
        <v>159481010000</v>
      </c>
      <c r="F48" s="5">
        <f>([1]!Таблица1[[#This Row],[ВТБ-цена]]-D47)/D47</f>
        <v>-6.0332871012482567E-2</v>
      </c>
      <c r="G48" s="2">
        <v>147.4</v>
      </c>
      <c r="H48" s="4">
        <v>777345030</v>
      </c>
      <c r="I48" s="5">
        <f>([1]!Таблица1[[#This Row],[Сбербанк-цена]]-G47)/G47</f>
        <v>1.417366175863494E-2</v>
      </c>
      <c r="J48" s="2">
        <v>138.84</v>
      </c>
      <c r="K48" s="4">
        <v>409341480</v>
      </c>
      <c r="L48" s="6">
        <f>([1]!Таблица1[[#This Row],[Газпром-цена]]-J47)/J47</f>
        <v>2.9206819866567809E-2</v>
      </c>
    </row>
    <row r="49" spans="1:12" x14ac:dyDescent="0.2">
      <c r="A49" s="7">
        <v>42675</v>
      </c>
      <c r="B49" s="8">
        <f>[1]!Таблица1[[#This Row],[ВТБ-цена]]*1000</f>
        <v>69.400000000000006</v>
      </c>
      <c r="C49" s="9">
        <f>LN([1]!Таблица1[[#This Row],[Втб-объем]])</f>
        <v>26.181140782519016</v>
      </c>
      <c r="D49" s="8">
        <v>6.9400000000000003E-2</v>
      </c>
      <c r="E49" s="10">
        <v>234598360000</v>
      </c>
      <c r="F49" s="11">
        <f>([1]!Таблица1[[#This Row],[ВТБ-цена]]-D48)/D48</f>
        <v>2.4354243542435403E-2</v>
      </c>
      <c r="G49" s="8">
        <v>158.69999999999999</v>
      </c>
      <c r="H49" s="10">
        <v>1113951960</v>
      </c>
      <c r="I49" s="11">
        <f>([1]!Таблица1[[#This Row],[Сбербанк-цена]]-G48)/G48</f>
        <v>7.6662143826322818E-2</v>
      </c>
      <c r="J49" s="8">
        <v>148.80000000000001</v>
      </c>
      <c r="K49" s="10">
        <v>735320710</v>
      </c>
      <c r="L49" s="12">
        <f>([1]!Таблица1[[#This Row],[Газпром-цена]]-J48)/J48</f>
        <v>7.1737251512532463E-2</v>
      </c>
    </row>
    <row r="50" spans="1:12" x14ac:dyDescent="0.2">
      <c r="A50" s="1">
        <v>42705</v>
      </c>
      <c r="B50" s="2">
        <f>[1]!Таблица1[[#This Row],[ВТБ-цена]]*1000</f>
        <v>74</v>
      </c>
      <c r="C50" s="3">
        <f>LN([1]!Таблица1[[#This Row],[Втб-объем]])</f>
        <v>27.038725261896644</v>
      </c>
      <c r="D50" s="2">
        <v>7.3999999999999996E-2</v>
      </c>
      <c r="E50" s="4">
        <v>553056090000</v>
      </c>
      <c r="F50" s="5">
        <f>([1]!Таблица1[[#This Row],[ВТБ-цена]]-D49)/D49</f>
        <v>6.6282420749279439E-2</v>
      </c>
      <c r="G50" s="2">
        <v>173.25</v>
      </c>
      <c r="H50" s="4">
        <v>1204467020</v>
      </c>
      <c r="I50" s="5">
        <f>([1]!Таблица1[[#This Row],[Сбербанк-цена]]-G49)/G49</f>
        <v>9.1682419659735434E-2</v>
      </c>
      <c r="J50" s="2">
        <v>154.55000000000001</v>
      </c>
      <c r="K50" s="4">
        <v>680484920</v>
      </c>
      <c r="L50" s="6">
        <f>([1]!Таблица1[[#This Row],[Газпром-цена]]-J49)/J49</f>
        <v>3.864247311827957E-2</v>
      </c>
    </row>
    <row r="51" spans="1:12" x14ac:dyDescent="0.2">
      <c r="A51" s="7">
        <v>42736</v>
      </c>
      <c r="B51" s="8">
        <f>[1]!Таблица1[[#This Row],[ВТБ-цена]]*1000</f>
        <v>68.97</v>
      </c>
      <c r="C51" s="9">
        <f>LN([1]!Таблица1[[#This Row],[Втб-объем]])</f>
        <v>26.427360462878333</v>
      </c>
      <c r="D51" s="8">
        <v>6.8970000000000004E-2</v>
      </c>
      <c r="E51" s="10">
        <v>300093660000</v>
      </c>
      <c r="F51" s="11">
        <f>([1]!Таблица1[[#This Row],[ВТБ-цена]]-D50)/D50</f>
        <v>-6.7972972972972875E-2</v>
      </c>
      <c r="G51" s="8">
        <v>172.2</v>
      </c>
      <c r="H51" s="10">
        <v>989614480</v>
      </c>
      <c r="I51" s="11">
        <f>([1]!Таблица1[[#This Row],[Сбербанк-цена]]-G50)/G50</f>
        <v>-6.0606060606061265E-3</v>
      </c>
      <c r="J51" s="8">
        <v>149.80000000000001</v>
      </c>
      <c r="K51" s="10">
        <v>508472070</v>
      </c>
      <c r="L51" s="12">
        <f>([1]!Таблица1[[#This Row],[Газпром-цена]]-J50)/J50</f>
        <v>-3.0734390164995146E-2</v>
      </c>
    </row>
    <row r="52" spans="1:12" x14ac:dyDescent="0.2">
      <c r="A52" s="1">
        <v>42767</v>
      </c>
      <c r="B52" s="2">
        <f>[1]!Таблица1[[#This Row],[ВТБ-цена]]*1000</f>
        <v>66.08</v>
      </c>
      <c r="C52" s="3">
        <f>LN([1]!Таблица1[[#This Row],[Втб-объем]])</f>
        <v>25.642638694726948</v>
      </c>
      <c r="D52" s="2">
        <v>6.608E-2</v>
      </c>
      <c r="E52" s="4">
        <v>136916720000</v>
      </c>
      <c r="F52" s="5">
        <f>([1]!Таблица1[[#This Row],[ВТБ-цена]]-D51)/D51</f>
        <v>-4.1902276352037165E-2</v>
      </c>
      <c r="G52" s="2">
        <v>156</v>
      </c>
      <c r="H52" s="4">
        <v>817013500</v>
      </c>
      <c r="I52" s="5">
        <f>([1]!Таблица1[[#This Row],[Сбербанк-цена]]-G51)/G51</f>
        <v>-9.4076655052264743E-2</v>
      </c>
      <c r="J52" s="2">
        <v>134</v>
      </c>
      <c r="K52" s="4">
        <v>618092220</v>
      </c>
      <c r="L52" s="6">
        <f>([1]!Таблица1[[#This Row],[Газпром-цена]]-J51)/J51</f>
        <v>-0.10547396528704947</v>
      </c>
    </row>
    <row r="53" spans="1:12" x14ac:dyDescent="0.2">
      <c r="A53" s="7">
        <v>42795</v>
      </c>
      <c r="B53" s="8">
        <f>[1]!Таблица1[[#This Row],[ВТБ-цена]]*1000</f>
        <v>66.25</v>
      </c>
      <c r="C53" s="9">
        <f>LN([1]!Таблица1[[#This Row],[Втб-объем]])</f>
        <v>26.308303776353608</v>
      </c>
      <c r="D53" s="8">
        <v>6.6250000000000003E-2</v>
      </c>
      <c r="E53" s="10">
        <v>266410390000</v>
      </c>
      <c r="F53" s="11">
        <f>([1]!Таблица1[[#This Row],[ВТБ-цена]]-D52)/D52</f>
        <v>2.5726392251816509E-3</v>
      </c>
      <c r="G53" s="8">
        <v>159.80000000000001</v>
      </c>
      <c r="H53" s="10">
        <v>980688220</v>
      </c>
      <c r="I53" s="11">
        <f>([1]!Таблица1[[#This Row],[Сбербанк-цена]]-G52)/G52</f>
        <v>2.4358974358974432E-2</v>
      </c>
      <c r="J53" s="8">
        <v>127.9</v>
      </c>
      <c r="K53" s="10">
        <v>754410290</v>
      </c>
      <c r="L53" s="12">
        <f>([1]!Таблица1[[#This Row],[Газпром-цена]]-J52)/J52</f>
        <v>-4.5522388059701449E-2</v>
      </c>
    </row>
    <row r="54" spans="1:12" x14ac:dyDescent="0.2">
      <c r="A54" s="1">
        <v>42826</v>
      </c>
      <c r="B54" s="2">
        <f>[1]!Таблица1[[#This Row],[ВТБ-цена]]*1000</f>
        <v>66.710000000000008</v>
      </c>
      <c r="C54" s="3">
        <f>LN([1]!Таблица1[[#This Row],[Втб-объем]])</f>
        <v>26.060372188851311</v>
      </c>
      <c r="D54" s="2">
        <v>6.6710000000000005E-2</v>
      </c>
      <c r="E54" s="4">
        <v>207910220000</v>
      </c>
      <c r="F54" s="5">
        <f>([1]!Таблица1[[#This Row],[ВТБ-цена]]-D53)/D53</f>
        <v>6.9433962264151255E-3</v>
      </c>
      <c r="G54" s="2">
        <v>165.2</v>
      </c>
      <c r="H54" s="4">
        <v>965518550</v>
      </c>
      <c r="I54" s="5">
        <f>([1]!Таблица1[[#This Row],[Сбербанк-цена]]-G53)/G53</f>
        <v>3.3792240300375323E-2</v>
      </c>
      <c r="J54" s="2">
        <v>136.75</v>
      </c>
      <c r="K54" s="4">
        <v>750182400</v>
      </c>
      <c r="L54" s="6">
        <f>([1]!Таблица1[[#This Row],[Газпром-цена]]-J53)/J53</f>
        <v>6.9194683346364305E-2</v>
      </c>
    </row>
    <row r="55" spans="1:12" x14ac:dyDescent="0.2">
      <c r="A55" s="7">
        <v>42856</v>
      </c>
      <c r="B55" s="8">
        <f>[1]!Таблица1[[#This Row],[ВТБ-цена]]*1000</f>
        <v>66.150000000000006</v>
      </c>
      <c r="C55" s="9">
        <f>LN([1]!Таблица1[[#This Row],[Втб-объем]])</f>
        <v>25.85023262483281</v>
      </c>
      <c r="D55" s="8">
        <v>6.615E-2</v>
      </c>
      <c r="E55" s="10">
        <v>168505230000</v>
      </c>
      <c r="F55" s="11">
        <f>([1]!Таблица1[[#This Row],[ВТБ-цена]]-D54)/D54</f>
        <v>-8.3945435466947216E-3</v>
      </c>
      <c r="G55" s="8">
        <v>155.93</v>
      </c>
      <c r="H55" s="10">
        <v>825457660</v>
      </c>
      <c r="I55" s="11">
        <f>([1]!Таблица1[[#This Row],[Сбербанк-цена]]-G54)/G54</f>
        <v>-5.6113801452784398E-2</v>
      </c>
      <c r="J55" s="8">
        <v>120.28</v>
      </c>
      <c r="K55" s="10">
        <v>683155600</v>
      </c>
      <c r="L55" s="12">
        <f>([1]!Таблица1[[#This Row],[Газпром-цена]]-J54)/J54</f>
        <v>-0.12043875685557585</v>
      </c>
    </row>
    <row r="56" spans="1:12" x14ac:dyDescent="0.2">
      <c r="A56" s="1">
        <v>42887</v>
      </c>
      <c r="B56" s="2">
        <f>[1]!Таблица1[[#This Row],[ВТБ-цена]]*1000</f>
        <v>64</v>
      </c>
      <c r="C56" s="3">
        <f>LN([1]!Таблица1[[#This Row],[Втб-объем]])</f>
        <v>26.253433937035044</v>
      </c>
      <c r="D56" s="2">
        <v>6.4000000000000001E-2</v>
      </c>
      <c r="E56" s="4">
        <v>252186300000</v>
      </c>
      <c r="F56" s="5">
        <f>([1]!Таблица1[[#This Row],[ВТБ-цена]]-D55)/D55</f>
        <v>-3.2501889644746776E-2</v>
      </c>
      <c r="G56" s="2">
        <v>145.59</v>
      </c>
      <c r="H56" s="4">
        <v>1249106940</v>
      </c>
      <c r="I56" s="5">
        <f>([1]!Таблица1[[#This Row],[Сбербанк-цена]]-G55)/G55</f>
        <v>-6.6311806579875607E-2</v>
      </c>
      <c r="J56" s="2">
        <v>118.49</v>
      </c>
      <c r="K56" s="4">
        <v>682977210</v>
      </c>
      <c r="L56" s="6">
        <f>([1]!Таблица1[[#This Row],[Газпром-цена]]-J55)/J55</f>
        <v>-1.4881942135018342E-2</v>
      </c>
    </row>
    <row r="57" spans="1:12" x14ac:dyDescent="0.2">
      <c r="A57" s="7">
        <v>42917</v>
      </c>
      <c r="B57" s="8">
        <f>[1]!Таблица1[[#This Row],[ВТБ-цена]]*1000</f>
        <v>59.69</v>
      </c>
      <c r="C57" s="9">
        <f>LN([1]!Таблица1[[#This Row],[Втб-объем]])</f>
        <v>25.911208638474253</v>
      </c>
      <c r="D57" s="8">
        <v>5.969E-2</v>
      </c>
      <c r="E57" s="10">
        <v>179099730000</v>
      </c>
      <c r="F57" s="11">
        <f>([1]!Таблица1[[#This Row],[ВТБ-цена]]-D56)/D56</f>
        <v>-6.7343750000000022E-2</v>
      </c>
      <c r="G57" s="8">
        <v>164.53</v>
      </c>
      <c r="H57" s="10">
        <v>1056892340</v>
      </c>
      <c r="I57" s="11">
        <f>([1]!Таблица1[[#This Row],[Сбербанк-цена]]-G56)/G56</f>
        <v>0.13009135242805137</v>
      </c>
      <c r="J57" s="8">
        <v>116.1</v>
      </c>
      <c r="K57" s="10">
        <v>572372360</v>
      </c>
      <c r="L57" s="12">
        <f>([1]!Таблица1[[#This Row],[Газпром-цена]]-J56)/J56</f>
        <v>-2.0170478521394215E-2</v>
      </c>
    </row>
    <row r="58" spans="1:12" x14ac:dyDescent="0.2">
      <c r="A58" s="1">
        <v>42948</v>
      </c>
      <c r="B58" s="2">
        <f>[1]!Таблица1[[#This Row],[ВТБ-цена]]*1000</f>
        <v>64.56</v>
      </c>
      <c r="C58" s="3">
        <f>LN([1]!Таблица1[[#This Row],[Втб-объем]])</f>
        <v>26.045005985801254</v>
      </c>
      <c r="D58" s="2">
        <v>6.4560000000000006E-2</v>
      </c>
      <c r="E58" s="4">
        <v>204739850000</v>
      </c>
      <c r="F58" s="5">
        <f>([1]!Таблица1[[#This Row],[ВТБ-цена]]-D57)/D57</f>
        <v>8.1588205729603056E-2</v>
      </c>
      <c r="G58" s="2">
        <v>183.51</v>
      </c>
      <c r="H58" s="4">
        <v>1066034430</v>
      </c>
      <c r="I58" s="5">
        <f>([1]!Таблица1[[#This Row],[Сбербанк-цена]]-G57)/G57</f>
        <v>0.1153589011122591</v>
      </c>
      <c r="J58" s="2">
        <v>117.97</v>
      </c>
      <c r="K58" s="4">
        <v>490084870</v>
      </c>
      <c r="L58" s="6">
        <f>([1]!Таблица1[[#This Row],[Газпром-цена]]-J57)/J57</f>
        <v>1.6106804478897542E-2</v>
      </c>
    </row>
    <row r="59" spans="1:12" x14ac:dyDescent="0.2">
      <c r="A59" s="7">
        <v>42979</v>
      </c>
      <c r="B59" s="8">
        <f>[1]!Таблица1[[#This Row],[ВТБ-цена]]*1000</f>
        <v>61.589999999999996</v>
      </c>
      <c r="C59" s="9">
        <f>LN([1]!Таблица1[[#This Row],[Втб-объем]])</f>
        <v>26.404862039681454</v>
      </c>
      <c r="D59" s="8">
        <v>6.1589999999999999E-2</v>
      </c>
      <c r="E59" s="10">
        <v>293417410000</v>
      </c>
      <c r="F59" s="11">
        <f>([1]!Таблица1[[#This Row],[ВТБ-цена]]-D58)/D58</f>
        <v>-4.6003717472119066E-2</v>
      </c>
      <c r="G59" s="8">
        <v>192.33</v>
      </c>
      <c r="H59" s="10">
        <v>943835730</v>
      </c>
      <c r="I59" s="11">
        <f>([1]!Таблица1[[#This Row],[Сбербанк-цена]]-G58)/G58</f>
        <v>4.806277587052489E-2</v>
      </c>
      <c r="J59" s="8">
        <v>122.2</v>
      </c>
      <c r="K59" s="10">
        <v>615131840</v>
      </c>
      <c r="L59" s="12">
        <f>([1]!Таблица1[[#This Row],[Газпром-цена]]-J58)/J58</f>
        <v>3.585657370517932E-2</v>
      </c>
    </row>
    <row r="60" spans="1:12" x14ac:dyDescent="0.2">
      <c r="A60" s="1">
        <v>43009</v>
      </c>
      <c r="B60" s="2">
        <f>[1]!Таблица1[[#This Row],[ВТБ-цена]]*1000</f>
        <v>60</v>
      </c>
      <c r="C60" s="3">
        <f>LN([1]!Таблица1[[#This Row],[Втб-объем]])</f>
        <v>25.832836791448766</v>
      </c>
      <c r="D60" s="2">
        <v>0.06</v>
      </c>
      <c r="E60" s="4">
        <v>165599290000</v>
      </c>
      <c r="F60" s="5">
        <f>([1]!Таблица1[[#This Row],[ВТБ-цена]]-D59)/D59</f>
        <v>-2.581587920116904E-2</v>
      </c>
      <c r="G60" s="2">
        <v>193.8</v>
      </c>
      <c r="H60" s="4">
        <v>745570010</v>
      </c>
      <c r="I60" s="5">
        <f>([1]!Таблица1[[#This Row],[Сбербанк-цена]]-G59)/G59</f>
        <v>7.6431133988457273E-3</v>
      </c>
      <c r="J60" s="2">
        <v>125.9</v>
      </c>
      <c r="K60" s="4">
        <v>511657140</v>
      </c>
      <c r="L60" s="6">
        <f>([1]!Таблица1[[#This Row],[Газпром-цена]]-J59)/J59</f>
        <v>3.0278232405892003E-2</v>
      </c>
    </row>
    <row r="61" spans="1:12" x14ac:dyDescent="0.2">
      <c r="A61" s="7">
        <v>43040</v>
      </c>
      <c r="B61" s="8">
        <f>[1]!Таблица1[[#This Row],[ВТБ-цена]]*1000</f>
        <v>50.78</v>
      </c>
      <c r="C61" s="9">
        <f>LN([1]!Таблица1[[#This Row],[Втб-объем]])</f>
        <v>26.795946802659692</v>
      </c>
      <c r="D61" s="8">
        <v>5.0779999999999999E-2</v>
      </c>
      <c r="E61" s="10">
        <v>433842240000</v>
      </c>
      <c r="F61" s="11">
        <f>([1]!Таблица1[[#This Row],[ВТБ-цена]]-D60)/D60</f>
        <v>-0.15366666666666665</v>
      </c>
      <c r="G61" s="8">
        <v>224.35</v>
      </c>
      <c r="H61" s="10">
        <v>1254395580</v>
      </c>
      <c r="I61" s="11">
        <f>([1]!Таблица1[[#This Row],[Сбербанк-цена]]-G60)/G60</f>
        <v>0.15763673890608865</v>
      </c>
      <c r="J61" s="8">
        <v>132.15</v>
      </c>
      <c r="K61" s="10">
        <v>670673200</v>
      </c>
      <c r="L61" s="12">
        <f>([1]!Таблица1[[#This Row],[Газпром-цена]]-J60)/J60</f>
        <v>4.9642573471008734E-2</v>
      </c>
    </row>
    <row r="62" spans="1:12" x14ac:dyDescent="0.2">
      <c r="A62" s="1">
        <v>43070</v>
      </c>
      <c r="B62" s="2">
        <f>[1]!Таблица1[[#This Row],[ВТБ-цена]]*1000</f>
        <v>47.32</v>
      </c>
      <c r="C62" s="3">
        <f>LN([1]!Таблица1[[#This Row],[Втб-объем]])</f>
        <v>26.761929545154153</v>
      </c>
      <c r="D62" s="2">
        <v>4.7320000000000001E-2</v>
      </c>
      <c r="E62" s="4">
        <v>419332310000</v>
      </c>
      <c r="F62" s="5">
        <f>([1]!Таблица1[[#This Row],[ВТБ-цена]]-D61)/D61</f>
        <v>-6.8137061835368218E-2</v>
      </c>
      <c r="G62" s="2">
        <v>225.2</v>
      </c>
      <c r="H62" s="4">
        <v>683304570</v>
      </c>
      <c r="I62" s="5">
        <f>([1]!Таблица1[[#This Row],[Сбербанк-цена]]-G61)/G61</f>
        <v>3.788722977490503E-3</v>
      </c>
      <c r="J62" s="2">
        <v>130.5</v>
      </c>
      <c r="K62" s="4">
        <v>417311690</v>
      </c>
      <c r="L62" s="6">
        <f>([1]!Таблица1[[#This Row],[Газпром-цена]]-J61)/J61</f>
        <v>-1.2485811577752597E-2</v>
      </c>
    </row>
    <row r="63" spans="1:12" x14ac:dyDescent="0.2">
      <c r="A63" s="7">
        <v>43101</v>
      </c>
      <c r="B63" s="8">
        <f>[1]!Таблица1[[#This Row],[ВТБ-цена]]*1000</f>
        <v>49.4</v>
      </c>
      <c r="C63" s="9">
        <f>LN([1]!Таблица1[[#This Row],[Втб-объем]])</f>
        <v>26.587259333262065</v>
      </c>
      <c r="D63" s="8">
        <v>4.9399999999999999E-2</v>
      </c>
      <c r="E63" s="10">
        <v>352127560000</v>
      </c>
      <c r="F63" s="11">
        <f>([1]!Таблица1[[#This Row],[ВТБ-цена]]-D62)/D62</f>
        <v>4.3956043956043925E-2</v>
      </c>
      <c r="G63" s="8">
        <v>264.5</v>
      </c>
      <c r="H63" s="10">
        <v>840068720</v>
      </c>
      <c r="I63" s="11">
        <f>([1]!Таблица1[[#This Row],[Сбербанк-цена]]-G62)/G62</f>
        <v>0.17451154529307289</v>
      </c>
      <c r="J63" s="8">
        <v>143.36000000000001</v>
      </c>
      <c r="K63" s="10">
        <v>758630450</v>
      </c>
      <c r="L63" s="12">
        <f>([1]!Таблица1[[#This Row],[Газпром-цена]]-J62)/J62</f>
        <v>9.854406130268209E-2</v>
      </c>
    </row>
    <row r="64" spans="1:12" x14ac:dyDescent="0.2">
      <c r="A64" s="1">
        <v>43132</v>
      </c>
      <c r="B64" s="2">
        <f>[1]!Таблица1[[#This Row],[ВТБ-цена]]*1000</f>
        <v>52.76</v>
      </c>
      <c r="C64" s="3">
        <f>LN([1]!Таблица1[[#This Row],[Втб-объем]])</f>
        <v>27.084100225708319</v>
      </c>
      <c r="D64" s="2">
        <v>5.2760000000000001E-2</v>
      </c>
      <c r="E64" s="4">
        <v>578729040000</v>
      </c>
      <c r="F64" s="5">
        <f>([1]!Таблица1[[#This Row],[ВТБ-цена]]-D63)/D63</f>
        <v>6.8016194331983845E-2</v>
      </c>
      <c r="G64" s="2">
        <v>272.39999999999998</v>
      </c>
      <c r="H64" s="4">
        <v>1032064390</v>
      </c>
      <c r="I64" s="5">
        <f>([1]!Таблица1[[#This Row],[Сбербанк-цена]]-G63)/G63</f>
        <v>2.9867674858222976E-2</v>
      </c>
      <c r="J64" s="2">
        <v>143.16</v>
      </c>
      <c r="K64" s="4">
        <v>675058310</v>
      </c>
      <c r="L64" s="6">
        <f>([1]!Таблица1[[#This Row],[Газпром-цена]]-J63)/J63</f>
        <v>-1.3950892857144046E-3</v>
      </c>
    </row>
    <row r="65" spans="1:12" x14ac:dyDescent="0.2">
      <c r="A65" s="7">
        <v>43160</v>
      </c>
      <c r="B65" s="8">
        <f>[1]!Таблица1[[#This Row],[ВТБ-цена]]*1000</f>
        <v>51.66</v>
      </c>
      <c r="C65" s="9">
        <f>LN([1]!Таблица1[[#This Row],[Втб-объем]])</f>
        <v>26.9965443100639</v>
      </c>
      <c r="D65" s="8">
        <v>5.1659999999999998E-2</v>
      </c>
      <c r="E65" s="10">
        <v>530212820000</v>
      </c>
      <c r="F65" s="11">
        <f>([1]!Таблица1[[#This Row],[ВТБ-цена]]-D64)/D64</f>
        <v>-2.084912812736929E-2</v>
      </c>
      <c r="G65" s="8">
        <v>253.57</v>
      </c>
      <c r="H65" s="10">
        <v>993704870</v>
      </c>
      <c r="I65" s="11">
        <f>([1]!Таблица1[[#This Row],[Сбербанк-цена]]-G64)/G64</f>
        <v>-6.9126284875183505E-2</v>
      </c>
      <c r="J65" s="8">
        <v>142.33000000000001</v>
      </c>
      <c r="K65" s="10">
        <v>550336390</v>
      </c>
      <c r="L65" s="12">
        <f>([1]!Таблица1[[#This Row],[Газпром-цена]]-J64)/J64</f>
        <v>-5.7977088572225772E-3</v>
      </c>
    </row>
    <row r="66" spans="1:12" x14ac:dyDescent="0.2">
      <c r="A66" s="1">
        <v>43191</v>
      </c>
      <c r="B66" s="2">
        <f>[1]!Таблица1[[#This Row],[ВТБ-цена]]*1000</f>
        <v>53.97</v>
      </c>
      <c r="C66" s="3">
        <f>LN([1]!Таблица1[[#This Row],[Втб-объем]])</f>
        <v>27.34988083919529</v>
      </c>
      <c r="D66" s="2">
        <v>5.3969999999999997E-2</v>
      </c>
      <c r="E66" s="4">
        <v>754922430000</v>
      </c>
      <c r="F66" s="5">
        <f>([1]!Таблица1[[#This Row],[ВТБ-цена]]-D65)/D65</f>
        <v>4.4715447154471538E-2</v>
      </c>
      <c r="G66" s="2">
        <v>226.99</v>
      </c>
      <c r="H66" s="4">
        <v>2377768000</v>
      </c>
      <c r="I66" s="5">
        <f>([1]!Таблица1[[#This Row],[Сбербанк-цена]]-G65)/G65</f>
        <v>-0.10482312576408875</v>
      </c>
      <c r="J66" s="2">
        <v>145.93</v>
      </c>
      <c r="K66" s="4">
        <v>654967610</v>
      </c>
      <c r="L66" s="6">
        <f>([1]!Таблица1[[#This Row],[Газпром-цена]]-J65)/J65</f>
        <v>2.5293332396543203E-2</v>
      </c>
    </row>
    <row r="67" spans="1:12" x14ac:dyDescent="0.2">
      <c r="A67" s="7">
        <v>43221</v>
      </c>
      <c r="B67" s="8">
        <f>[1]!Таблица1[[#This Row],[ВТБ-цена]]*1000</f>
        <v>49.889999999999993</v>
      </c>
      <c r="C67" s="9">
        <f>LN([1]!Таблица1[[#This Row],[Втб-объем]])</f>
        <v>26.942222964616356</v>
      </c>
      <c r="D67" s="8">
        <v>4.9889999999999997E-2</v>
      </c>
      <c r="E67" s="10">
        <v>502179250000</v>
      </c>
      <c r="F67" s="11">
        <f>([1]!Таблица1[[#This Row],[ВТБ-цена]]-D66)/D66</f>
        <v>-7.5597554196775996E-2</v>
      </c>
      <c r="G67" s="8">
        <v>222.36</v>
      </c>
      <c r="H67" s="10">
        <v>1043698830</v>
      </c>
      <c r="I67" s="11">
        <f>([1]!Таблица1[[#This Row],[Сбербанк-цена]]-G66)/G66</f>
        <v>-2.0397374333671066E-2</v>
      </c>
      <c r="J67" s="8">
        <v>145</v>
      </c>
      <c r="K67" s="10">
        <v>457602320</v>
      </c>
      <c r="L67" s="12">
        <f>([1]!Таблица1[[#This Row],[Газпром-цена]]-J66)/J66</f>
        <v>-6.3729185225793652E-3</v>
      </c>
    </row>
    <row r="68" spans="1:12" x14ac:dyDescent="0.2">
      <c r="A68" s="1">
        <v>43252</v>
      </c>
      <c r="B68" s="2">
        <f>[1]!Таблица1[[#This Row],[ВТБ-цена]]*1000</f>
        <v>48.01</v>
      </c>
      <c r="C68" s="3">
        <f>LN([1]!Таблица1[[#This Row],[Втб-объем]])</f>
        <v>27.021951832242937</v>
      </c>
      <c r="D68" s="2">
        <v>4.8009999999999997E-2</v>
      </c>
      <c r="E68" s="4">
        <v>543856810000</v>
      </c>
      <c r="F68" s="5">
        <f>([1]!Таблица1[[#This Row],[ВТБ-цена]]-D67)/D67</f>
        <v>-3.7682902385247539E-2</v>
      </c>
      <c r="G68" s="2">
        <v>218</v>
      </c>
      <c r="H68" s="4">
        <v>1083180080</v>
      </c>
      <c r="I68" s="5">
        <f>([1]!Таблица1[[#This Row],[Сбербанк-цена]]-G67)/G67</f>
        <v>-1.9607843137254961E-2</v>
      </c>
      <c r="J68" s="2">
        <v>141.01</v>
      </c>
      <c r="K68" s="4">
        <v>439786830</v>
      </c>
      <c r="L68" s="6">
        <f>([1]!Таблица1[[#This Row],[Газпром-цена]]-J67)/J67</f>
        <v>-2.7517241379310407E-2</v>
      </c>
    </row>
    <row r="69" spans="1:12" x14ac:dyDescent="0.2">
      <c r="A69" s="7">
        <v>43282</v>
      </c>
      <c r="B69" s="8">
        <f>[1]!Таблица1[[#This Row],[ВТБ-цена]]*1000</f>
        <v>48.28</v>
      </c>
      <c r="C69" s="9">
        <f>LN([1]!Таблица1[[#This Row],[Втб-объем]])</f>
        <v>26.426450066022738</v>
      </c>
      <c r="D69" s="8">
        <v>4.8280000000000003E-2</v>
      </c>
      <c r="E69" s="10">
        <v>299820580000</v>
      </c>
      <c r="F69" s="11">
        <f>([1]!Таблица1[[#This Row],[ВТБ-цена]]-D68)/D68</f>
        <v>5.6238283690899053E-3</v>
      </c>
      <c r="G69" s="8">
        <v>214.86</v>
      </c>
      <c r="H69" s="10">
        <v>1232290050</v>
      </c>
      <c r="I69" s="11">
        <f>([1]!Таблица1[[#This Row],[Сбербанк-цена]]-G68)/G68</f>
        <v>-1.440366972477058E-2</v>
      </c>
      <c r="J69" s="8">
        <v>143.79</v>
      </c>
      <c r="K69" s="10">
        <v>403411200</v>
      </c>
      <c r="L69" s="12">
        <f>([1]!Таблица1[[#This Row],[Газпром-цена]]-J68)/J68</f>
        <v>1.9714913835898174E-2</v>
      </c>
    </row>
    <row r="70" spans="1:12" x14ac:dyDescent="0.2">
      <c r="A70" s="1">
        <v>43313</v>
      </c>
      <c r="B70" s="2">
        <f>[1]!Таблица1[[#This Row],[ВТБ-цена]]*1000</f>
        <v>41.4</v>
      </c>
      <c r="C70" s="3">
        <f>LN([1]!Таблица1[[#This Row],[Втб-объем]])</f>
        <v>26.728930434420491</v>
      </c>
      <c r="D70" s="2">
        <v>4.1399999999999999E-2</v>
      </c>
      <c r="E70" s="4">
        <v>405720540000</v>
      </c>
      <c r="F70" s="5">
        <f>([1]!Таблица1[[#This Row],[ВТБ-цена]]-D69)/D69</f>
        <v>-0.1425020712510357</v>
      </c>
      <c r="G70" s="2">
        <v>182</v>
      </c>
      <c r="H70" s="4">
        <v>1774159080</v>
      </c>
      <c r="I70" s="5">
        <f>([1]!Таблица1[[#This Row],[Сбербанк-цена]]-G69)/G69</f>
        <v>-0.15293679605324403</v>
      </c>
      <c r="J70" s="2">
        <v>149.94999999999999</v>
      </c>
      <c r="K70" s="4">
        <v>441314630</v>
      </c>
      <c r="L70" s="6">
        <f>([1]!Таблица1[[#This Row],[Газпром-цена]]-J69)/J69</f>
        <v>4.2840253146950391E-2</v>
      </c>
    </row>
    <row r="71" spans="1:12" x14ac:dyDescent="0.2">
      <c r="A71" s="7">
        <v>43344</v>
      </c>
      <c r="B71" s="8">
        <f>[1]!Таблица1[[#This Row],[ВТБ-цена]]*1000</f>
        <v>40.76</v>
      </c>
      <c r="C71" s="9">
        <f>LN([1]!Таблица1[[#This Row],[Втб-объем]])</f>
        <v>26.695535306662389</v>
      </c>
      <c r="D71" s="8">
        <v>4.0759999999999998E-2</v>
      </c>
      <c r="E71" s="10">
        <v>392395190000</v>
      </c>
      <c r="F71" s="11">
        <f>([1]!Таблица1[[#This Row],[ВТБ-цена]]-D70)/D70</f>
        <v>-1.5458937198067674E-2</v>
      </c>
      <c r="G71" s="8">
        <v>203.32</v>
      </c>
      <c r="H71" s="10">
        <v>1723030800</v>
      </c>
      <c r="I71" s="11">
        <f>([1]!Таблица1[[#This Row],[Сбербанк-цена]]-G70)/G70</f>
        <v>0.1171428571428571</v>
      </c>
      <c r="J71" s="8">
        <v>162.61000000000001</v>
      </c>
      <c r="K71" s="10">
        <v>553952660</v>
      </c>
      <c r="L71" s="12">
        <f>([1]!Таблица1[[#This Row],[Газпром-цена]]-J70)/J70</f>
        <v>8.442814271423825E-2</v>
      </c>
    </row>
    <row r="72" spans="1:12" x14ac:dyDescent="0.2">
      <c r="A72" s="1">
        <v>43374</v>
      </c>
      <c r="B72" s="2">
        <f>[1]!Таблица1[[#This Row],[ВТБ-цена]]*1000</f>
        <v>36.58</v>
      </c>
      <c r="C72" s="3">
        <f>LN([1]!Таблица1[[#This Row],[Втб-объем]])</f>
        <v>26.80426205950539</v>
      </c>
      <c r="D72" s="2">
        <v>3.6580000000000001E-2</v>
      </c>
      <c r="E72" s="4">
        <v>437464790000</v>
      </c>
      <c r="F72" s="5">
        <f>([1]!Таблица1[[#This Row],[ВТБ-цена]]-D71)/D71</f>
        <v>-0.10255152109911669</v>
      </c>
      <c r="G72" s="2">
        <v>189.8</v>
      </c>
      <c r="H72" s="4">
        <v>1809539820</v>
      </c>
      <c r="I72" s="5">
        <f>([1]!Таблица1[[#This Row],[Сбербанк-цена]]-G71)/G71</f>
        <v>-6.6496163682864359E-2</v>
      </c>
      <c r="J72" s="2">
        <v>155.47</v>
      </c>
      <c r="K72" s="4">
        <v>708218240</v>
      </c>
      <c r="L72" s="6">
        <f>([1]!Таблица1[[#This Row],[Газпром-цена]]-J71)/J71</f>
        <v>-4.3908738699957039E-2</v>
      </c>
    </row>
    <row r="73" spans="1:12" x14ac:dyDescent="0.2">
      <c r="A73" s="7">
        <v>43405</v>
      </c>
      <c r="B73" s="8">
        <f>[1]!Таблица1[[#This Row],[ВТБ-цена]]*1000</f>
        <v>37.299999999999997</v>
      </c>
      <c r="C73" s="9">
        <f>LN([1]!Таблица1[[#This Row],[Втб-объем]])</f>
        <v>26.852338094694186</v>
      </c>
      <c r="D73" s="8">
        <v>3.73E-2</v>
      </c>
      <c r="E73" s="10">
        <v>459010120000</v>
      </c>
      <c r="F73" s="11">
        <f>([1]!Таблица1[[#This Row],[ВТБ-цена]]-D72)/D72</f>
        <v>1.9682886823400723E-2</v>
      </c>
      <c r="G73" s="8">
        <v>194</v>
      </c>
      <c r="H73" s="10">
        <v>1567568800</v>
      </c>
      <c r="I73" s="11">
        <f>([1]!Таблица1[[#This Row],[Сбербанк-цена]]-G72)/G72</f>
        <v>2.2128556375131656E-2</v>
      </c>
      <c r="J73" s="8">
        <v>161.29</v>
      </c>
      <c r="K73" s="10">
        <v>554088010</v>
      </c>
      <c r="L73" s="12">
        <f>([1]!Таблица1[[#This Row],[Газпром-цена]]-J72)/J72</f>
        <v>3.7434874895478185E-2</v>
      </c>
    </row>
    <row r="74" spans="1:12" x14ac:dyDescent="0.2">
      <c r="A74" s="1">
        <v>43435</v>
      </c>
      <c r="B74" s="2">
        <f>[1]!Таблица1[[#This Row],[ВТБ-цена]]*1000</f>
        <v>33.85</v>
      </c>
      <c r="C74" s="3">
        <f>LN([1]!Таблица1[[#This Row],[Втб-объем]])</f>
        <v>26.545152569735606</v>
      </c>
      <c r="D74" s="2">
        <v>3.3849999999999998E-2</v>
      </c>
      <c r="E74" s="4">
        <v>337608430000</v>
      </c>
      <c r="F74" s="5">
        <f>([1]!Таблица1[[#This Row],[ВТБ-цена]]-D73)/D73</f>
        <v>-9.2493297587131415E-2</v>
      </c>
      <c r="G74" s="2">
        <v>186.3</v>
      </c>
      <c r="H74" s="4">
        <v>1147560770</v>
      </c>
      <c r="I74" s="5">
        <f>([1]!Таблица1[[#This Row],[Сбербанк-цена]]-G73)/G73</f>
        <v>-3.9690721649484478E-2</v>
      </c>
      <c r="J74" s="2">
        <v>153.5</v>
      </c>
      <c r="K74" s="4">
        <v>435896450</v>
      </c>
      <c r="L74" s="6">
        <f>([1]!Таблица1[[#This Row],[Газпром-цена]]-J73)/J73</f>
        <v>-4.8298096596193142E-2</v>
      </c>
    </row>
    <row r="75" spans="1:12" x14ac:dyDescent="0.2">
      <c r="A75" s="7">
        <v>43466</v>
      </c>
      <c r="B75" s="8">
        <f>[1]!Таблица1[[#This Row],[ВТБ-цена]]*1000</f>
        <v>37.769999999999996</v>
      </c>
      <c r="C75" s="9">
        <f>LN([1]!Таблица1[[#This Row],[Втб-объем]])</f>
        <v>26.500661563783538</v>
      </c>
      <c r="D75" s="8">
        <v>3.7769999999999998E-2</v>
      </c>
      <c r="E75" s="10">
        <v>322917130000</v>
      </c>
      <c r="F75" s="11">
        <f>([1]!Таблица1[[#This Row],[ВТБ-цена]]-D74)/D74</f>
        <v>0.11580502215657312</v>
      </c>
      <c r="G75" s="8">
        <v>217.9</v>
      </c>
      <c r="H75" s="10">
        <v>1181569160</v>
      </c>
      <c r="I75" s="11">
        <f>([1]!Таблица1[[#This Row],[Сбербанк-цена]]-G74)/G74</f>
        <v>0.16961889425657536</v>
      </c>
      <c r="J75" s="8">
        <v>162.82</v>
      </c>
      <c r="K75" s="10">
        <v>394617870</v>
      </c>
      <c r="L75" s="12">
        <f>([1]!Таблица1[[#This Row],[Газпром-цена]]-J74)/J74</f>
        <v>6.0716612377850115E-2</v>
      </c>
    </row>
    <row r="76" spans="1:12" x14ac:dyDescent="0.2">
      <c r="A76" s="1">
        <v>43497</v>
      </c>
      <c r="B76" s="2">
        <f>[1]!Таблица1[[#This Row],[ВТБ-цена]]*1000</f>
        <v>35.9</v>
      </c>
      <c r="C76" s="3">
        <f>LN([1]!Таблица1[[#This Row],[Втб-объем]])</f>
        <v>26.381666701706202</v>
      </c>
      <c r="D76" s="2">
        <v>3.5900000000000001E-2</v>
      </c>
      <c r="E76" s="4">
        <v>286689820000</v>
      </c>
      <c r="F76" s="5">
        <f>([1]!Таблица1[[#This Row],[ВТБ-цена]]-D75)/D75</f>
        <v>-4.9510193275085962E-2</v>
      </c>
      <c r="G76" s="2">
        <v>207.8</v>
      </c>
      <c r="H76" s="4">
        <v>1316335610</v>
      </c>
      <c r="I76" s="5">
        <f>([1]!Таблица1[[#This Row],[Сбербанк-цена]]-G75)/G75</f>
        <v>-4.6351537402478174E-2</v>
      </c>
      <c r="J76" s="2">
        <v>158.99</v>
      </c>
      <c r="K76" s="4">
        <v>394761860</v>
      </c>
      <c r="L76" s="6">
        <f>([1]!Таблица1[[#This Row],[Газпром-цена]]-J75)/J75</f>
        <v>-2.3522908733570717E-2</v>
      </c>
    </row>
    <row r="77" spans="1:12" x14ac:dyDescent="0.2">
      <c r="A77" s="7">
        <v>43525</v>
      </c>
      <c r="B77" s="8">
        <f>[1]!Таблица1[[#This Row],[ВТБ-цена]]*1000</f>
        <v>35.645000000000003</v>
      </c>
      <c r="C77" s="9">
        <f>LN([1]!Таблица1[[#This Row],[Втб-объем]])</f>
        <v>26.427825043201839</v>
      </c>
      <c r="D77" s="8">
        <v>3.5645000000000003E-2</v>
      </c>
      <c r="E77" s="10">
        <v>300233110000</v>
      </c>
      <c r="F77" s="11">
        <f>([1]!Таблица1[[#This Row],[ВТБ-цена]]-D76)/D76</f>
        <v>-7.1030640668523198E-3</v>
      </c>
      <c r="G77" s="8">
        <v>214.42</v>
      </c>
      <c r="H77" s="10">
        <v>1071950350</v>
      </c>
      <c r="I77" s="11">
        <f>([1]!Таблица1[[#This Row],[Сбербанк-цена]]-G76)/G76</f>
        <v>3.1857555341674573E-2</v>
      </c>
      <c r="J77" s="8">
        <v>149.61000000000001</v>
      </c>
      <c r="K77" s="10">
        <v>424906810</v>
      </c>
      <c r="L77" s="12">
        <f>([1]!Таблица1[[#This Row],[Газпром-цена]]-J76)/J76</f>
        <v>-5.8997421221460435E-2</v>
      </c>
    </row>
    <row r="78" spans="1:12" x14ac:dyDescent="0.2">
      <c r="A78" s="1">
        <v>43556</v>
      </c>
      <c r="B78" s="2">
        <f>[1]!Таблица1[[#This Row],[ВТБ-цена]]*1000</f>
        <v>35.5</v>
      </c>
      <c r="C78" s="3">
        <f>LN([1]!Таблица1[[#This Row],[Втб-объем]])</f>
        <v>26.548219172463519</v>
      </c>
      <c r="D78" s="2">
        <v>3.5499999999999997E-2</v>
      </c>
      <c r="E78" s="4">
        <v>338645330000</v>
      </c>
      <c r="F78" s="5">
        <f>([1]!Таблица1[[#This Row],[ВТБ-цена]]-D77)/D77</f>
        <v>-4.0678917099174136E-3</v>
      </c>
      <c r="G78" s="2">
        <v>225.17</v>
      </c>
      <c r="H78" s="4">
        <v>1567685270</v>
      </c>
      <c r="I78" s="5">
        <f>([1]!Таблица1[[#This Row],[Сбербанк-цена]]-G77)/G77</f>
        <v>5.0135248577558064E-2</v>
      </c>
      <c r="J78" s="2">
        <v>163.95</v>
      </c>
      <c r="K78" s="4">
        <v>576420680</v>
      </c>
      <c r="L78" s="6">
        <f>([1]!Таблица1[[#This Row],[Газпром-цена]]-J77)/J77</f>
        <v>9.5849207940645498E-2</v>
      </c>
    </row>
    <row r="79" spans="1:12" x14ac:dyDescent="0.2">
      <c r="A79" s="7">
        <v>43586</v>
      </c>
      <c r="B79" s="8">
        <f>[1]!Таблица1[[#This Row],[ВТБ-цена]]*1000</f>
        <v>36.704999999999998</v>
      </c>
      <c r="C79" s="9">
        <f>LN([1]!Таблица1[[#This Row],[Втб-объем]])</f>
        <v>26.946808958892472</v>
      </c>
      <c r="D79" s="8">
        <v>3.6705000000000002E-2</v>
      </c>
      <c r="E79" s="10">
        <v>504487530000</v>
      </c>
      <c r="F79" s="11">
        <f>([1]!Таблица1[[#This Row],[ВТБ-цена]]-D78)/D78</f>
        <v>3.3943661971831122E-2</v>
      </c>
      <c r="G79" s="8">
        <v>233.24</v>
      </c>
      <c r="H79" s="10">
        <v>1029175370</v>
      </c>
      <c r="I79" s="11">
        <f>([1]!Таблица1[[#This Row],[Сбербанк-цена]]-G78)/G78</f>
        <v>3.583958786694507E-2</v>
      </c>
      <c r="J79" s="8">
        <v>215.1</v>
      </c>
      <c r="K79" s="10">
        <v>1077221090</v>
      </c>
      <c r="L79" s="12">
        <f>([1]!Таблица1[[#This Row],[Газпром-цена]]-J78)/J78</f>
        <v>0.31198536139066796</v>
      </c>
    </row>
    <row r="80" spans="1:12" x14ac:dyDescent="0.2">
      <c r="A80" s="1">
        <v>43617</v>
      </c>
      <c r="B80" s="2">
        <f>[1]!Таблица1[[#This Row],[ВТБ-цена]]*1000</f>
        <v>39.879999999999995</v>
      </c>
      <c r="C80" s="3">
        <f>LN([1]!Таблица1[[#This Row],[Втб-объем]])</f>
        <v>27.038093155185798</v>
      </c>
      <c r="D80" s="2">
        <v>3.9879999999999999E-2</v>
      </c>
      <c r="E80" s="4">
        <v>552706610000</v>
      </c>
      <c r="F80" s="5">
        <f>([1]!Таблица1[[#This Row],[ВТБ-цена]]-D79)/D79</f>
        <v>8.6500476774281354E-2</v>
      </c>
      <c r="G80" s="2">
        <v>238.55</v>
      </c>
      <c r="H80" s="4">
        <v>1023004980</v>
      </c>
      <c r="I80" s="5">
        <f>([1]!Таблица1[[#This Row],[Сбербанк-цена]]-G79)/G79</f>
        <v>2.2766249356885621E-2</v>
      </c>
      <c r="J80" s="2">
        <v>232.83</v>
      </c>
      <c r="K80" s="4">
        <v>918359340</v>
      </c>
      <c r="L80" s="6">
        <f>([1]!Таблица1[[#This Row],[Газпром-цена]]-J79)/J79</f>
        <v>8.2426778242677912E-2</v>
      </c>
    </row>
    <row r="81" spans="1:12" x14ac:dyDescent="0.2">
      <c r="A81" s="7">
        <v>43647</v>
      </c>
      <c r="B81" s="8">
        <f>[1]!Таблица1[[#This Row],[ВТБ-цена]]*1000</f>
        <v>42.5</v>
      </c>
      <c r="C81" s="9">
        <f>LN([1]!Таблица1[[#This Row],[Втб-объем]])</f>
        <v>27.502012633791995</v>
      </c>
      <c r="D81" s="8">
        <v>4.2500000000000003E-2</v>
      </c>
      <c r="E81" s="10">
        <v>878966510000</v>
      </c>
      <c r="F81" s="11">
        <f>([1]!Таблица1[[#This Row],[ВТБ-цена]]-D80)/D80</f>
        <v>6.5697091273821576E-2</v>
      </c>
      <c r="G81" s="8">
        <v>233.49</v>
      </c>
      <c r="H81" s="10">
        <v>780046580</v>
      </c>
      <c r="I81" s="11">
        <f>([1]!Таблица1[[#This Row],[Сбербанк-цена]]-G80)/G80</f>
        <v>-2.121148606162231E-2</v>
      </c>
      <c r="J81" s="8">
        <v>236.9</v>
      </c>
      <c r="K81" s="10">
        <v>1185460410</v>
      </c>
      <c r="L81" s="12">
        <f>([1]!Таблица1[[#This Row],[Газпром-цена]]-J80)/J80</f>
        <v>1.7480565219258656E-2</v>
      </c>
    </row>
    <row r="82" spans="1:12" x14ac:dyDescent="0.2">
      <c r="A82" s="1">
        <v>43678</v>
      </c>
      <c r="B82" s="2">
        <f>[1]!Таблица1[[#This Row],[ВТБ-цена]]*1000</f>
        <v>38.68</v>
      </c>
      <c r="C82" s="3">
        <f>LN([1]!Таблица1[[#This Row],[Втб-объем]])</f>
        <v>27.101396798756067</v>
      </c>
      <c r="D82" s="2">
        <v>3.8679999999999999E-2</v>
      </c>
      <c r="E82" s="4">
        <v>588826140000</v>
      </c>
      <c r="F82" s="5">
        <f>([1]!Таблица1[[#This Row],[ВТБ-цена]]-D81)/D81</f>
        <v>-8.9882352941176552E-2</v>
      </c>
      <c r="G82" s="2">
        <v>224.2</v>
      </c>
      <c r="H82" s="4">
        <v>1024861980</v>
      </c>
      <c r="I82" s="5">
        <f>([1]!Таблица1[[#This Row],[Сбербанк-цена]]-G81)/G81</f>
        <v>-3.9787571202192902E-2</v>
      </c>
      <c r="J82" s="2">
        <v>232.15</v>
      </c>
      <c r="K82" s="4">
        <v>715634720</v>
      </c>
      <c r="L82" s="6">
        <f>([1]!Таблица1[[#This Row],[Газпром-цена]]-J81)/J81</f>
        <v>-2.0050654284508231E-2</v>
      </c>
    </row>
    <row r="83" spans="1:12" x14ac:dyDescent="0.2">
      <c r="A83" s="7">
        <v>43709</v>
      </c>
      <c r="B83" s="8">
        <f>[1]!Таблица1[[#This Row],[ВТБ-цена]]*1000</f>
        <v>42.594999999999999</v>
      </c>
      <c r="C83" s="9">
        <f>LN([1]!Таблица1[[#This Row],[Втб-объем]])</f>
        <v>27.421156606582091</v>
      </c>
      <c r="D83" s="8">
        <v>4.2595000000000001E-2</v>
      </c>
      <c r="E83" s="10">
        <v>810694080000</v>
      </c>
      <c r="F83" s="11">
        <f>([1]!Таблица1[[#This Row],[ВТБ-цена]]-D82)/D82</f>
        <v>0.10121509824198557</v>
      </c>
      <c r="G83" s="8">
        <v>227.71</v>
      </c>
      <c r="H83" s="10">
        <v>796864790</v>
      </c>
      <c r="I83" s="11">
        <f>([1]!Таблица1[[#This Row],[Сбербанк-цена]]-G82)/G82</f>
        <v>1.5655664585191881E-2</v>
      </c>
      <c r="J83" s="8">
        <v>225.9</v>
      </c>
      <c r="K83" s="10">
        <v>514923280</v>
      </c>
      <c r="L83" s="12">
        <f>([1]!Таблица1[[#This Row],[Газпром-цена]]-J82)/J82</f>
        <v>-2.6922248546198579E-2</v>
      </c>
    </row>
    <row r="84" spans="1:12" x14ac:dyDescent="0.2">
      <c r="A84" s="1">
        <v>43739</v>
      </c>
      <c r="B84" s="2">
        <f>[1]!Таблица1[[#This Row],[ВТБ-цена]]*1000</f>
        <v>43.09</v>
      </c>
      <c r="C84" s="3">
        <f>LN([1]!Таблица1[[#This Row],[Втб-объем]])</f>
        <v>27.053127000012239</v>
      </c>
      <c r="D84" s="2">
        <v>4.3090000000000003E-2</v>
      </c>
      <c r="E84" s="4">
        <v>561078690000</v>
      </c>
      <c r="F84" s="5">
        <f>([1]!Таблица1[[#This Row],[ВТБ-цена]]-D83)/D83</f>
        <v>1.1621082286653419E-2</v>
      </c>
      <c r="G84" s="2">
        <v>234.89</v>
      </c>
      <c r="H84" s="4">
        <v>894393040</v>
      </c>
      <c r="I84" s="5">
        <f>([1]!Таблица1[[#This Row],[Сбербанк-цена]]-G83)/G83</f>
        <v>3.1531333713934295E-2</v>
      </c>
      <c r="J84" s="2">
        <v>260</v>
      </c>
      <c r="K84" s="4">
        <v>763625060</v>
      </c>
      <c r="L84" s="6">
        <f>([1]!Таблица1[[#This Row],[Газпром-цена]]-J83)/J83</f>
        <v>0.15095174856131027</v>
      </c>
    </row>
    <row r="85" spans="1:12" x14ac:dyDescent="0.2">
      <c r="A85" s="7">
        <v>43770</v>
      </c>
      <c r="B85" s="8">
        <f>[1]!Таблица1[[#This Row],[ВТБ-цена]]*1000</f>
        <v>45.330000000000005</v>
      </c>
      <c r="C85" s="9">
        <f>LN([1]!Таблица1[[#This Row],[Втб-объем]])</f>
        <v>27.396528785137548</v>
      </c>
      <c r="D85" s="8">
        <v>4.5330000000000002E-2</v>
      </c>
      <c r="E85" s="10">
        <v>790972300000</v>
      </c>
      <c r="F85" s="11">
        <f>([1]!Таблица1[[#This Row],[ВТБ-цена]]-D84)/D84</f>
        <v>5.1984219076351791E-2</v>
      </c>
      <c r="G85" s="8">
        <v>233.98</v>
      </c>
      <c r="H85" s="10">
        <v>643074600</v>
      </c>
      <c r="I85" s="11">
        <f>([1]!Таблица1[[#This Row],[Сбербанк-цена]]-G84)/G84</f>
        <v>-3.8741538592532532E-3</v>
      </c>
      <c r="J85" s="8">
        <v>257.54000000000002</v>
      </c>
      <c r="K85" s="10">
        <v>1496648200</v>
      </c>
      <c r="L85" s="12">
        <f>([1]!Таблица1[[#This Row],[Газпром-цена]]-J84)/J84</f>
        <v>-9.4615384615383824E-3</v>
      </c>
    </row>
    <row r="86" spans="1:12" x14ac:dyDescent="0.2">
      <c r="A86" s="1">
        <v>43800</v>
      </c>
      <c r="B86" s="2">
        <f>[1]!Таблица1[[#This Row],[ВТБ-цена]]*1000</f>
        <v>45.900000000000006</v>
      </c>
      <c r="C86" s="3">
        <f>LN([1]!Таблица1[[#This Row],[Втб-объем]])</f>
        <v>26.713904993513321</v>
      </c>
      <c r="D86" s="2">
        <v>4.5900000000000003E-2</v>
      </c>
      <c r="E86" s="4">
        <v>399669980000</v>
      </c>
      <c r="F86" s="5">
        <f>([1]!Таблица1[[#This Row],[ВТБ-цена]]-D85)/D85</f>
        <v>1.2574454003970902E-2</v>
      </c>
      <c r="G86" s="2">
        <v>254.75</v>
      </c>
      <c r="H86" s="4">
        <v>666344120</v>
      </c>
      <c r="I86" s="5">
        <f>([1]!Таблица1[[#This Row],[Сбербанк-цена]]-G85)/G85</f>
        <v>8.8768270792375467E-2</v>
      </c>
      <c r="J86" s="2">
        <v>256.39999999999998</v>
      </c>
      <c r="K86" s="4">
        <v>850735710</v>
      </c>
      <c r="L86" s="6">
        <f>([1]!Таблица1[[#This Row],[Газпром-цена]]-J85)/J85</f>
        <v>-4.4264968548576649E-3</v>
      </c>
    </row>
    <row r="87" spans="1:12" x14ac:dyDescent="0.2">
      <c r="A87" s="7">
        <v>43831</v>
      </c>
      <c r="B87" s="8">
        <f>[1]!Таблица1[[#This Row],[ВТБ-цена]]*1000</f>
        <v>46.4</v>
      </c>
      <c r="C87" s="9">
        <f>LN([1]!Таблица1[[#This Row],[Втб-объем]])</f>
        <v>27.40737562616431</v>
      </c>
      <c r="D87" s="8">
        <v>4.6399999999999997E-2</v>
      </c>
      <c r="E87" s="10">
        <v>799598550000</v>
      </c>
      <c r="F87" s="11">
        <f>([1]!Таблица1[[#This Row],[ВТБ-цена]]-D86)/D86</f>
        <v>1.0893246187363693E-2</v>
      </c>
      <c r="G87" s="8">
        <v>252.2</v>
      </c>
      <c r="H87" s="10">
        <v>747137520</v>
      </c>
      <c r="I87" s="11">
        <f>([1]!Таблица1[[#This Row],[Сбербанк-цена]]-G86)/G86</f>
        <v>-1.0009813542688956E-2</v>
      </c>
      <c r="J87" s="8">
        <v>226.7</v>
      </c>
      <c r="K87" s="10">
        <v>943229040</v>
      </c>
      <c r="L87" s="12">
        <f>([1]!Таблица1[[#This Row],[Газпром-цена]]-J86)/J86</f>
        <v>-0.11583463338533538</v>
      </c>
    </row>
    <row r="88" spans="1:12" x14ac:dyDescent="0.2">
      <c r="A88" s="1">
        <v>43862</v>
      </c>
      <c r="B88" s="2">
        <f>[1]!Таблица1[[#This Row],[ВТБ-цена]]*1000</f>
        <v>43.33</v>
      </c>
      <c r="C88" s="3">
        <f>LN([1]!Таблица1[[#This Row],[Втб-объем]])</f>
        <v>27.11843153730856</v>
      </c>
      <c r="D88" s="2">
        <v>4.333E-2</v>
      </c>
      <c r="E88" s="4">
        <v>598942560000</v>
      </c>
      <c r="F88" s="5">
        <f>([1]!Таблица1[[#This Row],[ВТБ-цена]]-D87)/D87</f>
        <v>-6.6163793103448207E-2</v>
      </c>
      <c r="G88" s="2">
        <v>233.36</v>
      </c>
      <c r="H88" s="4">
        <v>919822790</v>
      </c>
      <c r="I88" s="5">
        <f>([1]!Таблица1[[#This Row],[Сбербанк-цена]]-G87)/G87</f>
        <v>-7.4702616970658109E-2</v>
      </c>
      <c r="J88" s="2">
        <v>202.65</v>
      </c>
      <c r="K88" s="4">
        <v>1068549530</v>
      </c>
      <c r="L88" s="6">
        <f>([1]!Таблица1[[#This Row],[Газпром-цена]]-J87)/J87</f>
        <v>-0.10608734009704449</v>
      </c>
    </row>
    <row r="89" spans="1:12" x14ac:dyDescent="0.2">
      <c r="A89" s="7">
        <v>43891</v>
      </c>
      <c r="B89" s="8">
        <f>[1]!Таблица1[[#This Row],[ВТБ-цена]]*1000</f>
        <v>32.599999999999994</v>
      </c>
      <c r="C89" s="9">
        <f>LN([1]!Таблица1[[#This Row],[Втб-объем]])</f>
        <v>28.184980548232335</v>
      </c>
      <c r="D89" s="8">
        <v>3.2599999999999997E-2</v>
      </c>
      <c r="E89" s="10">
        <v>1740129320000</v>
      </c>
      <c r="F89" s="11">
        <f>([1]!Таблица1[[#This Row],[ВТБ-цена]]-D88)/D88</f>
        <v>-0.2476344334179553</v>
      </c>
      <c r="G89" s="8">
        <v>187.21</v>
      </c>
      <c r="H89" s="10">
        <v>3001736660</v>
      </c>
      <c r="I89" s="11">
        <f>([1]!Таблица1[[#This Row],[Сбербанк-цена]]-G88)/G88</f>
        <v>-0.19776311278711006</v>
      </c>
      <c r="J89" s="8">
        <v>181.41</v>
      </c>
      <c r="K89" s="10">
        <v>2274256090</v>
      </c>
      <c r="L89" s="12">
        <f>([1]!Таблица1[[#This Row],[Газпром-цена]]-J88)/J88</f>
        <v>-0.1048112509252406</v>
      </c>
    </row>
    <row r="90" spans="1:12" x14ac:dyDescent="0.2">
      <c r="A90" s="1">
        <v>43922</v>
      </c>
      <c r="B90" s="2">
        <f>[1]!Таблица1[[#This Row],[ВТБ-цена]]*1000</f>
        <v>34.9</v>
      </c>
      <c r="C90" s="3">
        <f>LN([1]!Таблица1[[#This Row],[Втб-объем]])</f>
        <v>27.984379897473669</v>
      </c>
      <c r="D90" s="2">
        <v>3.49E-2</v>
      </c>
      <c r="E90" s="4">
        <v>1423841900000</v>
      </c>
      <c r="F90" s="5">
        <f>([1]!Таблица1[[#This Row],[ВТБ-цена]]-D89)/D89</f>
        <v>7.055214723926391E-2</v>
      </c>
      <c r="G90" s="2">
        <v>197.25</v>
      </c>
      <c r="H90" s="4">
        <v>1768222700</v>
      </c>
      <c r="I90" s="5">
        <f>([1]!Таблица1[[#This Row],[Сбербанк-цена]]-G89)/G89</f>
        <v>5.3629613802681435E-2</v>
      </c>
      <c r="J90" s="2">
        <v>190</v>
      </c>
      <c r="K90" s="4">
        <v>1151699700</v>
      </c>
      <c r="L90" s="6">
        <f>([1]!Таблица1[[#This Row],[Газпром-цена]]-J89)/J89</f>
        <v>4.735130367675433E-2</v>
      </c>
    </row>
    <row r="91" spans="1:12" x14ac:dyDescent="0.2">
      <c r="A91" s="7">
        <v>43952</v>
      </c>
      <c r="B91" s="8">
        <f>[1]!Таблица1[[#This Row],[ВТБ-цена]]*1000</f>
        <v>36.31</v>
      </c>
      <c r="C91" s="9">
        <f>LN([1]!Таблица1[[#This Row],[Втб-объем]])</f>
        <v>27.038971119931709</v>
      </c>
      <c r="D91" s="8">
        <v>3.6310000000000002E-2</v>
      </c>
      <c r="E91" s="10">
        <v>553192080000</v>
      </c>
      <c r="F91" s="11">
        <f>([1]!Таблица1[[#This Row],[ВТБ-цена]]-D90)/D90</f>
        <v>4.0401146131805198E-2</v>
      </c>
      <c r="G91" s="8">
        <v>200.5</v>
      </c>
      <c r="H91" s="10">
        <v>1359045230</v>
      </c>
      <c r="I91" s="11">
        <f>([1]!Таблица1[[#This Row],[Сбербанк-цена]]-G90)/G90</f>
        <v>1.6476552598225603E-2</v>
      </c>
      <c r="J91" s="8">
        <v>199.95</v>
      </c>
      <c r="K91" s="10">
        <v>1119152560</v>
      </c>
      <c r="L91" s="12">
        <f>([1]!Таблица1[[#This Row],[Газпром-цена]]-J90)/J90</f>
        <v>5.2368421052631522E-2</v>
      </c>
    </row>
    <row r="92" spans="1:12" x14ac:dyDescent="0.2">
      <c r="A92" s="1">
        <v>43983</v>
      </c>
      <c r="B92" s="2">
        <f>[1]!Таблица1[[#This Row],[ВТБ-цена]]*1000</f>
        <v>35.049999999999997</v>
      </c>
      <c r="C92" s="3">
        <f>LN([1]!Таблица1[[#This Row],[Втб-объем]])</f>
        <v>27.191832338598541</v>
      </c>
      <c r="D92" s="2">
        <v>3.5049999999999998E-2</v>
      </c>
      <c r="E92" s="4">
        <v>644559090000</v>
      </c>
      <c r="F92" s="5">
        <f>([1]!Таблица1[[#This Row],[ВТБ-цена]]-D91)/D91</f>
        <v>-3.4701184246764091E-2</v>
      </c>
      <c r="G92" s="2">
        <v>203.22</v>
      </c>
      <c r="H92" s="4">
        <v>1522268370</v>
      </c>
      <c r="I92" s="5">
        <f>([1]!Таблица1[[#This Row],[Сбербанк-цена]]-G91)/G91</f>
        <v>1.356608478802992E-2</v>
      </c>
      <c r="J92" s="2">
        <v>194.31</v>
      </c>
      <c r="K92" s="4">
        <v>949645980</v>
      </c>
      <c r="L92" s="6">
        <f>([1]!Таблица1[[#This Row],[Газпром-цена]]-J91)/J91</f>
        <v>-2.8207051762940669E-2</v>
      </c>
    </row>
    <row r="93" spans="1:12" x14ac:dyDescent="0.2">
      <c r="A93" s="7">
        <v>44013</v>
      </c>
      <c r="B93" s="8">
        <f>[1]!Таблица1[[#This Row],[ВТБ-цена]]*1000</f>
        <v>38.754999999999995</v>
      </c>
      <c r="C93" s="9">
        <f>LN([1]!Таблица1[[#This Row],[Втб-объем]])</f>
        <v>27.495892001912399</v>
      </c>
      <c r="D93" s="8">
        <v>3.8754999999999998E-2</v>
      </c>
      <c r="E93" s="10">
        <v>873603110000</v>
      </c>
      <c r="F93" s="11">
        <f>([1]!Таблица1[[#This Row],[ВТБ-цена]]-D92)/D92</f>
        <v>0.10570613409415122</v>
      </c>
      <c r="G93" s="8">
        <v>221.57</v>
      </c>
      <c r="H93" s="10">
        <v>1088082960</v>
      </c>
      <c r="I93" s="11">
        <f>([1]!Таблица1[[#This Row],[Сбербанк-цена]]-G92)/G92</f>
        <v>9.0296230685956075E-2</v>
      </c>
      <c r="J93" s="8">
        <v>182.59</v>
      </c>
      <c r="K93" s="10">
        <v>841671960</v>
      </c>
      <c r="L93" s="12">
        <f>([1]!Таблица1[[#This Row],[Газпром-цена]]-J92)/J92</f>
        <v>-6.0315989913025572E-2</v>
      </c>
    </row>
    <row r="94" spans="1:12" x14ac:dyDescent="0.2">
      <c r="A94" s="1">
        <v>44044</v>
      </c>
      <c r="B94" s="2">
        <f>[1]!Таблица1[[#This Row],[ВТБ-цена]]*1000</f>
        <v>35.375</v>
      </c>
      <c r="C94" s="3">
        <f>LN([1]!Таблица1[[#This Row],[Втб-объем]])</f>
        <v>27.626694218394213</v>
      </c>
      <c r="D94" s="2">
        <v>3.5374999999999997E-2</v>
      </c>
      <c r="E94" s="4">
        <v>995682450000</v>
      </c>
      <c r="F94" s="5">
        <f>([1]!Таблица1[[#This Row],[ВТБ-цена]]-D93)/D93</f>
        <v>-8.7214552960908298E-2</v>
      </c>
      <c r="G94" s="2">
        <v>226.1</v>
      </c>
      <c r="H94" s="4">
        <v>1324478990</v>
      </c>
      <c r="I94" s="5">
        <f>([1]!Таблица1[[#This Row],[Сбербанк-цена]]-G93)/G93</f>
        <v>2.0445006092882616E-2</v>
      </c>
      <c r="J94" s="2">
        <v>181.01</v>
      </c>
      <c r="K94" s="4">
        <v>763622270</v>
      </c>
      <c r="L94" s="6">
        <f>([1]!Таблица1[[#This Row],[Газпром-цена]]-J93)/J93</f>
        <v>-8.6532668820856144E-3</v>
      </c>
    </row>
    <row r="95" spans="1:12" x14ac:dyDescent="0.2">
      <c r="A95" s="13">
        <v>44075</v>
      </c>
      <c r="B95" s="14">
        <f>[1]!Таблица1[[#This Row],[ВТБ-цена]]*1000</f>
        <v>35.555000000000007</v>
      </c>
      <c r="C95" s="15">
        <f>LN([1]!Таблица1[[#This Row],[Втб-объем]])</f>
        <v>24.723488712825954</v>
      </c>
      <c r="D95" s="14">
        <v>3.5555000000000003E-2</v>
      </c>
      <c r="E95" s="16">
        <v>54610320000</v>
      </c>
      <c r="F95" s="17">
        <f>([1]!Таблица1[[#This Row],[ВТБ-цена]]-D94)/D94</f>
        <v>5.0883392226150261E-3</v>
      </c>
      <c r="G95" s="14">
        <v>222.57</v>
      </c>
      <c r="H95" s="16">
        <v>115404410</v>
      </c>
      <c r="I95" s="17">
        <f>([1]!Таблица1[[#This Row],[Сбербанк-цена]]-G94)/G94</f>
        <v>-1.561256081379921E-2</v>
      </c>
      <c r="J95" s="14">
        <v>181.95</v>
      </c>
      <c r="K95" s="16">
        <v>98371280</v>
      </c>
      <c r="L95" s="18">
        <f>([1]!Таблица1[[#This Row],[Газпром-цена]]-J94)/J94</f>
        <v>5.1930832550687684E-3</v>
      </c>
    </row>
  </sheetData>
  <conditionalFormatting sqref="B1 D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{A07C3BD2-D535-C24F-9538-AA5B1000A781}</x14:id>
        </ext>
      </extLst>
    </cfRule>
  </conditionalFormatting>
  <conditionalFormatting sqref="E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{36FF89E3-0E1A-4747-8B45-4B46FF91AFDE}</x14:id>
        </ext>
      </extLst>
    </cfRule>
  </conditionalFormatting>
  <conditionalFormatting sqref="L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{F7E86FFF-0B47-7247-807F-71D4E7B51D35}</x14:id>
        </ext>
      </extLst>
    </cfRule>
  </conditionalFormatting>
  <conditionalFormatting sqref="D2:D95 B2:B9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{F3505F66-CC51-C24E-9E1B-67BC91EFF67E}</x14:id>
        </ext>
      </extLst>
    </cfRule>
  </conditionalFormatting>
  <conditionalFormatting sqref="E2:E9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9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9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{99CED8CC-8193-D348-B548-A0F9A85FD7C4}</x14:id>
        </ext>
      </extLst>
    </cfRule>
  </conditionalFormatting>
  <conditionalFormatting sqref="F2:F95">
    <cfRule type="iconSet" priority="6">
      <iconSet iconSet="5Arrows">
        <cfvo type="percent" val="0"/>
        <cfvo type="num" val="-0.1"/>
        <cfvo type="num" val="-0.05"/>
        <cfvo type="num" val="0.05"/>
        <cfvo type="num" val="0.1"/>
      </iconSet>
    </cfRule>
  </conditionalFormatting>
  <conditionalFormatting sqref="L2:L9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{B73494D7-0582-D742-B106-E121A8A66BD7}</x14:id>
        </ext>
      </extLst>
    </cfRule>
  </conditionalFormatting>
  <conditionalFormatting sqref="L2:L95">
    <cfRule type="iconSet" priority="4">
      <iconSet iconSet="5Arrows">
        <cfvo type="percent" val="0"/>
        <cfvo type="num" val="-0.1"/>
        <cfvo type="num" val="-0.05"/>
        <cfvo type="num" val="0.05"/>
        <cfvo type="num" val="0.1"/>
      </iconSet>
    </cfRule>
  </conditionalFormatting>
  <conditionalFormatting sqref="I2:I9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{DFBFA104-8701-5845-BBFA-4A45D002E2AA}</x14:id>
        </ext>
      </extLst>
    </cfRule>
  </conditionalFormatting>
  <conditionalFormatting sqref="I2:I95">
    <cfRule type="iconSet" priority="2">
      <iconSet iconSet="5Arrows">
        <cfvo type="percent" val="0"/>
        <cfvo type="num" val="-0.1"/>
        <cfvo type="num" val="-0.05"/>
        <cfvo type="num" val="0.05"/>
        <cfvo type="num" val="0.1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7C3BD2-D535-C24F-9538-AA5B1000A7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 D1</xm:sqref>
        </x14:conditionalFormatting>
        <x14:conditionalFormatting xmlns:xm="http://schemas.microsoft.com/office/excel/2006/main">
          <x14:cfRule type="dataBar" id="{36FF89E3-0E1A-4747-8B45-4B46FF91AF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F7E86FFF-0B47-7247-807F-71D4E7B51D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F3505F66-CC51-C24E-9E1B-67BC91EFF6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D2:D95 B2:B95</xm:sqref>
        </x14:conditionalFormatting>
        <x14:conditionalFormatting xmlns:xm="http://schemas.microsoft.com/office/excel/2006/main">
          <x14:cfRule type="dataBar" id="{99CED8CC-8193-D348-B548-A0F9A85FD7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F2:F95</xm:sqref>
        </x14:conditionalFormatting>
        <x14:conditionalFormatting xmlns:xm="http://schemas.microsoft.com/office/excel/2006/main">
          <x14:cfRule type="dataBar" id="{B73494D7-0582-D742-B106-E121A8A66B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L2:L95</xm:sqref>
        </x14:conditionalFormatting>
        <x14:conditionalFormatting xmlns:xm="http://schemas.microsoft.com/office/excel/2006/main">
          <x14:cfRule type="dataBar" id="{DFBFA104-8701-5845-BBFA-4A45D002E2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5B61-7268-7A44-BD6B-0E3C006D348B}">
  <dimension ref="A1:Q165"/>
  <sheetViews>
    <sheetView tabSelected="1" topLeftCell="A14" zoomScale="80" zoomScaleNormal="80" workbookViewId="0">
      <selection activeCell="N39" sqref="N39"/>
    </sheetView>
  </sheetViews>
  <sheetFormatPr baseColWidth="10" defaultRowHeight="16" x14ac:dyDescent="0.2"/>
  <cols>
    <col min="2" max="2" width="23.33203125" customWidth="1"/>
    <col min="3" max="3" width="25" customWidth="1"/>
    <col min="4" max="4" width="19.5" customWidth="1"/>
    <col min="5" max="5" width="29" customWidth="1"/>
    <col min="6" max="6" width="19" customWidth="1"/>
    <col min="7" max="7" width="22" customWidth="1"/>
    <col min="9" max="9" width="13.5" bestFit="1" customWidth="1"/>
    <col min="10" max="10" width="19.83203125" customWidth="1"/>
    <col min="11" max="11" width="24.5" customWidth="1"/>
    <col min="13" max="13" width="20.83203125" customWidth="1"/>
  </cols>
  <sheetData>
    <row r="1" spans="1:13" x14ac:dyDescent="0.2">
      <c r="A1" s="25" t="s">
        <v>6</v>
      </c>
      <c r="B1" s="26" t="s">
        <v>7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3" x14ac:dyDescent="0.2">
      <c r="A2" s="27">
        <v>54.9</v>
      </c>
      <c r="B2" s="28">
        <v>4337561310</v>
      </c>
      <c r="C2" s="29">
        <f>k1_*Таблица3[[#This Row],[Сбербанк-цена]]+k0</f>
        <v>3451000000</v>
      </c>
      <c r="D2" s="29">
        <f>Таблица3[[#This Row],[Сбербанк-объем]]-Таблица3[[#This Row],[h=k1*x+k0]]</f>
        <v>886561310</v>
      </c>
      <c r="E2" s="29">
        <f>Таблица3[[#This Row],[y-h]]^2</f>
        <v>7.859909563889161E+17</v>
      </c>
      <c r="F2" s="29">
        <f>Таблица3[[#This Row],[Сбербанк-цена]]^2</f>
        <v>3014.0099999999998</v>
      </c>
      <c r="G2" s="29">
        <f>Таблица3[[#This Row],[Сбербанк-цена]]*Таблица3[[#This Row],[Сбербанк-объем]]</f>
        <v>238132115919</v>
      </c>
    </row>
    <row r="3" spans="1:13" x14ac:dyDescent="0.2">
      <c r="A3" s="27">
        <v>61.5</v>
      </c>
      <c r="B3" s="28">
        <v>2691982770</v>
      </c>
      <c r="C3" s="29">
        <f>k1_*Таблица3[[#This Row],[Сбербанк-цена]]+k0</f>
        <v>3385000000</v>
      </c>
      <c r="D3" s="29">
        <f>Таблица3[[#This Row],[Сбербанк-объем]]-Таблица3[[#This Row],[h=k1*x+k0]]</f>
        <v>-693017230</v>
      </c>
      <c r="E3" s="29">
        <f>Таблица3[[#This Row],[y-h]]^2</f>
        <v>4.802728810768729E+17</v>
      </c>
      <c r="F3" s="29">
        <f>Таблица3[[#This Row],[Сбербанк-цена]]^2</f>
        <v>3782.25</v>
      </c>
      <c r="G3" s="29">
        <f>Таблица3[[#This Row],[Сбербанк-цена]]*Таблица3[[#This Row],[Сбербанк-объем]]</f>
        <v>165556940355</v>
      </c>
    </row>
    <row r="4" spans="1:13" x14ac:dyDescent="0.2">
      <c r="A4" s="27">
        <v>62.88</v>
      </c>
      <c r="B4" s="28">
        <v>2785656310</v>
      </c>
      <c r="C4" s="29">
        <f>k1_*Таблица3[[#This Row],[Сбербанк-цена]]+k0</f>
        <v>3371200000</v>
      </c>
      <c r="D4" s="29">
        <f>Таблица3[[#This Row],[Сбербанк-объем]]-Таблица3[[#This Row],[h=k1*x+k0]]</f>
        <v>-585543690</v>
      </c>
      <c r="E4" s="29">
        <f>Таблица3[[#This Row],[y-h]]^2</f>
        <v>3.4286141289881613E+17</v>
      </c>
      <c r="F4" s="29">
        <f>Таблица3[[#This Row],[Сбербанк-цена]]^2</f>
        <v>3953.8944000000001</v>
      </c>
      <c r="G4" s="29">
        <f>Таблица3[[#This Row],[Сбербанк-цена]]*Таблица3[[#This Row],[Сбербанк-объем]]</f>
        <v>175162068772.80002</v>
      </c>
    </row>
    <row r="5" spans="1:13" x14ac:dyDescent="0.2">
      <c r="A5" s="27">
        <v>72.25</v>
      </c>
      <c r="B5" s="28">
        <v>2030051460</v>
      </c>
      <c r="C5" s="29">
        <f>k1_*Таблица3[[#This Row],[Сбербанк-цена]]+k0</f>
        <v>3277500000</v>
      </c>
      <c r="D5" s="29">
        <f>Таблица3[[#This Row],[Сбербанк-объем]]-Таблица3[[#This Row],[h=k1*x+k0]]</f>
        <v>-1247448540</v>
      </c>
      <c r="E5" s="29">
        <f>Таблица3[[#This Row],[y-h]]^2</f>
        <v>1.5561278599481316E+18</v>
      </c>
      <c r="F5" s="29">
        <f>Таблица3[[#This Row],[Сбербанк-цена]]^2</f>
        <v>5220.0625</v>
      </c>
      <c r="G5" s="29">
        <f>Таблица3[[#This Row],[Сбербанк-цена]]*Таблица3[[#This Row],[Сбербанк-объем]]</f>
        <v>146671217985</v>
      </c>
    </row>
    <row r="6" spans="1:13" x14ac:dyDescent="0.2">
      <c r="A6" s="27">
        <v>72.3</v>
      </c>
      <c r="B6" s="28">
        <v>2690621070</v>
      </c>
      <c r="C6" s="29">
        <f>k1_*Таблица3[[#This Row],[Сбербанк-цена]]+k0</f>
        <v>3277000000</v>
      </c>
      <c r="D6" s="29">
        <f>Таблица3[[#This Row],[Сбербанк-объем]]-Таблица3[[#This Row],[h=k1*x+k0]]</f>
        <v>-586378930</v>
      </c>
      <c r="E6" s="29">
        <f>Таблица3[[#This Row],[y-h]]^2</f>
        <v>3.438402495479449E+17</v>
      </c>
      <c r="F6" s="29">
        <f>Таблица3[[#This Row],[Сбербанк-цена]]^2</f>
        <v>5227.29</v>
      </c>
      <c r="G6" s="29">
        <f>Таблица3[[#This Row],[Сбербанк-цена]]*Таблица3[[#This Row],[Сбербанк-объем]]</f>
        <v>194531903361</v>
      </c>
      <c r="I6" s="30" t="s">
        <v>17</v>
      </c>
      <c r="J6" s="31">
        <v>4000000000</v>
      </c>
      <c r="K6" s="30"/>
      <c r="L6" s="30" t="s">
        <v>18</v>
      </c>
      <c r="M6" s="31">
        <f>-10000000</f>
        <v>-10000000</v>
      </c>
    </row>
    <row r="7" spans="1:13" x14ac:dyDescent="0.2">
      <c r="A7" s="27">
        <v>72.349999999999994</v>
      </c>
      <c r="B7" s="28">
        <v>1885405260</v>
      </c>
      <c r="C7" s="29">
        <f>k1_*Таблица3[[#This Row],[Сбербанк-цена]]+k0</f>
        <v>3276500000</v>
      </c>
      <c r="D7" s="29">
        <f>Таблица3[[#This Row],[Сбербанк-объем]]-Таблица3[[#This Row],[h=k1*x+k0]]</f>
        <v>-1391094740</v>
      </c>
      <c r="E7" s="29">
        <f>Таблица3[[#This Row],[y-h]]^2</f>
        <v>1.9351445756556677E+18</v>
      </c>
      <c r="F7" s="29">
        <f>Таблица3[[#This Row],[Сбербанк-цена]]^2</f>
        <v>5234.5224999999991</v>
      </c>
      <c r="G7" s="29">
        <f>Таблица3[[#This Row],[Сбербанк-цена]]*Таблица3[[#This Row],[Сбербанк-объем]]</f>
        <v>136409070560.99998</v>
      </c>
    </row>
    <row r="8" spans="1:13" x14ac:dyDescent="0.2">
      <c r="A8" s="27">
        <v>72.5</v>
      </c>
      <c r="B8" s="28">
        <v>4013046200</v>
      </c>
      <c r="C8" s="29">
        <f>k1_*Таблица3[[#This Row],[Сбербанк-цена]]+k0</f>
        <v>3275000000</v>
      </c>
      <c r="D8" s="29">
        <f>Таблица3[[#This Row],[Сбербанк-объем]]-Таблица3[[#This Row],[h=k1*x+k0]]</f>
        <v>738046200</v>
      </c>
      <c r="E8" s="29">
        <f>Таблица3[[#This Row],[y-h]]^2</f>
        <v>5.4471219333444E+17</v>
      </c>
      <c r="F8" s="29">
        <f>Таблица3[[#This Row],[Сбербанк-цена]]^2</f>
        <v>5256.25</v>
      </c>
      <c r="G8" s="29">
        <f>Таблица3[[#This Row],[Сбербанк-цена]]*Таблица3[[#This Row],[Сбербанк-объем]]</f>
        <v>290945849500</v>
      </c>
    </row>
    <row r="9" spans="1:13" x14ac:dyDescent="0.2">
      <c r="A9" s="27">
        <v>73.209999999999994</v>
      </c>
      <c r="B9" s="28">
        <v>3076887590</v>
      </c>
      <c r="C9" s="29">
        <f>k1_*Таблица3[[#This Row],[Сбербанк-цена]]+k0</f>
        <v>3267900000</v>
      </c>
      <c r="D9" s="29">
        <f>Таблица3[[#This Row],[Сбербанк-объем]]-Таблица3[[#This Row],[h=k1*x+k0]]</f>
        <v>-191012410</v>
      </c>
      <c r="E9" s="29">
        <f>Таблица3[[#This Row],[y-h]]^2</f>
        <v>3.6485740774008096E+16</v>
      </c>
      <c r="F9" s="29">
        <f>Таблица3[[#This Row],[Сбербанк-цена]]^2</f>
        <v>5359.704099999999</v>
      </c>
      <c r="G9" s="29">
        <f>Таблица3[[#This Row],[Сбербанк-цена]]*Таблица3[[#This Row],[Сбербанк-объем]]</f>
        <v>225258940463.89999</v>
      </c>
    </row>
    <row r="10" spans="1:13" x14ac:dyDescent="0.2">
      <c r="A10" s="27">
        <v>73.5</v>
      </c>
      <c r="B10" s="28">
        <v>1830904250</v>
      </c>
      <c r="C10" s="29">
        <f>k1_*Таблица3[[#This Row],[Сбербанк-цена]]+k0</f>
        <v>3265000000</v>
      </c>
      <c r="D10" s="29">
        <f>Таблица3[[#This Row],[Сбербанк-объем]]-Таблица3[[#This Row],[h=k1*x+k0]]</f>
        <v>-1434095750</v>
      </c>
      <c r="E10" s="29">
        <f>Таблица3[[#This Row],[y-h]]^2</f>
        <v>2.0566306201680625E+18</v>
      </c>
      <c r="F10" s="29">
        <f>Таблица3[[#This Row],[Сбербанк-цена]]^2</f>
        <v>5402.25</v>
      </c>
      <c r="G10" s="29">
        <f>Таблица3[[#This Row],[Сбербанк-цена]]*Таблица3[[#This Row],[Сбербанк-объем]]</f>
        <v>134571462375</v>
      </c>
    </row>
    <row r="11" spans="1:13" x14ac:dyDescent="0.2">
      <c r="A11" s="27">
        <v>73.599999999999994</v>
      </c>
      <c r="B11" s="28">
        <v>2551370010</v>
      </c>
      <c r="C11" s="29">
        <f>k1_*Таблица3[[#This Row],[Сбербанк-цена]]+k0</f>
        <v>3264000000</v>
      </c>
      <c r="D11" s="29">
        <f>Таблица3[[#This Row],[Сбербанк-объем]]-Таблица3[[#This Row],[h=k1*x+k0]]</f>
        <v>-712629990</v>
      </c>
      <c r="E11" s="29">
        <f>Таблица3[[#This Row],[y-h]]^2</f>
        <v>5.0784150264740013E+17</v>
      </c>
      <c r="F11" s="29">
        <f>Таблица3[[#This Row],[Сбербанк-цена]]^2</f>
        <v>5416.9599999999991</v>
      </c>
      <c r="G11" s="29">
        <f>Таблица3[[#This Row],[Сбербанк-цена]]*Таблица3[[#This Row],[Сбербанк-объем]]</f>
        <v>187780832736</v>
      </c>
    </row>
    <row r="12" spans="1:13" x14ac:dyDescent="0.2">
      <c r="A12" s="27">
        <v>74.5</v>
      </c>
      <c r="B12" s="28">
        <v>2488111940</v>
      </c>
      <c r="C12" s="29">
        <f>k1_*Таблица3[[#This Row],[Сбербанк-цена]]+k0</f>
        <v>3255000000</v>
      </c>
      <c r="D12" s="29">
        <f>Таблица3[[#This Row],[Сбербанк-объем]]-Таблица3[[#This Row],[h=k1*x+k0]]</f>
        <v>-766888060</v>
      </c>
      <c r="E12" s="29">
        <f>Таблица3[[#This Row],[y-h]]^2</f>
        <v>5.8811729657056358E+17</v>
      </c>
      <c r="F12" s="29">
        <f>Таблица3[[#This Row],[Сбербанк-цена]]^2</f>
        <v>5550.25</v>
      </c>
      <c r="G12" s="29">
        <f>Таблица3[[#This Row],[Сбербанк-цена]]*Таблица3[[#This Row],[Сбербанк-объем]]</f>
        <v>185364339530</v>
      </c>
    </row>
    <row r="13" spans="1:13" x14ac:dyDescent="0.2">
      <c r="A13" s="27">
        <v>75.3</v>
      </c>
      <c r="B13" s="28">
        <v>2008042110</v>
      </c>
      <c r="C13" s="29">
        <f>k1_*Таблица3[[#This Row],[Сбербанк-цена]]+k0</f>
        <v>3247000000</v>
      </c>
      <c r="D13" s="29">
        <f>Таблица3[[#This Row],[Сбербанк-объем]]-Таблица3[[#This Row],[h=k1*x+k0]]</f>
        <v>-1238957890</v>
      </c>
      <c r="E13" s="29">
        <f>Таблица3[[#This Row],[y-h]]^2</f>
        <v>1.5350166531932521E+18</v>
      </c>
      <c r="F13" s="29">
        <f>Таблица3[[#This Row],[Сбербанк-цена]]^2</f>
        <v>5670.0899999999992</v>
      </c>
      <c r="G13" s="29">
        <f>Таблица3[[#This Row],[Сбербанк-цена]]*Таблица3[[#This Row],[Сбербанк-объем]]</f>
        <v>151205570883</v>
      </c>
    </row>
    <row r="14" spans="1:13" x14ac:dyDescent="0.2">
      <c r="A14" s="27">
        <v>75.52</v>
      </c>
      <c r="B14" s="28">
        <v>2891411920</v>
      </c>
      <c r="C14" s="29">
        <f>k1_*Таблица3[[#This Row],[Сбербанк-цена]]+k0</f>
        <v>3244800000</v>
      </c>
      <c r="D14" s="29">
        <f>Таблица3[[#This Row],[Сбербанк-объем]]-Таблица3[[#This Row],[h=k1*x+k0]]</f>
        <v>-353388080</v>
      </c>
      <c r="E14" s="29">
        <f>Таблица3[[#This Row],[y-h]]^2</f>
        <v>1.248831350860864E+17</v>
      </c>
      <c r="F14" s="29">
        <f>Таблица3[[#This Row],[Сбербанк-цена]]^2</f>
        <v>5703.2703999999994</v>
      </c>
      <c r="G14" s="29">
        <f>Таблица3[[#This Row],[Сбербанк-цена]]*Таблица3[[#This Row],[Сбербанк-объем]]</f>
        <v>218359428198.39999</v>
      </c>
    </row>
    <row r="15" spans="1:13" x14ac:dyDescent="0.2">
      <c r="A15" s="27">
        <v>75.91</v>
      </c>
      <c r="B15" s="28">
        <v>3583789870</v>
      </c>
      <c r="C15" s="29">
        <f>k1_*Таблица3[[#This Row],[Сбербанк-цена]]+k0</f>
        <v>3240900000</v>
      </c>
      <c r="D15" s="29">
        <f>Таблица3[[#This Row],[Сбербанк-объем]]-Таблица3[[#This Row],[h=k1*x+k0]]</f>
        <v>342889870</v>
      </c>
      <c r="E15" s="29">
        <f>Таблица3[[#This Row],[y-h]]^2</f>
        <v>1.175734629486169E+17</v>
      </c>
      <c r="F15" s="29">
        <f>Таблица3[[#This Row],[Сбербанк-цена]]^2</f>
        <v>5762.3280999999997</v>
      </c>
      <c r="G15" s="29">
        <f>Таблица3[[#This Row],[Сбербанк-цена]]*Таблица3[[#This Row],[Сбербанк-объем]]</f>
        <v>272045489031.69998</v>
      </c>
    </row>
    <row r="16" spans="1:13" x14ac:dyDescent="0.2">
      <c r="A16" s="27">
        <v>76.23</v>
      </c>
      <c r="B16" s="28">
        <v>2905609940</v>
      </c>
      <c r="C16" s="29">
        <f>k1_*Таблица3[[#This Row],[Сбербанк-цена]]+k0</f>
        <v>3237700000</v>
      </c>
      <c r="D16" s="29">
        <f>Таблица3[[#This Row],[Сбербанк-объем]]-Таблица3[[#This Row],[h=k1*x+k0]]</f>
        <v>-332090060</v>
      </c>
      <c r="E16" s="29">
        <f>Таблица3[[#This Row],[y-h]]^2</f>
        <v>1.102838079508036E+17</v>
      </c>
      <c r="F16" s="29">
        <f>Таблица3[[#This Row],[Сбербанк-цена]]^2</f>
        <v>5811.0129000000006</v>
      </c>
      <c r="G16" s="29">
        <f>Таблица3[[#This Row],[Сбербанк-цена]]*Таблица3[[#This Row],[Сбербанк-объем]]</f>
        <v>221494645726.20001</v>
      </c>
    </row>
    <row r="17" spans="1:7" x14ac:dyDescent="0.2">
      <c r="A17" s="27">
        <v>76.900000000000006</v>
      </c>
      <c r="B17" s="28">
        <v>3217030850</v>
      </c>
      <c r="C17" s="29">
        <f>k1_*Таблица3[[#This Row],[Сбербанк-цена]]+k0</f>
        <v>3231000000</v>
      </c>
      <c r="D17" s="29">
        <f>Таблица3[[#This Row],[Сбербанк-объем]]-Таблица3[[#This Row],[h=k1*x+k0]]</f>
        <v>-13969150</v>
      </c>
      <c r="E17" s="29">
        <f>Таблица3[[#This Row],[y-h]]^2</f>
        <v>195137151722500</v>
      </c>
      <c r="F17" s="29">
        <f>Таблица3[[#This Row],[Сбербанк-цена]]^2</f>
        <v>5913.6100000000006</v>
      </c>
      <c r="G17" s="29">
        <f>Таблица3[[#This Row],[Сбербанк-цена]]*Таблица3[[#This Row],[Сбербанк-объем]]</f>
        <v>247389672365.00003</v>
      </c>
    </row>
    <row r="18" spans="1:7" x14ac:dyDescent="0.2">
      <c r="A18" s="27">
        <v>83.8</v>
      </c>
      <c r="B18" s="28">
        <v>4898591710</v>
      </c>
      <c r="C18" s="29">
        <f>k1_*Таблица3[[#This Row],[Сбербанк-цена]]+k0</f>
        <v>3162000000</v>
      </c>
      <c r="D18" s="29">
        <f>Таблица3[[#This Row],[Сбербанк-объем]]-Таблица3[[#This Row],[h=k1*x+k0]]</f>
        <v>1736591710</v>
      </c>
      <c r="E18" s="29">
        <f>Таблица3[[#This Row],[y-h]]^2</f>
        <v>3.015750767240724E+18</v>
      </c>
      <c r="F18" s="29">
        <f>Таблица3[[#This Row],[Сбербанк-цена]]^2</f>
        <v>7022.44</v>
      </c>
      <c r="G18" s="29">
        <f>Таблица3[[#This Row],[Сбербанк-цена]]*Таблица3[[#This Row],[Сбербанк-объем]]</f>
        <v>410501985298</v>
      </c>
    </row>
    <row r="19" spans="1:7" x14ac:dyDescent="0.2">
      <c r="A19" s="27">
        <v>84.5</v>
      </c>
      <c r="B19" s="28">
        <v>3001439250</v>
      </c>
      <c r="C19" s="29">
        <f>k1_*Таблица3[[#This Row],[Сбербанк-цена]]+k0</f>
        <v>3155000000</v>
      </c>
      <c r="D19" s="29">
        <f>Таблица3[[#This Row],[Сбербанк-объем]]-Таблица3[[#This Row],[h=k1*x+k0]]</f>
        <v>-153560750</v>
      </c>
      <c r="E19" s="29">
        <f>Таблица3[[#This Row],[y-h]]^2</f>
        <v>2.35809039405625E+16</v>
      </c>
      <c r="F19" s="29">
        <f>Таблица3[[#This Row],[Сбербанк-цена]]^2</f>
        <v>7140.25</v>
      </c>
      <c r="G19" s="29">
        <f>Таблица3[[#This Row],[Сбербанк-цена]]*Таблица3[[#This Row],[Сбербанк-объем]]</f>
        <v>253621616625</v>
      </c>
    </row>
    <row r="20" spans="1:7" x14ac:dyDescent="0.2">
      <c r="A20" s="27">
        <v>84.5</v>
      </c>
      <c r="B20" s="28">
        <v>2008494660</v>
      </c>
      <c r="C20" s="29">
        <f>k1_*Таблица3[[#This Row],[Сбербанк-цена]]+k0</f>
        <v>3155000000</v>
      </c>
      <c r="D20" s="29">
        <f>Таблица3[[#This Row],[Сбербанк-объем]]-Таблица3[[#This Row],[h=k1*x+k0]]</f>
        <v>-1146505340</v>
      </c>
      <c r="E20" s="29">
        <f>Таблица3[[#This Row],[y-h]]^2</f>
        <v>1.3144744946485156E+18</v>
      </c>
      <c r="F20" s="29">
        <f>Таблица3[[#This Row],[Сбербанк-цена]]^2</f>
        <v>7140.25</v>
      </c>
      <c r="G20" s="29">
        <f>Таблица3[[#This Row],[Сбербанк-цена]]*Таблица3[[#This Row],[Сбербанк-объем]]</f>
        <v>169717798770</v>
      </c>
    </row>
    <row r="21" spans="1:7" x14ac:dyDescent="0.2">
      <c r="A21" s="27">
        <v>88.23</v>
      </c>
      <c r="B21" s="28">
        <v>1414145480</v>
      </c>
      <c r="C21" s="29">
        <f>k1_*Таблица3[[#This Row],[Сбербанк-цена]]+k0</f>
        <v>3117700000</v>
      </c>
      <c r="D21" s="29">
        <f>Таблица3[[#This Row],[Сбербанк-объем]]-Таблица3[[#This Row],[h=k1*x+k0]]</f>
        <v>-1703554520</v>
      </c>
      <c r="E21" s="29">
        <f>Таблица3[[#This Row],[y-h]]^2</f>
        <v>2.9020980026124303E+18</v>
      </c>
      <c r="F21" s="29">
        <f>Таблица3[[#This Row],[Сбербанк-цена]]^2</f>
        <v>7784.5329000000011</v>
      </c>
      <c r="G21" s="29">
        <f>Таблица3[[#This Row],[Сбербанк-цена]]*Таблица3[[#This Row],[Сбербанк-объем]]</f>
        <v>124770055700.40001</v>
      </c>
    </row>
    <row r="22" spans="1:7" x14ac:dyDescent="0.2">
      <c r="A22" s="27">
        <v>90.53</v>
      </c>
      <c r="B22" s="28">
        <v>2849625200</v>
      </c>
      <c r="C22" s="29">
        <f>k1_*Таблица3[[#This Row],[Сбербанк-цена]]+k0</f>
        <v>3094700000</v>
      </c>
      <c r="D22" s="29">
        <f>Таблица3[[#This Row],[Сбербанк-объем]]-Таблица3[[#This Row],[h=k1*x+k0]]</f>
        <v>-245074800</v>
      </c>
      <c r="E22" s="29">
        <f>Таблица3[[#This Row],[y-h]]^2</f>
        <v>6.006165759504E+16</v>
      </c>
      <c r="F22" s="29">
        <f>Таблица3[[#This Row],[Сбербанк-цена]]^2</f>
        <v>8195.6808999999994</v>
      </c>
      <c r="G22" s="29">
        <f>Таблица3[[#This Row],[Сбербанк-цена]]*Таблица3[[#This Row],[Сбербанк-объем]]</f>
        <v>257976569356</v>
      </c>
    </row>
    <row r="23" spans="1:7" x14ac:dyDescent="0.2">
      <c r="A23" s="27">
        <v>91.16</v>
      </c>
      <c r="B23" s="28">
        <v>1510458530</v>
      </c>
      <c r="C23" s="29">
        <f>k1_*Таблица3[[#This Row],[Сбербанк-цена]]+k0</f>
        <v>3088400000</v>
      </c>
      <c r="D23" s="29">
        <f>Таблица3[[#This Row],[Сбербанк-объем]]-Таблица3[[#This Row],[h=k1*x+k0]]</f>
        <v>-1577941470</v>
      </c>
      <c r="E23" s="29">
        <f>Таблица3[[#This Row],[y-h]]^2</f>
        <v>2.4898992827457608E+18</v>
      </c>
      <c r="F23" s="29">
        <f>Таблица3[[#This Row],[Сбербанк-цена]]^2</f>
        <v>8310.1455999999998</v>
      </c>
      <c r="G23" s="29">
        <f>Таблица3[[#This Row],[Сбербанк-цена]]*Таблица3[[#This Row],[Сбербанк-объем]]</f>
        <v>137693399594.79999</v>
      </c>
    </row>
    <row r="24" spans="1:7" x14ac:dyDescent="0.2">
      <c r="A24" s="27">
        <v>92.94</v>
      </c>
      <c r="B24" s="28">
        <v>1191987680</v>
      </c>
      <c r="C24" s="29">
        <f>k1_*Таблица3[[#This Row],[Сбербанк-цена]]+k0</f>
        <v>3070600000</v>
      </c>
      <c r="D24" s="29">
        <f>Таблица3[[#This Row],[Сбербанк-объем]]-Таблица3[[#This Row],[h=k1*x+k0]]</f>
        <v>-1878612320</v>
      </c>
      <c r="E24" s="29">
        <f>Таблица3[[#This Row],[y-h]]^2</f>
        <v>3.5291842488557824E+18</v>
      </c>
      <c r="F24" s="29">
        <f>Таблица3[[#This Row],[Сбербанк-цена]]^2</f>
        <v>8637.8436000000002</v>
      </c>
      <c r="G24" s="29">
        <f>Таблица3[[#This Row],[Сбербанк-цена]]*Таблица3[[#This Row],[Сбербанк-объем]]</f>
        <v>110783334979.2</v>
      </c>
    </row>
    <row r="25" spans="1:7" x14ac:dyDescent="0.2">
      <c r="A25" s="27">
        <v>93.68</v>
      </c>
      <c r="B25" s="28">
        <v>1603984540</v>
      </c>
      <c r="C25" s="29">
        <f>k1_*Таблица3[[#This Row],[Сбербанк-цена]]+k0</f>
        <v>3063200000</v>
      </c>
      <c r="D25" s="29">
        <f>Таблица3[[#This Row],[Сбербанк-объем]]-Таблица3[[#This Row],[h=k1*x+k0]]</f>
        <v>-1459215460</v>
      </c>
      <c r="E25" s="29">
        <f>Таблица3[[#This Row],[y-h]]^2</f>
        <v>2.1293097587030116E+18</v>
      </c>
      <c r="F25" s="29">
        <f>Таблица3[[#This Row],[Сбербанк-цена]]^2</f>
        <v>8775.9424000000017</v>
      </c>
      <c r="G25" s="29">
        <f>Таблица3[[#This Row],[Сбербанк-цена]]*Таблица3[[#This Row],[Сбербанк-объем]]</f>
        <v>150261271707.20001</v>
      </c>
    </row>
    <row r="26" spans="1:7" x14ac:dyDescent="0.2">
      <c r="A26" s="27">
        <v>94.7</v>
      </c>
      <c r="B26" s="28">
        <v>1427259190</v>
      </c>
      <c r="C26" s="29">
        <f>k1_*Таблица3[[#This Row],[Сбербанк-цена]]+k0</f>
        <v>3053000000</v>
      </c>
      <c r="D26" s="29">
        <f>Таблица3[[#This Row],[Сбербанк-объем]]-Таблица3[[#This Row],[h=k1*x+k0]]</f>
        <v>-1625740810</v>
      </c>
      <c r="E26" s="29">
        <f>Таблица3[[#This Row],[y-h]]^2</f>
        <v>2.643033181299456E+18</v>
      </c>
      <c r="F26" s="29">
        <f>Таблица3[[#This Row],[Сбербанк-цена]]^2</f>
        <v>8968.09</v>
      </c>
      <c r="G26" s="29">
        <f>Таблица3[[#This Row],[Сбербанк-цена]]*Таблица3[[#This Row],[Сбербанк-объем]]</f>
        <v>135161445293</v>
      </c>
    </row>
    <row r="27" spans="1:7" x14ac:dyDescent="0.2">
      <c r="A27" s="27">
        <v>95.23</v>
      </c>
      <c r="B27" s="28">
        <v>1721040080</v>
      </c>
      <c r="C27" s="29">
        <f>k1_*Таблица3[[#This Row],[Сбербанк-цена]]+k0</f>
        <v>3047700000</v>
      </c>
      <c r="D27" s="29">
        <f>Таблица3[[#This Row],[Сбербанк-объем]]-Таблица3[[#This Row],[h=k1*x+k0]]</f>
        <v>-1326659920</v>
      </c>
      <c r="E27" s="29">
        <f>Таблица3[[#This Row],[y-h]]^2</f>
        <v>1.7600265433344064E+18</v>
      </c>
      <c r="F27" s="29">
        <f>Таблица3[[#This Row],[Сбербанк-цена]]^2</f>
        <v>9068.7529000000013</v>
      </c>
      <c r="G27" s="29">
        <f>Таблица3[[#This Row],[Сбербанк-цена]]*Таблица3[[#This Row],[Сбербанк-объем]]</f>
        <v>163894646818.39999</v>
      </c>
    </row>
    <row r="28" spans="1:7" x14ac:dyDescent="0.2">
      <c r="A28" s="27">
        <v>96.5</v>
      </c>
      <c r="B28" s="28">
        <v>2060145470</v>
      </c>
      <c r="C28" s="29">
        <f>k1_*Таблица3[[#This Row],[Сбербанк-цена]]+k0</f>
        <v>3035000000</v>
      </c>
      <c r="D28" s="29">
        <f>Таблица3[[#This Row],[Сбербанк-объем]]-Таблица3[[#This Row],[h=k1*x+k0]]</f>
        <v>-974854530</v>
      </c>
      <c r="E28" s="29">
        <f>Таблица3[[#This Row],[y-h]]^2</f>
        <v>9.503413546615209E+17</v>
      </c>
      <c r="F28" s="29">
        <f>Таблица3[[#This Row],[Сбербанк-цена]]^2</f>
        <v>9312.25</v>
      </c>
      <c r="G28" s="29">
        <f>Таблица3[[#This Row],[Сбербанк-цена]]*Таблица3[[#This Row],[Сбербанк-объем]]</f>
        <v>198804037855</v>
      </c>
    </row>
    <row r="29" spans="1:7" x14ac:dyDescent="0.2">
      <c r="A29" s="27">
        <v>97.86</v>
      </c>
      <c r="B29" s="28">
        <v>1926407650</v>
      </c>
      <c r="C29" s="29">
        <f>k1_*Таблица3[[#This Row],[Сбербанк-цена]]+k0</f>
        <v>3021400000</v>
      </c>
      <c r="D29" s="29">
        <f>Таблица3[[#This Row],[Сбербанк-объем]]-Таблица3[[#This Row],[h=k1*x+k0]]</f>
        <v>-1094992350</v>
      </c>
      <c r="E29" s="29">
        <f>Таблица3[[#This Row],[y-h]]^2</f>
        <v>1.1990082465585226E+18</v>
      </c>
      <c r="F29" s="29">
        <f>Таблица3[[#This Row],[Сбербанк-цена]]^2</f>
        <v>9576.5795999999991</v>
      </c>
      <c r="G29" s="29">
        <f>Таблица3[[#This Row],[Сбербанк-цена]]*Таблица3[[#This Row],[Сбербанк-объем]]</f>
        <v>188518252629</v>
      </c>
    </row>
    <row r="30" spans="1:7" x14ac:dyDescent="0.2">
      <c r="A30" s="27">
        <v>98.86</v>
      </c>
      <c r="B30" s="28">
        <v>1691490080</v>
      </c>
      <c r="C30" s="29">
        <f>k1_*Таблица3[[#This Row],[Сбербанк-цена]]+k0</f>
        <v>3011400000</v>
      </c>
      <c r="D30" s="29">
        <f>Таблица3[[#This Row],[Сбербанк-объем]]-Таблица3[[#This Row],[h=k1*x+k0]]</f>
        <v>-1319909920</v>
      </c>
      <c r="E30" s="29">
        <f>Таблица3[[#This Row],[y-h]]^2</f>
        <v>1.7421621969144064E+18</v>
      </c>
      <c r="F30" s="29">
        <f>Таблица3[[#This Row],[Сбербанк-цена]]^2</f>
        <v>9773.2996000000003</v>
      </c>
      <c r="G30" s="29">
        <f>Таблица3[[#This Row],[Сбербанк-цена]]*Таблица3[[#This Row],[Сбербанк-объем]]</f>
        <v>167220709308.79999</v>
      </c>
    </row>
    <row r="31" spans="1:7" x14ac:dyDescent="0.2">
      <c r="A31" s="27">
        <v>99.05</v>
      </c>
      <c r="B31" s="28">
        <v>1514417130</v>
      </c>
      <c r="C31" s="29">
        <f>k1_*Таблица3[[#This Row],[Сбербанк-цена]]+k0</f>
        <v>3009500000</v>
      </c>
      <c r="D31" s="29">
        <f>Таблица3[[#This Row],[Сбербанк-объем]]-Таблица3[[#This Row],[h=k1*x+k0]]</f>
        <v>-1495082870</v>
      </c>
      <c r="E31" s="29">
        <f>Таблица3[[#This Row],[y-h]]^2</f>
        <v>2.2352727881674368E+18</v>
      </c>
      <c r="F31" s="29">
        <f>Таблица3[[#This Row],[Сбербанк-цена]]^2</f>
        <v>9810.9025000000001</v>
      </c>
      <c r="G31" s="29">
        <f>Таблица3[[#This Row],[Сбербанк-цена]]*Таблица3[[#This Row],[Сбербанк-объем]]</f>
        <v>150003016726.5</v>
      </c>
    </row>
    <row r="32" spans="1:7" x14ac:dyDescent="0.2">
      <c r="A32" s="27">
        <v>99.11</v>
      </c>
      <c r="B32" s="28">
        <v>1576313810</v>
      </c>
      <c r="C32" s="29">
        <f>k1_*Таблица3[[#This Row],[Сбербанк-цена]]+k0</f>
        <v>3008900000</v>
      </c>
      <c r="D32" s="29">
        <f>Таблица3[[#This Row],[Сбербанк-объем]]-Таблица3[[#This Row],[h=k1*x+k0]]</f>
        <v>-1432586190</v>
      </c>
      <c r="E32" s="29">
        <f>Таблица3[[#This Row],[y-h]]^2</f>
        <v>2.0523031917787162E+18</v>
      </c>
      <c r="F32" s="29">
        <f>Таблица3[[#This Row],[Сбербанк-цена]]^2</f>
        <v>9822.7921000000006</v>
      </c>
      <c r="G32" s="29">
        <f>Таблица3[[#This Row],[Сбербанк-цена]]*Таблица3[[#This Row],[Сбербанк-объем]]</f>
        <v>156228461709.10001</v>
      </c>
    </row>
    <row r="33" spans="1:13" x14ac:dyDescent="0.2">
      <c r="A33" s="27">
        <v>101.17</v>
      </c>
      <c r="B33" s="28">
        <v>1563416090</v>
      </c>
      <c r="C33" s="29">
        <f>k1_*Таблица3[[#This Row],[Сбербанк-цена]]+k0</f>
        <v>2988300000</v>
      </c>
      <c r="D33" s="29">
        <f>Таблица3[[#This Row],[Сбербанк-объем]]-Таблица3[[#This Row],[h=k1*x+k0]]</f>
        <v>-1424883910</v>
      </c>
      <c r="E33" s="29">
        <f>Таблица3[[#This Row],[y-h]]^2</f>
        <v>2.0302941569768881E+18</v>
      </c>
      <c r="F33" s="29">
        <f>Таблица3[[#This Row],[Сбербанк-цена]]^2</f>
        <v>10235.368899999999</v>
      </c>
      <c r="G33" s="29">
        <f>Таблица3[[#This Row],[Сбербанк-цена]]*Таблица3[[#This Row],[Сбербанк-объем]]</f>
        <v>158170805825.29999</v>
      </c>
    </row>
    <row r="34" spans="1:13" x14ac:dyDescent="0.2">
      <c r="A34" s="27">
        <v>101.26</v>
      </c>
      <c r="B34" s="28">
        <v>1880909280</v>
      </c>
      <c r="C34" s="29">
        <f>k1_*Таблица3[[#This Row],[Сбербанк-цена]]+k0</f>
        <v>2987400000</v>
      </c>
      <c r="D34" s="29">
        <f>Таблица3[[#This Row],[Сбербанк-объем]]-Таблица3[[#This Row],[h=k1*x+k0]]</f>
        <v>-1106490720</v>
      </c>
      <c r="E34" s="29">
        <f>Таблица3[[#This Row],[y-h]]^2</f>
        <v>1.2243217134461184E+18</v>
      </c>
      <c r="F34" s="29">
        <f>Таблица3[[#This Row],[Сбербанк-цена]]^2</f>
        <v>10253.587600000001</v>
      </c>
      <c r="G34" s="29">
        <f>Таблица3[[#This Row],[Сбербанк-цена]]*Таблица3[[#This Row],[Сбербанк-объем]]</f>
        <v>190460873692.80002</v>
      </c>
    </row>
    <row r="35" spans="1:13" x14ac:dyDescent="0.2">
      <c r="A35" s="27">
        <v>102.74</v>
      </c>
      <c r="B35" s="28">
        <v>1935002670</v>
      </c>
      <c r="C35" s="29">
        <f>k1_*Таблица3[[#This Row],[Сбербанк-цена]]+k0</f>
        <v>2972600000</v>
      </c>
      <c r="D35" s="29">
        <f>Таблица3[[#This Row],[Сбербанк-объем]]-Таблица3[[#This Row],[h=k1*x+k0]]</f>
        <v>-1037597330</v>
      </c>
      <c r="E35" s="29">
        <f>Таблица3[[#This Row],[y-h]]^2</f>
        <v>1.076608219223129E+18</v>
      </c>
      <c r="F35" s="29">
        <f>Таблица3[[#This Row],[Сбербанк-цена]]^2</f>
        <v>10555.507599999999</v>
      </c>
      <c r="G35" s="29">
        <f>Таблица3[[#This Row],[Сбербанк-цена]]*Таблица3[[#This Row],[Сбербанк-объем]]</f>
        <v>198802174315.79999</v>
      </c>
    </row>
    <row r="36" spans="1:13" x14ac:dyDescent="0.2">
      <c r="A36" s="27">
        <v>102.9</v>
      </c>
      <c r="B36" s="28">
        <v>2286927960</v>
      </c>
      <c r="C36" s="29">
        <f>k1_*Таблица3[[#This Row],[Сбербанк-цена]]+k0</f>
        <v>2971000000</v>
      </c>
      <c r="D36" s="29">
        <f>Таблица3[[#This Row],[Сбербанк-объем]]-Таблица3[[#This Row],[h=k1*x+k0]]</f>
        <v>-684072040</v>
      </c>
      <c r="E36" s="29">
        <f>Таблица3[[#This Row],[y-h]]^2</f>
        <v>4.679545559097616E+17</v>
      </c>
      <c r="F36" s="29">
        <f>Таблица3[[#This Row],[Сбербанк-цена]]^2</f>
        <v>10588.410000000002</v>
      </c>
      <c r="G36" s="29">
        <f>Таблица3[[#This Row],[Сбербанк-цена]]*Таблица3[[#This Row],[Сбербанк-объем]]</f>
        <v>235324887084</v>
      </c>
      <c r="I36" t="s">
        <v>17</v>
      </c>
      <c r="J36" t="s">
        <v>18</v>
      </c>
      <c r="K36" t="s">
        <v>19</v>
      </c>
    </row>
    <row r="37" spans="1:13" x14ac:dyDescent="0.2">
      <c r="A37" s="27">
        <v>103.07</v>
      </c>
      <c r="B37" s="28">
        <v>1659044880</v>
      </c>
      <c r="C37" s="29">
        <f>k1_*Таблица3[[#This Row],[Сбербанк-цена]]+k0</f>
        <v>2969300000</v>
      </c>
      <c r="D37" s="29">
        <f>Таблица3[[#This Row],[Сбербанк-объем]]-Таблица3[[#This Row],[h=k1*x+k0]]</f>
        <v>-1310255120</v>
      </c>
      <c r="E37" s="29">
        <f>Таблица3[[#This Row],[y-h]]^2</f>
        <v>1.7167684794862144E+18</v>
      </c>
      <c r="F37" s="29">
        <f>Таблица3[[#This Row],[Сбербанк-цена]]^2</f>
        <v>10623.424899999998</v>
      </c>
      <c r="G37" s="29">
        <f>Таблица3[[#This Row],[Сбербанк-цена]]*Таблица3[[#This Row],[Сбербанк-объем]]</f>
        <v>170997755781.59998</v>
      </c>
      <c r="I37" s="29">
        <f>Таблица3[[#Totals],[x^2]]</f>
        <v>2526861.3566999994</v>
      </c>
      <c r="J37" s="29">
        <f>Таблица3[[#Totals],[Сбербанк-цена]]</f>
        <v>14229.27</v>
      </c>
      <c r="K37" s="29">
        <f>Таблица3[[#Totals],[x*y]]</f>
        <v>20178846716892.094</v>
      </c>
    </row>
    <row r="38" spans="1:13" x14ac:dyDescent="0.2">
      <c r="A38" s="27">
        <v>104.57</v>
      </c>
      <c r="B38" s="28">
        <v>1612212000</v>
      </c>
      <c r="C38" s="29">
        <f>k1_*Таблица3[[#This Row],[Сбербанк-цена]]+k0</f>
        <v>2954300000</v>
      </c>
      <c r="D38" s="29">
        <f>Таблица3[[#This Row],[Сбербанк-объем]]-Таблица3[[#This Row],[h=k1*x+k0]]</f>
        <v>-1342088000</v>
      </c>
      <c r="E38" s="29">
        <f>Таблица3[[#This Row],[y-h]]^2</f>
        <v>1.801200199744E+18</v>
      </c>
      <c r="F38" s="29">
        <f>Таблица3[[#This Row],[Сбербанк-цена]]^2</f>
        <v>10934.884899999999</v>
      </c>
      <c r="G38" s="29">
        <f>Таблица3[[#This Row],[Сбербанк-цена]]*Таблица3[[#This Row],[Сбербанк-объем]]</f>
        <v>168589008840</v>
      </c>
      <c r="I38" s="29">
        <f>Таблица3[[#Totals],[Сбербанк-цена]]</f>
        <v>14229.27</v>
      </c>
      <c r="J38">
        <f>COUNT(Таблица3[Сбербанк-цена])</f>
        <v>94</v>
      </c>
      <c r="K38" s="29">
        <f>Таблица3[[#Totals],[Сбербанк-объем]]</f>
        <v>155885170740</v>
      </c>
    </row>
    <row r="39" spans="1:13" x14ac:dyDescent="0.2">
      <c r="A39" s="27">
        <v>107</v>
      </c>
      <c r="B39" s="28">
        <v>2184006710</v>
      </c>
      <c r="C39" s="29">
        <f>k1_*Таблица3[[#This Row],[Сбербанк-цена]]+k0</f>
        <v>2930000000</v>
      </c>
      <c r="D39" s="29">
        <f>Таблица3[[#This Row],[Сбербанк-объем]]-Таблица3[[#This Row],[h=k1*x+k0]]</f>
        <v>-745993290</v>
      </c>
      <c r="E39" s="29">
        <f>Таблица3[[#This Row],[y-h]]^2</f>
        <v>5.5650598872502413E+17</v>
      </c>
      <c r="F39" s="29">
        <f>Таблица3[[#This Row],[Сбербанк-цена]]^2</f>
        <v>11449</v>
      </c>
      <c r="G39" s="29">
        <f>Таблица3[[#This Row],[Сбербанк-цена]]*Таблица3[[#This Row],[Сбербанк-объем]]</f>
        <v>233688717970</v>
      </c>
    </row>
    <row r="40" spans="1:13" x14ac:dyDescent="0.2">
      <c r="A40" s="27">
        <v>109.59</v>
      </c>
      <c r="B40" s="28">
        <v>1723351580</v>
      </c>
      <c r="C40" s="29">
        <f>k1_*Таблица3[[#This Row],[Сбербанк-цена]]+k0</f>
        <v>2904100000</v>
      </c>
      <c r="D40" s="29">
        <f>Таблица3[[#This Row],[Сбербанк-объем]]-Таблица3[[#This Row],[h=k1*x+k0]]</f>
        <v>-1180748420</v>
      </c>
      <c r="E40" s="29">
        <f>Таблица3[[#This Row],[y-h]]^2</f>
        <v>1.3941668313324964E+18</v>
      </c>
      <c r="F40" s="29">
        <f>Таблица3[[#This Row],[Сбербанк-цена]]^2</f>
        <v>12009.9681</v>
      </c>
      <c r="G40" s="29">
        <f>Таблица3[[#This Row],[Сбербанк-цена]]*Таблица3[[#This Row],[Сбербанк-объем]]</f>
        <v>188862099652.20001</v>
      </c>
    </row>
    <row r="41" spans="1:13" x14ac:dyDescent="0.2">
      <c r="A41" s="27">
        <v>109.9</v>
      </c>
      <c r="B41" s="28">
        <v>1959737430</v>
      </c>
      <c r="C41" s="29">
        <f>k1_*Таблица3[[#This Row],[Сбербанк-цена]]+k0</f>
        <v>2901000000</v>
      </c>
      <c r="D41" s="29">
        <f>Таблица3[[#This Row],[Сбербанк-объем]]-Таблица3[[#This Row],[h=k1*x+k0]]</f>
        <v>-941262570</v>
      </c>
      <c r="E41" s="29">
        <f>Таблица3[[#This Row],[y-h]]^2</f>
        <v>8.8597522568300493E+17</v>
      </c>
      <c r="F41" s="29">
        <f>Таблица3[[#This Row],[Сбербанк-цена]]^2</f>
        <v>12078.010000000002</v>
      </c>
      <c r="G41" s="29">
        <f>Таблица3[[#This Row],[Сбербанк-цена]]*Таблица3[[#This Row],[Сбербанк-объем]]</f>
        <v>215375143557</v>
      </c>
    </row>
    <row r="42" spans="1:13" x14ac:dyDescent="0.2">
      <c r="A42" s="27">
        <v>123.55</v>
      </c>
      <c r="B42" s="28">
        <v>2125196160</v>
      </c>
      <c r="C42" s="29">
        <f>k1_*Таблица3[[#This Row],[Сбербанк-цена]]+k0</f>
        <v>2764500000</v>
      </c>
      <c r="D42" s="29">
        <f>Таблица3[[#This Row],[Сбербанк-объем]]-Таблица3[[#This Row],[h=k1*x+k0]]</f>
        <v>-639303840</v>
      </c>
      <c r="E42" s="29">
        <f>Таблица3[[#This Row],[y-h]]^2</f>
        <v>4.087093998387456E+17</v>
      </c>
      <c r="F42" s="29">
        <f>Таблица3[[#This Row],[Сбербанк-цена]]^2</f>
        <v>15264.602499999999</v>
      </c>
      <c r="G42" s="29">
        <f>Таблица3[[#This Row],[Сбербанк-цена]]*Таблица3[[#This Row],[Сбербанк-объем]]</f>
        <v>262567985568</v>
      </c>
      <c r="I42">
        <f>MMULT(MINVERSE(I37:J38),K37:K38)</f>
        <v>-9166748.4411883578</v>
      </c>
    </row>
    <row r="43" spans="1:13" x14ac:dyDescent="0.2">
      <c r="A43" s="27">
        <v>132.56</v>
      </c>
      <c r="B43" s="28">
        <v>1387771330</v>
      </c>
      <c r="C43" s="29">
        <f>k1_*Таблица3[[#This Row],[Сбербанк-цена]]+k0</f>
        <v>2674400000</v>
      </c>
      <c r="D43" s="29">
        <f>Таблица3[[#This Row],[Сбербанк-объем]]-Таблица3[[#This Row],[h=k1*x+k0]]</f>
        <v>-1286628670</v>
      </c>
      <c r="E43" s="29">
        <f>Таблица3[[#This Row],[y-h]]^2</f>
        <v>1.6554133344659689E+18</v>
      </c>
      <c r="F43" s="29">
        <f>Таблица3[[#This Row],[Сбербанк-цена]]^2</f>
        <v>17572.153600000001</v>
      </c>
      <c r="G43" s="29">
        <f>Таблица3[[#This Row],[Сбербанк-цена]]*Таблица3[[#This Row],[Сбербанк-объем]]</f>
        <v>183962967504.80002</v>
      </c>
      <c r="I43">
        <f>J64</f>
        <v>3045971375.8696556</v>
      </c>
    </row>
    <row r="44" spans="1:13" x14ac:dyDescent="0.2">
      <c r="A44" s="27">
        <v>133</v>
      </c>
      <c r="B44" s="28">
        <v>1550840130</v>
      </c>
      <c r="C44" s="29">
        <f>k1_*Таблица3[[#This Row],[Сбербанк-цена]]+k0</f>
        <v>2670000000</v>
      </c>
      <c r="D44" s="29">
        <f>Таблица3[[#This Row],[Сбербанк-объем]]-Таблица3[[#This Row],[h=k1*x+k0]]</f>
        <v>-1119159870</v>
      </c>
      <c r="E44" s="29">
        <f>Таблица3[[#This Row],[y-h]]^2</f>
        <v>1.2525188146184169E+18</v>
      </c>
      <c r="F44" s="29">
        <f>Таблица3[[#This Row],[Сбербанк-цена]]^2</f>
        <v>17689</v>
      </c>
      <c r="G44" s="29">
        <f>Таблица3[[#This Row],[Сбербанк-цена]]*Таблица3[[#This Row],[Сбербанк-объем]]</f>
        <v>206261737290</v>
      </c>
      <c r="M44" s="29"/>
    </row>
    <row r="45" spans="1:13" x14ac:dyDescent="0.2">
      <c r="A45" s="27">
        <v>139.15</v>
      </c>
      <c r="B45" s="28">
        <v>1224653180</v>
      </c>
      <c r="C45" s="29">
        <f>k1_*Таблица3[[#This Row],[Сбербанк-цена]]+k0</f>
        <v>2608500000</v>
      </c>
      <c r="D45" s="29">
        <f>Таблица3[[#This Row],[Сбербанк-объем]]-Таблица3[[#This Row],[h=k1*x+k0]]</f>
        <v>-1383846820</v>
      </c>
      <c r="E45" s="29">
        <f>Таблица3[[#This Row],[y-h]]^2</f>
        <v>1.9150320212241124E+18</v>
      </c>
      <c r="F45" s="29">
        <f>Таблица3[[#This Row],[Сбербанк-цена]]^2</f>
        <v>19362.7225</v>
      </c>
      <c r="G45" s="29">
        <f>Таблица3[[#This Row],[Сбербанк-цена]]*Таблица3[[#This Row],[Сбербанк-объем]]</f>
        <v>170410489997</v>
      </c>
    </row>
    <row r="46" spans="1:13" x14ac:dyDescent="0.2">
      <c r="A46" s="27">
        <v>143.5</v>
      </c>
      <c r="B46" s="28">
        <v>1150874110</v>
      </c>
      <c r="C46" s="29">
        <f>k1_*Таблица3[[#This Row],[Сбербанк-цена]]+k0</f>
        <v>2565000000</v>
      </c>
      <c r="D46" s="29">
        <f>Таблица3[[#This Row],[Сбербанк-объем]]-Таблица3[[#This Row],[h=k1*x+k0]]</f>
        <v>-1414125890</v>
      </c>
      <c r="E46" s="29">
        <f>Таблица3[[#This Row],[y-h]]^2</f>
        <v>1.9997520327682921E+18</v>
      </c>
      <c r="F46" s="29">
        <f>Таблица3[[#This Row],[Сбербанк-цена]]^2</f>
        <v>20592.25</v>
      </c>
      <c r="G46" s="29">
        <f>Таблица3[[#This Row],[Сбербанк-цена]]*Таблица3[[#This Row],[Сбербанк-объем]]</f>
        <v>165150434785</v>
      </c>
    </row>
    <row r="47" spans="1:13" x14ac:dyDescent="0.2">
      <c r="A47" s="27">
        <v>145.34</v>
      </c>
      <c r="B47" s="28">
        <v>1118608200</v>
      </c>
      <c r="C47" s="29">
        <f>k1_*Таблица3[[#This Row],[Сбербанк-цена]]+k0</f>
        <v>2546600000</v>
      </c>
      <c r="D47" s="29">
        <f>Таблица3[[#This Row],[Сбербанк-объем]]-Таблица3[[#This Row],[h=k1*x+k0]]</f>
        <v>-1427991800</v>
      </c>
      <c r="E47" s="29">
        <f>Таблица3[[#This Row],[y-h]]^2</f>
        <v>2.0391605808672399E+18</v>
      </c>
      <c r="F47" s="29">
        <f>Таблица3[[#This Row],[Сбербанк-цена]]^2</f>
        <v>21123.7156</v>
      </c>
      <c r="G47" s="29">
        <f>Таблица3[[#This Row],[Сбербанк-цена]]*Таблица3[[#This Row],[Сбербанк-объем]]</f>
        <v>162578515788</v>
      </c>
    </row>
    <row r="48" spans="1:13" x14ac:dyDescent="0.2">
      <c r="A48" s="27">
        <v>145.59</v>
      </c>
      <c r="B48" s="28">
        <v>1249106940</v>
      </c>
      <c r="C48" s="29">
        <f>k1_*Таблица3[[#This Row],[Сбербанк-цена]]+k0</f>
        <v>2544100000</v>
      </c>
      <c r="D48" s="29">
        <f>Таблица3[[#This Row],[Сбербанк-объем]]-Таблица3[[#This Row],[h=k1*x+k0]]</f>
        <v>-1294993060</v>
      </c>
      <c r="E48" s="29">
        <f>Таблица3[[#This Row],[y-h]]^2</f>
        <v>1.6770070254481636E+18</v>
      </c>
      <c r="F48" s="29">
        <f>Таблица3[[#This Row],[Сбербанк-цена]]^2</f>
        <v>21196.448100000001</v>
      </c>
      <c r="G48" s="29">
        <f>Таблица3[[#This Row],[Сбербанк-цена]]*Таблица3[[#This Row],[Сбербанк-объем]]</f>
        <v>181857479394.60001</v>
      </c>
      <c r="I48" t="s">
        <v>20</v>
      </c>
    </row>
    <row r="49" spans="1:17" ht="17" thickBot="1" x14ac:dyDescent="0.25">
      <c r="A49" s="27">
        <v>147.4</v>
      </c>
      <c r="B49" s="28">
        <v>777345030</v>
      </c>
      <c r="C49" s="29">
        <f>k1_*Таблица3[[#This Row],[Сбербанк-цена]]+k0</f>
        <v>2526000000</v>
      </c>
      <c r="D49" s="29">
        <f>Таблица3[[#This Row],[Сбербанк-объем]]-Таблица3[[#This Row],[h=k1*x+k0]]</f>
        <v>-1748654970</v>
      </c>
      <c r="E49" s="29">
        <f>Таблица3[[#This Row],[y-h]]^2</f>
        <v>3.0577942041057009E+18</v>
      </c>
      <c r="F49" s="29">
        <f>Таблица3[[#This Row],[Сбербанк-цена]]^2</f>
        <v>21726.760000000002</v>
      </c>
      <c r="G49" s="29">
        <f>Таблица3[[#This Row],[Сбербанк-цена]]*Таблица3[[#This Row],[Сбербанк-объем]]</f>
        <v>114580657422</v>
      </c>
    </row>
    <row r="50" spans="1:17" x14ac:dyDescent="0.2">
      <c r="A50" s="27">
        <v>155.93</v>
      </c>
      <c r="B50" s="28">
        <v>825457660</v>
      </c>
      <c r="C50" s="29">
        <f>k1_*Таблица3[[#This Row],[Сбербанк-цена]]+k0</f>
        <v>2440700000</v>
      </c>
      <c r="D50" s="29">
        <f>Таблица3[[#This Row],[Сбербанк-объем]]-Таблица3[[#This Row],[h=k1*x+k0]]</f>
        <v>-1615242340</v>
      </c>
      <c r="E50" s="29">
        <f>Таблица3[[#This Row],[y-h]]^2</f>
        <v>2.6090078169286758E+18</v>
      </c>
      <c r="F50" s="29">
        <f>Таблица3[[#This Row],[Сбербанк-цена]]^2</f>
        <v>24314.164900000003</v>
      </c>
      <c r="G50" s="29">
        <f>Таблица3[[#This Row],[Сбербанк-цена]]*Таблица3[[#This Row],[Сбербанк-объем]]</f>
        <v>128713612923.8</v>
      </c>
      <c r="I50" s="35" t="s">
        <v>21</v>
      </c>
      <c r="J50" s="35"/>
    </row>
    <row r="51" spans="1:17" x14ac:dyDescent="0.2">
      <c r="A51" s="27">
        <v>156</v>
      </c>
      <c r="B51" s="28">
        <v>817013500</v>
      </c>
      <c r="C51" s="29">
        <f>k1_*Таблица3[[#This Row],[Сбербанк-цена]]+k0</f>
        <v>2440000000</v>
      </c>
      <c r="D51" s="29">
        <f>Таблица3[[#This Row],[Сбербанк-объем]]-Таблица3[[#This Row],[h=k1*x+k0]]</f>
        <v>-1622986500</v>
      </c>
      <c r="E51" s="29">
        <f>Таблица3[[#This Row],[y-h]]^2</f>
        <v>2.63408517918225E+18</v>
      </c>
      <c r="F51" s="29">
        <f>Таблица3[[#This Row],[Сбербанк-цена]]^2</f>
        <v>24336</v>
      </c>
      <c r="G51" s="29">
        <f>Таблица3[[#This Row],[Сбербанк-цена]]*Таблица3[[#This Row],[Сбербанк-объем]]</f>
        <v>127454106000</v>
      </c>
      <c r="I51" s="32" t="s">
        <v>22</v>
      </c>
      <c r="J51" s="32">
        <v>0.67712511448216628</v>
      </c>
    </row>
    <row r="52" spans="1:17" x14ac:dyDescent="0.2">
      <c r="A52" s="27">
        <v>158.69999999999999</v>
      </c>
      <c r="B52" s="28">
        <v>1113951960</v>
      </c>
      <c r="C52" s="29">
        <f>k1_*Таблица3[[#This Row],[Сбербанк-цена]]+k0</f>
        <v>2413000000</v>
      </c>
      <c r="D52" s="29">
        <f>Таблица3[[#This Row],[Сбербанк-объем]]-Таблица3[[#This Row],[h=k1*x+k0]]</f>
        <v>-1299048040</v>
      </c>
      <c r="E52" s="29">
        <f>Таблица3[[#This Row],[y-h]]^2</f>
        <v>1.6875258102278415E+18</v>
      </c>
      <c r="F52" s="29">
        <f>Таблица3[[#This Row],[Сбербанк-цена]]^2</f>
        <v>25185.689999999995</v>
      </c>
      <c r="G52" s="29">
        <f>Таблица3[[#This Row],[Сбербанк-цена]]*Таблица3[[#This Row],[Сбербанк-объем]]</f>
        <v>176784176052</v>
      </c>
      <c r="I52" s="32" t="s">
        <v>23</v>
      </c>
      <c r="J52" s="32">
        <v>0.45849842066248675</v>
      </c>
    </row>
    <row r="53" spans="1:17" x14ac:dyDescent="0.2">
      <c r="A53" s="27">
        <v>159.80000000000001</v>
      </c>
      <c r="B53" s="28">
        <v>980688220</v>
      </c>
      <c r="C53" s="29">
        <f>k1_*Таблица3[[#This Row],[Сбербанк-цена]]+k0</f>
        <v>2402000000</v>
      </c>
      <c r="D53" s="29">
        <f>Таблица3[[#This Row],[Сбербанк-объем]]-Таблица3[[#This Row],[h=k1*x+k0]]</f>
        <v>-1421311780</v>
      </c>
      <c r="E53" s="29">
        <f>Таблица3[[#This Row],[y-h]]^2</f>
        <v>2.0201271759667684E+18</v>
      </c>
      <c r="F53" s="29">
        <f>Таблица3[[#This Row],[Сбербанк-цена]]^2</f>
        <v>25536.040000000005</v>
      </c>
      <c r="G53" s="29">
        <f>Таблица3[[#This Row],[Сбербанк-цена]]*Таблица3[[#This Row],[Сбербанк-объем]]</f>
        <v>156713977556</v>
      </c>
      <c r="I53" s="32" t="s">
        <v>24</v>
      </c>
      <c r="J53" s="32">
        <v>0.45261253393055728</v>
      </c>
    </row>
    <row r="54" spans="1:17" x14ac:dyDescent="0.2">
      <c r="A54" s="27">
        <v>164.53</v>
      </c>
      <c r="B54" s="28">
        <v>1056892340</v>
      </c>
      <c r="C54" s="29">
        <f>k1_*Таблица3[[#This Row],[Сбербанк-цена]]+k0</f>
        <v>2354700000</v>
      </c>
      <c r="D54" s="29">
        <f>Таблица3[[#This Row],[Сбербанк-объем]]-Таблица3[[#This Row],[h=k1*x+k0]]</f>
        <v>-1297807660</v>
      </c>
      <c r="E54" s="29">
        <f>Таблица3[[#This Row],[y-h]]^2</f>
        <v>1.6843047223546757E+18</v>
      </c>
      <c r="F54" s="29">
        <f>Таблица3[[#This Row],[Сбербанк-цена]]^2</f>
        <v>27070.120900000002</v>
      </c>
      <c r="G54" s="29">
        <f>Таблица3[[#This Row],[Сбербанк-цена]]*Таблица3[[#This Row],[Сбербанк-объем]]</f>
        <v>173890496700.20001</v>
      </c>
      <c r="I54" s="32" t="s">
        <v>25</v>
      </c>
      <c r="J54" s="32">
        <v>634234755.45837009</v>
      </c>
    </row>
    <row r="55" spans="1:17" ht="17" thickBot="1" x14ac:dyDescent="0.25">
      <c r="A55" s="27">
        <v>165.2</v>
      </c>
      <c r="B55" s="28">
        <v>965518550</v>
      </c>
      <c r="C55" s="29">
        <f>k1_*Таблица3[[#This Row],[Сбербанк-цена]]+k0</f>
        <v>2348000000</v>
      </c>
      <c r="D55" s="29">
        <f>Таблица3[[#This Row],[Сбербанк-объем]]-Таблица3[[#This Row],[h=k1*x+k0]]</f>
        <v>-1382481450</v>
      </c>
      <c r="E55" s="29">
        <f>Таблица3[[#This Row],[y-h]]^2</f>
        <v>1.9112549595941025E+18</v>
      </c>
      <c r="F55" s="29">
        <f>Таблица3[[#This Row],[Сбербанк-цена]]^2</f>
        <v>27291.039999999997</v>
      </c>
      <c r="G55" s="29">
        <f>Таблица3[[#This Row],[Сбербанк-цена]]*Таблица3[[#This Row],[Сбербанк-объем]]</f>
        <v>159503664460</v>
      </c>
      <c r="I55" s="33" t="s">
        <v>26</v>
      </c>
      <c r="J55" s="33">
        <v>94</v>
      </c>
    </row>
    <row r="56" spans="1:17" x14ac:dyDescent="0.2">
      <c r="A56" s="27">
        <v>172.2</v>
      </c>
      <c r="B56" s="28">
        <v>989614480</v>
      </c>
      <c r="C56" s="29">
        <f>k1_*Таблица3[[#This Row],[Сбербанк-цена]]+k0</f>
        <v>2278000000</v>
      </c>
      <c r="D56" s="29">
        <f>Таблица3[[#This Row],[Сбербанк-объем]]-Таблица3[[#This Row],[h=k1*x+k0]]</f>
        <v>-1288385520</v>
      </c>
      <c r="E56" s="29">
        <f>Таблица3[[#This Row],[y-h]]^2</f>
        <v>1.6599372481456704E+18</v>
      </c>
      <c r="F56" s="29">
        <f>Таблица3[[#This Row],[Сбербанк-цена]]^2</f>
        <v>29652.839999999997</v>
      </c>
      <c r="G56" s="29">
        <f>Таблица3[[#This Row],[Сбербанк-цена]]*Таблица3[[#This Row],[Сбербанк-объем]]</f>
        <v>170411613456</v>
      </c>
    </row>
    <row r="57" spans="1:17" ht="17" thickBot="1" x14ac:dyDescent="0.25">
      <c r="A57" s="27">
        <v>173.25</v>
      </c>
      <c r="B57" s="28">
        <v>1204467020</v>
      </c>
      <c r="C57" s="29">
        <f>k1_*Таблица3[[#This Row],[Сбербанк-цена]]+k0</f>
        <v>2267500000</v>
      </c>
      <c r="D57" s="29">
        <f>Таблица3[[#This Row],[Сбербанк-объем]]-Таблица3[[#This Row],[h=k1*x+k0]]</f>
        <v>-1063032980</v>
      </c>
      <c r="E57" s="29">
        <f>Таблица3[[#This Row],[y-h]]^2</f>
        <v>1.1300391165676804E+18</v>
      </c>
      <c r="F57" s="29">
        <f>Таблица3[[#This Row],[Сбербанк-цена]]^2</f>
        <v>30015.5625</v>
      </c>
      <c r="G57" s="29">
        <f>Таблица3[[#This Row],[Сбербанк-цена]]*Таблица3[[#This Row],[Сбербанк-объем]]</f>
        <v>208673911215</v>
      </c>
      <c r="I57" t="s">
        <v>27</v>
      </c>
    </row>
    <row r="58" spans="1:17" x14ac:dyDescent="0.2">
      <c r="A58" s="27">
        <v>182</v>
      </c>
      <c r="B58" s="28">
        <v>1774159080</v>
      </c>
      <c r="C58" s="29">
        <f>k1_*Таблица3[[#This Row],[Сбербанк-цена]]+k0</f>
        <v>2180000000</v>
      </c>
      <c r="D58" s="29">
        <f>Таблица3[[#This Row],[Сбербанк-объем]]-Таблица3[[#This Row],[h=k1*x+k0]]</f>
        <v>-405840920</v>
      </c>
      <c r="E58" s="29">
        <f>Таблица3[[#This Row],[y-h]]^2</f>
        <v>1.647068523464464E+17</v>
      </c>
      <c r="F58" s="29">
        <f>Таблица3[[#This Row],[Сбербанк-цена]]^2</f>
        <v>33124</v>
      </c>
      <c r="G58" s="29">
        <f>Таблица3[[#This Row],[Сбербанк-цена]]*Таблица3[[#This Row],[Сбербанк-объем]]</f>
        <v>322896952560</v>
      </c>
      <c r="I58" s="34"/>
      <c r="J58" s="34" t="s">
        <v>32</v>
      </c>
      <c r="K58" s="34" t="s">
        <v>33</v>
      </c>
      <c r="L58" s="34" t="s">
        <v>34</v>
      </c>
      <c r="M58" s="34" t="s">
        <v>35</v>
      </c>
      <c r="N58" s="34" t="s">
        <v>36</v>
      </c>
    </row>
    <row r="59" spans="1:17" x14ac:dyDescent="0.2">
      <c r="A59" s="27">
        <v>183.51</v>
      </c>
      <c r="B59" s="28">
        <v>1066034430</v>
      </c>
      <c r="C59" s="29">
        <f>k1_*Таблица3[[#This Row],[Сбербанк-цена]]+k0</f>
        <v>2164900000</v>
      </c>
      <c r="D59" s="29">
        <f>Таблица3[[#This Row],[Сбербанк-объем]]-Таблица3[[#This Row],[h=k1*x+k0]]</f>
        <v>-1098865570</v>
      </c>
      <c r="E59" s="29">
        <f>Таблица3[[#This Row],[y-h]]^2</f>
        <v>1.207505540931425E+18</v>
      </c>
      <c r="F59" s="29">
        <f>Таблица3[[#This Row],[Сбербанк-цена]]^2</f>
        <v>33675.920099999996</v>
      </c>
      <c r="G59" s="29">
        <f>Таблица3[[#This Row],[Сбербанк-цена]]*Таблица3[[#This Row],[Сбербанк-объем]]</f>
        <v>195627978249.29999</v>
      </c>
      <c r="I59" s="32" t="s">
        <v>28</v>
      </c>
      <c r="J59" s="32">
        <v>1</v>
      </c>
      <c r="K59" s="32">
        <v>3.1334734430407705E+19</v>
      </c>
      <c r="L59" s="32">
        <v>3.1334734430407705E+19</v>
      </c>
      <c r="M59" s="32">
        <v>77.897934762360492</v>
      </c>
      <c r="N59" s="32">
        <v>6.7373015992449662E-14</v>
      </c>
    </row>
    <row r="60" spans="1:17" x14ac:dyDescent="0.2">
      <c r="A60" s="27">
        <v>186.3</v>
      </c>
      <c r="B60" s="28">
        <v>1147560770</v>
      </c>
      <c r="C60" s="29">
        <f>k1_*Таблица3[[#This Row],[Сбербанк-цена]]+k0</f>
        <v>2137000000</v>
      </c>
      <c r="D60" s="29">
        <f>Таблица3[[#This Row],[Сбербанк-объем]]-Таблица3[[#This Row],[h=k1*x+k0]]</f>
        <v>-989439230</v>
      </c>
      <c r="E60" s="29">
        <f>Таблица3[[#This Row],[y-h]]^2</f>
        <v>9.789899898629929E+17</v>
      </c>
      <c r="F60" s="29">
        <f>Таблица3[[#This Row],[Сбербанк-цена]]^2</f>
        <v>34707.69</v>
      </c>
      <c r="G60" s="29">
        <f>Таблица3[[#This Row],[Сбербанк-цена]]*Таблица3[[#This Row],[Сбербанк-объем]]</f>
        <v>213790571451</v>
      </c>
      <c r="I60" s="32" t="s">
        <v>29</v>
      </c>
      <c r="J60" s="32">
        <v>92</v>
      </c>
      <c r="K60" s="32">
        <v>3.7007342702883144E+19</v>
      </c>
      <c r="L60" s="32">
        <v>4.022537250313385E+17</v>
      </c>
      <c r="M60" s="32"/>
      <c r="N60" s="32"/>
    </row>
    <row r="61" spans="1:17" ht="17" thickBot="1" x14ac:dyDescent="0.25">
      <c r="A61" s="27">
        <v>187.21</v>
      </c>
      <c r="B61" s="28">
        <v>3001736660</v>
      </c>
      <c r="C61" s="29">
        <f>k1_*Таблица3[[#This Row],[Сбербанк-цена]]+k0</f>
        <v>2127900000</v>
      </c>
      <c r="D61" s="29">
        <f>Таблица3[[#This Row],[Сбербанк-объем]]-Таблица3[[#This Row],[h=k1*x+k0]]</f>
        <v>873836660</v>
      </c>
      <c r="E61" s="29">
        <f>Таблица3[[#This Row],[y-h]]^2</f>
        <v>7.6359050835995558E+17</v>
      </c>
      <c r="F61" s="29">
        <f>Таблица3[[#This Row],[Сбербанк-цена]]^2</f>
        <v>35047.5841</v>
      </c>
      <c r="G61" s="29">
        <f>Таблица3[[#This Row],[Сбербанк-цена]]*Таблица3[[#This Row],[Сбербанк-объем]]</f>
        <v>561955120118.59998</v>
      </c>
      <c r="I61" s="33" t="s">
        <v>30</v>
      </c>
      <c r="J61" s="33">
        <v>93</v>
      </c>
      <c r="K61" s="33">
        <v>6.8342077133290848E+19</v>
      </c>
      <c r="L61" s="33"/>
      <c r="M61" s="33"/>
      <c r="N61" s="33"/>
    </row>
    <row r="62" spans="1:17" ht="17" thickBot="1" x14ac:dyDescent="0.25">
      <c r="A62" s="27">
        <v>189.8</v>
      </c>
      <c r="B62" s="28">
        <v>1809539820</v>
      </c>
      <c r="C62" s="29">
        <f>k1_*Таблица3[[#This Row],[Сбербанк-цена]]+k0</f>
        <v>2102000000</v>
      </c>
      <c r="D62" s="29">
        <f>Таблица3[[#This Row],[Сбербанк-объем]]-Таблица3[[#This Row],[h=k1*x+k0]]</f>
        <v>-292460180</v>
      </c>
      <c r="E62" s="29">
        <f>Таблица3[[#This Row],[y-h]]^2</f>
        <v>8.55329568856324E+16</v>
      </c>
      <c r="F62" s="29">
        <f>Таблица3[[#This Row],[Сбербанк-цена]]^2</f>
        <v>36024.04</v>
      </c>
      <c r="G62" s="29">
        <f>Таблица3[[#This Row],[Сбербанк-цена]]*Таблица3[[#This Row],[Сбербанк-объем]]</f>
        <v>343450657836</v>
      </c>
    </row>
    <row r="63" spans="1:17" x14ac:dyDescent="0.2">
      <c r="A63" s="27">
        <v>192.33</v>
      </c>
      <c r="B63" s="28">
        <v>943835730</v>
      </c>
      <c r="C63" s="29">
        <f>k1_*Таблица3[[#This Row],[Сбербанк-цена]]+k0</f>
        <v>2076699999.9999998</v>
      </c>
      <c r="D63" s="29">
        <f>Таблица3[[#This Row],[Сбербанк-объем]]-Таблица3[[#This Row],[h=k1*x+k0]]</f>
        <v>-1132864269.9999998</v>
      </c>
      <c r="E63" s="29">
        <f>Таблица3[[#This Row],[y-h]]^2</f>
        <v>1.2833814542426324E+18</v>
      </c>
      <c r="F63" s="29">
        <f>Таблица3[[#This Row],[Сбербанк-цена]]^2</f>
        <v>36990.828900000008</v>
      </c>
      <c r="G63" s="29">
        <f>Таблица3[[#This Row],[Сбербанк-цена]]*Таблица3[[#This Row],[Сбербанк-объем]]</f>
        <v>181527925950.90002</v>
      </c>
      <c r="I63" s="34"/>
      <c r="J63" s="34" t="s">
        <v>37</v>
      </c>
      <c r="K63" s="34" t="s">
        <v>25</v>
      </c>
      <c r="L63" s="34" t="s">
        <v>38</v>
      </c>
      <c r="M63" s="34" t="s">
        <v>39</v>
      </c>
      <c r="N63" s="34" t="s">
        <v>40</v>
      </c>
      <c r="O63" s="34" t="s">
        <v>41</v>
      </c>
      <c r="P63" s="34" t="s">
        <v>42</v>
      </c>
      <c r="Q63" s="34" t="s">
        <v>43</v>
      </c>
    </row>
    <row r="64" spans="1:17" x14ac:dyDescent="0.2">
      <c r="A64" s="27">
        <v>193.8</v>
      </c>
      <c r="B64" s="28">
        <v>745570010</v>
      </c>
      <c r="C64" s="29">
        <f>k1_*Таблица3[[#This Row],[Сбербанк-цена]]+k0</f>
        <v>2062000000</v>
      </c>
      <c r="D64" s="29">
        <f>Таблица3[[#This Row],[Сбербанк-объем]]-Таблица3[[#This Row],[h=k1*x+k0]]</f>
        <v>-1316429990</v>
      </c>
      <c r="E64" s="29">
        <f>Таблица3[[#This Row],[y-h]]^2</f>
        <v>1.7329879185714002E+18</v>
      </c>
      <c r="F64" s="29">
        <f>Таблица3[[#This Row],[Сбербанк-цена]]^2</f>
        <v>37558.44</v>
      </c>
      <c r="G64" s="29">
        <f>Таблица3[[#This Row],[Сбербанк-цена]]*Таблица3[[#This Row],[Сбербанк-объем]]</f>
        <v>144491467938</v>
      </c>
      <c r="I64" s="32" t="s">
        <v>31</v>
      </c>
      <c r="J64" s="32">
        <v>3045971375.8696556</v>
      </c>
      <c r="K64" s="32">
        <v>170286069.60317212</v>
      </c>
      <c r="L64" s="32">
        <v>17.887378474163306</v>
      </c>
      <c r="M64" s="32">
        <v>1.055399925080373E-31</v>
      </c>
      <c r="N64" s="32">
        <v>2707768543.0634079</v>
      </c>
      <c r="O64" s="32">
        <v>3384174208.6759033</v>
      </c>
      <c r="P64" s="32">
        <v>2707768543.0634079</v>
      </c>
      <c r="Q64" s="32">
        <v>3384174208.6759033</v>
      </c>
    </row>
    <row r="65" spans="1:17" ht="17" thickBot="1" x14ac:dyDescent="0.25">
      <c r="A65" s="27">
        <v>194</v>
      </c>
      <c r="B65" s="28">
        <v>1567568800</v>
      </c>
      <c r="C65" s="29">
        <f>k1_*Таблица3[[#This Row],[Сбербанк-цена]]+k0</f>
        <v>2060000000</v>
      </c>
      <c r="D65" s="29">
        <f>Таблица3[[#This Row],[Сбербанк-объем]]-Таблица3[[#This Row],[h=k1*x+k0]]</f>
        <v>-492431200</v>
      </c>
      <c r="E65" s="29">
        <f>Таблица3[[#This Row],[y-h]]^2</f>
        <v>2.4248848673344E+17</v>
      </c>
      <c r="F65" s="29">
        <f>Таблица3[[#This Row],[Сбербанк-цена]]^2</f>
        <v>37636</v>
      </c>
      <c r="G65" s="29">
        <f>Таблица3[[#This Row],[Сбербанк-цена]]*Таблица3[[#This Row],[Сбербанк-объем]]</f>
        <v>304108347200</v>
      </c>
      <c r="I65" s="33" t="s">
        <v>44</v>
      </c>
      <c r="J65" s="33">
        <v>-9166748.4411883149</v>
      </c>
      <c r="K65" s="33">
        <v>1038609.6214564497</v>
      </c>
      <c r="L65" s="33">
        <v>-8.8259806685920328</v>
      </c>
      <c r="M65" s="33">
        <v>6.7373015992454016E-14</v>
      </c>
      <c r="N65" s="33">
        <v>-11229516.799016763</v>
      </c>
      <c r="O65" s="33">
        <v>-7103980.0833598673</v>
      </c>
      <c r="P65" s="33">
        <v>-11229516.799016763</v>
      </c>
      <c r="Q65" s="33">
        <v>-7103980.0833598673</v>
      </c>
    </row>
    <row r="66" spans="1:17" x14ac:dyDescent="0.2">
      <c r="A66" s="27">
        <v>197.25</v>
      </c>
      <c r="B66" s="28">
        <v>1768222700</v>
      </c>
      <c r="C66" s="29">
        <f>k1_*Таблица3[[#This Row],[Сбербанк-цена]]+k0</f>
        <v>2027500000</v>
      </c>
      <c r="D66" s="29">
        <f>Таблица3[[#This Row],[Сбербанк-объем]]-Таблица3[[#This Row],[h=k1*x+k0]]</f>
        <v>-259277300</v>
      </c>
      <c r="E66" s="29">
        <f>Таблица3[[#This Row],[y-h]]^2</f>
        <v>6.722471829529E+16</v>
      </c>
      <c r="F66" s="29">
        <f>Таблица3[[#This Row],[Сбербанк-цена]]^2</f>
        <v>38907.5625</v>
      </c>
      <c r="G66" s="29">
        <f>Таблица3[[#This Row],[Сбербанк-цена]]*Таблица3[[#This Row],[Сбербанк-объем]]</f>
        <v>348781927575</v>
      </c>
    </row>
    <row r="67" spans="1:17" x14ac:dyDescent="0.2">
      <c r="A67" s="27">
        <v>200.5</v>
      </c>
      <c r="B67" s="28">
        <v>1359045230</v>
      </c>
      <c r="C67" s="29">
        <f>k1_*Таблица3[[#This Row],[Сбербанк-цена]]+k0</f>
        <v>1995000000</v>
      </c>
      <c r="D67" s="29">
        <f>Таблица3[[#This Row],[Сбербанк-объем]]-Таблица3[[#This Row],[h=k1*x+k0]]</f>
        <v>-635954770</v>
      </c>
      <c r="E67" s="29">
        <f>Таблица3[[#This Row],[y-h]]^2</f>
        <v>4.044384694857529E+17</v>
      </c>
      <c r="F67" s="29">
        <f>Таблица3[[#This Row],[Сбербанк-цена]]^2</f>
        <v>40200.25</v>
      </c>
      <c r="G67" s="29">
        <f>Таблица3[[#This Row],[Сбербанк-цена]]*Таблица3[[#This Row],[Сбербанк-объем]]</f>
        <v>272488568615</v>
      </c>
    </row>
    <row r="68" spans="1:17" x14ac:dyDescent="0.2">
      <c r="A68" s="27">
        <v>203.22</v>
      </c>
      <c r="B68" s="28">
        <v>1522268370</v>
      </c>
      <c r="C68" s="29">
        <f>k1_*Таблица3[[#This Row],[Сбербанк-цена]]+k0</f>
        <v>1967800000</v>
      </c>
      <c r="D68" s="29">
        <f>Таблица3[[#This Row],[Сбербанк-объем]]-Таблица3[[#This Row],[h=k1*x+k0]]</f>
        <v>-445531630</v>
      </c>
      <c r="E68" s="29">
        <f>Таблица3[[#This Row],[y-h]]^2</f>
        <v>1.984984333304569E+17</v>
      </c>
      <c r="F68" s="29">
        <f>Таблица3[[#This Row],[Сбербанк-цена]]^2</f>
        <v>41298.368399999999</v>
      </c>
      <c r="G68" s="29">
        <f>Таблица3[[#This Row],[Сбербанк-цена]]*Таблица3[[#This Row],[Сбербанк-объем]]</f>
        <v>309355378151.40002</v>
      </c>
    </row>
    <row r="69" spans="1:17" x14ac:dyDescent="0.2">
      <c r="A69" s="27">
        <v>203.32</v>
      </c>
      <c r="B69" s="28">
        <v>1723030800</v>
      </c>
      <c r="C69" s="29">
        <f>k1_*Таблица3[[#This Row],[Сбербанк-цена]]+k0</f>
        <v>1966800000</v>
      </c>
      <c r="D69" s="29">
        <f>Таблица3[[#This Row],[Сбербанк-объем]]-Таблица3[[#This Row],[h=k1*x+k0]]</f>
        <v>-243769200</v>
      </c>
      <c r="E69" s="29">
        <f>Таблица3[[#This Row],[y-h]]^2</f>
        <v>5.942342286864E+16</v>
      </c>
      <c r="F69" s="29">
        <f>Таблица3[[#This Row],[Сбербанк-цена]]^2</f>
        <v>41339.022399999994</v>
      </c>
      <c r="G69" s="29">
        <f>Таблица3[[#This Row],[Сбербанк-цена]]*Таблица3[[#This Row],[Сбербанк-объем]]</f>
        <v>350326622256</v>
      </c>
      <c r="I69" t="s">
        <v>45</v>
      </c>
    </row>
    <row r="70" spans="1:17" ht="17" thickBot="1" x14ac:dyDescent="0.25">
      <c r="A70" s="27">
        <v>207.8</v>
      </c>
      <c r="B70" s="28">
        <v>1316335610</v>
      </c>
      <c r="C70" s="29">
        <f>k1_*Таблица3[[#This Row],[Сбербанк-цена]]+k0</f>
        <v>1922000000</v>
      </c>
      <c r="D70" s="29">
        <f>Таблица3[[#This Row],[Сбербанк-объем]]-Таблица3[[#This Row],[h=k1*x+k0]]</f>
        <v>-605664390</v>
      </c>
      <c r="E70" s="29">
        <f>Таблица3[[#This Row],[y-h]]^2</f>
        <v>3.6682935331407213E+17</v>
      </c>
      <c r="F70" s="29">
        <f>Таблица3[[#This Row],[Сбербанк-цена]]^2</f>
        <v>43180.840000000004</v>
      </c>
      <c r="G70" s="29">
        <f>Таблица3[[#This Row],[Сбербанк-цена]]*Таблица3[[#This Row],[Сбербанк-объем]]</f>
        <v>273534539758</v>
      </c>
    </row>
    <row r="71" spans="1:17" x14ac:dyDescent="0.2">
      <c r="A71" s="27">
        <v>214.42</v>
      </c>
      <c r="B71" s="28">
        <v>1071950350</v>
      </c>
      <c r="C71" s="29">
        <f>k1_*Таблица3[[#This Row],[Сбербанк-цена]]+k0</f>
        <v>1855800000.0000002</v>
      </c>
      <c r="D71" s="29">
        <f>Таблица3[[#This Row],[Сбербанк-объем]]-Таблица3[[#This Row],[h=k1*x+k0]]</f>
        <v>-783849650.00000024</v>
      </c>
      <c r="E71" s="29">
        <f>Таблица3[[#This Row],[y-h]]^2</f>
        <v>6.1442027380512282E+17</v>
      </c>
      <c r="F71" s="29">
        <f>Таблица3[[#This Row],[Сбербанк-цена]]^2</f>
        <v>45975.936399999991</v>
      </c>
      <c r="G71" s="29">
        <f>Таблица3[[#This Row],[Сбербанк-цена]]*Таблица3[[#This Row],[Сбербанк-объем]]</f>
        <v>229847594047</v>
      </c>
      <c r="I71" s="34" t="s">
        <v>46</v>
      </c>
      <c r="J71" s="34" t="s">
        <v>47</v>
      </c>
      <c r="K71" s="34" t="s">
        <v>48</v>
      </c>
    </row>
    <row r="72" spans="1:17" x14ac:dyDescent="0.2">
      <c r="A72" s="27">
        <v>214.86</v>
      </c>
      <c r="B72" s="28">
        <v>1232290050</v>
      </c>
      <c r="C72" s="29">
        <f>k1_*Таблица3[[#This Row],[Сбербанк-цена]]+k0</f>
        <v>1851400000</v>
      </c>
      <c r="D72" s="29">
        <f>Таблица3[[#This Row],[Сбербанк-объем]]-Таблица3[[#This Row],[h=k1*x+k0]]</f>
        <v>-619109950</v>
      </c>
      <c r="E72" s="29">
        <f>Таблица3[[#This Row],[y-h]]^2</f>
        <v>3.832971301890025E+17</v>
      </c>
      <c r="F72" s="29">
        <f>Таблица3[[#This Row],[Сбербанк-цена]]^2</f>
        <v>46164.819600000003</v>
      </c>
      <c r="G72" s="29">
        <f>Таблица3[[#This Row],[Сбербанк-цена]]*Таблица3[[#This Row],[Сбербанк-объем]]</f>
        <v>264769840143.00003</v>
      </c>
      <c r="I72" s="32">
        <v>1</v>
      </c>
      <c r="J72" s="32">
        <v>2542716886.4484172</v>
      </c>
      <c r="K72" s="32">
        <v>1794844423.5515828</v>
      </c>
    </row>
    <row r="73" spans="1:17" x14ac:dyDescent="0.2">
      <c r="A73" s="27">
        <v>217.9</v>
      </c>
      <c r="B73" s="28">
        <v>1181569160</v>
      </c>
      <c r="C73" s="29">
        <f>k1_*Таблица3[[#This Row],[Сбербанк-цена]]+k0</f>
        <v>1821000000</v>
      </c>
      <c r="D73" s="29">
        <f>Таблица3[[#This Row],[Сбербанк-объем]]-Таблица3[[#This Row],[h=k1*x+k0]]</f>
        <v>-639430840</v>
      </c>
      <c r="E73" s="29">
        <f>Таблица3[[#This Row],[y-h]]^2</f>
        <v>4.088717991431056E+17</v>
      </c>
      <c r="F73" s="29">
        <f>Таблица3[[#This Row],[Сбербанк-цена]]^2</f>
        <v>47480.41</v>
      </c>
      <c r="G73" s="29">
        <f>Таблица3[[#This Row],[Сбербанк-цена]]*Таблица3[[#This Row],[Сбербанк-объем]]</f>
        <v>257463919964</v>
      </c>
      <c r="I73" s="32">
        <v>2</v>
      </c>
      <c r="J73" s="32">
        <v>2482216346.7365742</v>
      </c>
      <c r="K73" s="32">
        <v>209766423.26342583</v>
      </c>
    </row>
    <row r="74" spans="1:17" x14ac:dyDescent="0.2">
      <c r="A74" s="27">
        <v>218</v>
      </c>
      <c r="B74" s="28">
        <v>1083180080</v>
      </c>
      <c r="C74" s="29">
        <f>k1_*Таблица3[[#This Row],[Сбербанк-цена]]+k0</f>
        <v>1820000000</v>
      </c>
      <c r="D74" s="29">
        <f>Таблица3[[#This Row],[Сбербанк-объем]]-Таблица3[[#This Row],[h=k1*x+k0]]</f>
        <v>-736819920</v>
      </c>
      <c r="E74" s="29">
        <f>Таблица3[[#This Row],[y-h]]^2</f>
        <v>5.429035945088064E+17</v>
      </c>
      <c r="F74" s="29">
        <f>Таблица3[[#This Row],[Сбербанк-цена]]^2</f>
        <v>47524</v>
      </c>
      <c r="G74" s="29">
        <f>Таблица3[[#This Row],[Сбербанк-цена]]*Таблица3[[#This Row],[Сбербанк-объем]]</f>
        <v>236133257440</v>
      </c>
      <c r="I74" s="32">
        <v>3</v>
      </c>
      <c r="J74" s="32">
        <v>2469566233.8877344</v>
      </c>
      <c r="K74" s="32">
        <v>316090076.11226559</v>
      </c>
    </row>
    <row r="75" spans="1:17" x14ac:dyDescent="0.2">
      <c r="A75" s="27">
        <v>221.57</v>
      </c>
      <c r="B75" s="28">
        <v>1088082960</v>
      </c>
      <c r="C75" s="29">
        <f>k1_*Таблица3[[#This Row],[Сбербанк-цена]]+k0</f>
        <v>1784300000</v>
      </c>
      <c r="D75" s="29">
        <f>Таблица3[[#This Row],[Сбербанк-объем]]-Таблица3[[#This Row],[h=k1*x+k0]]</f>
        <v>-696217040</v>
      </c>
      <c r="E75" s="29">
        <f>Таблица3[[#This Row],[y-h]]^2</f>
        <v>4.847181667863616E+17</v>
      </c>
      <c r="F75" s="29">
        <f>Таблица3[[#This Row],[Сбербанк-цена]]^2</f>
        <v>49093.264899999995</v>
      </c>
      <c r="G75" s="29">
        <f>Таблица3[[#This Row],[Сбербанк-цена]]*Таблица3[[#This Row],[Сбербанк-объем]]</f>
        <v>241086541447.19998</v>
      </c>
      <c r="I75" s="32">
        <v>4</v>
      </c>
      <c r="J75" s="32">
        <v>2383673800.9937997</v>
      </c>
      <c r="K75" s="32">
        <v>-353622340.99379969</v>
      </c>
    </row>
    <row r="76" spans="1:17" x14ac:dyDescent="0.2">
      <c r="A76" s="27">
        <v>222.36</v>
      </c>
      <c r="B76" s="28">
        <v>1043698830</v>
      </c>
      <c r="C76" s="29">
        <f>k1_*Таблица3[[#This Row],[Сбербанк-цена]]+k0</f>
        <v>1776400000</v>
      </c>
      <c r="D76" s="29">
        <f>Таблица3[[#This Row],[Сбербанк-объем]]-Таблица3[[#This Row],[h=k1*x+k0]]</f>
        <v>-732701170</v>
      </c>
      <c r="E76" s="29">
        <f>Таблица3[[#This Row],[y-h]]^2</f>
        <v>5.368510045193689E+17</v>
      </c>
      <c r="F76" s="29">
        <f>Таблица3[[#This Row],[Сбербанк-цена]]^2</f>
        <v>49443.969600000004</v>
      </c>
      <c r="G76" s="29">
        <f>Таблица3[[#This Row],[Сбербанк-цена]]*Таблица3[[#This Row],[Сбербанк-объем]]</f>
        <v>232076871838.80002</v>
      </c>
      <c r="I76" s="32">
        <v>5</v>
      </c>
      <c r="J76" s="32">
        <v>2383215463.5717406</v>
      </c>
      <c r="K76" s="32">
        <v>307405606.42825937</v>
      </c>
    </row>
    <row r="77" spans="1:17" x14ac:dyDescent="0.2">
      <c r="A77" s="27">
        <v>222.57</v>
      </c>
      <c r="B77" s="28">
        <v>115404410</v>
      </c>
      <c r="C77" s="29">
        <f>k1_*Таблица3[[#This Row],[Сбербанк-цена]]+k0</f>
        <v>1774300000</v>
      </c>
      <c r="D77" s="29">
        <f>Таблица3[[#This Row],[Сбербанк-объем]]-Таблица3[[#This Row],[h=k1*x+k0]]</f>
        <v>-1658895590</v>
      </c>
      <c r="E77" s="29">
        <f>Таблица3[[#This Row],[y-h]]^2</f>
        <v>2.7519345785214479E+18</v>
      </c>
      <c r="F77" s="29">
        <f>Таблица3[[#This Row],[Сбербанк-цена]]^2</f>
        <v>49537.404899999994</v>
      </c>
      <c r="G77" s="29">
        <f>Таблица3[[#This Row],[Сбербанк-цена]]*Таблица3[[#This Row],[Сбербанк-объем]]</f>
        <v>25685559533.700001</v>
      </c>
      <c r="I77" s="32">
        <v>6</v>
      </c>
      <c r="J77" s="32">
        <v>2382757126.1496811</v>
      </c>
      <c r="K77" s="32">
        <v>-497351866.14968109</v>
      </c>
    </row>
    <row r="78" spans="1:17" x14ac:dyDescent="0.2">
      <c r="A78" s="27">
        <v>224.2</v>
      </c>
      <c r="B78" s="28">
        <v>1024861980</v>
      </c>
      <c r="C78" s="29">
        <f>k1_*Таблица3[[#This Row],[Сбербанк-цена]]+k0</f>
        <v>1758000000</v>
      </c>
      <c r="D78" s="29">
        <f>Таблица3[[#This Row],[Сбербанк-объем]]-Таблица3[[#This Row],[h=k1*x+k0]]</f>
        <v>-733138020</v>
      </c>
      <c r="E78" s="29">
        <f>Таблица3[[#This Row],[y-h]]^2</f>
        <v>5.3749135636952038E+17</v>
      </c>
      <c r="F78" s="29">
        <f>Таблица3[[#This Row],[Сбербанк-цена]]^2</f>
        <v>50265.639999999992</v>
      </c>
      <c r="G78" s="29">
        <f>Таблица3[[#This Row],[Сбербанк-цена]]*Таблица3[[#This Row],[Сбербанк-объем]]</f>
        <v>229774055916</v>
      </c>
      <c r="I78" s="32">
        <v>7</v>
      </c>
      <c r="J78" s="32">
        <v>2381382113.883503</v>
      </c>
      <c r="K78" s="32">
        <v>1631664086.116497</v>
      </c>
    </row>
    <row r="79" spans="1:17" x14ac:dyDescent="0.2">
      <c r="A79" s="27">
        <v>224.35</v>
      </c>
      <c r="B79" s="28">
        <v>1254395580</v>
      </c>
      <c r="C79" s="29">
        <f>k1_*Таблица3[[#This Row],[Сбербанк-цена]]+k0</f>
        <v>1756500000</v>
      </c>
      <c r="D79" s="29">
        <f>Таблица3[[#This Row],[Сбербанк-объем]]-Таблица3[[#This Row],[h=k1*x+k0]]</f>
        <v>-502104420</v>
      </c>
      <c r="E79" s="29">
        <f>Таблица3[[#This Row],[y-h]]^2</f>
        <v>2.5210884858353638E+17</v>
      </c>
      <c r="F79" s="29">
        <f>Таблица3[[#This Row],[Сбербанк-цена]]^2</f>
        <v>50332.922500000001</v>
      </c>
      <c r="G79" s="29">
        <f>Таблица3[[#This Row],[Сбербанк-цена]]*Таблица3[[#This Row],[Сбербанк-объем]]</f>
        <v>281423648373</v>
      </c>
      <c r="I79" s="32">
        <v>8</v>
      </c>
      <c r="J79" s="32">
        <v>2374873722.4902592</v>
      </c>
      <c r="K79" s="32">
        <v>702013867.50974083</v>
      </c>
    </row>
    <row r="80" spans="1:17" x14ac:dyDescent="0.2">
      <c r="A80" s="27">
        <v>225.17</v>
      </c>
      <c r="B80" s="28">
        <v>1567685270</v>
      </c>
      <c r="C80" s="29">
        <f>k1_*Таблица3[[#This Row],[Сбербанк-цена]]+k0</f>
        <v>1748300000</v>
      </c>
      <c r="D80" s="29">
        <f>Таблица3[[#This Row],[Сбербанк-объем]]-Таблица3[[#This Row],[h=k1*x+k0]]</f>
        <v>-180614730</v>
      </c>
      <c r="E80" s="29">
        <f>Таблица3[[#This Row],[y-h]]^2</f>
        <v>3.26216806929729E+16</v>
      </c>
      <c r="F80" s="29">
        <f>Таблица3[[#This Row],[Сбербанк-цена]]^2</f>
        <v>50701.528899999998</v>
      </c>
      <c r="G80" s="29">
        <f>Таблица3[[#This Row],[Сбербанк-цена]]*Таблица3[[#This Row],[Сбербанк-объем]]</f>
        <v>352995692245.89996</v>
      </c>
      <c r="I80" s="32">
        <v>9</v>
      </c>
      <c r="J80" s="32">
        <v>2372215365.4423146</v>
      </c>
      <c r="K80" s="32">
        <v>-541311115.44231462</v>
      </c>
    </row>
    <row r="81" spans="1:11" x14ac:dyDescent="0.2">
      <c r="A81" s="27">
        <v>225.2</v>
      </c>
      <c r="B81" s="28">
        <v>683304570</v>
      </c>
      <c r="C81" s="29">
        <f>k1_*Таблица3[[#This Row],[Сбербанк-цена]]+k0</f>
        <v>1748000000</v>
      </c>
      <c r="D81" s="29">
        <f>Таблица3[[#This Row],[Сбербанк-объем]]-Таблица3[[#This Row],[h=k1*x+k0]]</f>
        <v>-1064695430</v>
      </c>
      <c r="E81" s="29">
        <f>Таблица3[[#This Row],[y-h]]^2</f>
        <v>1.1335763586628849E+18</v>
      </c>
      <c r="F81" s="29">
        <f>Таблица3[[#This Row],[Сбербанк-цена]]^2</f>
        <v>50715.039999999994</v>
      </c>
      <c r="G81" s="29">
        <f>Таблица3[[#This Row],[Сбербанк-цена]]*Таблица3[[#This Row],[Сбербанк-объем]]</f>
        <v>153880189164</v>
      </c>
      <c r="I81" s="32">
        <v>10</v>
      </c>
      <c r="J81" s="32">
        <v>2371298690.5981956</v>
      </c>
      <c r="K81" s="32">
        <v>180071319.40180445</v>
      </c>
    </row>
    <row r="82" spans="1:11" x14ac:dyDescent="0.2">
      <c r="A82" s="27">
        <v>226.1</v>
      </c>
      <c r="B82" s="28">
        <v>1324478990</v>
      </c>
      <c r="C82" s="29">
        <f>k1_*Таблица3[[#This Row],[Сбербанк-цена]]+k0</f>
        <v>1739000000</v>
      </c>
      <c r="D82" s="29">
        <f>Таблица3[[#This Row],[Сбербанк-объем]]-Таблица3[[#This Row],[h=k1*x+k0]]</f>
        <v>-414521010</v>
      </c>
      <c r="E82" s="29">
        <f>Таблица3[[#This Row],[y-h]]^2</f>
        <v>1.718276677314201E+17</v>
      </c>
      <c r="F82" s="29">
        <f>Таблица3[[#This Row],[Сбербанк-цена]]^2</f>
        <v>51121.21</v>
      </c>
      <c r="G82" s="29">
        <f>Таблица3[[#This Row],[Сбербанк-цена]]*Таблица3[[#This Row],[Сбербанк-объем]]</f>
        <v>299464699639</v>
      </c>
      <c r="I82" s="32">
        <v>11</v>
      </c>
      <c r="J82" s="32">
        <v>2363048617.0011263</v>
      </c>
      <c r="K82" s="32">
        <v>125063322.99887371</v>
      </c>
    </row>
    <row r="83" spans="1:11" x14ac:dyDescent="0.2">
      <c r="A83" s="27">
        <v>226.99</v>
      </c>
      <c r="B83" s="28">
        <v>2377768000</v>
      </c>
      <c r="C83" s="29">
        <f>k1_*Таблица3[[#This Row],[Сбербанк-цена]]+k0</f>
        <v>1730100000</v>
      </c>
      <c r="D83" s="29">
        <f>Таблица3[[#This Row],[Сбербанк-объем]]-Таблица3[[#This Row],[h=k1*x+k0]]</f>
        <v>647668000</v>
      </c>
      <c r="E83" s="29">
        <f>Таблица3[[#This Row],[y-h]]^2</f>
        <v>4.19473838224E+17</v>
      </c>
      <c r="F83" s="29">
        <f>Таблица3[[#This Row],[Сбербанк-цена]]^2</f>
        <v>51524.460100000004</v>
      </c>
      <c r="G83" s="29">
        <f>Таблица3[[#This Row],[Сбербанк-цена]]*Таблица3[[#This Row],[Сбербанк-объем]]</f>
        <v>539729558320</v>
      </c>
      <c r="I83" s="32">
        <v>12</v>
      </c>
      <c r="J83" s="32">
        <v>2355715218.2481756</v>
      </c>
      <c r="K83" s="32">
        <v>-347673108.24817562</v>
      </c>
    </row>
    <row r="84" spans="1:11" x14ac:dyDescent="0.2">
      <c r="A84" s="27">
        <v>227.71</v>
      </c>
      <c r="B84" s="28">
        <v>796864790</v>
      </c>
      <c r="C84" s="29">
        <f>k1_*Таблица3[[#This Row],[Сбербанк-цена]]+k0</f>
        <v>1722900000</v>
      </c>
      <c r="D84" s="29">
        <f>Таблица3[[#This Row],[Сбербанк-объем]]-Таблица3[[#This Row],[h=k1*x+k0]]</f>
        <v>-926035210</v>
      </c>
      <c r="E84" s="29">
        <f>Таблица3[[#This Row],[y-h]]^2</f>
        <v>8.5754121015974413E+17</v>
      </c>
      <c r="F84" s="29">
        <f>Таблица3[[#This Row],[Сбербанк-цена]]^2</f>
        <v>51851.844100000002</v>
      </c>
      <c r="G84" s="29">
        <f>Таблица3[[#This Row],[Сбербанк-цена]]*Таблица3[[#This Row],[Сбербанк-объем]]</f>
        <v>181454081330.89999</v>
      </c>
      <c r="I84" s="32">
        <v>13</v>
      </c>
      <c r="J84" s="32">
        <v>2353698533.591114</v>
      </c>
      <c r="K84" s="32">
        <v>537713386.40888596</v>
      </c>
    </row>
    <row r="85" spans="1:11" x14ac:dyDescent="0.2">
      <c r="A85" s="27">
        <v>233.24</v>
      </c>
      <c r="B85" s="28">
        <v>1029175370</v>
      </c>
      <c r="C85" s="29">
        <f>k1_*Таблица3[[#This Row],[Сбербанк-цена]]+k0</f>
        <v>1667600000</v>
      </c>
      <c r="D85" s="29">
        <f>Таблица3[[#This Row],[Сбербанк-объем]]-Таблица3[[#This Row],[h=k1*x+k0]]</f>
        <v>-638424630</v>
      </c>
      <c r="E85" s="29">
        <f>Таблица3[[#This Row],[y-h]]^2</f>
        <v>4.0758600819063693E+17</v>
      </c>
      <c r="F85" s="29">
        <f>Таблица3[[#This Row],[Сбербанк-цена]]^2</f>
        <v>54400.897600000004</v>
      </c>
      <c r="G85" s="29">
        <f>Таблица3[[#This Row],[Сбербанк-цена]]*Таблица3[[#This Row],[Сбербанк-объем]]</f>
        <v>240044863298.80002</v>
      </c>
      <c r="I85" s="32">
        <v>14</v>
      </c>
      <c r="J85" s="32">
        <v>2350123501.6990509</v>
      </c>
      <c r="K85" s="32">
        <v>1233666368.3009491</v>
      </c>
    </row>
    <row r="86" spans="1:11" x14ac:dyDescent="0.2">
      <c r="A86" s="27">
        <v>233.36</v>
      </c>
      <c r="B86" s="28">
        <v>919822790</v>
      </c>
      <c r="C86" s="29">
        <f>k1_*Таблица3[[#This Row],[Сбербанк-цена]]+k0</f>
        <v>1666400000</v>
      </c>
      <c r="D86" s="29">
        <f>Таблица3[[#This Row],[Сбербанк-объем]]-Таблица3[[#This Row],[h=k1*x+k0]]</f>
        <v>-746577210</v>
      </c>
      <c r="E86" s="29">
        <f>Таблица3[[#This Row],[y-h]]^2</f>
        <v>5.5737753049138413E+17</v>
      </c>
      <c r="F86" s="29">
        <f>Таблица3[[#This Row],[Сбербанк-цена]]^2</f>
        <v>54456.88960000001</v>
      </c>
      <c r="G86" s="29">
        <f>Таблица3[[#This Row],[Сбербанк-цена]]*Таблица3[[#This Row],[Сбербанк-объем]]</f>
        <v>214649846274.40002</v>
      </c>
      <c r="I86" s="32">
        <v>15</v>
      </c>
      <c r="J86" s="32">
        <v>2347190142.1978703</v>
      </c>
      <c r="K86" s="32">
        <v>558419797.80212975</v>
      </c>
    </row>
    <row r="87" spans="1:11" x14ac:dyDescent="0.2">
      <c r="A87" s="27">
        <v>233.49</v>
      </c>
      <c r="B87" s="28">
        <v>780046580</v>
      </c>
      <c r="C87" s="29">
        <f>k1_*Таблица3[[#This Row],[Сбербанк-цена]]+k0</f>
        <v>1665100000</v>
      </c>
      <c r="D87" s="29">
        <f>Таблица3[[#This Row],[Сбербанк-объем]]-Таблица3[[#This Row],[h=k1*x+k0]]</f>
        <v>-885053420</v>
      </c>
      <c r="E87" s="29">
        <f>Таблица3[[#This Row],[y-h]]^2</f>
        <v>7.8331955625369638E+17</v>
      </c>
      <c r="F87" s="29">
        <f>Таблица3[[#This Row],[Сбербанк-цена]]^2</f>
        <v>54517.580100000006</v>
      </c>
      <c r="G87" s="29">
        <f>Таблица3[[#This Row],[Сбербанк-цена]]*Таблица3[[#This Row],[Сбербанк-объем]]</f>
        <v>182133075964.20001</v>
      </c>
      <c r="I87" s="32">
        <v>16</v>
      </c>
      <c r="J87" s="32">
        <v>2341048420.7422743</v>
      </c>
      <c r="K87" s="32">
        <v>875982429.25772572</v>
      </c>
    </row>
    <row r="88" spans="1:11" x14ac:dyDescent="0.2">
      <c r="A88" s="27">
        <v>233.98</v>
      </c>
      <c r="B88" s="28">
        <v>643074600</v>
      </c>
      <c r="C88" s="29">
        <f>k1_*Таблица3[[#This Row],[Сбербанк-цена]]+k0</f>
        <v>1660200000</v>
      </c>
      <c r="D88" s="29">
        <f>Таблица3[[#This Row],[Сбербанк-объем]]-Таблица3[[#This Row],[h=k1*x+k0]]</f>
        <v>-1017125400</v>
      </c>
      <c r="E88" s="29">
        <f>Таблица3[[#This Row],[y-h]]^2</f>
        <v>1.0345440793251599E+18</v>
      </c>
      <c r="F88" s="29">
        <f>Таблица3[[#This Row],[Сбербанк-цена]]^2</f>
        <v>54746.640399999997</v>
      </c>
      <c r="G88" s="29">
        <f>Таблица3[[#This Row],[Сбербанк-цена]]*Таблица3[[#This Row],[Сбербанк-объем]]</f>
        <v>150466594908</v>
      </c>
      <c r="I88" s="32">
        <v>17</v>
      </c>
      <c r="J88" s="32">
        <v>2277797856.498075</v>
      </c>
      <c r="K88" s="32">
        <v>2620793853.501925</v>
      </c>
    </row>
    <row r="89" spans="1:11" x14ac:dyDescent="0.2">
      <c r="A89" s="27">
        <v>234.89</v>
      </c>
      <c r="B89" s="28">
        <v>894393040</v>
      </c>
      <c r="C89" s="29">
        <f>k1_*Таблица3[[#This Row],[Сбербанк-цена]]+k0</f>
        <v>1651100000</v>
      </c>
      <c r="D89" s="29">
        <f>Таблица3[[#This Row],[Сбербанк-объем]]-Таблица3[[#This Row],[h=k1*x+k0]]</f>
        <v>-756706960</v>
      </c>
      <c r="E89" s="29">
        <f>Таблица3[[#This Row],[y-h]]^2</f>
        <v>5.726054233124416E+17</v>
      </c>
      <c r="F89" s="29">
        <f>Таблица3[[#This Row],[Сбербанк-цена]]^2</f>
        <v>55173.312099999996</v>
      </c>
      <c r="G89" s="29">
        <f>Таблица3[[#This Row],[Сбербанк-цена]]*Таблица3[[#This Row],[Сбербанк-объем]]</f>
        <v>210083981165.59998</v>
      </c>
      <c r="I89" s="32">
        <v>18</v>
      </c>
      <c r="J89" s="32">
        <v>2271381132.5892429</v>
      </c>
      <c r="K89" s="32">
        <v>730058117.41075706</v>
      </c>
    </row>
    <row r="90" spans="1:11" x14ac:dyDescent="0.2">
      <c r="A90" s="27">
        <v>238.55</v>
      </c>
      <c r="B90" s="28">
        <v>1023004980</v>
      </c>
      <c r="C90" s="29">
        <f>k1_*Таблица3[[#This Row],[Сбербанк-цена]]+k0</f>
        <v>1614500000</v>
      </c>
      <c r="D90" s="29">
        <f>Таблица3[[#This Row],[Сбербанк-объем]]-Таблица3[[#This Row],[h=k1*x+k0]]</f>
        <v>-591495020</v>
      </c>
      <c r="E90" s="29">
        <f>Таблица3[[#This Row],[y-h]]^2</f>
        <v>3.4986635868480038E+17</v>
      </c>
      <c r="F90" s="29">
        <f>Таблица3[[#This Row],[Сбербанк-цена]]^2</f>
        <v>56906.102500000008</v>
      </c>
      <c r="G90" s="29">
        <f>Таблица3[[#This Row],[Сбербанк-цена]]*Таблица3[[#This Row],[Сбербанк-объем]]</f>
        <v>244037837979</v>
      </c>
      <c r="I90" s="32">
        <v>19</v>
      </c>
      <c r="J90" s="32">
        <v>2271381132.5892429</v>
      </c>
      <c r="K90" s="32">
        <v>-262886472.58924294</v>
      </c>
    </row>
    <row r="91" spans="1:11" x14ac:dyDescent="0.2">
      <c r="A91" s="27">
        <v>252.2</v>
      </c>
      <c r="B91" s="28">
        <v>747137520</v>
      </c>
      <c r="C91" s="29">
        <f>k1_*Таблица3[[#This Row],[Сбербанк-цена]]+k0</f>
        <v>1478000000</v>
      </c>
      <c r="D91" s="29">
        <f>Таблица3[[#This Row],[Сбербанк-объем]]-Таблица3[[#This Row],[h=k1*x+k0]]</f>
        <v>-730862480</v>
      </c>
      <c r="E91" s="29">
        <f>Таблица3[[#This Row],[y-h]]^2</f>
        <v>5.341599646717504E+17</v>
      </c>
      <c r="F91" s="29">
        <f>Таблица3[[#This Row],[Сбербанк-цена]]^2</f>
        <v>63604.84</v>
      </c>
      <c r="G91" s="29">
        <f>Таблица3[[#This Row],[Сбербанк-цена]]*Таблица3[[#This Row],[Сбербанк-объем]]</f>
        <v>188428082544</v>
      </c>
      <c r="I91" s="32">
        <v>20</v>
      </c>
      <c r="J91" s="32">
        <v>2237189160.9036107</v>
      </c>
      <c r="K91" s="32">
        <v>-823043680.90361071</v>
      </c>
    </row>
    <row r="92" spans="1:11" x14ac:dyDescent="0.2">
      <c r="A92" s="27">
        <v>253.57</v>
      </c>
      <c r="B92" s="28">
        <v>993704870</v>
      </c>
      <c r="C92" s="29">
        <f>k1_*Таблица3[[#This Row],[Сбербанк-цена]]+k0</f>
        <v>1464300000</v>
      </c>
      <c r="D92" s="29">
        <f>Таблица3[[#This Row],[Сбербанк-объем]]-Таблица3[[#This Row],[h=k1*x+k0]]</f>
        <v>-470595130</v>
      </c>
      <c r="E92" s="29">
        <f>Таблица3[[#This Row],[y-h]]^2</f>
        <v>2.214597763797169E+17</v>
      </c>
      <c r="F92" s="29">
        <f>Таблица3[[#This Row],[Сбербанк-цена]]^2</f>
        <v>64297.744899999998</v>
      </c>
      <c r="G92" s="29">
        <f>Таблица3[[#This Row],[Сбербанк-цена]]*Таблица3[[#This Row],[Сбербанк-объем]]</f>
        <v>251973743885.89999</v>
      </c>
      <c r="I92" s="32">
        <v>21</v>
      </c>
      <c r="J92" s="32">
        <v>2216105639.4888773</v>
      </c>
      <c r="K92" s="32">
        <v>633519560.5111227</v>
      </c>
    </row>
    <row r="93" spans="1:11" x14ac:dyDescent="0.2">
      <c r="A93" s="27">
        <v>254.75</v>
      </c>
      <c r="B93" s="28">
        <v>666344120</v>
      </c>
      <c r="C93" s="29">
        <f>k1_*Таблица3[[#This Row],[Сбербанк-цена]]+k0</f>
        <v>1452500000</v>
      </c>
      <c r="D93" s="29">
        <f>Таблица3[[#This Row],[Сбербанк-объем]]-Таблица3[[#This Row],[h=k1*x+k0]]</f>
        <v>-786155880</v>
      </c>
      <c r="E93" s="29">
        <f>Таблица3[[#This Row],[y-h]]^2</f>
        <v>6.1804106765857434E+17</v>
      </c>
      <c r="F93" s="29">
        <f>Таблица3[[#This Row],[Сбербанк-цена]]^2</f>
        <v>64897.5625</v>
      </c>
      <c r="G93" s="29">
        <f>Таблица3[[#This Row],[Сбербанк-цена]]*Таблица3[[#This Row],[Сбербанк-объем]]</f>
        <v>169751164570</v>
      </c>
      <c r="I93" s="32">
        <v>22</v>
      </c>
      <c r="J93" s="32">
        <v>2210330587.9709291</v>
      </c>
      <c r="K93" s="32">
        <v>-699872057.97092915</v>
      </c>
    </row>
    <row r="94" spans="1:11" x14ac:dyDescent="0.2">
      <c r="A94" s="27">
        <v>264.5</v>
      </c>
      <c r="B94" s="28">
        <v>840068720</v>
      </c>
      <c r="C94" s="29">
        <f>k1_*Таблица3[[#This Row],[Сбербанк-цена]]+k0</f>
        <v>1355000000</v>
      </c>
      <c r="D94" s="29">
        <f>Таблица3[[#This Row],[Сбербанк-объем]]-Таблица3[[#This Row],[h=k1*x+k0]]</f>
        <v>-514931280</v>
      </c>
      <c r="E94" s="29">
        <f>Таблица3[[#This Row],[y-h]]^2</f>
        <v>2.651542231224384E+17</v>
      </c>
      <c r="F94" s="29">
        <f>Таблица3[[#This Row],[Сбербанк-цена]]^2</f>
        <v>69960.25</v>
      </c>
      <c r="G94" s="29">
        <f>Таблица3[[#This Row],[Сбербанк-цена]]*Таблица3[[#This Row],[Сбербанк-объем]]</f>
        <v>222198176440</v>
      </c>
      <c r="I94" s="32">
        <v>23</v>
      </c>
      <c r="J94" s="32">
        <v>2194013775.7456136</v>
      </c>
      <c r="K94" s="32">
        <v>-1002026095.7456136</v>
      </c>
    </row>
    <row r="95" spans="1:11" x14ac:dyDescent="0.2">
      <c r="A95" s="27">
        <v>272.39999999999998</v>
      </c>
      <c r="B95" s="28">
        <v>1032064390</v>
      </c>
      <c r="C95" s="29">
        <f>k1_*Таблица3[[#This Row],[Сбербанк-цена]]+k0</f>
        <v>1276000000</v>
      </c>
      <c r="D95" s="29">
        <f>Таблица3[[#This Row],[Сбербанк-объем]]-Таблица3[[#This Row],[h=k1*x+k0]]</f>
        <v>-243935610</v>
      </c>
      <c r="E95" s="29">
        <f>Таблица3[[#This Row],[y-h]]^2</f>
        <v>5.9504581826072096E+16</v>
      </c>
      <c r="F95" s="29">
        <f>Таблица3[[#This Row],[Сбербанк-цена]]^2</f>
        <v>74201.759999999995</v>
      </c>
      <c r="G95" s="29">
        <f>Таблица3[[#This Row],[Сбербанк-цена]]*Таблица3[[#This Row],[Сбербанк-объем]]</f>
        <v>281134339836</v>
      </c>
      <c r="I95" s="32">
        <v>24</v>
      </c>
      <c r="J95" s="32">
        <v>2187230381.8991342</v>
      </c>
      <c r="K95" s="32">
        <v>-583245841.89913416</v>
      </c>
    </row>
    <row r="96" spans="1:11" x14ac:dyDescent="0.2">
      <c r="A96" s="29">
        <f>SUBTOTAL(109,Таблица3[Сбербанк-цена])</f>
        <v>14229.27</v>
      </c>
      <c r="B96" s="29">
        <f>SUBTOTAL(109,Таблица3[Сбербанк-объем])</f>
        <v>155885170740</v>
      </c>
      <c r="C96" s="29">
        <f>SUBTOTAL(109,Таблица3[h=k1*x+k0])</f>
        <v>233707300000</v>
      </c>
      <c r="D96" s="29">
        <f>SUBTOTAL(109,Таблица3[y-h])</f>
        <v>-77822129260</v>
      </c>
      <c r="E96" s="29">
        <f>SUBTOTAL(109,Таблица3[(y-h)^2])</f>
        <v>1.0169480310027059E+20</v>
      </c>
      <c r="F96" s="29">
        <f>SUBTOTAL(109,Таблица3[x^2])</f>
        <v>2526861.3566999994</v>
      </c>
      <c r="G96" s="29">
        <f>SUBTOTAL(109,Таблица3[x*y])</f>
        <v>20178846716892.094</v>
      </c>
      <c r="I96" s="32">
        <v>25</v>
      </c>
      <c r="J96" s="32">
        <v>2177880298.4891224</v>
      </c>
      <c r="K96" s="32">
        <v>-750621108.48912239</v>
      </c>
    </row>
    <row r="97" spans="9:11" x14ac:dyDescent="0.2">
      <c r="I97" s="32">
        <v>26</v>
      </c>
      <c r="J97" s="32">
        <v>2173021921.8152924</v>
      </c>
      <c r="K97" s="32">
        <v>-451981841.81529236</v>
      </c>
    </row>
    <row r="98" spans="9:11" x14ac:dyDescent="0.2">
      <c r="I98" s="32">
        <v>27</v>
      </c>
      <c r="J98" s="32">
        <v>2161380151.2949834</v>
      </c>
      <c r="K98" s="32">
        <v>-101234681.29498339</v>
      </c>
    </row>
    <row r="99" spans="9:11" x14ac:dyDescent="0.2">
      <c r="I99" s="32">
        <v>28</v>
      </c>
      <c r="J99" s="32">
        <v>2148913373.4149671</v>
      </c>
      <c r="K99" s="32">
        <v>-222505723.41496706</v>
      </c>
    </row>
    <row r="100" spans="9:11" x14ac:dyDescent="0.2">
      <c r="I100" s="32">
        <v>29</v>
      </c>
      <c r="J100" s="32">
        <v>2139746624.9737787</v>
      </c>
      <c r="K100" s="32">
        <v>-448256544.97377872</v>
      </c>
    </row>
    <row r="101" spans="9:11" x14ac:dyDescent="0.2">
      <c r="I101" s="32">
        <v>30</v>
      </c>
      <c r="J101" s="32">
        <v>2138004942.769953</v>
      </c>
      <c r="K101" s="32">
        <v>-623587812.76995301</v>
      </c>
    </row>
    <row r="102" spans="9:11" x14ac:dyDescent="0.2">
      <c r="I102" s="32">
        <v>31</v>
      </c>
      <c r="J102" s="32">
        <v>2137454937.8634818</v>
      </c>
      <c r="K102" s="32">
        <v>-561141127.86348176</v>
      </c>
    </row>
    <row r="103" spans="9:11" x14ac:dyDescent="0.2">
      <c r="I103" s="32">
        <v>32</v>
      </c>
      <c r="J103" s="32">
        <v>2118571436.0746336</v>
      </c>
      <c r="K103" s="32">
        <v>-555155346.0746336</v>
      </c>
    </row>
    <row r="104" spans="9:11" x14ac:dyDescent="0.2">
      <c r="I104" s="32">
        <v>33</v>
      </c>
      <c r="J104" s="32">
        <v>2117746428.7149267</v>
      </c>
      <c r="K104" s="32">
        <v>-236837148.71492672</v>
      </c>
    </row>
    <row r="105" spans="9:11" x14ac:dyDescent="0.2">
      <c r="I105" s="32">
        <v>34</v>
      </c>
      <c r="J105" s="32">
        <v>2104179641.0219681</v>
      </c>
      <c r="K105" s="32">
        <v>-169176971.02196813</v>
      </c>
    </row>
    <row r="106" spans="9:11" x14ac:dyDescent="0.2">
      <c r="I106" s="32">
        <v>35</v>
      </c>
      <c r="J106" s="32">
        <v>2102712961.271378</v>
      </c>
      <c r="K106" s="32">
        <v>184214998.72862196</v>
      </c>
    </row>
    <row r="107" spans="9:11" x14ac:dyDescent="0.2">
      <c r="I107" s="32">
        <v>36</v>
      </c>
      <c r="J107" s="32">
        <v>2101154614.036376</v>
      </c>
      <c r="K107" s="32">
        <v>-442109734.036376</v>
      </c>
    </row>
    <row r="108" spans="9:11" x14ac:dyDescent="0.2">
      <c r="I108" s="32">
        <v>37</v>
      </c>
      <c r="J108" s="32">
        <v>2087404491.3745937</v>
      </c>
      <c r="K108" s="32">
        <v>-475192491.37459373</v>
      </c>
    </row>
    <row r="109" spans="9:11" x14ac:dyDescent="0.2">
      <c r="I109" s="32">
        <v>38</v>
      </c>
      <c r="J109" s="32">
        <v>2065129292.6625059</v>
      </c>
      <c r="K109" s="32">
        <v>118877417.33749413</v>
      </c>
    </row>
    <row r="110" spans="9:11" x14ac:dyDescent="0.2">
      <c r="I110" s="32">
        <v>39</v>
      </c>
      <c r="J110" s="32">
        <v>2041387414.1998281</v>
      </c>
      <c r="K110" s="32">
        <v>-318035834.19982815</v>
      </c>
    </row>
    <row r="111" spans="9:11" x14ac:dyDescent="0.2">
      <c r="I111" s="32">
        <v>40</v>
      </c>
      <c r="J111" s="32">
        <v>2038545722.1830597</v>
      </c>
      <c r="K111" s="32">
        <v>-78808292.183059692</v>
      </c>
    </row>
    <row r="112" spans="9:11" x14ac:dyDescent="0.2">
      <c r="I112" s="32">
        <v>41</v>
      </c>
      <c r="J112" s="32">
        <v>1913419605.9608393</v>
      </c>
      <c r="K112" s="32">
        <v>211776554.03916073</v>
      </c>
    </row>
    <row r="113" spans="9:11" x14ac:dyDescent="0.2">
      <c r="I113" s="32">
        <v>42</v>
      </c>
      <c r="J113" s="32">
        <v>1830827202.5057325</v>
      </c>
      <c r="K113" s="32">
        <v>-443055872.50573254</v>
      </c>
    </row>
    <row r="114" spans="9:11" x14ac:dyDescent="0.2">
      <c r="I114" s="32">
        <v>43</v>
      </c>
      <c r="J114" s="32">
        <v>1826793833.1916096</v>
      </c>
      <c r="K114" s="32">
        <v>-275953703.19160962</v>
      </c>
    </row>
    <row r="115" spans="9:11" x14ac:dyDescent="0.2">
      <c r="I115" s="32">
        <v>44</v>
      </c>
      <c r="J115" s="32">
        <v>1770418330.2783015</v>
      </c>
      <c r="K115" s="32">
        <v>-545765150.27830148</v>
      </c>
    </row>
    <row r="116" spans="9:11" x14ac:dyDescent="0.2">
      <c r="I116" s="32">
        <v>45</v>
      </c>
      <c r="J116" s="32">
        <v>1730542974.5591323</v>
      </c>
      <c r="K116" s="32">
        <v>-579668864.55913234</v>
      </c>
    </row>
    <row r="117" spans="9:11" x14ac:dyDescent="0.2">
      <c r="I117" s="32">
        <v>46</v>
      </c>
      <c r="J117" s="32">
        <v>1713676157.427346</v>
      </c>
      <c r="K117" s="32">
        <v>-595067957.42734599</v>
      </c>
    </row>
    <row r="118" spans="9:11" x14ac:dyDescent="0.2">
      <c r="I118" s="32">
        <v>47</v>
      </c>
      <c r="J118" s="32">
        <v>1711384470.3170488</v>
      </c>
      <c r="K118" s="32">
        <v>-462277530.31704879</v>
      </c>
    </row>
    <row r="119" spans="9:11" x14ac:dyDescent="0.2">
      <c r="I119" s="32">
        <v>48</v>
      </c>
      <c r="J119" s="32">
        <v>1694792655.6384978</v>
      </c>
      <c r="K119" s="32">
        <v>-917447625.63849783</v>
      </c>
    </row>
    <row r="120" spans="9:11" x14ac:dyDescent="0.2">
      <c r="I120" s="32">
        <v>49</v>
      </c>
      <c r="J120" s="32">
        <v>1616600291.4351616</v>
      </c>
      <c r="K120" s="32">
        <v>-791142631.43516159</v>
      </c>
    </row>
    <row r="121" spans="9:11" x14ac:dyDescent="0.2">
      <c r="I121" s="32">
        <v>50</v>
      </c>
      <c r="J121" s="32">
        <v>1615958619.0442784</v>
      </c>
      <c r="K121" s="32">
        <v>-798945119.04427838</v>
      </c>
    </row>
    <row r="122" spans="9:11" x14ac:dyDescent="0.2">
      <c r="I122" s="32">
        <v>51</v>
      </c>
      <c r="J122" s="32">
        <v>1591208398.2530701</v>
      </c>
      <c r="K122" s="32">
        <v>-477256438.25307012</v>
      </c>
    </row>
    <row r="123" spans="9:11" x14ac:dyDescent="0.2">
      <c r="I123" s="32">
        <v>52</v>
      </c>
      <c r="J123" s="32">
        <v>1581124974.9677627</v>
      </c>
      <c r="K123" s="32">
        <v>-600436754.96776271</v>
      </c>
    </row>
    <row r="124" spans="9:11" x14ac:dyDescent="0.2">
      <c r="I124" s="32">
        <v>53</v>
      </c>
      <c r="J124" s="32">
        <v>1537766254.8409421</v>
      </c>
      <c r="K124" s="32">
        <v>-480873914.84094214</v>
      </c>
    </row>
    <row r="125" spans="9:11" x14ac:dyDescent="0.2">
      <c r="I125" s="32">
        <v>54</v>
      </c>
      <c r="J125" s="32">
        <v>1531624533.3853462</v>
      </c>
      <c r="K125" s="32">
        <v>-566105983.38534617</v>
      </c>
    </row>
    <row r="126" spans="9:11" x14ac:dyDescent="0.2">
      <c r="I126" s="32">
        <v>55</v>
      </c>
      <c r="J126" s="32">
        <v>1467457294.2970278</v>
      </c>
      <c r="K126" s="32">
        <v>-477842814.29702783</v>
      </c>
    </row>
    <row r="127" spans="9:11" x14ac:dyDescent="0.2">
      <c r="I127" s="32">
        <v>56</v>
      </c>
      <c r="J127" s="32">
        <v>1457832208.43378</v>
      </c>
      <c r="K127" s="32">
        <v>-253365188.43377995</v>
      </c>
    </row>
    <row r="128" spans="9:11" x14ac:dyDescent="0.2">
      <c r="I128" s="32">
        <v>57</v>
      </c>
      <c r="J128" s="32">
        <v>1377623159.5733824</v>
      </c>
      <c r="K128" s="32">
        <v>396535920.42661762</v>
      </c>
    </row>
    <row r="129" spans="9:11" x14ac:dyDescent="0.2">
      <c r="I129" s="32">
        <v>58</v>
      </c>
      <c r="J129" s="32">
        <v>1363781369.4271879</v>
      </c>
      <c r="K129" s="32">
        <v>-297746939.42718792</v>
      </c>
    </row>
    <row r="130" spans="9:11" x14ac:dyDescent="0.2">
      <c r="I130" s="32">
        <v>59</v>
      </c>
      <c r="J130" s="32">
        <v>1338206141.2762725</v>
      </c>
      <c r="K130" s="32">
        <v>-190645371.27627254</v>
      </c>
    </row>
    <row r="131" spans="9:11" x14ac:dyDescent="0.2">
      <c r="I131" s="32">
        <v>60</v>
      </c>
      <c r="J131" s="32">
        <v>1329864400.1947911</v>
      </c>
      <c r="K131" s="32">
        <v>1671872259.8052089</v>
      </c>
    </row>
    <row r="132" spans="9:11" x14ac:dyDescent="0.2">
      <c r="I132" s="32">
        <v>61</v>
      </c>
      <c r="J132" s="32">
        <v>1306122521.7321134</v>
      </c>
      <c r="K132" s="32">
        <v>503417298.26788664</v>
      </c>
    </row>
    <row r="133" spans="9:11" x14ac:dyDescent="0.2">
      <c r="I133" s="32">
        <v>62</v>
      </c>
      <c r="J133" s="32">
        <v>1282930648.1759069</v>
      </c>
      <c r="K133" s="32">
        <v>-339094918.1759069</v>
      </c>
    </row>
    <row r="134" spans="9:11" x14ac:dyDescent="0.2">
      <c r="I134" s="32">
        <v>63</v>
      </c>
      <c r="J134" s="32">
        <v>1269455527.96736</v>
      </c>
      <c r="K134" s="32">
        <v>-523885517.96736002</v>
      </c>
    </row>
    <row r="135" spans="9:11" x14ac:dyDescent="0.2">
      <c r="I135" s="32">
        <v>64</v>
      </c>
      <c r="J135" s="32">
        <v>1267622178.2791226</v>
      </c>
      <c r="K135" s="32">
        <v>299946621.72087741</v>
      </c>
    </row>
    <row r="136" spans="9:11" x14ac:dyDescent="0.2">
      <c r="I136" s="32">
        <v>65</v>
      </c>
      <c r="J136" s="32">
        <v>1237830245.8452604</v>
      </c>
      <c r="K136" s="32">
        <v>530392454.15473962</v>
      </c>
    </row>
    <row r="137" spans="9:11" x14ac:dyDescent="0.2">
      <c r="I137" s="32">
        <v>66</v>
      </c>
      <c r="J137" s="32">
        <v>1208038313.4113984</v>
      </c>
      <c r="K137" s="32">
        <v>151006916.58860159</v>
      </c>
    </row>
    <row r="138" spans="9:11" x14ac:dyDescent="0.2">
      <c r="I138" s="32">
        <v>67</v>
      </c>
      <c r="J138" s="32">
        <v>1183104757.6513662</v>
      </c>
      <c r="K138" s="32">
        <v>339163612.34863377</v>
      </c>
    </row>
    <row r="139" spans="9:11" x14ac:dyDescent="0.2">
      <c r="I139" s="32">
        <v>68</v>
      </c>
      <c r="J139" s="32">
        <v>1182188082.8072474</v>
      </c>
      <c r="K139" s="32">
        <v>540842717.1927526</v>
      </c>
    </row>
    <row r="140" spans="9:11" x14ac:dyDescent="0.2">
      <c r="I140" s="32">
        <v>69</v>
      </c>
      <c r="J140" s="32">
        <v>1141121049.7907236</v>
      </c>
      <c r="K140" s="32">
        <v>175214560.20927644</v>
      </c>
    </row>
    <row r="141" spans="9:11" x14ac:dyDescent="0.2">
      <c r="I141" s="32">
        <v>70</v>
      </c>
      <c r="J141" s="32">
        <v>1080437175.1100574</v>
      </c>
      <c r="K141" s="32">
        <v>-8486825.110057354</v>
      </c>
    </row>
    <row r="142" spans="9:11" x14ac:dyDescent="0.2">
      <c r="I142" s="32">
        <v>71</v>
      </c>
      <c r="J142" s="32">
        <v>1076403805.7959342</v>
      </c>
      <c r="K142" s="32">
        <v>155886244.2040658</v>
      </c>
    </row>
    <row r="143" spans="9:11" x14ac:dyDescent="0.2">
      <c r="I143" s="32">
        <v>72</v>
      </c>
      <c r="J143" s="32">
        <v>1048536890.5347219</v>
      </c>
      <c r="K143" s="32">
        <v>133032269.46527815</v>
      </c>
    </row>
    <row r="144" spans="9:11" x14ac:dyDescent="0.2">
      <c r="I144" s="32">
        <v>73</v>
      </c>
      <c r="J144" s="32">
        <v>1047620215.690603</v>
      </c>
      <c r="K144" s="32">
        <v>35559864.309396982</v>
      </c>
    </row>
    <row r="145" spans="9:11" x14ac:dyDescent="0.2">
      <c r="I145" s="32">
        <v>74</v>
      </c>
      <c r="J145" s="32">
        <v>1014894923.7555606</v>
      </c>
      <c r="K145" s="32">
        <v>73188036.244439363</v>
      </c>
    </row>
    <row r="146" spans="9:11" x14ac:dyDescent="0.2">
      <c r="I146" s="32">
        <v>75</v>
      </c>
      <c r="J146" s="32">
        <v>1007653192.4870217</v>
      </c>
      <c r="K146" s="32">
        <v>36045637.512978315</v>
      </c>
    </row>
    <row r="147" spans="9:11" x14ac:dyDescent="0.2">
      <c r="I147" s="32">
        <v>76</v>
      </c>
      <c r="J147" s="32">
        <v>1005728175.3143723</v>
      </c>
      <c r="K147" s="32">
        <v>-890323765.3143723</v>
      </c>
    </row>
    <row r="148" spans="9:11" x14ac:dyDescent="0.2">
      <c r="I148" s="32">
        <v>77</v>
      </c>
      <c r="J148" s="32">
        <v>990786375.35523558</v>
      </c>
      <c r="K148" s="32">
        <v>34075604.644764423</v>
      </c>
    </row>
    <row r="149" spans="9:11" x14ac:dyDescent="0.2">
      <c r="I149" s="32">
        <v>78</v>
      </c>
      <c r="J149" s="32">
        <v>989411363.08905721</v>
      </c>
      <c r="K149" s="32">
        <v>264984216.91094279</v>
      </c>
    </row>
    <row r="150" spans="9:11" x14ac:dyDescent="0.2">
      <c r="I150" s="32">
        <v>79</v>
      </c>
      <c r="J150" s="32">
        <v>981894629.36728287</v>
      </c>
      <c r="K150" s="32">
        <v>585790640.63271713</v>
      </c>
    </row>
    <row r="151" spans="9:11" x14ac:dyDescent="0.2">
      <c r="I151" s="32">
        <v>80</v>
      </c>
      <c r="J151" s="32">
        <v>981619626.91404724</v>
      </c>
      <c r="K151" s="32">
        <v>-298315056.91404724</v>
      </c>
    </row>
    <row r="152" spans="9:11" x14ac:dyDescent="0.2">
      <c r="I152" s="32">
        <v>81</v>
      </c>
      <c r="J152" s="32">
        <v>973369553.31697774</v>
      </c>
      <c r="K152" s="32">
        <v>351109436.68302226</v>
      </c>
    </row>
    <row r="153" spans="9:11" x14ac:dyDescent="0.2">
      <c r="I153" s="32">
        <v>82</v>
      </c>
      <c r="J153" s="32">
        <v>965211147.20431995</v>
      </c>
      <c r="K153" s="32">
        <v>1412556852.79568</v>
      </c>
    </row>
    <row r="154" spans="9:11" x14ac:dyDescent="0.2">
      <c r="I154" s="32">
        <v>83</v>
      </c>
      <c r="J154" s="32">
        <v>958611088.32666445</v>
      </c>
      <c r="K154" s="32">
        <v>-161746298.32666445</v>
      </c>
    </row>
    <row r="155" spans="9:11" x14ac:dyDescent="0.2">
      <c r="I155" s="32">
        <v>84</v>
      </c>
      <c r="J155" s="32">
        <v>907918969.44689298</v>
      </c>
      <c r="K155" s="32">
        <v>121256400.55310702</v>
      </c>
    </row>
    <row r="156" spans="9:11" x14ac:dyDescent="0.2">
      <c r="I156" s="32">
        <v>85</v>
      </c>
      <c r="J156" s="32">
        <v>906818959.63395023</v>
      </c>
      <c r="K156" s="32">
        <v>13003830.366049767</v>
      </c>
    </row>
    <row r="157" spans="9:11" x14ac:dyDescent="0.2">
      <c r="I157" s="32">
        <v>86</v>
      </c>
      <c r="J157" s="32">
        <v>905627282.33659577</v>
      </c>
      <c r="K157" s="32">
        <v>-125580702.33659577</v>
      </c>
    </row>
    <row r="158" spans="9:11" x14ac:dyDescent="0.2">
      <c r="I158" s="32">
        <v>87</v>
      </c>
      <c r="J158" s="32">
        <v>901135575.6004138</v>
      </c>
      <c r="K158" s="32">
        <v>-258060975.6004138</v>
      </c>
    </row>
    <row r="159" spans="9:11" x14ac:dyDescent="0.2">
      <c r="I159" s="32">
        <v>88</v>
      </c>
      <c r="J159" s="32">
        <v>892793834.51893234</v>
      </c>
      <c r="K159" s="32">
        <v>1599205.4810676575</v>
      </c>
    </row>
    <row r="160" spans="9:11" x14ac:dyDescent="0.2">
      <c r="I160" s="32">
        <v>89</v>
      </c>
      <c r="J160" s="32">
        <v>859243535.22418308</v>
      </c>
      <c r="K160" s="32">
        <v>163761444.77581692</v>
      </c>
    </row>
    <row r="161" spans="9:11" x14ac:dyDescent="0.2">
      <c r="I161" s="32">
        <v>90</v>
      </c>
      <c r="J161" s="32">
        <v>734117419.00196266</v>
      </c>
      <c r="K161" s="32">
        <v>13020100.998037338</v>
      </c>
    </row>
    <row r="162" spans="9:11" x14ac:dyDescent="0.2">
      <c r="I162" s="32">
        <v>91</v>
      </c>
      <c r="J162" s="32">
        <v>721558973.63753462</v>
      </c>
      <c r="K162" s="32">
        <v>272145896.36246538</v>
      </c>
    </row>
    <row r="163" spans="9:11" x14ac:dyDescent="0.2">
      <c r="I163" s="32">
        <v>92</v>
      </c>
      <c r="J163" s="32">
        <v>710742210.47693253</v>
      </c>
      <c r="K163" s="32">
        <v>-44398090.476932526</v>
      </c>
    </row>
    <row r="164" spans="9:11" x14ac:dyDescent="0.2">
      <c r="I164" s="32">
        <v>93</v>
      </c>
      <c r="J164" s="32">
        <v>621366413.17534637</v>
      </c>
      <c r="K164" s="32">
        <v>218702306.82465363</v>
      </c>
    </row>
    <row r="165" spans="9:11" ht="17" thickBot="1" x14ac:dyDescent="0.25">
      <c r="I165" s="33">
        <v>94</v>
      </c>
      <c r="J165" s="33">
        <v>548949100.48995876</v>
      </c>
      <c r="K165" s="33">
        <v>483115289.51004124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Лист1</vt:lpstr>
      <vt:lpstr>Лист2</vt:lpstr>
      <vt:lpstr>ИсхТаблица</vt:lpstr>
      <vt:lpstr>k0</vt:lpstr>
      <vt:lpstr>k1_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2021-09-15T09:07:12Z</dcterms:created>
  <dcterms:modified xsi:type="dcterms:W3CDTF">2021-09-15T11:01:18Z</dcterms:modified>
</cp:coreProperties>
</file>