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GitHub/FA19/Course lll/Excel/sem_8/"/>
    </mc:Choice>
  </mc:AlternateContent>
  <xr:revisionPtr revIDLastSave="0" documentId="13_ncr:1_{050BCED2-97B9-6745-A3C3-D62E865F3335}" xr6:coauthVersionLast="47" xr6:coauthVersionMax="47" xr10:uidLastSave="{00000000-0000-0000-0000-000000000000}"/>
  <bookViews>
    <workbookView xWindow="2780" yWindow="1600" windowWidth="28040" windowHeight="17360" xr2:uid="{C4A813A4-19B3-7944-824A-268580E01F4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G8" i="1" s="1"/>
  <c r="B31" i="1"/>
  <c r="B26" i="1"/>
  <c r="G4" i="1" s="1"/>
  <c r="F4" i="1" s="1"/>
  <c r="E22" i="1"/>
  <c r="E21" i="1"/>
  <c r="E10" i="1" s="1"/>
  <c r="B21" i="1"/>
  <c r="G13" i="1"/>
  <c r="D13" i="1" s="1"/>
  <c r="C13" i="1"/>
  <c r="F12" i="1"/>
  <c r="F11" i="1"/>
  <c r="G10" i="1"/>
  <c r="D10" i="1"/>
  <c r="F9" i="1"/>
  <c r="B4" i="1"/>
  <c r="B8" i="1" s="1"/>
  <c r="C10" i="1" l="1"/>
  <c r="C7" i="1" s="1"/>
  <c r="F8" i="1"/>
  <c r="E13" i="1"/>
  <c r="C5" i="1"/>
  <c r="D6" i="1"/>
  <c r="B14" i="1"/>
  <c r="C14" i="1" l="1"/>
  <c r="D5" i="1"/>
  <c r="D14" i="1" l="1"/>
  <c r="D7" i="1"/>
  <c r="E6" i="1" l="1"/>
  <c r="E5" i="1" s="1"/>
  <c r="E14" i="1" s="1"/>
  <c r="E7" i="1" l="1"/>
  <c r="F5" i="1" l="1"/>
  <c r="F6" i="1"/>
  <c r="F14" i="1" l="1"/>
  <c r="G14" i="1" s="1"/>
</calcChain>
</file>

<file path=xl/sharedStrings.xml><?xml version="1.0" encoding="utf-8"?>
<sst xmlns="http://schemas.openxmlformats.org/spreadsheetml/2006/main" count="42" uniqueCount="33">
  <si>
    <t>Эффективность (годовая)</t>
  </si>
  <si>
    <t>Депозит</t>
  </si>
  <si>
    <t>Пополнения за счет купонов</t>
  </si>
  <si>
    <t>% на купоны (инвестсчет)</t>
  </si>
  <si>
    <t>накопительный счет (купон)</t>
  </si>
  <si>
    <t>Инвестиционный счет</t>
  </si>
  <si>
    <t>Портфель</t>
  </si>
  <si>
    <t>Облигации</t>
  </si>
  <si>
    <t>Акции</t>
  </si>
  <si>
    <t>Опцион</t>
  </si>
  <si>
    <t>Обязательства</t>
  </si>
  <si>
    <t>Итог агрегированный поток</t>
  </si>
  <si>
    <t>Расчет портфеля</t>
  </si>
  <si>
    <t>Фин риск</t>
  </si>
  <si>
    <t>Ожид доходность</t>
  </si>
  <si>
    <t>Риск инвестора</t>
  </si>
  <si>
    <t>Эффект/год</t>
  </si>
  <si>
    <t>Купонная ставка</t>
  </si>
  <si>
    <t>Курс облигации</t>
  </si>
  <si>
    <t>Рын стоимость</t>
  </si>
  <si>
    <t>Номинальная стоимость</t>
  </si>
  <si>
    <t>Купон</t>
  </si>
  <si>
    <t>Ставка</t>
  </si>
  <si>
    <t>Периоды m</t>
  </si>
  <si>
    <t>Эффективная ставка</t>
  </si>
  <si>
    <t>Срок, лет</t>
  </si>
  <si>
    <t>Сложн. %</t>
  </si>
  <si>
    <t>Кол-во</t>
  </si>
  <si>
    <t>Р покупки</t>
  </si>
  <si>
    <t>Р продажи</t>
  </si>
  <si>
    <t>Цена исполнения</t>
  </si>
  <si>
    <t>Периодов</t>
  </si>
  <si>
    <t>Без риск ставка (инвест счет)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</si>
</sst>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₽&quot;;[Red]\-#,##0.00\ &quot;₽&quot;"/>
    <numFmt numFmtId="44" formatCode="_-* #,##0.00\ &quot;₽&quot;_-;\-* #,##0.00\ &quot;₽&quot;_-;_-* &quot;-&quot;??\ &quot;₽&quot;_-;_-@_-"/>
  </numFmts>
  <fonts count="4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Fill="1"/>
    <xf numFmtId="0" fontId="0" fillId="0" borderId="1" xfId="0" applyFill="1" applyBorder="1"/>
    <xf numFmtId="44" fontId="0" fillId="0" borderId="1" xfId="0" applyNumberFormat="1" applyFill="1" applyBorder="1"/>
    <xf numFmtId="8" fontId="0" fillId="0" borderId="1" xfId="0" applyNumberFormat="1" applyFill="1" applyBorder="1"/>
    <xf numFmtId="10" fontId="0" fillId="0" borderId="1" xfId="0" applyNumberFormat="1" applyFill="1" applyBorder="1"/>
    <xf numFmtId="44" fontId="2" fillId="0" borderId="1" xfId="0" applyNumberFormat="1" applyFont="1" applyFill="1" applyBorder="1"/>
    <xf numFmtId="44" fontId="2" fillId="0" borderId="0" xfId="0" applyNumberFormat="1" applyFont="1" applyFill="1"/>
    <xf numFmtId="9" fontId="0" fillId="0" borderId="1" xfId="0" applyNumberFormat="1" applyFill="1" applyBorder="1"/>
    <xf numFmtId="8" fontId="3" fillId="0" borderId="1" xfId="0" applyNumberFormat="1" applyFont="1" applyFill="1" applyBorder="1"/>
    <xf numFmtId="9" fontId="0" fillId="0" borderId="0" xfId="0" applyNumberFormat="1" applyFill="1"/>
    <xf numFmtId="9" fontId="0" fillId="0" borderId="4" xfId="0" applyNumberFormat="1" applyFill="1" applyBorder="1"/>
    <xf numFmtId="10" fontId="0" fillId="0" borderId="4" xfId="0" applyNumberFormat="1" applyFill="1" applyBorder="1"/>
    <xf numFmtId="44" fontId="0" fillId="0" borderId="1" xfId="1" applyFont="1" applyFill="1" applyBorder="1"/>
    <xf numFmtId="44" fontId="0" fillId="0" borderId="0" xfId="1" applyFont="1" applyFill="1" applyBorder="1"/>
    <xf numFmtId="1" fontId="0" fillId="0" borderId="1" xfId="0" applyNumberFormat="1" applyFill="1" applyBorder="1"/>
    <xf numFmtId="9" fontId="0" fillId="0" borderId="1" xfId="2" applyFont="1" applyFill="1" applyBorder="1"/>
    <xf numFmtId="10" fontId="0" fillId="0" borderId="1" xfId="2" applyNumberFormat="1" applyFont="1" applyFill="1" applyBorder="1"/>
    <xf numFmtId="0" fontId="0" fillId="0" borderId="1" xfId="0" applyFill="1" applyBorder="1" applyAlignment="1">
      <alignment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1" xfId="0" applyFill="1" applyBorder="1" applyAlignment="1"/>
  </cellXfs>
  <cellStyles count="3">
    <cellStyle name="Денежный" xfId="1" builtinId="4"/>
    <cellStyle name="Обычный" xfId="0" builtinId="0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6152D-3261-9B4F-8489-D7BE346CE14D}">
  <dimension ref="A1:H50"/>
  <sheetViews>
    <sheetView tabSelected="1" workbookViewId="0">
      <selection activeCell="K18" sqref="K18"/>
    </sheetView>
  </sheetViews>
  <sheetFormatPr baseColWidth="10" defaultRowHeight="16" x14ac:dyDescent="0.2"/>
  <cols>
    <col min="1" max="1" width="17.33203125" customWidth="1"/>
    <col min="2" max="2" width="16.6640625" customWidth="1"/>
    <col min="3" max="3" width="20.1640625" customWidth="1"/>
    <col min="4" max="4" width="16.33203125" customWidth="1"/>
    <col min="5" max="5" width="15.83203125" customWidth="1"/>
    <col min="6" max="6" width="22.6640625" customWidth="1"/>
    <col min="7" max="7" width="14.6640625" customWidth="1"/>
  </cols>
  <sheetData>
    <row r="1" spans="1:8" x14ac:dyDescent="0.2">
      <c r="A1" s="1"/>
      <c r="B1" s="1"/>
      <c r="C1" s="1"/>
      <c r="D1" s="1"/>
      <c r="E1" s="1"/>
      <c r="F1" s="1"/>
      <c r="G1" s="1"/>
      <c r="H1" s="1"/>
    </row>
    <row r="2" spans="1:8" ht="34" x14ac:dyDescent="0.2">
      <c r="A2" s="2"/>
      <c r="B2" s="2">
        <v>0</v>
      </c>
      <c r="C2" s="2">
        <v>1</v>
      </c>
      <c r="D2" s="2">
        <v>2</v>
      </c>
      <c r="E2" s="2">
        <v>3</v>
      </c>
      <c r="F2" s="2">
        <v>4</v>
      </c>
      <c r="G2" s="18" t="s">
        <v>0</v>
      </c>
      <c r="H2" s="1"/>
    </row>
    <row r="3" spans="1:8" x14ac:dyDescent="0.2">
      <c r="A3" s="2"/>
      <c r="B3" s="3">
        <v>-420000</v>
      </c>
      <c r="C3" s="3"/>
      <c r="D3" s="3"/>
      <c r="E3" s="3"/>
      <c r="F3" s="3"/>
      <c r="G3" s="2"/>
      <c r="H3" s="1"/>
    </row>
    <row r="4" spans="1:8" x14ac:dyDescent="0.2">
      <c r="A4" s="2" t="s">
        <v>1</v>
      </c>
      <c r="B4" s="3">
        <f>B3+400000</f>
        <v>-20000</v>
      </c>
      <c r="C4" s="3"/>
      <c r="D4" s="3"/>
      <c r="E4" s="3"/>
      <c r="F4" s="4">
        <f>FV(G4,4,,B4)</f>
        <v>27513.322008675808</v>
      </c>
      <c r="G4" s="5">
        <f>B26</f>
        <v>8.2999506807510004E-2</v>
      </c>
      <c r="H4" s="1"/>
    </row>
    <row r="5" spans="1:8" x14ac:dyDescent="0.2">
      <c r="A5" s="2" t="s">
        <v>2</v>
      </c>
      <c r="B5" s="3"/>
      <c r="C5" s="6">
        <f>-C7</f>
        <v>-4000</v>
      </c>
      <c r="D5" s="7">
        <f>C5-D6</f>
        <v>-4204.6475915269339</v>
      </c>
      <c r="E5" s="6">
        <f>-E10-E6</f>
        <v>-104419.76534223331</v>
      </c>
      <c r="F5" s="3">
        <f>E7</f>
        <v>112624.41293376024</v>
      </c>
      <c r="G5" s="2"/>
      <c r="H5" s="1"/>
    </row>
    <row r="6" spans="1:8" x14ac:dyDescent="0.2">
      <c r="A6" s="2" t="s">
        <v>3</v>
      </c>
      <c r="B6" s="3"/>
      <c r="C6" s="3"/>
      <c r="D6" s="4">
        <f>C7*(1+$H$17/12)^12-C7</f>
        <v>204.64759152693387</v>
      </c>
      <c r="E6" s="4">
        <f>D7*(1+$H$17/12)^12-D7</f>
        <v>419.76534223331146</v>
      </c>
      <c r="F6" s="4">
        <f>E7*(1+$H$17/12)^12-E7</f>
        <v>5762.0787135072169</v>
      </c>
      <c r="G6" s="2"/>
      <c r="H6" s="1"/>
    </row>
    <row r="7" spans="1:8" x14ac:dyDescent="0.2">
      <c r="A7" s="2" t="s">
        <v>4</v>
      </c>
      <c r="B7" s="3"/>
      <c r="C7" s="3">
        <f>C10</f>
        <v>4000</v>
      </c>
      <c r="D7" s="3">
        <f>D10-D5</f>
        <v>8204.647591526933</v>
      </c>
      <c r="E7" s="3">
        <f>D7-E5</f>
        <v>112624.41293376024</v>
      </c>
      <c r="F7" s="4"/>
      <c r="G7" s="2"/>
      <c r="H7" s="1"/>
    </row>
    <row r="8" spans="1:8" x14ac:dyDescent="0.2">
      <c r="A8" s="2" t="s">
        <v>5</v>
      </c>
      <c r="B8" s="3">
        <f>B3-SUM(B4,B9:B12)</f>
        <v>-95000</v>
      </c>
      <c r="C8" s="3"/>
      <c r="D8" s="3"/>
      <c r="E8" s="3"/>
      <c r="F8" s="4">
        <f t="shared" ref="F8" si="0">FV(G8,4,,B8)</f>
        <v>115985.058727415</v>
      </c>
      <c r="G8" s="5">
        <f>H19</f>
        <v>5.116189788173342E-2</v>
      </c>
      <c r="H8" s="1"/>
    </row>
    <row r="9" spans="1:8" x14ac:dyDescent="0.2">
      <c r="A9" s="2" t="s">
        <v>6</v>
      </c>
      <c r="B9" s="3">
        <v>-100000</v>
      </c>
      <c r="C9" s="3"/>
      <c r="D9" s="3"/>
      <c r="E9" s="3"/>
      <c r="F9" s="4">
        <f>-(B9*G9+B9)</f>
        <v>107000</v>
      </c>
      <c r="G9" s="5">
        <v>7.0000000000000007E-2</v>
      </c>
      <c r="H9" s="1"/>
    </row>
    <row r="10" spans="1:8" x14ac:dyDescent="0.2">
      <c r="A10" s="2" t="s">
        <v>7</v>
      </c>
      <c r="B10" s="3">
        <v>-100000</v>
      </c>
      <c r="C10" s="3">
        <f>$E$21</f>
        <v>4000</v>
      </c>
      <c r="D10" s="3">
        <f>$E$21</f>
        <v>4000</v>
      </c>
      <c r="E10" s="3">
        <f>$E$21+E20</f>
        <v>104000</v>
      </c>
      <c r="F10" s="3"/>
      <c r="G10" s="8">
        <f>E17</f>
        <v>0.04</v>
      </c>
      <c r="H10" s="1"/>
    </row>
    <row r="11" spans="1:8" x14ac:dyDescent="0.2">
      <c r="A11" s="2" t="s">
        <v>8</v>
      </c>
      <c r="B11" s="3">
        <v>-100000</v>
      </c>
      <c r="C11" s="3"/>
      <c r="D11" s="3"/>
      <c r="E11" s="3"/>
      <c r="F11" s="3">
        <f>E27*E25</f>
        <v>85000</v>
      </c>
      <c r="G11" s="2"/>
      <c r="H11" s="1"/>
    </row>
    <row r="12" spans="1:8" x14ac:dyDescent="0.2">
      <c r="A12" s="2" t="s">
        <v>9</v>
      </c>
      <c r="B12" s="3">
        <v>-5000</v>
      </c>
      <c r="C12" s="3"/>
      <c r="D12" s="3"/>
      <c r="E12" s="3"/>
      <c r="F12" s="3">
        <f>E28*E25</f>
        <v>90000</v>
      </c>
      <c r="G12" s="2"/>
      <c r="H12" s="1"/>
    </row>
    <row r="13" spans="1:8" x14ac:dyDescent="0.2">
      <c r="A13" s="2" t="s">
        <v>10</v>
      </c>
      <c r="B13" s="3">
        <v>150000</v>
      </c>
      <c r="C13" s="9">
        <f>PMT($G$13,3,$B$13)</f>
        <v>-62452.347083926034</v>
      </c>
      <c r="D13" s="9">
        <f t="shared" ref="D13:E13" si="1">PMT($G$13,3,$B$13)</f>
        <v>-62452.347083926034</v>
      </c>
      <c r="E13" s="9">
        <f t="shared" si="1"/>
        <v>-62452.347083926034</v>
      </c>
      <c r="F13" s="3"/>
      <c r="G13" s="5">
        <f>B30</f>
        <v>0.12</v>
      </c>
      <c r="H13" s="1"/>
    </row>
    <row r="14" spans="1:8" x14ac:dyDescent="0.2">
      <c r="A14" s="2" t="s">
        <v>11</v>
      </c>
      <c r="B14" s="3">
        <f>SUM(B4:B6,B8:B13)</f>
        <v>-270000</v>
      </c>
      <c r="C14" s="3">
        <f t="shared" ref="C14:E14" si="2">SUM(C4:C6,C8:C13)</f>
        <v>-62452.347083926034</v>
      </c>
      <c r="D14" s="3">
        <f t="shared" si="2"/>
        <v>-62452.347083926034</v>
      </c>
      <c r="E14" s="3">
        <f t="shared" si="2"/>
        <v>-62452.347083926034</v>
      </c>
      <c r="F14" s="4">
        <f>SUM(F4:F10,F12)</f>
        <v>458884.87238335825</v>
      </c>
      <c r="G14" s="5">
        <f>IRR(B14:F14)</f>
        <v>1.0488472549057271E-3</v>
      </c>
      <c r="H14" s="1"/>
    </row>
    <row r="15" spans="1:8" x14ac:dyDescent="0.2">
      <c r="A15" s="1"/>
      <c r="B15" s="10"/>
      <c r="C15" s="1"/>
      <c r="D15" s="1"/>
      <c r="E15" s="1"/>
      <c r="F15" s="1"/>
      <c r="G15" s="1"/>
      <c r="H15" s="1"/>
    </row>
    <row r="16" spans="1:8" x14ac:dyDescent="0.2">
      <c r="A16" s="19" t="s">
        <v>12</v>
      </c>
      <c r="B16" s="20"/>
      <c r="C16" s="1"/>
      <c r="D16" s="21" t="s">
        <v>7</v>
      </c>
      <c r="E16" s="22"/>
      <c r="F16" s="1"/>
      <c r="G16" s="21" t="s">
        <v>5</v>
      </c>
      <c r="H16" s="22"/>
    </row>
    <row r="17" spans="1:8" x14ac:dyDescent="0.2">
      <c r="A17" s="2" t="s">
        <v>13</v>
      </c>
      <c r="B17" s="11">
        <v>0.25</v>
      </c>
      <c r="C17" s="1"/>
      <c r="D17" s="23" t="s">
        <v>17</v>
      </c>
      <c r="E17" s="8">
        <v>0.04</v>
      </c>
      <c r="F17" s="1"/>
      <c r="G17" s="2" t="s">
        <v>22</v>
      </c>
      <c r="H17" s="8">
        <v>0.05</v>
      </c>
    </row>
    <row r="18" spans="1:8" ht="17" x14ac:dyDescent="0.2">
      <c r="A18" s="2" t="s">
        <v>14</v>
      </c>
      <c r="B18" s="11">
        <v>0.1</v>
      </c>
      <c r="C18" s="1"/>
      <c r="D18" s="18" t="s">
        <v>18</v>
      </c>
      <c r="E18" s="2">
        <v>1</v>
      </c>
      <c r="F18" s="1"/>
      <c r="G18" s="2" t="s">
        <v>31</v>
      </c>
      <c r="H18" s="2">
        <v>12</v>
      </c>
    </row>
    <row r="19" spans="1:8" ht="17" x14ac:dyDescent="0.2">
      <c r="A19" s="2" t="s">
        <v>15</v>
      </c>
      <c r="B19" s="11">
        <v>0.1</v>
      </c>
      <c r="C19" s="1"/>
      <c r="D19" s="18" t="s">
        <v>19</v>
      </c>
      <c r="E19" s="13">
        <v>100000</v>
      </c>
      <c r="F19" s="1"/>
      <c r="G19" s="2" t="s">
        <v>24</v>
      </c>
      <c r="H19" s="5">
        <f>EFFECT(H17,H18)</f>
        <v>5.116189788173342E-2</v>
      </c>
    </row>
    <row r="20" spans="1:8" ht="34" x14ac:dyDescent="0.2">
      <c r="A20" s="18" t="s">
        <v>32</v>
      </c>
      <c r="B20" s="11">
        <v>0.05</v>
      </c>
      <c r="C20" s="1"/>
      <c r="D20" s="18" t="s">
        <v>20</v>
      </c>
      <c r="E20" s="13">
        <v>100000</v>
      </c>
      <c r="F20" s="1"/>
      <c r="G20" s="1"/>
      <c r="H20" s="1"/>
    </row>
    <row r="21" spans="1:8" ht="17" x14ac:dyDescent="0.2">
      <c r="A21" s="2" t="s">
        <v>16</v>
      </c>
      <c r="B21" s="12">
        <f>EFFECT(G9,1)</f>
        <v>7.0000000000000062E-2</v>
      </c>
      <c r="C21" s="1"/>
      <c r="D21" s="18" t="s">
        <v>21</v>
      </c>
      <c r="E21" s="13">
        <f>E19*E17</f>
        <v>4000</v>
      </c>
      <c r="F21" s="1"/>
      <c r="G21" s="1"/>
      <c r="H21" s="1"/>
    </row>
    <row r="22" spans="1:8" ht="17" x14ac:dyDescent="0.2">
      <c r="A22" s="1"/>
      <c r="B22" s="1"/>
      <c r="C22" s="1"/>
      <c r="D22" s="18" t="s">
        <v>16</v>
      </c>
      <c r="E22" s="12">
        <f>EFFECT(E17,4)</f>
        <v>4.0604010000000024E-2</v>
      </c>
      <c r="F22" s="1"/>
      <c r="G22" s="1"/>
      <c r="H22" s="1"/>
    </row>
    <row r="23" spans="1:8" x14ac:dyDescent="0.2">
      <c r="A23" s="21" t="s">
        <v>1</v>
      </c>
      <c r="B23" s="22"/>
      <c r="C23" s="1"/>
      <c r="D23" s="1"/>
      <c r="E23" s="1"/>
      <c r="F23" s="1"/>
      <c r="G23" s="1"/>
      <c r="H23" s="1"/>
    </row>
    <row r="24" spans="1:8" x14ac:dyDescent="0.2">
      <c r="A24" s="2" t="s">
        <v>22</v>
      </c>
      <c r="B24" s="8">
        <v>0.08</v>
      </c>
      <c r="C24" s="1"/>
      <c r="D24" s="21" t="s">
        <v>8</v>
      </c>
      <c r="E24" s="22"/>
      <c r="F24" s="1"/>
      <c r="G24" s="1"/>
      <c r="H24" s="1"/>
    </row>
    <row r="25" spans="1:8" x14ac:dyDescent="0.2">
      <c r="A25" s="2" t="s">
        <v>23</v>
      </c>
      <c r="B25" s="2">
        <v>12</v>
      </c>
      <c r="C25" s="1"/>
      <c r="D25" s="2" t="s">
        <v>27</v>
      </c>
      <c r="E25" s="15">
        <v>10</v>
      </c>
      <c r="F25" s="1"/>
      <c r="G25" s="1"/>
      <c r="H25" s="1"/>
    </row>
    <row r="26" spans="1:8" x14ac:dyDescent="0.2">
      <c r="A26" s="2" t="s">
        <v>24</v>
      </c>
      <c r="B26" s="5">
        <f>EFFECT(B24,B25)</f>
        <v>8.2999506807510004E-2</v>
      </c>
      <c r="C26" s="1"/>
      <c r="D26" s="2" t="s">
        <v>28</v>
      </c>
      <c r="E26" s="3">
        <v>10000</v>
      </c>
      <c r="F26" s="1"/>
      <c r="G26" s="1"/>
      <c r="H26" s="1"/>
    </row>
    <row r="27" spans="1:8" x14ac:dyDescent="0.2">
      <c r="C27" s="1"/>
      <c r="D27" s="2" t="s">
        <v>29</v>
      </c>
      <c r="E27" s="3">
        <v>8500</v>
      </c>
      <c r="F27" s="1"/>
      <c r="G27" s="1"/>
      <c r="H27" s="1"/>
    </row>
    <row r="28" spans="1:8" x14ac:dyDescent="0.2">
      <c r="A28" s="21" t="s">
        <v>10</v>
      </c>
      <c r="B28" s="22"/>
      <c r="C28" s="1"/>
      <c r="D28" s="2" t="s">
        <v>30</v>
      </c>
      <c r="E28" s="3">
        <v>9000</v>
      </c>
      <c r="F28" s="1"/>
      <c r="G28" s="1"/>
      <c r="H28" s="1"/>
    </row>
    <row r="29" spans="1:8" x14ac:dyDescent="0.2">
      <c r="A29" s="2" t="s">
        <v>25</v>
      </c>
      <c r="B29" s="15">
        <v>3</v>
      </c>
      <c r="C29" s="1"/>
      <c r="D29" s="1"/>
      <c r="E29" s="1"/>
      <c r="F29" s="1"/>
      <c r="G29" s="1"/>
      <c r="H29" s="1"/>
    </row>
    <row r="30" spans="1:8" x14ac:dyDescent="0.2">
      <c r="A30" s="2" t="s">
        <v>26</v>
      </c>
      <c r="B30" s="16">
        <v>0.12</v>
      </c>
      <c r="C30" s="1"/>
      <c r="D30" s="1"/>
      <c r="E30" s="1"/>
      <c r="F30" s="1"/>
      <c r="G30" s="1"/>
      <c r="H30" s="1"/>
    </row>
    <row r="31" spans="1:8" x14ac:dyDescent="0.2">
      <c r="A31" s="2" t="s">
        <v>24</v>
      </c>
      <c r="B31" s="17">
        <f>EFFECT(B30,B29)</f>
        <v>0.12486400000000009</v>
      </c>
      <c r="C31" s="1"/>
      <c r="D31" s="1"/>
      <c r="E31" s="1"/>
      <c r="F31" s="1"/>
      <c r="G31" s="1"/>
      <c r="H31" s="1"/>
    </row>
    <row r="32" spans="1:8" x14ac:dyDescent="0.2">
      <c r="C32" s="1"/>
      <c r="D32" s="1"/>
      <c r="E32" s="1"/>
      <c r="F32" s="1"/>
      <c r="G32" s="1"/>
      <c r="H32" s="1"/>
    </row>
    <row r="33" spans="1:8" x14ac:dyDescent="0.2">
      <c r="C33" s="1"/>
      <c r="D33" s="1"/>
      <c r="E33" s="1"/>
      <c r="F33" s="1"/>
      <c r="G33" s="1"/>
      <c r="H33" s="1"/>
    </row>
    <row r="34" spans="1:8" x14ac:dyDescent="0.2">
      <c r="C34" s="1"/>
      <c r="D34" s="1"/>
      <c r="E34" s="1"/>
      <c r="F34" s="1"/>
      <c r="G34" s="1"/>
      <c r="H34" s="1"/>
    </row>
    <row r="35" spans="1:8" x14ac:dyDescent="0.2">
      <c r="A35" s="1"/>
      <c r="B35" s="14"/>
      <c r="C35" s="1"/>
      <c r="D35" s="1"/>
      <c r="E35" s="1"/>
      <c r="F35" s="1"/>
      <c r="G35" s="1"/>
      <c r="H35" s="1"/>
    </row>
    <row r="36" spans="1:8" x14ac:dyDescent="0.2">
      <c r="C36" s="1"/>
      <c r="D36" s="1"/>
      <c r="E36" s="1"/>
      <c r="F36" s="1"/>
      <c r="G36" s="1"/>
      <c r="H36" s="1"/>
    </row>
    <row r="37" spans="1:8" x14ac:dyDescent="0.2">
      <c r="C37" s="1"/>
      <c r="D37" s="1"/>
      <c r="E37" s="1"/>
      <c r="F37" s="1"/>
      <c r="G37" s="1"/>
      <c r="H37" s="1"/>
    </row>
    <row r="38" spans="1:8" x14ac:dyDescent="0.2">
      <c r="C38" s="1"/>
      <c r="D38" s="1"/>
      <c r="E38" s="1"/>
      <c r="F38" s="1"/>
      <c r="G38" s="1"/>
      <c r="H38" s="1"/>
    </row>
    <row r="39" spans="1:8" x14ac:dyDescent="0.2">
      <c r="C39" s="1"/>
      <c r="D39" s="1"/>
      <c r="E39" s="1"/>
      <c r="F39" s="1"/>
      <c r="G39" s="1"/>
      <c r="H39" s="1"/>
    </row>
    <row r="40" spans="1:8" x14ac:dyDescent="0.2">
      <c r="A40" s="1"/>
      <c r="B40" s="1"/>
      <c r="C40" s="1"/>
      <c r="D40" s="1"/>
      <c r="E40" s="1"/>
      <c r="F40" s="1"/>
      <c r="G40" s="1"/>
      <c r="H40" s="1"/>
    </row>
    <row r="41" spans="1:8" x14ac:dyDescent="0.2">
      <c r="C41" s="1"/>
      <c r="D41" s="1"/>
      <c r="E41" s="1"/>
      <c r="F41" s="1"/>
      <c r="G41" s="1"/>
      <c r="H41" s="1"/>
    </row>
    <row r="42" spans="1:8" x14ac:dyDescent="0.2">
      <c r="C42" s="1"/>
      <c r="D42" s="1"/>
      <c r="E42" s="1"/>
      <c r="F42" s="1"/>
      <c r="G42" s="1"/>
      <c r="H42" s="1"/>
    </row>
    <row r="43" spans="1:8" x14ac:dyDescent="0.2">
      <c r="C43" s="1"/>
      <c r="D43" s="1"/>
      <c r="E43" s="1"/>
      <c r="F43" s="1"/>
      <c r="G43" s="1"/>
      <c r="H43" s="1"/>
    </row>
    <row r="44" spans="1:8" x14ac:dyDescent="0.2">
      <c r="C44" s="1"/>
      <c r="D44" s="1"/>
      <c r="E44" s="1"/>
      <c r="F44" s="1"/>
      <c r="G44" s="1"/>
      <c r="H44" s="1"/>
    </row>
    <row r="45" spans="1:8" x14ac:dyDescent="0.2">
      <c r="C45" s="1"/>
      <c r="D45" s="1"/>
      <c r="E45" s="1"/>
      <c r="F45" s="1"/>
      <c r="G45" s="1"/>
      <c r="H45" s="1"/>
    </row>
    <row r="46" spans="1:8" x14ac:dyDescent="0.2">
      <c r="A46" s="1"/>
      <c r="B46" s="1"/>
      <c r="C46" s="1"/>
      <c r="D46" s="1"/>
      <c r="E46" s="1"/>
      <c r="F46" s="1"/>
      <c r="G46" s="1"/>
      <c r="H46" s="1"/>
    </row>
    <row r="47" spans="1:8" x14ac:dyDescent="0.2">
      <c r="C47" s="1"/>
      <c r="D47" s="1"/>
      <c r="E47" s="1"/>
      <c r="F47" s="1"/>
      <c r="G47" s="1"/>
      <c r="H47" s="1"/>
    </row>
    <row r="48" spans="1:8" x14ac:dyDescent="0.2">
      <c r="C48" s="1"/>
      <c r="D48" s="1"/>
      <c r="E48" s="1"/>
      <c r="F48" s="1"/>
      <c r="G48" s="1"/>
      <c r="H48" s="1"/>
    </row>
    <row r="49" spans="3:8" x14ac:dyDescent="0.2">
      <c r="C49" s="1"/>
      <c r="D49" s="1"/>
      <c r="E49" s="1"/>
      <c r="F49" s="1"/>
      <c r="G49" s="1"/>
      <c r="H49" s="1"/>
    </row>
    <row r="50" spans="3:8" x14ac:dyDescent="0.2">
      <c r="C50" s="1"/>
      <c r="D50" s="1"/>
      <c r="E50" s="1"/>
      <c r="F50" s="1"/>
      <c r="G50" s="1"/>
      <c r="H50" s="1"/>
    </row>
  </sheetData>
  <mergeCells count="6">
    <mergeCell ref="G16:H16"/>
    <mergeCell ref="A16:B16"/>
    <mergeCell ref="D16:E16"/>
    <mergeCell ref="A23:B23"/>
    <mergeCell ref="A28:B28"/>
    <mergeCell ref="D24:E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2021-11-08T06:35:18Z</dcterms:created>
  <dcterms:modified xsi:type="dcterms:W3CDTF">2021-11-08T06:40:47Z</dcterms:modified>
</cp:coreProperties>
</file>