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Лист1" sheetId="2" r:id="rId2"/>
  </sheets>
  <calcPr calcId="152511"/>
</workbook>
</file>

<file path=xl/calcChain.xml><?xml version="1.0" encoding="utf-8"?>
<calcChain xmlns="http://schemas.openxmlformats.org/spreadsheetml/2006/main">
  <c r="A195" i="2" l="1"/>
  <c r="A180" i="2"/>
  <c r="A164" i="2"/>
  <c r="A149" i="2"/>
  <c r="A132" i="2"/>
  <c r="A121" i="2"/>
  <c r="A108" i="2"/>
  <c r="A98" i="2"/>
  <c r="A83" i="2"/>
  <c r="A70" i="2"/>
  <c r="D66" i="2"/>
  <c r="B66" i="2"/>
  <c r="D65" i="2"/>
  <c r="B65" i="2"/>
  <c r="D64" i="2"/>
  <c r="B64" i="2"/>
  <c r="D63" i="2"/>
  <c r="B63" i="2"/>
  <c r="D62" i="2"/>
  <c r="B62" i="2"/>
  <c r="A52" i="2"/>
  <c r="B35" i="2" a="1"/>
  <c r="F43" i="2" s="1"/>
  <c r="A34" i="2"/>
  <c r="J29" i="2"/>
  <c r="I29" i="2"/>
  <c r="H29" i="2"/>
  <c r="G29" i="2"/>
  <c r="F29" i="2"/>
  <c r="E29" i="2"/>
  <c r="D29" i="2"/>
  <c r="B29" i="2"/>
  <c r="A14" i="2"/>
  <c r="B5" i="2"/>
  <c r="F2" i="2"/>
  <c r="E80" i="1"/>
  <c r="E79" i="1"/>
  <c r="E78" i="1"/>
  <c r="E77" i="1"/>
  <c r="E76" i="1"/>
  <c r="E75" i="1"/>
  <c r="E74" i="1"/>
  <c r="E73" i="1"/>
  <c r="E72" i="1"/>
  <c r="E71" i="1"/>
  <c r="E70" i="1"/>
  <c r="E69" i="1"/>
  <c r="E55" i="1" a="1"/>
  <c r="H55" i="1" s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G35" i="2" l="1"/>
  <c r="D38" i="2"/>
  <c r="G39" i="2"/>
  <c r="D42" i="2"/>
  <c r="G43" i="2"/>
  <c r="I35" i="2"/>
  <c r="F38" i="2"/>
  <c r="C41" i="2"/>
  <c r="F42" i="2"/>
  <c r="I43" i="2"/>
  <c r="J36" i="2"/>
  <c r="J40" i="2"/>
  <c r="H35" i="2"/>
  <c r="B37" i="2"/>
  <c r="E38" i="2"/>
  <c r="H39" i="2"/>
  <c r="B41" i="2"/>
  <c r="E42" i="2"/>
  <c r="H43" i="2"/>
  <c r="C37" i="2"/>
  <c r="I39" i="2"/>
  <c r="J35" i="2"/>
  <c r="D37" i="2"/>
  <c r="G38" i="2"/>
  <c r="J39" i="2"/>
  <c r="D41" i="2"/>
  <c r="G42" i="2"/>
  <c r="J43" i="2"/>
  <c r="B36" i="2"/>
  <c r="E37" i="2"/>
  <c r="H38" i="2"/>
  <c r="B40" i="2"/>
  <c r="E41" i="2"/>
  <c r="H42" i="2"/>
  <c r="C36" i="2"/>
  <c r="F37" i="2"/>
  <c r="I38" i="2"/>
  <c r="C40" i="2"/>
  <c r="F41" i="2"/>
  <c r="I42" i="2"/>
  <c r="D36" i="2"/>
  <c r="J38" i="2"/>
  <c r="G41" i="2"/>
  <c r="D35" i="2"/>
  <c r="G36" i="2"/>
  <c r="J37" i="2"/>
  <c r="D39" i="2"/>
  <c r="G40" i="2"/>
  <c r="J41" i="2"/>
  <c r="D43" i="2"/>
  <c r="E35" i="2"/>
  <c r="H36" i="2"/>
  <c r="B38" i="2"/>
  <c r="E39" i="2"/>
  <c r="H40" i="2"/>
  <c r="B42" i="2"/>
  <c r="E43" i="2"/>
  <c r="G37" i="2"/>
  <c r="D40" i="2"/>
  <c r="J42" i="2"/>
  <c r="B35" i="2"/>
  <c r="E36" i="2"/>
  <c r="H37" i="2"/>
  <c r="B39" i="2"/>
  <c r="E40" i="2"/>
  <c r="H41" i="2"/>
  <c r="B43" i="2"/>
  <c r="C35" i="2"/>
  <c r="F36" i="2"/>
  <c r="I37" i="2"/>
  <c r="C39" i="2"/>
  <c r="F40" i="2"/>
  <c r="I41" i="2"/>
  <c r="C43" i="2"/>
  <c r="F35" i="2"/>
  <c r="I36" i="2"/>
  <c r="C38" i="2"/>
  <c r="F39" i="2"/>
  <c r="I40" i="2"/>
  <c r="C42" i="2"/>
  <c r="I55" i="1"/>
  <c r="E56" i="1"/>
  <c r="F56" i="1"/>
  <c r="G56" i="1"/>
  <c r="H56" i="1"/>
  <c r="I56" i="1"/>
  <c r="E55" i="1"/>
  <c r="F55" i="1"/>
  <c r="G55" i="1"/>
  <c r="C62" i="1" l="1"/>
  <c r="C61" i="1"/>
  <c r="C60" i="1"/>
  <c r="C59" i="1"/>
  <c r="C58" i="1"/>
  <c r="C57" i="1"/>
  <c r="C56" i="1"/>
  <c r="C55" i="1"/>
  <c r="C54" i="1"/>
  <c r="C53" i="1"/>
  <c r="C52" i="1"/>
  <c r="C51" i="1"/>
  <c r="C50" i="1"/>
</calcChain>
</file>

<file path=xl/sharedStrings.xml><?xml version="1.0" encoding="utf-8"?>
<sst xmlns="http://schemas.openxmlformats.org/spreadsheetml/2006/main" count="158" uniqueCount="65">
  <si>
    <t>Таблица №1</t>
  </si>
  <si>
    <t>Тaблица №2</t>
  </si>
  <si>
    <t>Дебитор</t>
  </si>
  <si>
    <t>Вид Вклада</t>
  </si>
  <si>
    <t>Процентная Ставка</t>
  </si>
  <si>
    <t>Макеев</t>
  </si>
  <si>
    <t>Пенсионный</t>
  </si>
  <si>
    <t>Долгосрочный</t>
  </si>
  <si>
    <t>Николенко</t>
  </si>
  <si>
    <t>Краткосрочный</t>
  </si>
  <si>
    <t>Маковеев</t>
  </si>
  <si>
    <t>Новогодний</t>
  </si>
  <si>
    <t>Сафронов</t>
  </si>
  <si>
    <t>Самойленко</t>
  </si>
  <si>
    <t>Иванов</t>
  </si>
  <si>
    <t>Карпов</t>
  </si>
  <si>
    <t>Сайкин</t>
  </si>
  <si>
    <t>Дмитриенко</t>
  </si>
  <si>
    <t>Сидоров</t>
  </si>
  <si>
    <t>Николаев</t>
  </si>
  <si>
    <t>Старков</t>
  </si>
  <si>
    <t>Щпат</t>
  </si>
  <si>
    <t>Задание 5.2</t>
  </si>
  <si>
    <t>Процентная ставка для 2 задания</t>
  </si>
  <si>
    <t>Таблица №2</t>
  </si>
  <si>
    <t>Задание 5.3</t>
  </si>
  <si>
    <t>1)</t>
  </si>
  <si>
    <t>Таблица N2</t>
  </si>
  <si>
    <t>Пeнсионный</t>
  </si>
  <si>
    <t>Крaткосрочный</t>
  </si>
  <si>
    <t>Нoвогодний</t>
  </si>
  <si>
    <t>Пенсиoнный</t>
  </si>
  <si>
    <t>2)</t>
  </si>
  <si>
    <t>Просмотр</t>
  </si>
  <si>
    <t>ВПР</t>
  </si>
  <si>
    <t>Дaта</t>
  </si>
  <si>
    <t>Meсяц</t>
  </si>
  <si>
    <t>Январь</t>
  </si>
  <si>
    <t>Февраль</t>
  </si>
  <si>
    <t>Маpт</t>
  </si>
  <si>
    <t>Aпрель</t>
  </si>
  <si>
    <t>Май</t>
  </si>
  <si>
    <t>Июнь</t>
  </si>
  <si>
    <t>Июль</t>
  </si>
  <si>
    <t>Август</t>
  </si>
  <si>
    <t>Сeнтябрь</t>
  </si>
  <si>
    <t>Октябрь</t>
  </si>
  <si>
    <t>Ноябрь</t>
  </si>
  <si>
    <t>Декабрь</t>
  </si>
  <si>
    <t>Ставка</t>
  </si>
  <si>
    <t>Выплаты</t>
  </si>
  <si>
    <t>Период</t>
  </si>
  <si>
    <t>Начальный взнос</t>
  </si>
  <si>
    <t>БС</t>
  </si>
  <si>
    <t>Task 10.2</t>
  </si>
  <si>
    <t>Процентная ставка</t>
  </si>
  <si>
    <t>Сроки выплат</t>
  </si>
  <si>
    <t>TASK 10.3</t>
  </si>
  <si>
    <t>3)</t>
  </si>
  <si>
    <t>4)</t>
  </si>
  <si>
    <t>Срок выплат</t>
  </si>
  <si>
    <t>%</t>
  </si>
  <si>
    <t>Уплата Взносов</t>
  </si>
  <si>
    <t>Срок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</si>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</sst>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0.0%"/>
    <numFmt numFmtId="165" formatCode="[$€-2]\ #,##0.00"/>
    <numFmt numFmtId="166" formatCode="[$€-2]\ #,##0.00;[Red]\-[$€-2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2" xfId="0" applyFont="1" applyFill="1" applyBorder="1"/>
    <xf numFmtId="0" fontId="0" fillId="0" borderId="2" xfId="0" applyBorder="1"/>
    <xf numFmtId="9" fontId="0" fillId="0" borderId="2" xfId="2" applyFont="1" applyBorder="1"/>
    <xf numFmtId="9" fontId="0" fillId="0" borderId="2" xfId="0" applyNumberFormat="1" applyBorder="1"/>
    <xf numFmtId="0" fontId="0" fillId="0" borderId="0" xfId="0" applyAlignment="1">
      <alignment horizontal="center"/>
    </xf>
    <xf numFmtId="0" fontId="0" fillId="0" borderId="0" xfId="0" applyFill="1"/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1" xfId="0" applyFill="1" applyBorder="1" applyAlignment="1">
      <alignment horizontal="center" wrapText="1"/>
    </xf>
    <xf numFmtId="0" fontId="2" fillId="2" borderId="2" xfId="0" applyFont="1" applyFill="1" applyBorder="1" applyAlignment="1"/>
    <xf numFmtId="0" fontId="0" fillId="2" borderId="2" xfId="0" applyFill="1" applyBorder="1"/>
    <xf numFmtId="8" fontId="0" fillId="0" borderId="2" xfId="0" applyNumberFormat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164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0" fontId="4" fillId="2" borderId="1" xfId="0" applyFont="1" applyFill="1" applyBorder="1"/>
    <xf numFmtId="0" fontId="5" fillId="0" borderId="1" xfId="0" applyFont="1" applyFill="1" applyBorder="1"/>
    <xf numFmtId="3" fontId="0" fillId="0" borderId="2" xfId="0" applyNumberFormat="1" applyBorder="1"/>
    <xf numFmtId="10" fontId="0" fillId="0" borderId="2" xfId="0" applyNumberFormat="1" applyBorder="1"/>
    <xf numFmtId="8" fontId="0" fillId="0" borderId="0" xfId="0" applyNumberFormat="1"/>
    <xf numFmtId="44" fontId="0" fillId="0" borderId="2" xfId="1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0" xfId="0" applyNumberFormat="1" applyBorder="1"/>
    <xf numFmtId="3" fontId="0" fillId="0" borderId="0" xfId="0" applyNumberFormat="1"/>
    <xf numFmtId="0" fontId="0" fillId="0" borderId="10" xfId="0" applyBorder="1"/>
    <xf numFmtId="0" fontId="0" fillId="0" borderId="11" xfId="0" applyBorder="1"/>
    <xf numFmtId="10" fontId="0" fillId="0" borderId="0" xfId="0" applyNumberFormat="1" applyBorder="1"/>
    <xf numFmtId="10" fontId="0" fillId="0" borderId="0" xfId="0" applyNumberFormat="1"/>
    <xf numFmtId="0" fontId="0" fillId="0" borderId="12" xfId="0" applyBorder="1"/>
    <xf numFmtId="3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8" fontId="0" fillId="0" borderId="6" xfId="0" applyNumberFormat="1" applyBorder="1"/>
    <xf numFmtId="9" fontId="0" fillId="0" borderId="10" xfId="0" applyNumberFormat="1" applyBorder="1"/>
    <xf numFmtId="44" fontId="0" fillId="0" borderId="11" xfId="1" applyFont="1" applyBorder="1"/>
    <xf numFmtId="9" fontId="0" fillId="0" borderId="12" xfId="0" applyNumberFormat="1" applyBorder="1"/>
    <xf numFmtId="44" fontId="0" fillId="0" borderId="13" xfId="1" applyFont="1" applyBorder="1"/>
    <xf numFmtId="44" fontId="0" fillId="0" borderId="14" xfId="1" applyFont="1" applyBorder="1"/>
    <xf numFmtId="0" fontId="0" fillId="0" borderId="16" xfId="0" applyBorder="1"/>
    <xf numFmtId="0" fontId="0" fillId="0" borderId="17" xfId="0" applyBorder="1"/>
    <xf numFmtId="9" fontId="0" fillId="0" borderId="3" xfId="0" applyNumberFormat="1" applyBorder="1"/>
    <xf numFmtId="9" fontId="0" fillId="0" borderId="0" xfId="0" applyNumberFormat="1"/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left"/>
    </xf>
    <xf numFmtId="0" fontId="0" fillId="3" borderId="2" xfId="0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O24" sqref="O24"/>
    </sheetView>
  </sheetViews>
  <sheetFormatPr defaultRowHeight="15" x14ac:dyDescent="0.25"/>
  <cols>
    <col min="1" max="5" width="15.7109375" customWidth="1"/>
    <col min="6" max="6" width="17.7109375" customWidth="1"/>
    <col min="7" max="7" width="18.28515625" customWidth="1"/>
    <col min="9" max="9" width="12" customWidth="1"/>
  </cols>
  <sheetData>
    <row r="1" spans="1:6" x14ac:dyDescent="0.25">
      <c r="A1" s="1" t="s">
        <v>0</v>
      </c>
      <c r="B1" s="1"/>
      <c r="C1" s="1"/>
      <c r="E1" s="1" t="s">
        <v>1</v>
      </c>
      <c r="F1" s="1"/>
    </row>
    <row r="2" spans="1:6" x14ac:dyDescent="0.25">
      <c r="A2" s="2" t="s">
        <v>2</v>
      </c>
      <c r="B2" s="2" t="s">
        <v>3</v>
      </c>
      <c r="C2" s="2" t="s">
        <v>4</v>
      </c>
      <c r="E2" s="2" t="s">
        <v>3</v>
      </c>
      <c r="F2" s="2" t="s">
        <v>4</v>
      </c>
    </row>
    <row r="3" spans="1:6" x14ac:dyDescent="0.25">
      <c r="A3" s="3" t="s">
        <v>5</v>
      </c>
      <c r="B3" s="3" t="s">
        <v>6</v>
      </c>
      <c r="C3" s="4">
        <f t="shared" ref="C3:C15" si="0">LOOKUP(B3,$E$3:$E$6,$F$3:$F$6)</f>
        <v>0.15</v>
      </c>
      <c r="E3" s="3" t="s">
        <v>7</v>
      </c>
      <c r="F3" s="5">
        <v>0.17</v>
      </c>
    </row>
    <row r="4" spans="1:6" x14ac:dyDescent="0.25">
      <c r="A4" s="3" t="s">
        <v>8</v>
      </c>
      <c r="B4" s="3" t="s">
        <v>9</v>
      </c>
      <c r="C4" s="4">
        <f t="shared" si="0"/>
        <v>0.09</v>
      </c>
      <c r="E4" s="3" t="s">
        <v>9</v>
      </c>
      <c r="F4" s="5">
        <v>0.09</v>
      </c>
    </row>
    <row r="5" spans="1:6" x14ac:dyDescent="0.25">
      <c r="A5" s="3" t="s">
        <v>10</v>
      </c>
      <c r="B5" s="3" t="s">
        <v>11</v>
      </c>
      <c r="C5" s="4">
        <f t="shared" si="0"/>
        <v>0.13</v>
      </c>
      <c r="E5" s="3" t="s">
        <v>11</v>
      </c>
      <c r="F5" s="5">
        <v>0.13</v>
      </c>
    </row>
    <row r="6" spans="1:6" x14ac:dyDescent="0.25">
      <c r="A6" s="3" t="s">
        <v>12</v>
      </c>
      <c r="B6" s="3" t="s">
        <v>9</v>
      </c>
      <c r="C6" s="4">
        <f t="shared" si="0"/>
        <v>0.09</v>
      </c>
      <c r="E6" s="3" t="s">
        <v>6</v>
      </c>
      <c r="F6" s="5">
        <v>0.15</v>
      </c>
    </row>
    <row r="7" spans="1:6" x14ac:dyDescent="0.25">
      <c r="A7" s="3" t="s">
        <v>13</v>
      </c>
      <c r="B7" s="3" t="s">
        <v>7</v>
      </c>
      <c r="C7" s="4">
        <f t="shared" si="0"/>
        <v>0.17</v>
      </c>
    </row>
    <row r="8" spans="1:6" x14ac:dyDescent="0.25">
      <c r="A8" s="3" t="s">
        <v>14</v>
      </c>
      <c r="B8" s="3" t="s">
        <v>6</v>
      </c>
      <c r="C8" s="4">
        <f t="shared" si="0"/>
        <v>0.15</v>
      </c>
    </row>
    <row r="9" spans="1:6" x14ac:dyDescent="0.25">
      <c r="A9" s="3" t="s">
        <v>15</v>
      </c>
      <c r="B9" s="3" t="s">
        <v>11</v>
      </c>
      <c r="C9" s="4">
        <f t="shared" si="0"/>
        <v>0.13</v>
      </c>
    </row>
    <row r="10" spans="1:6" x14ac:dyDescent="0.25">
      <c r="A10" s="3" t="s">
        <v>16</v>
      </c>
      <c r="B10" s="3" t="s">
        <v>7</v>
      </c>
      <c r="C10" s="4">
        <f t="shared" si="0"/>
        <v>0.17</v>
      </c>
    </row>
    <row r="11" spans="1:6" x14ac:dyDescent="0.25">
      <c r="A11" s="3" t="s">
        <v>17</v>
      </c>
      <c r="B11" s="3" t="s">
        <v>6</v>
      </c>
      <c r="C11" s="4">
        <f t="shared" si="0"/>
        <v>0.15</v>
      </c>
    </row>
    <row r="12" spans="1:6" x14ac:dyDescent="0.25">
      <c r="A12" s="3" t="s">
        <v>18</v>
      </c>
      <c r="B12" s="3" t="s">
        <v>6</v>
      </c>
      <c r="C12" s="4">
        <f t="shared" si="0"/>
        <v>0.15</v>
      </c>
    </row>
    <row r="13" spans="1:6" x14ac:dyDescent="0.25">
      <c r="A13" s="3" t="s">
        <v>19</v>
      </c>
      <c r="B13" s="3" t="s">
        <v>11</v>
      </c>
      <c r="C13" s="4">
        <f t="shared" si="0"/>
        <v>0.13</v>
      </c>
    </row>
    <row r="14" spans="1:6" x14ac:dyDescent="0.25">
      <c r="A14" s="3" t="s">
        <v>20</v>
      </c>
      <c r="B14" s="3" t="s">
        <v>7</v>
      </c>
      <c r="C14" s="4">
        <f t="shared" si="0"/>
        <v>0.17</v>
      </c>
    </row>
    <row r="15" spans="1:6" x14ac:dyDescent="0.25">
      <c r="A15" s="3" t="s">
        <v>21</v>
      </c>
      <c r="B15" s="3" t="s">
        <v>9</v>
      </c>
      <c r="C15" s="4">
        <f t="shared" si="0"/>
        <v>0.09</v>
      </c>
    </row>
    <row r="24" spans="1:7" x14ac:dyDescent="0.25">
      <c r="B24" s="6" t="s">
        <v>22</v>
      </c>
      <c r="C24" s="6"/>
      <c r="D24" s="6"/>
      <c r="E24" s="6"/>
      <c r="F24" s="7"/>
    </row>
    <row r="25" spans="1:7" x14ac:dyDescent="0.25">
      <c r="A25" s="1" t="s">
        <v>0</v>
      </c>
      <c r="B25" s="1"/>
      <c r="C25" s="1"/>
    </row>
    <row r="26" spans="1:7" ht="45" x14ac:dyDescent="0.25">
      <c r="A26" s="8" t="s">
        <v>2</v>
      </c>
      <c r="B26" s="8" t="s">
        <v>3</v>
      </c>
      <c r="C26" s="8" t="s">
        <v>4</v>
      </c>
      <c r="D26" s="8" t="s">
        <v>23</v>
      </c>
      <c r="F26" s="12" t="s">
        <v>24</v>
      </c>
      <c r="G26" s="12"/>
    </row>
    <row r="27" spans="1:7" x14ac:dyDescent="0.25">
      <c r="A27" s="3" t="s">
        <v>5</v>
      </c>
      <c r="B27" s="3" t="s">
        <v>6</v>
      </c>
      <c r="C27" s="4">
        <f t="shared" ref="C27:C39" si="1">LOOKUP(B27,$E$3:$E$6,$F$3:$F$6)</f>
        <v>0.15</v>
      </c>
      <c r="D27" s="4">
        <f>VLOOKUP(B27,$F$28:$G$31,2)</f>
        <v>0.15</v>
      </c>
      <c r="F27" s="2" t="s">
        <v>3</v>
      </c>
      <c r="G27" s="13" t="s">
        <v>4</v>
      </c>
    </row>
    <row r="28" spans="1:7" x14ac:dyDescent="0.25">
      <c r="A28" s="3" t="s">
        <v>8</v>
      </c>
      <c r="B28" s="3" t="s">
        <v>9</v>
      </c>
      <c r="C28" s="4">
        <f t="shared" si="1"/>
        <v>0.09</v>
      </c>
      <c r="D28" s="4">
        <f>VLOOKUP(B28,$F$28:$G$31,2)</f>
        <v>0.09</v>
      </c>
      <c r="F28" s="3" t="s">
        <v>7</v>
      </c>
      <c r="G28" s="5">
        <v>0.17</v>
      </c>
    </row>
    <row r="29" spans="1:7" x14ac:dyDescent="0.25">
      <c r="A29" s="3" t="s">
        <v>10</v>
      </c>
      <c r="B29" s="3" t="s">
        <v>11</v>
      </c>
      <c r="C29" s="4">
        <f t="shared" si="1"/>
        <v>0.13</v>
      </c>
      <c r="D29" s="4">
        <f t="shared" ref="D29:D39" si="2">VLOOKUP(B29,$F$28:$G$31,2)</f>
        <v>0.13</v>
      </c>
      <c r="F29" s="3" t="s">
        <v>9</v>
      </c>
      <c r="G29" s="5">
        <v>0.09</v>
      </c>
    </row>
    <row r="30" spans="1:7" x14ac:dyDescent="0.25">
      <c r="A30" s="3" t="s">
        <v>12</v>
      </c>
      <c r="B30" s="3" t="s">
        <v>9</v>
      </c>
      <c r="C30" s="4">
        <f t="shared" si="1"/>
        <v>0.09</v>
      </c>
      <c r="D30" s="4">
        <f t="shared" si="2"/>
        <v>0.09</v>
      </c>
      <c r="F30" s="3" t="s">
        <v>11</v>
      </c>
      <c r="G30" s="5">
        <v>0.13</v>
      </c>
    </row>
    <row r="31" spans="1:7" x14ac:dyDescent="0.25">
      <c r="A31" s="3" t="s">
        <v>13</v>
      </c>
      <c r="B31" s="3" t="s">
        <v>7</v>
      </c>
      <c r="C31" s="4">
        <f t="shared" si="1"/>
        <v>0.17</v>
      </c>
      <c r="D31" s="4">
        <f t="shared" si="2"/>
        <v>0.17</v>
      </c>
      <c r="F31" s="3" t="s">
        <v>6</v>
      </c>
      <c r="G31" s="5">
        <v>0.15</v>
      </c>
    </row>
    <row r="32" spans="1:7" x14ac:dyDescent="0.25">
      <c r="A32" s="3" t="s">
        <v>14</v>
      </c>
      <c r="B32" s="3" t="s">
        <v>6</v>
      </c>
      <c r="C32" s="4">
        <f t="shared" si="1"/>
        <v>0.15</v>
      </c>
      <c r="D32" s="4">
        <f t="shared" si="2"/>
        <v>0.15</v>
      </c>
    </row>
    <row r="33" spans="1:7" x14ac:dyDescent="0.25">
      <c r="A33" s="3" t="s">
        <v>15</v>
      </c>
      <c r="B33" s="3" t="s">
        <v>11</v>
      </c>
      <c r="C33" s="4">
        <f t="shared" si="1"/>
        <v>0.13</v>
      </c>
      <c r="D33" s="4">
        <f t="shared" si="2"/>
        <v>0.13</v>
      </c>
    </row>
    <row r="34" spans="1:7" x14ac:dyDescent="0.25">
      <c r="A34" s="3" t="s">
        <v>16</v>
      </c>
      <c r="B34" s="3" t="s">
        <v>7</v>
      </c>
      <c r="C34" s="4">
        <f t="shared" si="1"/>
        <v>0.17</v>
      </c>
      <c r="D34" s="4">
        <f t="shared" si="2"/>
        <v>0.17</v>
      </c>
    </row>
    <row r="35" spans="1:7" x14ac:dyDescent="0.25">
      <c r="A35" s="3" t="s">
        <v>17</v>
      </c>
      <c r="B35" s="3" t="s">
        <v>6</v>
      </c>
      <c r="C35" s="4">
        <f t="shared" si="1"/>
        <v>0.15</v>
      </c>
      <c r="D35" s="4">
        <f t="shared" si="2"/>
        <v>0.15</v>
      </c>
    </row>
    <row r="36" spans="1:7" x14ac:dyDescent="0.25">
      <c r="A36" s="3" t="s">
        <v>18</v>
      </c>
      <c r="B36" s="3" t="s">
        <v>6</v>
      </c>
      <c r="C36" s="4">
        <f t="shared" si="1"/>
        <v>0.15</v>
      </c>
      <c r="D36" s="4">
        <f t="shared" si="2"/>
        <v>0.15</v>
      </c>
    </row>
    <row r="37" spans="1:7" x14ac:dyDescent="0.25">
      <c r="A37" s="3" t="s">
        <v>19</v>
      </c>
      <c r="B37" s="3" t="s">
        <v>11</v>
      </c>
      <c r="C37" s="4">
        <f t="shared" si="1"/>
        <v>0.13</v>
      </c>
      <c r="D37" s="4">
        <f t="shared" si="2"/>
        <v>0.13</v>
      </c>
    </row>
    <row r="38" spans="1:7" x14ac:dyDescent="0.25">
      <c r="A38" s="3" t="s">
        <v>20</v>
      </c>
      <c r="B38" s="3" t="s">
        <v>7</v>
      </c>
      <c r="C38" s="4">
        <f t="shared" si="1"/>
        <v>0.17</v>
      </c>
      <c r="D38" s="4">
        <f t="shared" si="2"/>
        <v>0.17</v>
      </c>
    </row>
    <row r="39" spans="1:7" x14ac:dyDescent="0.25">
      <c r="A39" s="3" t="s">
        <v>21</v>
      </c>
      <c r="B39" s="3" t="s">
        <v>9</v>
      </c>
      <c r="C39" s="4">
        <f t="shared" si="1"/>
        <v>0.09</v>
      </c>
      <c r="D39" s="4">
        <f t="shared" si="2"/>
        <v>0.09</v>
      </c>
    </row>
    <row r="47" spans="1:7" x14ac:dyDescent="0.25">
      <c r="A47" s="6" t="s">
        <v>25</v>
      </c>
      <c r="B47" s="6"/>
      <c r="C47" s="6"/>
      <c r="D47" s="6"/>
    </row>
    <row r="48" spans="1:7" x14ac:dyDescent="0.25">
      <c r="A48" t="s">
        <v>26</v>
      </c>
      <c r="F48" s="9" t="s">
        <v>27</v>
      </c>
      <c r="G48" s="9"/>
    </row>
    <row r="49" spans="1:9" x14ac:dyDescent="0.25">
      <c r="A49" s="2" t="s">
        <v>2</v>
      </c>
      <c r="B49" s="2" t="s">
        <v>3</v>
      </c>
      <c r="C49" s="2" t="s">
        <v>4</v>
      </c>
      <c r="F49" s="2" t="s">
        <v>3</v>
      </c>
      <c r="G49" s="2" t="s">
        <v>4</v>
      </c>
    </row>
    <row r="50" spans="1:9" x14ac:dyDescent="0.25">
      <c r="A50" s="3" t="s">
        <v>5</v>
      </c>
      <c r="B50" s="3" t="s">
        <v>28</v>
      </c>
      <c r="C50" s="4">
        <f>HLOOKUP(B50,$F$55:$I$56,2)</f>
        <v>0.13</v>
      </c>
      <c r="F50" s="3" t="s">
        <v>7</v>
      </c>
      <c r="G50" s="5">
        <v>0.17</v>
      </c>
    </row>
    <row r="51" spans="1:9" x14ac:dyDescent="0.25">
      <c r="A51" s="3" t="s">
        <v>8</v>
      </c>
      <c r="B51" s="3" t="s">
        <v>9</v>
      </c>
      <c r="C51" s="4">
        <f>HLOOKUP(B51,$F$55:$I$56,2)</f>
        <v>0.09</v>
      </c>
      <c r="F51" s="3" t="s">
        <v>29</v>
      </c>
      <c r="G51" s="5">
        <v>0.09</v>
      </c>
    </row>
    <row r="52" spans="1:9" x14ac:dyDescent="0.25">
      <c r="A52" s="3" t="s">
        <v>10</v>
      </c>
      <c r="B52" s="3" t="s">
        <v>30</v>
      </c>
      <c r="C52" s="4">
        <f>HLOOKUP(B52,$F$55:$I$56,2)</f>
        <v>0.09</v>
      </c>
      <c r="F52" s="3" t="s">
        <v>11</v>
      </c>
      <c r="G52" s="5">
        <v>0.13</v>
      </c>
    </row>
    <row r="53" spans="1:9" x14ac:dyDescent="0.25">
      <c r="A53" s="3" t="s">
        <v>12</v>
      </c>
      <c r="B53" s="3" t="s">
        <v>9</v>
      </c>
      <c r="C53" s="4">
        <f>HLOOKUP(B53,$F$55:$I$56,2)</f>
        <v>0.09</v>
      </c>
      <c r="F53" s="3" t="s">
        <v>6</v>
      </c>
      <c r="G53" s="5">
        <v>0.15</v>
      </c>
    </row>
    <row r="54" spans="1:9" x14ac:dyDescent="0.25">
      <c r="A54" s="3" t="s">
        <v>13</v>
      </c>
      <c r="B54" s="3" t="s">
        <v>7</v>
      </c>
      <c r="C54" s="4">
        <f>HLOOKUP(B54,$F$55:$I$56,2)</f>
        <v>0.17</v>
      </c>
    </row>
    <row r="55" spans="1:9" x14ac:dyDescent="0.25">
      <c r="A55" s="3" t="s">
        <v>14</v>
      </c>
      <c r="B55" s="3" t="s">
        <v>31</v>
      </c>
      <c r="C55" s="4">
        <f>HLOOKUP(B55,$F$55:$I$56,2)</f>
        <v>0.13</v>
      </c>
      <c r="E55" s="10" t="str">
        <f t="array" ref="E55:I56">TRANSPOSE(F49:G53)</f>
        <v>Вид Вклада</v>
      </c>
      <c r="F55" s="10" t="str">
        <v>Долгосрочный</v>
      </c>
      <c r="G55" s="10" t="str">
        <v>Крaткосрочный</v>
      </c>
      <c r="H55" s="10" t="str">
        <v>Новогодний</v>
      </c>
      <c r="I55" s="10" t="str">
        <v>Пенсионный</v>
      </c>
    </row>
    <row r="56" spans="1:9" x14ac:dyDescent="0.25">
      <c r="A56" s="3" t="s">
        <v>15</v>
      </c>
      <c r="B56" s="3" t="s">
        <v>11</v>
      </c>
      <c r="C56" s="4">
        <f>HLOOKUP(B56,$F$55:$I$56,2)</f>
        <v>0.13</v>
      </c>
      <c r="E56" t="str">
        <v>Процентная Ставка</v>
      </c>
      <c r="F56">
        <v>0.17</v>
      </c>
      <c r="G56">
        <v>0.09</v>
      </c>
      <c r="H56">
        <v>0.13</v>
      </c>
      <c r="I56">
        <v>0.15</v>
      </c>
    </row>
    <row r="57" spans="1:9" x14ac:dyDescent="0.25">
      <c r="A57" s="3" t="s">
        <v>16</v>
      </c>
      <c r="B57" s="3" t="s">
        <v>7</v>
      </c>
      <c r="C57" s="4">
        <f>HLOOKUP(B57,$F$55:$I$56,2)</f>
        <v>0.17</v>
      </c>
    </row>
    <row r="58" spans="1:9" x14ac:dyDescent="0.25">
      <c r="A58" s="3" t="s">
        <v>17</v>
      </c>
      <c r="B58" s="3" t="s">
        <v>6</v>
      </c>
      <c r="C58" s="4">
        <f>HLOOKUP(B58,$F$55:$I$56,2)</f>
        <v>0.15</v>
      </c>
    </row>
    <row r="59" spans="1:9" x14ac:dyDescent="0.25">
      <c r="A59" s="3" t="s">
        <v>18</v>
      </c>
      <c r="B59" s="3" t="s">
        <v>6</v>
      </c>
      <c r="C59" s="4">
        <f>HLOOKUP(B59,$F$55:$I$56,2)</f>
        <v>0.15</v>
      </c>
    </row>
    <row r="60" spans="1:9" x14ac:dyDescent="0.25">
      <c r="A60" s="3" t="s">
        <v>19</v>
      </c>
      <c r="B60" s="3" t="s">
        <v>11</v>
      </c>
      <c r="C60" s="4">
        <f>HLOOKUP(B60,$F$55:$I$56,2)</f>
        <v>0.13</v>
      </c>
    </row>
    <row r="61" spans="1:9" x14ac:dyDescent="0.25">
      <c r="A61" s="3" t="s">
        <v>20</v>
      </c>
      <c r="B61" s="3" t="s">
        <v>7</v>
      </c>
      <c r="C61" s="4">
        <f>HLOOKUP(B61,$F$55:$I$56,2)</f>
        <v>0.17</v>
      </c>
    </row>
    <row r="62" spans="1:9" x14ac:dyDescent="0.25">
      <c r="A62" s="3" t="s">
        <v>21</v>
      </c>
      <c r="B62" s="3" t="s">
        <v>9</v>
      </c>
      <c r="C62" s="4">
        <f>HLOOKUP(B62,$F$55:$I$56,2)</f>
        <v>0.09</v>
      </c>
    </row>
    <row r="67" spans="1:8" x14ac:dyDescent="0.25">
      <c r="A67" t="s">
        <v>32</v>
      </c>
    </row>
    <row r="68" spans="1:8" x14ac:dyDescent="0.25">
      <c r="E68" s="11" t="s">
        <v>33</v>
      </c>
      <c r="F68" s="10"/>
      <c r="G68" s="1" t="s">
        <v>34</v>
      </c>
      <c r="H68" s="1"/>
    </row>
    <row r="69" spans="1:8" x14ac:dyDescent="0.25">
      <c r="A69" s="2" t="s">
        <v>35</v>
      </c>
      <c r="B69" s="2" t="s">
        <v>36</v>
      </c>
      <c r="D69" s="3">
        <v>6</v>
      </c>
      <c r="E69" s="3" t="str">
        <f>LOOKUP(D69,$A$70:$A$81,$B$70:$B$81)</f>
        <v>Июнь</v>
      </c>
      <c r="F69" s="3"/>
      <c r="G69" s="3">
        <v>6</v>
      </c>
      <c r="H69" s="3"/>
    </row>
    <row r="70" spans="1:8" x14ac:dyDescent="0.25">
      <c r="A70" s="3">
        <v>1</v>
      </c>
      <c r="B70" s="3" t="s">
        <v>37</v>
      </c>
      <c r="D70" s="3">
        <v>5</v>
      </c>
      <c r="E70" s="3" t="str">
        <f t="shared" ref="E70:E79" si="3">LOOKUP(D70,$A$70:$A$81,$B$70:$B$81)</f>
        <v>Май</v>
      </c>
      <c r="F70" s="3"/>
      <c r="G70" s="3">
        <v>5</v>
      </c>
      <c r="H70" s="3"/>
    </row>
    <row r="71" spans="1:8" x14ac:dyDescent="0.25">
      <c r="A71" s="3">
        <v>2</v>
      </c>
      <c r="B71" s="3" t="s">
        <v>38</v>
      </c>
      <c r="D71" s="3">
        <v>3</v>
      </c>
      <c r="E71" s="3" t="str">
        <f t="shared" si="3"/>
        <v>Маpт</v>
      </c>
      <c r="F71" s="3"/>
      <c r="G71" s="3">
        <v>3</v>
      </c>
      <c r="H71" s="3"/>
    </row>
    <row r="72" spans="1:8" x14ac:dyDescent="0.25">
      <c r="A72" s="3">
        <v>3</v>
      </c>
      <c r="B72" s="3" t="s">
        <v>39</v>
      </c>
      <c r="D72" s="3">
        <v>2</v>
      </c>
      <c r="E72" s="3" t="str">
        <f t="shared" si="3"/>
        <v>Февраль</v>
      </c>
      <c r="F72" s="3"/>
      <c r="G72" s="3">
        <v>2</v>
      </c>
      <c r="H72" s="3"/>
    </row>
    <row r="73" spans="1:8" x14ac:dyDescent="0.25">
      <c r="A73" s="3">
        <v>4</v>
      </c>
      <c r="B73" s="3" t="s">
        <v>40</v>
      </c>
      <c r="D73" s="3">
        <v>1</v>
      </c>
      <c r="E73" s="3" t="str">
        <f t="shared" si="3"/>
        <v>Январь</v>
      </c>
      <c r="F73" s="3"/>
      <c r="G73" s="3">
        <v>1</v>
      </c>
      <c r="H73" s="3"/>
    </row>
    <row r="74" spans="1:8" x14ac:dyDescent="0.25">
      <c r="A74" s="3">
        <v>5</v>
      </c>
      <c r="B74" s="3" t="s">
        <v>41</v>
      </c>
      <c r="D74" s="3">
        <v>4</v>
      </c>
      <c r="E74" s="3" t="str">
        <f t="shared" si="3"/>
        <v>Aпрель</v>
      </c>
      <c r="F74" s="3"/>
      <c r="G74" s="3">
        <v>4</v>
      </c>
      <c r="H74" s="3"/>
    </row>
    <row r="75" spans="1:8" x14ac:dyDescent="0.25">
      <c r="A75" s="3">
        <v>6</v>
      </c>
      <c r="B75" s="3" t="s">
        <v>42</v>
      </c>
      <c r="D75" s="3">
        <v>10</v>
      </c>
      <c r="E75" s="3" t="str">
        <f t="shared" si="3"/>
        <v>Октябрь</v>
      </c>
      <c r="F75" s="3"/>
      <c r="G75" s="3">
        <v>10</v>
      </c>
      <c r="H75" s="3"/>
    </row>
    <row r="76" spans="1:8" x14ac:dyDescent="0.25">
      <c r="A76" s="3">
        <v>7</v>
      </c>
      <c r="B76" s="3" t="s">
        <v>43</v>
      </c>
      <c r="D76" s="3">
        <v>12</v>
      </c>
      <c r="E76" s="3" t="str">
        <f t="shared" si="3"/>
        <v>Декабрь</v>
      </c>
      <c r="F76" s="3"/>
      <c r="G76" s="3">
        <v>12</v>
      </c>
      <c r="H76" s="3"/>
    </row>
    <row r="77" spans="1:8" x14ac:dyDescent="0.25">
      <c r="A77" s="3">
        <v>8</v>
      </c>
      <c r="B77" s="3" t="s">
        <v>44</v>
      </c>
      <c r="D77" s="3">
        <v>11</v>
      </c>
      <c r="E77" s="3" t="str">
        <f t="shared" si="3"/>
        <v>Ноябрь</v>
      </c>
      <c r="F77" s="3"/>
      <c r="G77" s="3">
        <v>11</v>
      </c>
      <c r="H77" s="3"/>
    </row>
    <row r="78" spans="1:8" x14ac:dyDescent="0.25">
      <c r="A78" s="3">
        <v>9</v>
      </c>
      <c r="B78" s="3" t="s">
        <v>45</v>
      </c>
      <c r="D78" s="3">
        <v>7</v>
      </c>
      <c r="E78" s="3" t="str">
        <f t="shared" si="3"/>
        <v>Июль</v>
      </c>
      <c r="F78" s="3"/>
      <c r="G78" s="3">
        <v>7</v>
      </c>
      <c r="H78" s="3"/>
    </row>
    <row r="79" spans="1:8" x14ac:dyDescent="0.25">
      <c r="A79" s="3">
        <v>10</v>
      </c>
      <c r="B79" s="3" t="s">
        <v>46</v>
      </c>
      <c r="D79" s="3">
        <v>8</v>
      </c>
      <c r="E79" s="3" t="str">
        <f t="shared" si="3"/>
        <v>Август</v>
      </c>
      <c r="F79" s="3"/>
      <c r="G79" s="3">
        <v>8</v>
      </c>
      <c r="H79" s="3"/>
    </row>
    <row r="80" spans="1:8" x14ac:dyDescent="0.25">
      <c r="A80" s="3">
        <v>11</v>
      </c>
      <c r="B80" s="3" t="s">
        <v>47</v>
      </c>
      <c r="D80" s="3">
        <v>9</v>
      </c>
      <c r="E80" s="3" t="str">
        <f>LOOKUP(D80,$A$70:$A$81,$B$70:$B$81)</f>
        <v>Сeнтябрь</v>
      </c>
      <c r="F80" s="3"/>
      <c r="G80" s="3">
        <v>9</v>
      </c>
      <c r="H80" s="3"/>
    </row>
    <row r="81" spans="1:2" x14ac:dyDescent="0.25">
      <c r="A81" s="3">
        <v>12</v>
      </c>
      <c r="B81" s="3" t="s">
        <v>48</v>
      </c>
    </row>
  </sheetData>
  <mergeCells count="8">
    <mergeCell ref="F48:G48"/>
    <mergeCell ref="G68:H68"/>
    <mergeCell ref="A1:C1"/>
    <mergeCell ref="E1:F1"/>
    <mergeCell ref="B24:E24"/>
    <mergeCell ref="A25:C25"/>
    <mergeCell ref="F26:G26"/>
    <mergeCell ref="A47:D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workbookViewId="0">
      <selection activeCell="K21" sqref="K21"/>
    </sheetView>
  </sheetViews>
  <sheetFormatPr defaultRowHeight="15" x14ac:dyDescent="0.25"/>
  <cols>
    <col min="1" max="11" width="20.7109375" customWidth="1"/>
  </cols>
  <sheetData>
    <row r="1" spans="1:7" x14ac:dyDescent="0.25">
      <c r="A1" s="14" t="s">
        <v>49</v>
      </c>
      <c r="B1" s="5">
        <v>0.12</v>
      </c>
      <c r="E1" s="14" t="s">
        <v>4</v>
      </c>
      <c r="F1" s="14" t="s">
        <v>50</v>
      </c>
    </row>
    <row r="2" spans="1:7" x14ac:dyDescent="0.25">
      <c r="A2" s="14" t="s">
        <v>51</v>
      </c>
      <c r="B2" s="3">
        <v>6</v>
      </c>
      <c r="E2" s="3"/>
      <c r="F2" s="15">
        <f>FV(B1,B2,B3,B4,1)</f>
        <v>18958.125154304013</v>
      </c>
    </row>
    <row r="3" spans="1:7" x14ac:dyDescent="0.25">
      <c r="A3" s="14" t="s">
        <v>50</v>
      </c>
      <c r="B3" s="3">
        <v>-1000</v>
      </c>
      <c r="E3" s="5">
        <v>0.08</v>
      </c>
      <c r="F3" s="3">
        <v>15857.174974464011</v>
      </c>
    </row>
    <row r="4" spans="1:7" x14ac:dyDescent="0.25">
      <c r="A4" s="14" t="s">
        <v>52</v>
      </c>
      <c r="B4" s="3">
        <v>-5000</v>
      </c>
      <c r="E4" s="5">
        <v>0.09</v>
      </c>
      <c r="F4" s="3">
        <v>16585.935229946012</v>
      </c>
    </row>
    <row r="5" spans="1:7" x14ac:dyDescent="0.25">
      <c r="A5" s="14" t="s">
        <v>53</v>
      </c>
      <c r="B5" s="15">
        <f>FV(B1,B2,B3,B4,1)</f>
        <v>18958.125154304013</v>
      </c>
      <c r="E5" s="5">
        <v>0.1</v>
      </c>
      <c r="F5" s="3">
        <v>17344.976000000013</v>
      </c>
    </row>
    <row r="6" spans="1:7" x14ac:dyDescent="0.25">
      <c r="E6" s="5">
        <v>0.11</v>
      </c>
      <c r="F6" s="3">
        <v>18135.346878066011</v>
      </c>
    </row>
    <row r="10" spans="1:7" x14ac:dyDescent="0.25">
      <c r="A10" s="6" t="s">
        <v>54</v>
      </c>
      <c r="B10" s="6"/>
      <c r="C10" s="6"/>
      <c r="D10" s="6"/>
    </row>
    <row r="12" spans="1:7" x14ac:dyDescent="0.25">
      <c r="A12" s="16" t="s">
        <v>55</v>
      </c>
      <c r="B12" s="16" t="s">
        <v>56</v>
      </c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5">
        <f>FV(B1,B2,B3,B4,1)</f>
        <v>18958.125154304013</v>
      </c>
      <c r="B14" s="3">
        <v>7</v>
      </c>
      <c r="C14" s="3">
        <v>8</v>
      </c>
      <c r="D14" s="3">
        <v>9</v>
      </c>
      <c r="E14" s="3">
        <v>10</v>
      </c>
      <c r="F14" s="3">
        <v>11</v>
      </c>
      <c r="G14" s="3">
        <v>12</v>
      </c>
    </row>
    <row r="15" spans="1:7" x14ac:dyDescent="0.25">
      <c r="A15" s="5">
        <v>0.08</v>
      </c>
      <c r="B15" s="3">
        <v>18205.748972421134</v>
      </c>
      <c r="C15" s="3">
        <v>20742.208890214824</v>
      </c>
      <c r="D15" s="3">
        <v>23481.585601432012</v>
      </c>
      <c r="E15" s="3">
        <v>26440.112449546577</v>
      </c>
      <c r="F15" s="3">
        <v>29635.321445510297</v>
      </c>
      <c r="G15" s="3">
        <v>33086.14716115113</v>
      </c>
    </row>
    <row r="16" spans="1:7" x14ac:dyDescent="0.25">
      <c r="A16" s="5">
        <v>0.09</v>
      </c>
      <c r="B16" s="3">
        <v>19168.669400641156</v>
      </c>
      <c r="C16" s="3">
        <v>21983.849646698858</v>
      </c>
      <c r="D16" s="3">
        <v>25052.39611490176</v>
      </c>
      <c r="E16" s="3">
        <v>28397.111765242924</v>
      </c>
      <c r="F16" s="3">
        <v>32042.851824114783</v>
      </c>
      <c r="G16" s="3">
        <v>36016.708488285112</v>
      </c>
    </row>
    <row r="17" spans="1:10" x14ac:dyDescent="0.25">
      <c r="A17" s="5">
        <v>0.1</v>
      </c>
      <c r="B17" s="3">
        <v>20179.473600000019</v>
      </c>
      <c r="C17" s="3">
        <v>23297.420960000018</v>
      </c>
      <c r="D17" s="3">
        <v>26727.163056000027</v>
      </c>
      <c r="E17" s="3">
        <v>30499.879361600033</v>
      </c>
      <c r="F17" s="3">
        <v>34649.867297760044</v>
      </c>
      <c r="G17" s="3">
        <v>39214.854027536043</v>
      </c>
    </row>
    <row r="18" spans="1:10" x14ac:dyDescent="0.25">
      <c r="A18" s="5">
        <v>0.11</v>
      </c>
      <c r="B18" s="3">
        <v>21240.235034653273</v>
      </c>
      <c r="C18" s="3">
        <v>24686.660888465143</v>
      </c>
      <c r="D18" s="3">
        <v>28512.193586196314</v>
      </c>
      <c r="E18" s="3">
        <v>32758.534880677907</v>
      </c>
      <c r="F18" s="3">
        <v>37471.973717552479</v>
      </c>
      <c r="G18" s="3">
        <v>42703.890826483257</v>
      </c>
    </row>
    <row r="22" spans="1:10" x14ac:dyDescent="0.25">
      <c r="A22" s="6" t="s">
        <v>57</v>
      </c>
      <c r="B22" s="6"/>
      <c r="C22" s="6"/>
      <c r="D22" s="6"/>
    </row>
    <row r="23" spans="1:10" x14ac:dyDescent="0.25">
      <c r="A23" s="17" t="s">
        <v>26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4" t="s">
        <v>49</v>
      </c>
      <c r="B25" s="20">
        <v>9.5000000000000001E-2</v>
      </c>
      <c r="C25" s="3"/>
      <c r="D25" s="5">
        <v>0.09</v>
      </c>
      <c r="E25" s="5">
        <v>0.1</v>
      </c>
      <c r="F25" s="5">
        <v>0.11</v>
      </c>
      <c r="G25" s="5">
        <v>0.12</v>
      </c>
      <c r="H25" s="5">
        <v>0.13</v>
      </c>
      <c r="I25" s="5">
        <v>0.14000000000000001</v>
      </c>
      <c r="J25" s="5">
        <v>0.15</v>
      </c>
    </row>
    <row r="26" spans="1:10" x14ac:dyDescent="0.25">
      <c r="A26" s="14" t="s">
        <v>51</v>
      </c>
      <c r="B26" s="3">
        <v>10.7</v>
      </c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14" t="s">
        <v>50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14" t="s">
        <v>52</v>
      </c>
      <c r="B28" s="21">
        <v>-15000</v>
      </c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14" t="s">
        <v>53</v>
      </c>
      <c r="B29" s="22">
        <f>FV(B25,B26,B27,B28,1)</f>
        <v>39611.595381954001</v>
      </c>
      <c r="C29" s="3"/>
      <c r="D29" s="22">
        <f>FV(D25,$B$26,$B$27,$B$28,1)</f>
        <v>37718.532460892464</v>
      </c>
      <c r="E29" s="22">
        <f t="shared" ref="E29:J29" si="0">FV(E25,$B$26,$B$27,$B$28,1)</f>
        <v>41590.389752266216</v>
      </c>
      <c r="F29" s="22">
        <f t="shared" si="0"/>
        <v>45819.160953961902</v>
      </c>
      <c r="G29" s="22">
        <f t="shared" si="0"/>
        <v>50434.079841001774</v>
      </c>
      <c r="H29" s="22">
        <f t="shared" si="0"/>
        <v>55466.479829327167</v>
      </c>
      <c r="I29" s="22">
        <f t="shared" si="0"/>
        <v>60949.923990731935</v>
      </c>
      <c r="J29" s="22">
        <f t="shared" si="0"/>
        <v>66920.341854852872</v>
      </c>
    </row>
    <row r="32" spans="1:10" x14ac:dyDescent="0.25">
      <c r="A32" s="23" t="s">
        <v>32</v>
      </c>
      <c r="B32" s="24"/>
      <c r="C32" s="24"/>
      <c r="D32" s="24"/>
      <c r="E32" s="24"/>
      <c r="F32" s="24"/>
      <c r="G32" s="24"/>
      <c r="H32" s="24"/>
      <c r="I32" s="24"/>
      <c r="J32" s="24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25">
      <c r="A34" s="3">
        <f>A35*B34</f>
        <v>1</v>
      </c>
      <c r="B34" s="3">
        <v>1</v>
      </c>
      <c r="C34" s="3">
        <v>2</v>
      </c>
      <c r="D34" s="3">
        <v>3</v>
      </c>
      <c r="E34" s="3">
        <v>4</v>
      </c>
      <c r="F34" s="3">
        <v>5</v>
      </c>
      <c r="G34" s="3">
        <v>6</v>
      </c>
      <c r="H34" s="3">
        <v>7</v>
      </c>
      <c r="I34" s="3">
        <v>8</v>
      </c>
      <c r="J34" s="3">
        <v>9</v>
      </c>
    </row>
    <row r="35" spans="1:10" x14ac:dyDescent="0.25">
      <c r="A35" s="3">
        <v>1</v>
      </c>
      <c r="B35" s="3">
        <f t="array" ref="B35:J43">A35:A43*B34:J34</f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</row>
    <row r="36" spans="1:10" x14ac:dyDescent="0.25">
      <c r="A36" s="3">
        <v>2</v>
      </c>
      <c r="B36" s="3">
        <v>2</v>
      </c>
      <c r="C36" s="3">
        <v>4</v>
      </c>
      <c r="D36" s="3">
        <v>6</v>
      </c>
      <c r="E36" s="3">
        <v>8</v>
      </c>
      <c r="F36" s="3">
        <v>10</v>
      </c>
      <c r="G36" s="3">
        <v>12</v>
      </c>
      <c r="H36" s="3">
        <v>14</v>
      </c>
      <c r="I36" s="3">
        <v>16</v>
      </c>
      <c r="J36" s="3">
        <v>18</v>
      </c>
    </row>
    <row r="37" spans="1:10" x14ac:dyDescent="0.25">
      <c r="A37" s="3">
        <v>3</v>
      </c>
      <c r="B37" s="3">
        <v>3</v>
      </c>
      <c r="C37" s="3">
        <v>6</v>
      </c>
      <c r="D37" s="3">
        <v>9</v>
      </c>
      <c r="E37" s="3">
        <v>12</v>
      </c>
      <c r="F37" s="3">
        <v>15</v>
      </c>
      <c r="G37" s="3">
        <v>18</v>
      </c>
      <c r="H37" s="3">
        <v>21</v>
      </c>
      <c r="I37" s="3">
        <v>24</v>
      </c>
      <c r="J37" s="3">
        <v>27</v>
      </c>
    </row>
    <row r="38" spans="1:10" x14ac:dyDescent="0.25">
      <c r="A38" s="3">
        <v>4</v>
      </c>
      <c r="B38" s="3">
        <v>4</v>
      </c>
      <c r="C38" s="3">
        <v>8</v>
      </c>
      <c r="D38" s="3">
        <v>12</v>
      </c>
      <c r="E38" s="3">
        <v>16</v>
      </c>
      <c r="F38" s="3">
        <v>20</v>
      </c>
      <c r="G38" s="3">
        <v>24</v>
      </c>
      <c r="H38" s="3">
        <v>28</v>
      </c>
      <c r="I38" s="3">
        <v>32</v>
      </c>
      <c r="J38" s="3">
        <v>36</v>
      </c>
    </row>
    <row r="39" spans="1:10" x14ac:dyDescent="0.25">
      <c r="A39" s="3">
        <v>5</v>
      </c>
      <c r="B39" s="3">
        <v>5</v>
      </c>
      <c r="C39" s="3">
        <v>10</v>
      </c>
      <c r="D39" s="3">
        <v>15</v>
      </c>
      <c r="E39" s="3">
        <v>20</v>
      </c>
      <c r="F39" s="3">
        <v>25</v>
      </c>
      <c r="G39" s="3">
        <v>30</v>
      </c>
      <c r="H39" s="3">
        <v>35</v>
      </c>
      <c r="I39" s="3">
        <v>40</v>
      </c>
      <c r="J39" s="3">
        <v>45</v>
      </c>
    </row>
    <row r="40" spans="1:10" x14ac:dyDescent="0.25">
      <c r="A40" s="3">
        <v>6</v>
      </c>
      <c r="B40" s="3">
        <v>6</v>
      </c>
      <c r="C40" s="3">
        <v>12</v>
      </c>
      <c r="D40" s="3">
        <v>18</v>
      </c>
      <c r="E40" s="3">
        <v>24</v>
      </c>
      <c r="F40" s="3">
        <v>30</v>
      </c>
      <c r="G40" s="3">
        <v>36</v>
      </c>
      <c r="H40" s="3">
        <v>42</v>
      </c>
      <c r="I40" s="3">
        <v>48</v>
      </c>
      <c r="J40" s="3">
        <v>54</v>
      </c>
    </row>
    <row r="41" spans="1:10" x14ac:dyDescent="0.25">
      <c r="A41" s="3">
        <v>7</v>
      </c>
      <c r="B41" s="3">
        <v>7</v>
      </c>
      <c r="C41" s="3">
        <v>14</v>
      </c>
      <c r="D41" s="3">
        <v>21</v>
      </c>
      <c r="E41" s="3">
        <v>28</v>
      </c>
      <c r="F41" s="3">
        <v>35</v>
      </c>
      <c r="G41" s="3">
        <v>42</v>
      </c>
      <c r="H41" s="3">
        <v>49</v>
      </c>
      <c r="I41" s="3">
        <v>56</v>
      </c>
      <c r="J41" s="3">
        <v>63</v>
      </c>
    </row>
    <row r="42" spans="1:10" x14ac:dyDescent="0.25">
      <c r="A42" s="3">
        <v>8</v>
      </c>
      <c r="B42" s="3">
        <v>8</v>
      </c>
      <c r="C42" s="3">
        <v>16</v>
      </c>
      <c r="D42" s="3">
        <v>24</v>
      </c>
      <c r="E42" s="3">
        <v>32</v>
      </c>
      <c r="F42" s="3">
        <v>40</v>
      </c>
      <c r="G42" s="3">
        <v>48</v>
      </c>
      <c r="H42" s="3">
        <v>56</v>
      </c>
      <c r="I42" s="3">
        <v>64</v>
      </c>
      <c r="J42" s="3">
        <v>72</v>
      </c>
    </row>
    <row r="43" spans="1:10" x14ac:dyDescent="0.25">
      <c r="A43" s="3">
        <v>9</v>
      </c>
      <c r="B43" s="3">
        <v>9</v>
      </c>
      <c r="C43" s="3">
        <v>18</v>
      </c>
      <c r="D43" s="3">
        <v>27</v>
      </c>
      <c r="E43" s="3">
        <v>36</v>
      </c>
      <c r="F43" s="3">
        <v>45</v>
      </c>
      <c r="G43" s="3">
        <v>54</v>
      </c>
      <c r="H43" s="3">
        <v>63</v>
      </c>
      <c r="I43" s="3">
        <v>72</v>
      </c>
      <c r="J43" s="3">
        <v>81</v>
      </c>
    </row>
    <row r="46" spans="1:10" x14ac:dyDescent="0.25">
      <c r="A46" s="17" t="s">
        <v>58</v>
      </c>
      <c r="B46" s="18"/>
      <c r="C46" s="18"/>
      <c r="D46" s="18"/>
      <c r="E46" s="18"/>
    </row>
    <row r="47" spans="1:10" x14ac:dyDescent="0.25">
      <c r="A47" s="19"/>
      <c r="B47" s="19"/>
      <c r="C47" s="19"/>
      <c r="D47" s="19"/>
      <c r="E47" s="19"/>
    </row>
    <row r="48" spans="1:10" x14ac:dyDescent="0.25">
      <c r="A48" s="25">
        <v>-45000</v>
      </c>
      <c r="B48" s="3"/>
      <c r="C48" s="3"/>
      <c r="D48" s="3"/>
      <c r="E48" s="3"/>
    </row>
    <row r="49" spans="1:12" x14ac:dyDescent="0.25">
      <c r="A49" s="25">
        <v>-120000</v>
      </c>
      <c r="B49" s="3"/>
      <c r="C49" s="3"/>
      <c r="D49" s="3"/>
      <c r="E49" s="3"/>
    </row>
    <row r="50" spans="1:12" x14ac:dyDescent="0.25">
      <c r="A50" s="26">
        <v>0.1125</v>
      </c>
      <c r="B50" s="3"/>
      <c r="C50" s="3"/>
      <c r="D50" s="3"/>
      <c r="E50" s="3"/>
    </row>
    <row r="51" spans="1:12" x14ac:dyDescent="0.25">
      <c r="A51" s="3">
        <v>4</v>
      </c>
      <c r="B51" s="3"/>
      <c r="C51" s="3"/>
      <c r="D51" s="3"/>
      <c r="E51" s="3"/>
    </row>
    <row r="52" spans="1:12" x14ac:dyDescent="0.25">
      <c r="A52" s="15">
        <f>PV(A50,A51*2,A48,A49,0)</f>
        <v>280667.73768203636</v>
      </c>
      <c r="B52" s="25">
        <v>-80000</v>
      </c>
      <c r="C52" s="25">
        <v>-90000</v>
      </c>
      <c r="D52" s="25">
        <v>-100000</v>
      </c>
      <c r="E52" s="25">
        <v>-110000</v>
      </c>
      <c r="G52" s="27"/>
    </row>
    <row r="53" spans="1:12" x14ac:dyDescent="0.25">
      <c r="A53" s="5">
        <v>0.1</v>
      </c>
      <c r="B53" s="28">
        <v>277392.2693223987</v>
      </c>
      <c r="C53" s="28">
        <v>282057.34312449605</v>
      </c>
      <c r="D53" s="28">
        <v>286722.41692659335</v>
      </c>
      <c r="E53" s="28">
        <v>291387.4907286907</v>
      </c>
    </row>
    <row r="54" spans="1:12" x14ac:dyDescent="0.25">
      <c r="A54" s="26">
        <v>0.105</v>
      </c>
      <c r="B54" s="28">
        <v>271754.27660511294</v>
      </c>
      <c r="C54" s="28">
        <v>276253.12932545802</v>
      </c>
      <c r="D54" s="28">
        <v>280751.98204580316</v>
      </c>
      <c r="E54" s="28">
        <v>285250.8347661483</v>
      </c>
    </row>
    <row r="55" spans="1:12" x14ac:dyDescent="0.25">
      <c r="A55" s="5">
        <v>0.12</v>
      </c>
      <c r="B55" s="28">
        <v>255854.44774608614</v>
      </c>
      <c r="C55" s="28">
        <v>259893.28002587982</v>
      </c>
      <c r="D55" s="28">
        <v>263932.11230567354</v>
      </c>
      <c r="E55" s="28">
        <v>267970.94458546722</v>
      </c>
    </row>
    <row r="56" spans="1:12" x14ac:dyDescent="0.25">
      <c r="A56" s="26">
        <v>0.1275</v>
      </c>
      <c r="B56" s="28">
        <v>248436.27628783058</v>
      </c>
      <c r="C56" s="28">
        <v>252265.11961349196</v>
      </c>
      <c r="D56" s="28">
        <v>256093.96293915334</v>
      </c>
      <c r="E56" s="28">
        <v>259922.80626481472</v>
      </c>
    </row>
    <row r="60" spans="1:12" ht="15.75" thickBot="1" x14ac:dyDescent="0.3">
      <c r="A60" s="14" t="s">
        <v>59</v>
      </c>
      <c r="B60" s="29"/>
      <c r="C60" s="29"/>
      <c r="D60" s="29"/>
      <c r="E60" s="29"/>
      <c r="F60" s="3"/>
      <c r="G60" s="30"/>
      <c r="H60" s="31"/>
      <c r="I60" s="31"/>
      <c r="J60" s="31"/>
      <c r="K60" s="31"/>
    </row>
    <row r="61" spans="1:12" x14ac:dyDescent="0.25">
      <c r="A61" s="30"/>
      <c r="B61" s="32" t="s">
        <v>60</v>
      </c>
      <c r="C61" s="33" t="s">
        <v>53</v>
      </c>
      <c r="D61" s="33" t="s">
        <v>61</v>
      </c>
      <c r="E61" s="34" t="s">
        <v>62</v>
      </c>
      <c r="F61" s="35"/>
      <c r="G61" s="30"/>
      <c r="H61" s="31"/>
      <c r="I61" s="31"/>
      <c r="J61" s="36">
        <v>-45000</v>
      </c>
      <c r="K61" s="31"/>
      <c r="L61" s="37">
        <v>-45000</v>
      </c>
    </row>
    <row r="62" spans="1:12" x14ac:dyDescent="0.25">
      <c r="A62" s="30"/>
      <c r="B62" s="38">
        <f ca="1">RANDBETWEEN(4,9)</f>
        <v>7</v>
      </c>
      <c r="C62" s="25">
        <v>-150000</v>
      </c>
      <c r="D62" s="3">
        <f ca="1">RANDBETWEEN(4,9)</f>
        <v>5</v>
      </c>
      <c r="E62" s="39"/>
      <c r="F62" s="35"/>
      <c r="G62" s="30"/>
      <c r="H62" s="31"/>
      <c r="I62" s="31"/>
      <c r="J62" s="36">
        <v>-150000</v>
      </c>
      <c r="K62" s="31"/>
      <c r="L62" s="37">
        <v>-75000</v>
      </c>
    </row>
    <row r="63" spans="1:12" x14ac:dyDescent="0.25">
      <c r="A63" s="30"/>
      <c r="B63" s="38">
        <f ca="1">RANDBETWEEN(6,10)</f>
        <v>6</v>
      </c>
      <c r="C63" s="25">
        <v>-75000</v>
      </c>
      <c r="D63" s="3">
        <f ca="1">RANDBETWEEN(9,16)</f>
        <v>14</v>
      </c>
      <c r="E63" s="39"/>
      <c r="F63" s="35"/>
      <c r="G63" s="30"/>
      <c r="H63" s="31"/>
      <c r="I63" s="31"/>
      <c r="J63" s="40">
        <v>0.1125</v>
      </c>
      <c r="K63" s="31"/>
      <c r="L63" s="41">
        <v>0.1125</v>
      </c>
    </row>
    <row r="64" spans="1:12" x14ac:dyDescent="0.25">
      <c r="A64" s="30"/>
      <c r="B64" s="38">
        <f ca="1">RANDBETWEEN(2,4)</f>
        <v>4</v>
      </c>
      <c r="C64" s="25">
        <v>-50000</v>
      </c>
      <c r="D64" s="3">
        <f ca="1">RANDBETWEEN(14,18)</f>
        <v>15</v>
      </c>
      <c r="E64" s="39"/>
      <c r="F64" s="35"/>
      <c r="G64" s="30"/>
      <c r="H64" s="31"/>
      <c r="I64" s="31"/>
      <c r="J64" s="31">
        <v>4</v>
      </c>
      <c r="K64" s="31"/>
      <c r="L64">
        <v>4</v>
      </c>
    </row>
    <row r="65" spans="1:11" x14ac:dyDescent="0.25">
      <c r="A65" s="30"/>
      <c r="B65" s="38">
        <f ca="1">RANDBETWEEN(12,18)</f>
        <v>13</v>
      </c>
      <c r="C65" s="25">
        <v>-120000</v>
      </c>
      <c r="D65" s="3">
        <f ca="1">RANDBETWEEN(5,8)</f>
        <v>8</v>
      </c>
      <c r="E65" s="39"/>
      <c r="F65" s="35"/>
      <c r="G65" s="30"/>
      <c r="H65" s="31"/>
      <c r="I65" s="31"/>
      <c r="J65" s="31"/>
      <c r="K65" s="31"/>
    </row>
    <row r="66" spans="1:11" ht="15.75" thickBot="1" x14ac:dyDescent="0.3">
      <c r="A66" s="30"/>
      <c r="B66" s="42">
        <f ca="1">RANDBETWEEN(2,6)</f>
        <v>6</v>
      </c>
      <c r="C66" s="43">
        <v>-355000</v>
      </c>
      <c r="D66" s="44">
        <f ca="1">RANDBETWEEN(6,10)</f>
        <v>6</v>
      </c>
      <c r="E66" s="45"/>
      <c r="F66" s="35"/>
      <c r="G66" s="30"/>
      <c r="H66" s="31"/>
      <c r="I66" s="31"/>
      <c r="J66" s="31"/>
      <c r="K66" s="31"/>
    </row>
    <row r="67" spans="1:11" x14ac:dyDescent="0.25">
      <c r="A67" s="3"/>
      <c r="B67" s="19"/>
      <c r="C67" s="19"/>
      <c r="D67" s="19"/>
      <c r="E67" s="19"/>
      <c r="F67" s="3"/>
      <c r="G67" s="30"/>
      <c r="H67" s="31"/>
      <c r="I67" s="31"/>
      <c r="J67" s="31"/>
      <c r="K67" s="31"/>
    </row>
    <row r="68" spans="1:11" x14ac:dyDescent="0.25">
      <c r="A68" s="3"/>
      <c r="B68" s="3"/>
      <c r="C68" s="3"/>
      <c r="D68" s="3"/>
      <c r="E68" s="3"/>
      <c r="F68" s="3"/>
      <c r="G68" s="30"/>
      <c r="H68" s="31"/>
      <c r="I68" s="31"/>
      <c r="J68" s="31"/>
      <c r="K68" s="31"/>
    </row>
    <row r="69" spans="1:11" ht="15.75" thickBot="1" x14ac:dyDescent="0.3">
      <c r="A69" s="29"/>
      <c r="B69" s="29"/>
      <c r="C69" s="29"/>
      <c r="D69" s="29"/>
      <c r="E69" s="29"/>
      <c r="F69" s="29"/>
      <c r="G69" s="46"/>
      <c r="H69" s="31"/>
      <c r="I69" s="31"/>
      <c r="J69" s="31"/>
      <c r="K69" s="31"/>
    </row>
    <row r="70" spans="1:11" x14ac:dyDescent="0.25">
      <c r="A70" s="47">
        <f>PMT(J63,J64*3,J61,J62,0)</f>
        <v>13518.918260167744</v>
      </c>
      <c r="B70" s="33">
        <v>4</v>
      </c>
      <c r="C70" s="33">
        <v>5</v>
      </c>
      <c r="D70" s="33">
        <v>6</v>
      </c>
      <c r="E70" s="33">
        <v>7</v>
      </c>
      <c r="F70" s="33">
        <v>8</v>
      </c>
      <c r="G70" s="34">
        <v>9</v>
      </c>
      <c r="H70" s="31" t="s">
        <v>63</v>
      </c>
      <c r="I70" s="31"/>
      <c r="J70" s="31"/>
      <c r="K70" s="31"/>
    </row>
    <row r="71" spans="1:11" x14ac:dyDescent="0.25">
      <c r="A71" s="48">
        <v>7.0000000000000007E-2</v>
      </c>
      <c r="B71" s="28">
        <v>14050.887787728989</v>
      </c>
      <c r="C71" s="28">
        <v>10909.951816696275</v>
      </c>
      <c r="D71" s="28">
        <v>8885.4573233805895</v>
      </c>
      <c r="E71" s="28">
        <v>7496.3553245324647</v>
      </c>
      <c r="F71" s="28">
        <v>6501.8590432158899</v>
      </c>
      <c r="G71" s="49">
        <v>5768.0181334688805</v>
      </c>
      <c r="H71" s="31"/>
      <c r="I71" s="31"/>
      <c r="J71" s="31"/>
      <c r="K71" s="31"/>
    </row>
    <row r="72" spans="1:11" x14ac:dyDescent="0.25">
      <c r="A72" s="48">
        <v>0.08</v>
      </c>
      <c r="B72" s="28">
        <v>13875.528300271561</v>
      </c>
      <c r="C72" s="28">
        <v>10781.761262523909</v>
      </c>
      <c r="D72" s="28">
        <v>8806.9087014433626</v>
      </c>
      <c r="E72" s="28">
        <v>7467.288812776068</v>
      </c>
      <c r="F72" s="28">
        <v>6520.7025126921317</v>
      </c>
      <c r="G72" s="49">
        <v>5832.3787604750578</v>
      </c>
      <c r="H72" s="31"/>
      <c r="I72" s="31"/>
      <c r="J72" s="31"/>
      <c r="K72" s="31"/>
    </row>
    <row r="73" spans="1:11" x14ac:dyDescent="0.25">
      <c r="A73" s="48">
        <v>0.09</v>
      </c>
      <c r="B73" s="28">
        <v>13731.878401553222</v>
      </c>
      <c r="C73" s="28">
        <v>10691.482116810468</v>
      </c>
      <c r="D73" s="28">
        <v>8771.3966807162797</v>
      </c>
      <c r="E73" s="28">
        <v>7485.2437797402154</v>
      </c>
      <c r="F73" s="28">
        <v>6589.3993324075409</v>
      </c>
      <c r="G73" s="49">
        <v>5948.306553499152</v>
      </c>
      <c r="H73" s="31"/>
      <c r="I73" s="31"/>
      <c r="J73" s="31"/>
      <c r="K73" s="31"/>
    </row>
    <row r="74" spans="1:11" x14ac:dyDescent="0.25">
      <c r="A74" s="48">
        <v>0.1</v>
      </c>
      <c r="B74" s="28">
        <v>13618.846444556031</v>
      </c>
      <c r="C74" s="28">
        <v>10637.386493037584</v>
      </c>
      <c r="D74" s="28">
        <v>8776.39333334004</v>
      </c>
      <c r="E74" s="28">
        <v>7546.7560126294738</v>
      </c>
      <c r="F74" s="28">
        <v>6703.4563883841247</v>
      </c>
      <c r="G74" s="49">
        <v>6110.2402438547142</v>
      </c>
      <c r="H74" s="31"/>
      <c r="I74" s="31"/>
      <c r="J74" s="31"/>
      <c r="K74" s="31"/>
    </row>
    <row r="75" spans="1:11" x14ac:dyDescent="0.25">
      <c r="A75" s="48">
        <v>0.11</v>
      </c>
      <c r="B75" s="28">
        <v>13535.320848972782</v>
      </c>
      <c r="C75" s="28">
        <v>10617.721708285348</v>
      </c>
      <c r="D75" s="28">
        <v>8819.3596618791926</v>
      </c>
      <c r="E75" s="28">
        <v>7648.3963507503049</v>
      </c>
      <c r="F75" s="28">
        <v>6858.5061987389927</v>
      </c>
      <c r="G75" s="49">
        <v>6312.8869099960202</v>
      </c>
      <c r="H75" s="31"/>
      <c r="I75" s="31"/>
      <c r="J75" s="31"/>
      <c r="K75" s="31"/>
    </row>
    <row r="76" spans="1:11" x14ac:dyDescent="0.25">
      <c r="A76" s="48">
        <v>0.12</v>
      </c>
      <c r="B76" s="28">
        <v>13480.177480829176</v>
      </c>
      <c r="C76" s="28">
        <v>10630.726731037537</v>
      </c>
      <c r="D76" s="28">
        <v>8897.7757311425648</v>
      </c>
      <c r="E76" s="28">
        <v>7786.8178462949709</v>
      </c>
      <c r="F76" s="28">
        <v>7050.3711401218934</v>
      </c>
      <c r="G76" s="49">
        <v>6551.2982654030757</v>
      </c>
      <c r="H76" s="31"/>
      <c r="I76" s="31"/>
      <c r="J76" s="31"/>
      <c r="K76" s="31"/>
    </row>
    <row r="77" spans="1:11" x14ac:dyDescent="0.25">
      <c r="A77" s="48">
        <v>0.13</v>
      </c>
      <c r="B77" s="28">
        <v>13452.286515436868</v>
      </c>
      <c r="C77" s="28">
        <v>10674.647035219721</v>
      </c>
      <c r="D77" s="28">
        <v>9009.1666816261913</v>
      </c>
      <c r="E77" s="28">
        <v>7958.793939782001</v>
      </c>
      <c r="F77" s="28">
        <v>7275.110806093182</v>
      </c>
      <c r="G77" s="49">
        <v>6820.9191734265551</v>
      </c>
      <c r="H77" s="31"/>
      <c r="I77" s="31"/>
      <c r="J77" s="31"/>
      <c r="K77" s="31"/>
    </row>
    <row r="78" spans="1:11" ht="15.75" thickBot="1" x14ac:dyDescent="0.3">
      <c r="A78" s="50">
        <v>0.14000000000000001</v>
      </c>
      <c r="B78" s="51">
        <v>13450.51875002646</v>
      </c>
      <c r="C78" s="51">
        <v>10747.747777205444</v>
      </c>
      <c r="D78" s="51">
        <v>9151.1245571406853</v>
      </c>
      <c r="E78" s="51">
        <v>8161.2479275823334</v>
      </c>
      <c r="F78" s="51">
        <v>7529.053924302124</v>
      </c>
      <c r="G78" s="52">
        <v>7117.6123697962475</v>
      </c>
      <c r="H78" s="31"/>
      <c r="I78" s="31"/>
      <c r="J78" s="31"/>
      <c r="K78" s="31"/>
    </row>
    <row r="79" spans="1:11" x14ac:dyDescent="0.25">
      <c r="A79" s="19"/>
      <c r="B79" s="19"/>
      <c r="C79" s="19"/>
      <c r="D79" s="19"/>
      <c r="E79" s="19"/>
      <c r="F79" s="19"/>
      <c r="G79" s="53"/>
      <c r="H79" s="31"/>
      <c r="I79" s="31"/>
      <c r="J79" s="31"/>
      <c r="K79" s="31"/>
    </row>
    <row r="80" spans="1:11" x14ac:dyDescent="0.25">
      <c r="A80" s="3"/>
      <c r="B80" s="3"/>
      <c r="C80" s="3"/>
      <c r="D80" s="3"/>
      <c r="E80" s="3"/>
      <c r="F80" s="3"/>
      <c r="G80" s="30"/>
      <c r="H80" s="31"/>
      <c r="I80" s="31"/>
      <c r="J80" s="31"/>
      <c r="K80" s="31"/>
    </row>
    <row r="81" spans="1:11" x14ac:dyDescent="0.25">
      <c r="A81" s="3"/>
      <c r="B81" s="3"/>
      <c r="C81" s="3"/>
      <c r="D81" s="3"/>
      <c r="E81" s="3"/>
      <c r="F81" s="3"/>
      <c r="G81" s="30"/>
      <c r="H81" s="31"/>
      <c r="I81" s="31"/>
      <c r="J81" s="31"/>
      <c r="K81" s="31"/>
    </row>
    <row r="82" spans="1:11" ht="15.75" thickBot="1" x14ac:dyDescent="0.3">
      <c r="A82" s="29"/>
      <c r="B82" s="29"/>
      <c r="C82" s="29"/>
      <c r="D82" s="29"/>
      <c r="E82" s="29"/>
      <c r="F82" s="29"/>
      <c r="G82" s="46"/>
      <c r="H82" s="31"/>
      <c r="I82" s="31"/>
      <c r="J82" s="31"/>
      <c r="K82" s="31"/>
    </row>
    <row r="83" spans="1:11" x14ac:dyDescent="0.25">
      <c r="A83" s="47">
        <f>PMT(L63,L64*2,L61,L62,0)</f>
        <v>15089.314122949014</v>
      </c>
      <c r="B83" s="33">
        <v>6</v>
      </c>
      <c r="C83" s="33">
        <v>7</v>
      </c>
      <c r="D83" s="33">
        <v>8</v>
      </c>
      <c r="E83" s="33">
        <v>9</v>
      </c>
      <c r="F83" s="34">
        <v>10</v>
      </c>
      <c r="G83" s="31"/>
      <c r="H83" s="31" t="s">
        <v>63</v>
      </c>
      <c r="I83" s="31"/>
      <c r="J83" s="31"/>
      <c r="K83" s="31"/>
    </row>
    <row r="84" spans="1:11" x14ac:dyDescent="0.25">
      <c r="A84" s="48">
        <v>0.09</v>
      </c>
      <c r="B84" s="28">
        <v>10008.079016340445</v>
      </c>
      <c r="C84" s="28">
        <v>8661.9807622267235</v>
      </c>
      <c r="D84" s="28">
        <v>7685.9891649098563</v>
      </c>
      <c r="E84" s="28">
        <v>6955.4748804407873</v>
      </c>
      <c r="F84" s="49">
        <v>6395.5770009875096</v>
      </c>
      <c r="G84" s="31"/>
      <c r="H84" s="31"/>
      <c r="I84" s="31"/>
      <c r="J84" s="31"/>
      <c r="K84" s="31"/>
    </row>
    <row r="85" spans="1:11" x14ac:dyDescent="0.25">
      <c r="A85" s="48">
        <v>0.1</v>
      </c>
      <c r="B85" s="28">
        <v>10111.597812034481</v>
      </c>
      <c r="C85" s="28">
        <v>8789.5467876764051</v>
      </c>
      <c r="D85" s="28">
        <v>7837.9944843923822</v>
      </c>
      <c r="E85" s="28">
        <v>7131.6266666707934</v>
      </c>
      <c r="F85" s="49">
        <v>6595.1549727054953</v>
      </c>
      <c r="G85" s="31"/>
      <c r="H85" s="31"/>
      <c r="I85" s="31"/>
      <c r="J85" s="31"/>
      <c r="K85" s="31"/>
    </row>
    <row r="86" spans="1:11" x14ac:dyDescent="0.25">
      <c r="A86" s="48">
        <v>0.11</v>
      </c>
      <c r="B86" s="28">
        <v>10233.274368598635</v>
      </c>
      <c r="C86" s="28">
        <v>8937.3841816894546</v>
      </c>
      <c r="D86" s="28">
        <v>8012.009639588663</v>
      </c>
      <c r="E86" s="28">
        <v>7331.1444073102693</v>
      </c>
      <c r="F86" s="49">
        <v>6819.0764252570661</v>
      </c>
      <c r="G86" s="31"/>
      <c r="H86" s="31"/>
      <c r="I86" s="31"/>
      <c r="J86" s="31"/>
      <c r="K86" s="31"/>
    </row>
    <row r="87" spans="1:11" x14ac:dyDescent="0.25">
      <c r="A87" s="48">
        <v>0.12</v>
      </c>
      <c r="B87" s="28">
        <v>10372.416911279492</v>
      </c>
      <c r="C87" s="28">
        <v>9104.5495329218011</v>
      </c>
      <c r="D87" s="28">
        <v>8206.8021639952385</v>
      </c>
      <c r="E87" s="28">
        <v>7552.47737301081</v>
      </c>
      <c r="F87" s="49">
        <v>7065.4536047592792</v>
      </c>
      <c r="G87" s="31"/>
      <c r="H87" s="31"/>
      <c r="I87" s="31"/>
      <c r="J87" s="31"/>
      <c r="K87" s="31"/>
    </row>
    <row r="88" spans="1:11" x14ac:dyDescent="0.25">
      <c r="A88" s="48">
        <v>0.13</v>
      </c>
      <c r="B88" s="28">
        <v>10528.330163345767</v>
      </c>
      <c r="C88" s="28">
        <v>9290.0995069900237</v>
      </c>
      <c r="D88" s="28">
        <v>8421.1493360787263</v>
      </c>
      <c r="E88" s="28">
        <v>7794.1025733084261</v>
      </c>
      <c r="F88" s="49">
        <v>7332.4546130172912</v>
      </c>
      <c r="G88" s="31"/>
      <c r="H88" s="31"/>
      <c r="I88" s="31"/>
      <c r="J88" s="31"/>
      <c r="K88" s="31"/>
    </row>
    <row r="89" spans="1:11" x14ac:dyDescent="0.25">
      <c r="A89" s="48">
        <v>0.14000000000000001</v>
      </c>
      <c r="B89" s="28">
        <v>10700.319230785513</v>
      </c>
      <c r="C89" s="28">
        <v>9493.0973726319462</v>
      </c>
      <c r="D89" s="28">
        <v>8653.8480028876747</v>
      </c>
      <c r="E89" s="28">
        <v>8054.5381890096523</v>
      </c>
      <c r="F89" s="49">
        <v>7618.3201908532237</v>
      </c>
      <c r="G89" s="31"/>
      <c r="H89" s="31"/>
      <c r="I89" s="31"/>
      <c r="J89" s="31"/>
      <c r="K89" s="31"/>
    </row>
    <row r="90" spans="1:11" x14ac:dyDescent="0.25">
      <c r="A90" s="48">
        <v>0.15</v>
      </c>
      <c r="B90" s="28">
        <v>10887.693135700742</v>
      </c>
      <c r="C90" s="28">
        <v>9712.6187800610078</v>
      </c>
      <c r="D90" s="28">
        <v>8903.722964030907</v>
      </c>
      <c r="E90" s="28">
        <v>8332.3544822589829</v>
      </c>
      <c r="F90" s="49">
        <v>7921.3764486892651</v>
      </c>
      <c r="G90" s="31"/>
      <c r="H90" s="31"/>
      <c r="I90" s="31"/>
      <c r="J90" s="31"/>
      <c r="K90" s="31"/>
    </row>
    <row r="91" spans="1:11" ht="15.75" thickBot="1" x14ac:dyDescent="0.3">
      <c r="A91" s="50">
        <v>0.16</v>
      </c>
      <c r="B91" s="51">
        <v>11089.767993020672</v>
      </c>
      <c r="C91" s="51">
        <v>9947.7567906629065</v>
      </c>
      <c r="D91" s="51">
        <v>9169.6339474486558</v>
      </c>
      <c r="E91" s="51">
        <v>8626.1823124895291</v>
      </c>
      <c r="F91" s="52">
        <v>8240.0438859914393</v>
      </c>
      <c r="G91" s="31"/>
      <c r="H91" s="31"/>
      <c r="I91" s="31"/>
      <c r="J91" s="31"/>
      <c r="K91" s="31"/>
    </row>
    <row r="92" spans="1:11" x14ac:dyDescent="0.25">
      <c r="A92" s="19"/>
      <c r="B92" s="19"/>
      <c r="C92" s="19"/>
      <c r="D92" s="19"/>
      <c r="E92" s="53"/>
      <c r="F92" s="31"/>
      <c r="G92" s="31"/>
      <c r="H92" s="31"/>
      <c r="I92" s="31"/>
      <c r="J92" s="31"/>
      <c r="K92" s="31"/>
    </row>
    <row r="93" spans="1:11" x14ac:dyDescent="0.25">
      <c r="A93" s="3"/>
      <c r="B93" s="3"/>
      <c r="C93" s="3"/>
      <c r="D93" s="3"/>
      <c r="E93" s="30"/>
      <c r="F93" s="31"/>
      <c r="G93" s="31"/>
      <c r="H93" s="31"/>
      <c r="I93" s="31"/>
      <c r="J93" s="31"/>
      <c r="K93" s="31"/>
    </row>
    <row r="94" spans="1:11" x14ac:dyDescent="0.25">
      <c r="A94" s="3"/>
      <c r="B94" s="3"/>
      <c r="C94" s="3"/>
      <c r="D94" s="3"/>
      <c r="E94" s="30"/>
      <c r="F94" s="31"/>
      <c r="G94" s="31"/>
      <c r="H94" s="31"/>
      <c r="I94" s="31"/>
      <c r="J94" s="36">
        <v>-45000</v>
      </c>
      <c r="K94" s="31"/>
    </row>
    <row r="95" spans="1:11" x14ac:dyDescent="0.25">
      <c r="A95" s="3"/>
      <c r="B95" s="3"/>
      <c r="C95" s="3"/>
      <c r="D95" s="3"/>
      <c r="E95" s="30"/>
      <c r="F95" s="31"/>
      <c r="G95" s="31"/>
      <c r="H95" s="31"/>
      <c r="I95" s="31"/>
      <c r="J95" s="36">
        <v>-50000</v>
      </c>
      <c r="K95" s="31"/>
    </row>
    <row r="96" spans="1:11" x14ac:dyDescent="0.25">
      <c r="A96" s="3"/>
      <c r="B96" s="3"/>
      <c r="C96" s="3"/>
      <c r="D96" s="3"/>
      <c r="E96" s="30"/>
      <c r="F96" s="31"/>
      <c r="G96" s="31"/>
      <c r="H96" s="31"/>
      <c r="I96" s="31"/>
      <c r="J96" s="40">
        <v>0.1125</v>
      </c>
      <c r="K96" s="31"/>
    </row>
    <row r="97" spans="1:11" ht="15.75" thickBot="1" x14ac:dyDescent="0.3">
      <c r="A97" s="29"/>
      <c r="B97" s="29"/>
      <c r="C97" s="29"/>
      <c r="D97" s="29"/>
      <c r="E97" s="30"/>
      <c r="F97" s="31"/>
      <c r="G97" s="31"/>
      <c r="H97" s="31"/>
      <c r="I97" s="31"/>
      <c r="J97" s="31">
        <v>4</v>
      </c>
      <c r="K97" s="31"/>
    </row>
    <row r="98" spans="1:11" x14ac:dyDescent="0.25">
      <c r="A98" s="47">
        <f>PMT(J96,J97*12,J94,J95,0)</f>
        <v>5126.9296050222838</v>
      </c>
      <c r="B98" s="33">
        <v>2</v>
      </c>
      <c r="C98" s="33">
        <v>3</v>
      </c>
      <c r="D98" s="34">
        <v>4</v>
      </c>
      <c r="E98" s="54"/>
      <c r="F98" s="31"/>
      <c r="G98" s="31"/>
      <c r="H98" s="31"/>
      <c r="I98" s="31"/>
      <c r="J98" s="31"/>
      <c r="K98" s="31"/>
    </row>
    <row r="99" spans="1:11" x14ac:dyDescent="0.25">
      <c r="A99" s="48">
        <v>0.14000000000000001</v>
      </c>
      <c r="B99" s="28">
        <v>6898.7698605574469</v>
      </c>
      <c r="C99" s="28">
        <v>6419.999058115046</v>
      </c>
      <c r="D99" s="49">
        <v>6324.7300819869324</v>
      </c>
      <c r="E99" s="54"/>
      <c r="F99" s="31"/>
      <c r="G99" s="31"/>
      <c r="H99" s="31"/>
      <c r="I99" s="31"/>
      <c r="J99" s="31"/>
      <c r="K99" s="31"/>
    </row>
    <row r="100" spans="1:11" x14ac:dyDescent="0.25">
      <c r="A100" s="48">
        <v>0.15</v>
      </c>
      <c r="B100" s="28">
        <v>7265.8338141054055</v>
      </c>
      <c r="C100" s="28">
        <v>6843.6564347965832</v>
      </c>
      <c r="D100" s="49">
        <v>6767.4120083127136</v>
      </c>
      <c r="E100" s="54"/>
      <c r="F100" s="31"/>
      <c r="G100" s="31"/>
      <c r="H100" s="31"/>
      <c r="I100" s="31"/>
      <c r="J100" s="31"/>
      <c r="K100" s="31"/>
    </row>
    <row r="101" spans="1:11" x14ac:dyDescent="0.25">
      <c r="A101" s="48">
        <v>0.16</v>
      </c>
      <c r="B101" s="28">
        <v>7643.9716919454677</v>
      </c>
      <c r="C101" s="28">
        <v>7273.0192363304177</v>
      </c>
      <c r="D101" s="49">
        <v>7212.2520858350535</v>
      </c>
      <c r="E101" s="54"/>
      <c r="F101" s="31"/>
      <c r="G101" s="31"/>
      <c r="H101" s="31"/>
      <c r="I101" s="31"/>
      <c r="J101" s="31"/>
      <c r="K101" s="31"/>
    </row>
    <row r="102" spans="1:11" x14ac:dyDescent="0.25">
      <c r="A102" s="48">
        <v>0.17</v>
      </c>
      <c r="B102" s="28">
        <v>8031.8211814538954</v>
      </c>
      <c r="C102" s="28">
        <v>7706.8864150379404</v>
      </c>
      <c r="D102" s="49">
        <v>7658.6195162153008</v>
      </c>
      <c r="E102" s="54"/>
      <c r="F102" s="31"/>
      <c r="G102" s="31"/>
      <c r="H102" s="31"/>
      <c r="I102" s="31"/>
      <c r="J102" s="31"/>
      <c r="K102" s="31"/>
    </row>
    <row r="103" spans="1:11" ht="15.75" thickBot="1" x14ac:dyDescent="0.3">
      <c r="A103" s="50">
        <v>0.18</v>
      </c>
      <c r="B103" s="51">
        <v>8428.1582441151641</v>
      </c>
      <c r="C103" s="51">
        <v>8144.2962947909209</v>
      </c>
      <c r="D103" s="52">
        <v>8106.0647619821457</v>
      </c>
      <c r="E103" s="54"/>
      <c r="F103" s="31"/>
      <c r="G103" s="31"/>
      <c r="H103" s="31"/>
      <c r="I103" s="31"/>
      <c r="J103" s="31"/>
      <c r="K103" s="31"/>
    </row>
    <row r="104" spans="1:11" x14ac:dyDescent="0.25">
      <c r="A104" s="55"/>
      <c r="B104" s="19"/>
      <c r="C104" s="19"/>
      <c r="D104" s="19"/>
      <c r="E104" s="30"/>
      <c r="F104" s="31"/>
      <c r="G104" s="31"/>
      <c r="H104" s="31"/>
      <c r="I104" s="31"/>
      <c r="J104" s="31"/>
      <c r="K104" s="31"/>
    </row>
    <row r="105" spans="1:11" x14ac:dyDescent="0.25">
      <c r="A105" s="5"/>
      <c r="B105" s="3"/>
      <c r="C105" s="3"/>
      <c r="D105" s="3"/>
      <c r="E105" s="30"/>
      <c r="F105" s="31"/>
      <c r="G105" s="31"/>
      <c r="H105" s="31"/>
      <c r="I105" s="31"/>
      <c r="J105" s="31"/>
      <c r="K105" s="31"/>
    </row>
    <row r="106" spans="1:11" x14ac:dyDescent="0.25">
      <c r="A106" s="5"/>
      <c r="B106" s="3"/>
      <c r="C106" s="3"/>
      <c r="D106" s="3"/>
      <c r="E106" s="30"/>
      <c r="F106" s="31"/>
      <c r="G106" s="31"/>
      <c r="H106" s="31"/>
      <c r="I106" s="31"/>
      <c r="J106" s="36">
        <v>-45000</v>
      </c>
      <c r="K106" s="31"/>
    </row>
    <row r="107" spans="1:11" ht="15.75" thickBot="1" x14ac:dyDescent="0.3">
      <c r="A107" s="29"/>
      <c r="B107" s="29"/>
      <c r="C107" s="29"/>
      <c r="D107" s="29"/>
      <c r="E107" s="46"/>
      <c r="F107" s="31"/>
      <c r="G107" s="31"/>
      <c r="H107" s="31"/>
      <c r="I107" s="31"/>
      <c r="J107" s="36">
        <v>-120000</v>
      </c>
      <c r="K107" s="31"/>
    </row>
    <row r="108" spans="1:11" x14ac:dyDescent="0.25">
      <c r="A108" s="47">
        <f>PMT(J108,J109*3,J106,J107,0)</f>
        <v>12217.930835526549</v>
      </c>
      <c r="B108" s="33">
        <v>5</v>
      </c>
      <c r="C108" s="33">
        <v>6</v>
      </c>
      <c r="D108" s="33">
        <v>7</v>
      </c>
      <c r="E108" s="34">
        <v>8</v>
      </c>
      <c r="F108" s="31"/>
      <c r="G108" s="31"/>
      <c r="H108" s="31"/>
      <c r="I108" s="31"/>
      <c r="J108" s="40">
        <v>0.1125</v>
      </c>
      <c r="K108" s="31"/>
    </row>
    <row r="109" spans="1:11" x14ac:dyDescent="0.25">
      <c r="A109" s="48">
        <v>0.12</v>
      </c>
      <c r="B109" s="28">
        <v>9825.9995416471484</v>
      </c>
      <c r="C109" s="28">
        <v>8359.6563878898651</v>
      </c>
      <c r="D109" s="28">
        <v>7419.6151007111266</v>
      </c>
      <c r="E109" s="49">
        <v>6796.4678877954475</v>
      </c>
      <c r="F109" s="31"/>
      <c r="G109" s="31"/>
      <c r="H109" s="31"/>
      <c r="I109" s="31"/>
      <c r="J109" s="31">
        <v>4</v>
      </c>
      <c r="K109" s="31"/>
    </row>
    <row r="110" spans="1:11" x14ac:dyDescent="0.25">
      <c r="A110" s="48">
        <v>0.13</v>
      </c>
      <c r="B110" s="28">
        <v>9932.393645185919</v>
      </c>
      <c r="C110" s="28">
        <v>8523.1410382990816</v>
      </c>
      <c r="D110" s="28">
        <v>7634.3641028924621</v>
      </c>
      <c r="E110" s="49">
        <v>7055.8629897711535</v>
      </c>
      <c r="F110" s="31"/>
      <c r="G110" s="31"/>
      <c r="H110" s="31"/>
      <c r="I110" s="31"/>
      <c r="J110" s="31"/>
      <c r="K110" s="31"/>
    </row>
    <row r="111" spans="1:11" x14ac:dyDescent="0.25">
      <c r="A111" s="48">
        <v>0.14000000000000001</v>
      </c>
      <c r="B111" s="28">
        <v>10063.478888404608</v>
      </c>
      <c r="C111" s="28">
        <v>8712.4900098882717</v>
      </c>
      <c r="D111" s="28">
        <v>7874.9020925696659</v>
      </c>
      <c r="E111" s="49">
        <v>7339.9687051787241</v>
      </c>
      <c r="F111" s="31"/>
      <c r="G111" s="31"/>
      <c r="H111" s="31"/>
      <c r="I111" s="31"/>
      <c r="J111" s="31"/>
      <c r="K111" s="31"/>
    </row>
    <row r="112" spans="1:11" x14ac:dyDescent="0.25">
      <c r="A112" s="48">
        <v>0.15</v>
      </c>
      <c r="B112" s="28">
        <v>10217.813686639678</v>
      </c>
      <c r="C112" s="28">
        <v>8925.7374131061006</v>
      </c>
      <c r="D112" s="28">
        <v>8138.7705860621945</v>
      </c>
      <c r="E112" s="49">
        <v>7645.9218876567566</v>
      </c>
      <c r="F112" s="31"/>
      <c r="G112" s="31"/>
      <c r="H112" s="31"/>
      <c r="I112" s="31"/>
      <c r="J112" s="31"/>
      <c r="K112" s="31"/>
    </row>
    <row r="113" spans="1:11" x14ac:dyDescent="0.25">
      <c r="A113" s="48">
        <v>0.16</v>
      </c>
      <c r="B113" s="28">
        <v>10393.991090172707</v>
      </c>
      <c r="C113" s="28">
        <v>9161.0006796731013</v>
      </c>
      <c r="D113" s="28">
        <v>8423.6679084905008</v>
      </c>
      <c r="E113" s="49">
        <v>7971.1087281158107</v>
      </c>
      <c r="F113" s="31"/>
      <c r="G113" s="31"/>
      <c r="H113" s="31"/>
      <c r="I113" s="31"/>
      <c r="J113" s="31"/>
      <c r="K113" s="31"/>
    </row>
    <row r="114" spans="1:11" x14ac:dyDescent="0.25">
      <c r="A114" s="48">
        <v>0.17</v>
      </c>
      <c r="B114" s="28">
        <v>10590.645674347707</v>
      </c>
      <c r="C114" s="28">
        <v>9416.489231456655</v>
      </c>
      <c r="D114" s="28">
        <v>8727.455779154634</v>
      </c>
      <c r="E114" s="49">
        <v>8313.1631046304501</v>
      </c>
      <c r="F114" s="31"/>
      <c r="G114" s="31"/>
      <c r="H114" s="31"/>
      <c r="I114" s="31"/>
      <c r="J114" s="31"/>
      <c r="K114" s="31"/>
    </row>
    <row r="115" spans="1:11" ht="15.75" thickBot="1" x14ac:dyDescent="0.3">
      <c r="A115" s="50">
        <v>0.18</v>
      </c>
      <c r="B115" s="51">
        <v>10806.459115744852</v>
      </c>
      <c r="C115" s="51">
        <v>9690.5104098232423</v>
      </c>
      <c r="D115" s="51">
        <v>9048.1614035795374</v>
      </c>
      <c r="E115" s="52">
        <v>8669.9590555684463</v>
      </c>
      <c r="F115" s="31"/>
      <c r="G115" s="31"/>
      <c r="H115" s="31"/>
      <c r="I115" s="31"/>
      <c r="J115" s="31"/>
      <c r="K115" s="31"/>
    </row>
    <row r="116" spans="1:11" x14ac:dyDescent="0.25">
      <c r="A116" s="19"/>
      <c r="B116" s="19"/>
      <c r="C116" s="19"/>
      <c r="D116" s="19"/>
      <c r="E116" s="53"/>
      <c r="F116" s="31"/>
      <c r="G116" s="31"/>
      <c r="H116" s="31"/>
      <c r="I116" s="31"/>
      <c r="J116" s="31"/>
      <c r="K116" s="31"/>
    </row>
    <row r="117" spans="1:11" x14ac:dyDescent="0.25">
      <c r="A117" s="3"/>
      <c r="B117" s="3"/>
      <c r="C117" s="3"/>
      <c r="D117" s="3"/>
      <c r="E117" s="30"/>
      <c r="F117" s="31"/>
      <c r="G117" s="31"/>
      <c r="H117" s="31"/>
      <c r="I117" s="31"/>
      <c r="J117" s="31"/>
      <c r="K117" s="31"/>
    </row>
    <row r="118" spans="1:11" x14ac:dyDescent="0.25">
      <c r="A118" s="3"/>
      <c r="B118" s="3"/>
      <c r="C118" s="3"/>
      <c r="D118" s="3"/>
      <c r="E118" s="30"/>
      <c r="F118" s="31"/>
      <c r="G118" s="31"/>
      <c r="H118" s="31"/>
      <c r="I118" s="31"/>
      <c r="J118" s="31"/>
      <c r="K118" s="36">
        <v>-45000</v>
      </c>
    </row>
    <row r="119" spans="1:11" x14ac:dyDescent="0.25">
      <c r="A119" s="3"/>
      <c r="B119" s="3"/>
      <c r="C119" s="3"/>
      <c r="D119" s="3"/>
      <c r="E119" s="30"/>
      <c r="F119" s="31"/>
      <c r="G119" s="31"/>
      <c r="H119" s="31"/>
      <c r="I119" s="31"/>
      <c r="J119" s="31"/>
      <c r="K119" s="36">
        <v>-355000</v>
      </c>
    </row>
    <row r="120" spans="1:11" ht="15.75" thickBot="1" x14ac:dyDescent="0.3">
      <c r="A120" s="29"/>
      <c r="B120" s="29"/>
      <c r="C120" s="29"/>
      <c r="D120" s="29"/>
      <c r="E120" s="46"/>
      <c r="F120" s="31"/>
      <c r="G120" s="31"/>
      <c r="H120" s="31"/>
      <c r="I120" s="31"/>
      <c r="J120" s="31"/>
      <c r="K120" s="40">
        <v>0.1125</v>
      </c>
    </row>
    <row r="121" spans="1:11" x14ac:dyDescent="0.25">
      <c r="A121" s="47">
        <f>PMT(K120,K121*12,K118,K119,0)</f>
        <v>5333.7825474622477</v>
      </c>
      <c r="B121" s="33">
        <v>2</v>
      </c>
      <c r="C121" s="33">
        <v>3</v>
      </c>
      <c r="D121" s="33">
        <v>4</v>
      </c>
      <c r="E121" s="33">
        <v>5</v>
      </c>
      <c r="F121" s="34">
        <v>6</v>
      </c>
      <c r="G121" s="31"/>
      <c r="H121" s="31"/>
      <c r="I121" s="31"/>
      <c r="J121" s="31"/>
      <c r="K121" s="31">
        <v>4</v>
      </c>
    </row>
    <row r="122" spans="1:11" x14ac:dyDescent="0.25">
      <c r="A122" s="48">
        <v>0.06</v>
      </c>
      <c r="B122" s="28">
        <v>10571.601993417366</v>
      </c>
      <c r="C122" s="28">
        <v>6057.933930481262</v>
      </c>
      <c r="D122" s="28">
        <v>4259.0619710302581</v>
      </c>
      <c r="E122" s="28">
        <v>3450.2886066406918</v>
      </c>
      <c r="F122" s="49">
        <v>3067.0975644418609</v>
      </c>
      <c r="G122" s="31"/>
      <c r="H122" s="31"/>
      <c r="I122" s="31"/>
      <c r="J122" s="31"/>
      <c r="K122" s="31"/>
    </row>
    <row r="123" spans="1:11" x14ac:dyDescent="0.25">
      <c r="A123" s="48">
        <v>7.0000000000000007E-2</v>
      </c>
      <c r="B123" s="28">
        <v>10025.608293776186</v>
      </c>
      <c r="C123" s="28">
        <v>5836.1238765106509</v>
      </c>
      <c r="D123" s="28">
        <v>4282.2781291967913</v>
      </c>
      <c r="E123" s="28">
        <v>3641.6902000077753</v>
      </c>
      <c r="F123" s="49">
        <v>3366.205439122914</v>
      </c>
      <c r="G123" s="31"/>
      <c r="H123" s="31"/>
      <c r="I123" s="31"/>
      <c r="J123" s="31"/>
      <c r="K123" s="31"/>
    </row>
    <row r="124" spans="1:11" x14ac:dyDescent="0.25">
      <c r="A124" s="48">
        <v>0.08</v>
      </c>
      <c r="B124" s="28">
        <v>9591.1846414197607</v>
      </c>
      <c r="C124" s="28">
        <v>5737.8696307485643</v>
      </c>
      <c r="D124" s="28">
        <v>4416.1064079280713</v>
      </c>
      <c r="E124" s="28">
        <v>3919.1795054582649</v>
      </c>
      <c r="F124" s="49">
        <v>3725.9929267086786</v>
      </c>
      <c r="G124" s="31"/>
      <c r="H124" s="31"/>
      <c r="I124" s="31"/>
      <c r="J124" s="31"/>
      <c r="K124" s="31"/>
    </row>
    <row r="125" spans="1:11" x14ac:dyDescent="0.25">
      <c r="A125" s="48">
        <v>0.09</v>
      </c>
      <c r="B125" s="28">
        <v>9259.0242716052126</v>
      </c>
      <c r="C125" s="28">
        <v>5744.019989303004</v>
      </c>
      <c r="D125" s="28">
        <v>4634.555678529081</v>
      </c>
      <c r="E125" s="28">
        <v>4255.6775082719278</v>
      </c>
      <c r="F125" s="49">
        <v>4122.8572359964301</v>
      </c>
      <c r="G125" s="31"/>
      <c r="H125" s="31"/>
      <c r="I125" s="31"/>
      <c r="J125" s="31"/>
      <c r="K125" s="31"/>
    </row>
    <row r="126" spans="1:11" ht="15.75" thickBot="1" x14ac:dyDescent="0.3">
      <c r="A126" s="50">
        <v>0.1</v>
      </c>
      <c r="B126" s="51">
        <v>9019.9105402751247</v>
      </c>
      <c r="C126" s="51">
        <v>5837.2255273493302</v>
      </c>
      <c r="D126" s="51">
        <v>4916.5918806786358</v>
      </c>
      <c r="E126" s="51">
        <v>4631.803690201632</v>
      </c>
      <c r="F126" s="52">
        <v>4541.9026388576776</v>
      </c>
      <c r="G126" s="31"/>
      <c r="H126" s="31"/>
      <c r="I126" s="31"/>
      <c r="J126" s="31"/>
      <c r="K126" s="31"/>
    </row>
    <row r="127" spans="1:11" x14ac:dyDescent="0.25">
      <c r="A127" s="56"/>
    </row>
    <row r="128" spans="1:11" x14ac:dyDescent="0.25">
      <c r="A128" s="56"/>
    </row>
    <row r="129" spans="1:11" x14ac:dyDescent="0.25">
      <c r="A129" s="57"/>
      <c r="B129" s="57"/>
      <c r="C129" s="57"/>
      <c r="D129" s="57"/>
      <c r="E129" s="57"/>
      <c r="F129" s="57"/>
    </row>
    <row r="130" spans="1:11" x14ac:dyDescent="0.25">
      <c r="A130" s="58" t="s">
        <v>64</v>
      </c>
      <c r="B130" s="59"/>
      <c r="C130" s="59"/>
      <c r="D130" s="59"/>
      <c r="E130" s="59"/>
      <c r="F130" s="59"/>
      <c r="G130" s="59"/>
      <c r="H130" s="59"/>
      <c r="K130" s="37">
        <v>-45000</v>
      </c>
    </row>
    <row r="131" spans="1:11" x14ac:dyDescent="0.25">
      <c r="A131" s="3"/>
      <c r="B131" s="3"/>
      <c r="C131" s="3"/>
      <c r="D131" s="3"/>
      <c r="E131" s="3"/>
      <c r="F131" s="3"/>
      <c r="G131" s="3"/>
      <c r="H131" s="3"/>
      <c r="K131" s="37">
        <v>-250000</v>
      </c>
    </row>
    <row r="132" spans="1:11" x14ac:dyDescent="0.25">
      <c r="A132" s="15">
        <f>PV(K132,K133*12,K130,K131,0)</f>
        <v>399101.14359855663</v>
      </c>
      <c r="B132" s="3">
        <v>2</v>
      </c>
      <c r="C132" s="3">
        <v>3</v>
      </c>
      <c r="D132" s="3">
        <v>4</v>
      </c>
      <c r="E132" s="3">
        <v>5</v>
      </c>
      <c r="F132" s="3">
        <v>6</v>
      </c>
      <c r="G132" s="3">
        <v>7</v>
      </c>
      <c r="H132" s="3">
        <v>8</v>
      </c>
      <c r="K132" s="41">
        <v>0.1125</v>
      </c>
    </row>
    <row r="133" spans="1:11" x14ac:dyDescent="0.25">
      <c r="A133" s="5">
        <v>0.09</v>
      </c>
      <c r="B133" s="28">
        <v>468398.76481136167</v>
      </c>
      <c r="C133" s="28">
        <v>488764.6635342706</v>
      </c>
      <c r="D133" s="28">
        <v>496005.44773820945</v>
      </c>
      <c r="E133" s="28">
        <v>498579.79795969208</v>
      </c>
      <c r="F133" s="28">
        <v>499495.06885800738</v>
      </c>
      <c r="G133" s="28">
        <v>499820.47944523534</v>
      </c>
      <c r="H133" s="28">
        <v>499936.17420891131</v>
      </c>
      <c r="K133">
        <v>4</v>
      </c>
    </row>
    <row r="134" spans="1:11" x14ac:dyDescent="0.25">
      <c r="A134" s="5">
        <v>0.1</v>
      </c>
      <c r="B134" s="28">
        <v>429694.88040104584</v>
      </c>
      <c r="C134" s="28">
        <v>443530.16313847865</v>
      </c>
      <c r="D134" s="28">
        <v>447938.51059036085</v>
      </c>
      <c r="E134" s="28">
        <v>449343.14594370546</v>
      </c>
      <c r="F134" s="28">
        <v>449790.7060549265</v>
      </c>
      <c r="G134" s="28">
        <v>449933.3124991394</v>
      </c>
      <c r="H134" s="28">
        <v>449978.75130706973</v>
      </c>
    </row>
    <row r="135" spans="1:11" x14ac:dyDescent="0.25">
      <c r="A135" s="5">
        <v>0.11</v>
      </c>
      <c r="B135" s="28">
        <v>396092.39011115459</v>
      </c>
      <c r="C135" s="28">
        <v>405375.4017199775</v>
      </c>
      <c r="D135" s="28">
        <v>408028.86540385912</v>
      </c>
      <c r="E135" s="28">
        <v>408787.33364868897</v>
      </c>
      <c r="F135" s="28">
        <v>409004.13483647601</v>
      </c>
      <c r="G135" s="28">
        <v>409066.10546655348</v>
      </c>
      <c r="H135" s="28">
        <v>409083.81920249469</v>
      </c>
    </row>
    <row r="136" spans="1:11" x14ac:dyDescent="0.25">
      <c r="A136" s="5">
        <v>0.12</v>
      </c>
      <c r="B136" s="28">
        <v>366764.73708268447</v>
      </c>
      <c r="C136" s="28">
        <v>372886.21312526835</v>
      </c>
      <c r="D136" s="28">
        <v>374457.44355746155</v>
      </c>
      <c r="E136" s="28">
        <v>374860.73927468329</v>
      </c>
      <c r="F136" s="28">
        <v>374964.25524038571</v>
      </c>
      <c r="G136" s="28">
        <v>374990.82521050365</v>
      </c>
      <c r="H136" s="28">
        <v>374997.64506005333</v>
      </c>
    </row>
    <row r="137" spans="1:11" x14ac:dyDescent="0.25">
      <c r="A137" s="5">
        <v>0.13</v>
      </c>
      <c r="B137" s="28">
        <v>341036.03782081458</v>
      </c>
      <c r="C137" s="28">
        <v>344973.13763880671</v>
      </c>
      <c r="D137" s="28">
        <v>345881.44974765618</v>
      </c>
      <c r="E137" s="28">
        <v>346091.00269912375</v>
      </c>
      <c r="F137" s="28">
        <v>346139.34779883228</v>
      </c>
      <c r="G137" s="28">
        <v>346150.50129798113</v>
      </c>
      <c r="H137" s="28">
        <v>346153.07447590423</v>
      </c>
    </row>
    <row r="138" spans="1:11" x14ac:dyDescent="0.25">
      <c r="A138" s="5">
        <v>0.14000000000000001</v>
      </c>
      <c r="B138" s="28">
        <v>318351.3727855839</v>
      </c>
      <c r="C138" s="28">
        <v>320789.87084023206</v>
      </c>
      <c r="D138" s="28">
        <v>321296.00330773374</v>
      </c>
      <c r="E138" s="28">
        <v>321401.05570839939</v>
      </c>
      <c r="F138" s="28">
        <v>321422.8602903898</v>
      </c>
      <c r="G138" s="28">
        <v>321427.38602985663</v>
      </c>
      <c r="H138" s="28">
        <v>321428.32538827811</v>
      </c>
    </row>
    <row r="147" spans="1:11" x14ac:dyDescent="0.25">
      <c r="K147" s="37">
        <v>-45000</v>
      </c>
    </row>
    <row r="148" spans="1:11" x14ac:dyDescent="0.25">
      <c r="K148" s="37">
        <v>-65000</v>
      </c>
    </row>
    <row r="149" spans="1:11" x14ac:dyDescent="0.25">
      <c r="A149" s="15">
        <f>PV(K149,K150*2,K147,K148,0)</f>
        <v>257227.47186957923</v>
      </c>
      <c r="B149" s="3">
        <v>6</v>
      </c>
      <c r="C149" s="3">
        <v>7</v>
      </c>
      <c r="D149" s="3">
        <v>8</v>
      </c>
      <c r="E149" s="3">
        <v>9</v>
      </c>
      <c r="F149" s="3">
        <v>10</v>
      </c>
      <c r="G149" s="3">
        <v>11</v>
      </c>
      <c r="H149" s="3">
        <v>12</v>
      </c>
      <c r="K149" s="41">
        <v>0.1125</v>
      </c>
    </row>
    <row r="150" spans="1:11" x14ac:dyDescent="0.25">
      <c r="A150" s="5">
        <v>0.09</v>
      </c>
      <c r="B150" s="28">
        <v>345342.39457989676</v>
      </c>
      <c r="C150" s="28">
        <v>369827.78771138523</v>
      </c>
      <c r="D150" s="28">
        <v>390436.65323742549</v>
      </c>
      <c r="E150" s="28">
        <v>407782.72303461452</v>
      </c>
      <c r="F150" s="28">
        <v>422382.56294471386</v>
      </c>
      <c r="G150" s="28">
        <v>434670.95610193908</v>
      </c>
      <c r="H150" s="28">
        <v>445013.8507717693</v>
      </c>
      <c r="K150">
        <v>4</v>
      </c>
    </row>
    <row r="151" spans="1:11" x14ac:dyDescent="0.25">
      <c r="A151" s="5">
        <v>0.1</v>
      </c>
      <c r="B151" s="28">
        <v>327327.13518151268</v>
      </c>
      <c r="C151" s="28">
        <v>348617.46709215926</v>
      </c>
      <c r="D151" s="28">
        <v>366212.78272079281</v>
      </c>
      <c r="E151" s="28">
        <v>380754.36588495277</v>
      </c>
      <c r="F151" s="28">
        <v>392772.20321070473</v>
      </c>
      <c r="G151" s="28">
        <v>402704.30017413618</v>
      </c>
      <c r="H151" s="28">
        <v>410912.6447720133</v>
      </c>
    </row>
    <row r="152" spans="1:11" x14ac:dyDescent="0.25">
      <c r="A152" s="5">
        <v>0.11</v>
      </c>
      <c r="B152" s="28">
        <v>310735.68023836921</v>
      </c>
      <c r="C152" s="28">
        <v>329263.59892733488</v>
      </c>
      <c r="D152" s="28">
        <v>344301.27337662113</v>
      </c>
      <c r="E152" s="28">
        <v>356506.18730348279</v>
      </c>
      <c r="F152" s="28">
        <v>366411.96924233652</v>
      </c>
      <c r="G152" s="28">
        <v>374451.72408273397</v>
      </c>
      <c r="H152" s="28">
        <v>380976.96946898301</v>
      </c>
    </row>
    <row r="153" spans="1:11" x14ac:dyDescent="0.25">
      <c r="A153" s="5">
        <v>0.12</v>
      </c>
      <c r="B153" s="28">
        <v>295430.72118692938</v>
      </c>
      <c r="C153" s="28">
        <v>311567.85808907001</v>
      </c>
      <c r="D153" s="28">
        <v>324432.28482865915</v>
      </c>
      <c r="E153" s="28">
        <v>334687.72706366325</v>
      </c>
      <c r="F153" s="28">
        <v>342863.30282498657</v>
      </c>
      <c r="G153" s="28">
        <v>349380.82176736818</v>
      </c>
      <c r="H153" s="28">
        <v>354576.54796505754</v>
      </c>
    </row>
    <row r="154" spans="1:11" x14ac:dyDescent="0.25">
      <c r="A154" s="5">
        <v>0.13</v>
      </c>
      <c r="B154" s="28">
        <v>281289.99846979225</v>
      </c>
      <c r="C154" s="28">
        <v>295355.93896921631</v>
      </c>
      <c r="D154" s="28">
        <v>306371.63361987338</v>
      </c>
      <c r="E154" s="28">
        <v>314998.53835059388</v>
      </c>
      <c r="F154" s="28">
        <v>321754.67017823941</v>
      </c>
      <c r="G154" s="28">
        <v>327045.71241149609</v>
      </c>
      <c r="H154" s="28">
        <v>331189.37458806182</v>
      </c>
    </row>
    <row r="155" spans="1:11" x14ac:dyDescent="0.25">
      <c r="A155" s="5">
        <v>0.14000000000000001</v>
      </c>
      <c r="B155" s="28">
        <v>268204.48730527825</v>
      </c>
      <c r="C155" s="28">
        <v>280474.36696312577</v>
      </c>
      <c r="D155" s="28">
        <v>289915.6409380777</v>
      </c>
      <c r="E155" s="28">
        <v>297180.39468919497</v>
      </c>
      <c r="F155" s="28">
        <v>302770.3868030124</v>
      </c>
      <c r="G155" s="28">
        <v>307071.70421899995</v>
      </c>
      <c r="H155" s="28">
        <v>310381.42830024619</v>
      </c>
    </row>
    <row r="156" spans="1:11" x14ac:dyDescent="0.25">
      <c r="A156" s="5">
        <v>0.15</v>
      </c>
      <c r="B156" s="28">
        <v>256076.81970613345</v>
      </c>
      <c r="C156" s="28">
        <v>266787.7653732578</v>
      </c>
      <c r="D156" s="28">
        <v>274886.77911021386</v>
      </c>
      <c r="E156" s="28">
        <v>281010.79705876287</v>
      </c>
      <c r="F156" s="28">
        <v>285641.43444896996</v>
      </c>
      <c r="G156" s="28">
        <v>289142.86158712284</v>
      </c>
      <c r="H156" s="28">
        <v>291790.44354413828</v>
      </c>
    </row>
    <row r="157" spans="1:11" x14ac:dyDescent="0.25">
      <c r="A157" s="5">
        <v>0.16</v>
      </c>
      <c r="B157" s="28">
        <v>244819.90989493797</v>
      </c>
      <c r="C157" s="28">
        <v>254176.50854261144</v>
      </c>
      <c r="D157" s="28">
        <v>261129.98553999065</v>
      </c>
      <c r="E157" s="28">
        <v>266297.55167954124</v>
      </c>
      <c r="F157" s="28">
        <v>270137.8951245104</v>
      </c>
      <c r="G157" s="28">
        <v>272991.89590109279</v>
      </c>
      <c r="H157" s="28">
        <v>275112.88339855289</v>
      </c>
    </row>
    <row r="162" spans="1:11" x14ac:dyDescent="0.25">
      <c r="K162" s="37">
        <v>-45000</v>
      </c>
    </row>
    <row r="163" spans="1:11" x14ac:dyDescent="0.25">
      <c r="K163" s="37">
        <v>-290000</v>
      </c>
    </row>
    <row r="164" spans="1:11" x14ac:dyDescent="0.25">
      <c r="A164" s="15">
        <f>PV(K164,K165*3,K162,K163,0)</f>
        <v>369394.99538506306</v>
      </c>
      <c r="B164" s="3">
        <v>3</v>
      </c>
      <c r="C164" s="3">
        <v>4</v>
      </c>
      <c r="D164" s="3">
        <v>5</v>
      </c>
      <c r="E164" s="3">
        <v>6</v>
      </c>
      <c r="F164" s="3">
        <v>7</v>
      </c>
      <c r="K164" s="41">
        <v>0.1125</v>
      </c>
    </row>
    <row r="165" spans="1:11" x14ac:dyDescent="0.25">
      <c r="A165" s="5">
        <v>0.06</v>
      </c>
      <c r="B165" s="28">
        <v>477726.70677618851</v>
      </c>
      <c r="C165" s="28">
        <v>521394.09275457973</v>
      </c>
      <c r="D165" s="28">
        <v>558058.0720616515</v>
      </c>
      <c r="E165" s="28">
        <v>588841.85608056607</v>
      </c>
      <c r="F165" s="28">
        <v>614688.51474754838</v>
      </c>
      <c r="K165">
        <v>4</v>
      </c>
    </row>
    <row r="166" spans="1:11" x14ac:dyDescent="0.25">
      <c r="A166" s="5">
        <v>7.0000000000000007E-2</v>
      </c>
      <c r="B166" s="28">
        <v>450926.23654530779</v>
      </c>
      <c r="C166" s="28">
        <v>486184.35152505484</v>
      </c>
      <c r="D166" s="28">
        <v>514965.47592619597</v>
      </c>
      <c r="E166" s="28">
        <v>538459.4466693789</v>
      </c>
      <c r="F166" s="28">
        <v>557637.52510677499</v>
      </c>
    </row>
    <row r="167" spans="1:11" x14ac:dyDescent="0.25">
      <c r="A167" s="5">
        <v>0.08</v>
      </c>
      <c r="B167" s="28">
        <v>426182.15645667742</v>
      </c>
      <c r="C167" s="28">
        <v>454286.50076896738</v>
      </c>
      <c r="D167" s="28">
        <v>476596.635396795</v>
      </c>
      <c r="E167" s="28">
        <v>494307.13956586504</v>
      </c>
      <c r="F167" s="28">
        <v>508366.30877999502</v>
      </c>
    </row>
    <row r="168" spans="1:11" x14ac:dyDescent="0.25">
      <c r="A168" s="5">
        <v>0.09</v>
      </c>
      <c r="B168" s="28">
        <v>403310.16630157683</v>
      </c>
      <c r="C168" s="28">
        <v>425337.70772822603</v>
      </c>
      <c r="D168" s="28">
        <v>442347.01132424531</v>
      </c>
      <c r="E168" s="28">
        <v>455481.31456843455</v>
      </c>
      <c r="F168" s="28">
        <v>465623.40655571007</v>
      </c>
    </row>
    <row r="169" spans="1:11" x14ac:dyDescent="0.25">
      <c r="A169" s="5">
        <v>0.1</v>
      </c>
      <c r="B169" s="28">
        <v>382144.38106040249</v>
      </c>
      <c r="C169" s="28">
        <v>399019.06916634296</v>
      </c>
      <c r="D169" s="28">
        <v>411697.27210093383</v>
      </c>
      <c r="E169" s="28">
        <v>421222.5936145258</v>
      </c>
      <c r="F169" s="28">
        <v>428379.10865103366</v>
      </c>
    </row>
    <row r="170" spans="1:11" x14ac:dyDescent="0.25">
      <c r="A170" s="5">
        <v>0.11</v>
      </c>
      <c r="B170" s="28">
        <v>362535.3226740043</v>
      </c>
      <c r="C170" s="28">
        <v>375049.86555145669</v>
      </c>
      <c r="D170" s="28">
        <v>384200.39144437114</v>
      </c>
      <c r="E170" s="28">
        <v>390891.17711164133</v>
      </c>
      <c r="F170" s="28">
        <v>395783.42192568124</v>
      </c>
    </row>
    <row r="178" spans="1:11" x14ac:dyDescent="0.25">
      <c r="K178" s="37">
        <v>-45000</v>
      </c>
    </row>
    <row r="179" spans="1:11" x14ac:dyDescent="0.25">
      <c r="K179" s="37">
        <v>-650000</v>
      </c>
    </row>
    <row r="180" spans="1:11" x14ac:dyDescent="0.25">
      <c r="A180" s="15">
        <f>PV(K180,K181*1,K178,K179,0)</f>
        <v>563207.43149738619</v>
      </c>
      <c r="B180" s="3">
        <v>2</v>
      </c>
      <c r="C180" s="3">
        <v>3</v>
      </c>
      <c r="D180" s="3">
        <v>4</v>
      </c>
      <c r="E180" s="3">
        <v>5</v>
      </c>
      <c r="F180" s="3">
        <v>6</v>
      </c>
      <c r="G180" s="3">
        <v>7</v>
      </c>
      <c r="K180" s="41">
        <v>0.1125</v>
      </c>
    </row>
    <row r="181" spans="1:11" x14ac:dyDescent="0.25">
      <c r="A181" s="5">
        <v>0.04</v>
      </c>
      <c r="B181" s="28">
        <v>685835.7988165681</v>
      </c>
      <c r="C181" s="28">
        <v>702726.72963131545</v>
      </c>
      <c r="D181" s="28">
        <v>718968.0092608803</v>
      </c>
      <c r="E181" s="28">
        <v>734584.62428930798</v>
      </c>
      <c r="F181" s="28">
        <v>749600.60027818079</v>
      </c>
      <c r="G181" s="28">
        <v>764039.03872901993</v>
      </c>
      <c r="K181">
        <v>4</v>
      </c>
    </row>
    <row r="182" spans="1:11" x14ac:dyDescent="0.25">
      <c r="A182" s="5">
        <v>0.05</v>
      </c>
      <c r="B182" s="28">
        <v>673242.63038548746</v>
      </c>
      <c r="C182" s="28">
        <v>684040.60036713106</v>
      </c>
      <c r="D182" s="28">
        <v>694324.38130202948</v>
      </c>
      <c r="E182" s="28">
        <v>704118.4583828852</v>
      </c>
      <c r="F182" s="28">
        <v>713446.1508408431</v>
      </c>
      <c r="G182" s="28">
        <v>722329.66746746958</v>
      </c>
    </row>
    <row r="183" spans="1:11" x14ac:dyDescent="0.25">
      <c r="A183" s="5">
        <v>0.06</v>
      </c>
      <c r="B183" s="28">
        <v>661000.35599857604</v>
      </c>
      <c r="C183" s="28">
        <v>666038.0716967698</v>
      </c>
      <c r="D183" s="28">
        <v>670790.63367619796</v>
      </c>
      <c r="E183" s="28">
        <v>675274.18271339429</v>
      </c>
      <c r="F183" s="28">
        <v>679503.94595603237</v>
      </c>
      <c r="G183" s="28">
        <v>683494.28863776638</v>
      </c>
    </row>
    <row r="184" spans="1:11" x14ac:dyDescent="0.25">
      <c r="A184" s="5">
        <v>7.0000000000000007E-2</v>
      </c>
      <c r="B184" s="28">
        <v>649095.99091623724</v>
      </c>
      <c r="C184" s="28">
        <v>648687.84197779174</v>
      </c>
      <c r="D184" s="28">
        <v>648306.39437176799</v>
      </c>
      <c r="E184" s="28">
        <v>647949.9012820262</v>
      </c>
      <c r="F184" s="28">
        <v>647616.73017011792</v>
      </c>
      <c r="G184" s="28">
        <v>647305.3552991756</v>
      </c>
    </row>
    <row r="185" spans="1:11" x14ac:dyDescent="0.25">
      <c r="A185" s="5">
        <v>0.08</v>
      </c>
      <c r="B185" s="28">
        <v>637517.14677640598</v>
      </c>
      <c r="C185" s="28">
        <v>631960.32108926482</v>
      </c>
      <c r="D185" s="28">
        <v>626815.1121196897</v>
      </c>
      <c r="E185" s="28">
        <v>622051.02974045335</v>
      </c>
      <c r="F185" s="28">
        <v>617639.84235227166</v>
      </c>
      <c r="G185" s="28">
        <v>613555.40958543681</v>
      </c>
    </row>
    <row r="186" spans="1:11" x14ac:dyDescent="0.25">
      <c r="A186" s="5">
        <v>0.09</v>
      </c>
      <c r="B186" s="28">
        <v>626251.99898998404</v>
      </c>
      <c r="C186" s="28">
        <v>615827.52200915967</v>
      </c>
      <c r="D186" s="28">
        <v>606263.78165977949</v>
      </c>
      <c r="E186" s="28">
        <v>597489.70794475183</v>
      </c>
      <c r="F186" s="28">
        <v>589440.09903188236</v>
      </c>
      <c r="G186" s="28">
        <v>582055.13672649767</v>
      </c>
    </row>
    <row r="193" spans="1:11" x14ac:dyDescent="0.25">
      <c r="K193" s="37">
        <v>-45000</v>
      </c>
    </row>
    <row r="194" spans="1:11" x14ac:dyDescent="0.25">
      <c r="K194" s="37">
        <v>-180000</v>
      </c>
    </row>
    <row r="195" spans="1:11" x14ac:dyDescent="0.25">
      <c r="A195" s="15">
        <f>PV(K195,K196*2,K193,K194,0)</f>
        <v>306238.93675017142</v>
      </c>
      <c r="B195" s="3">
        <v>2</v>
      </c>
      <c r="C195" s="3">
        <v>3</v>
      </c>
      <c r="D195" s="3">
        <v>4</v>
      </c>
      <c r="E195" s="3">
        <v>5</v>
      </c>
      <c r="F195" s="3">
        <v>6</v>
      </c>
      <c r="K195" s="41">
        <v>0.1125</v>
      </c>
    </row>
    <row r="196" spans="1:11" x14ac:dyDescent="0.25">
      <c r="A196" s="5">
        <v>0.03</v>
      </c>
      <c r="B196" s="28">
        <v>327197.09675129061</v>
      </c>
      <c r="C196" s="28">
        <v>394520.78117757617</v>
      </c>
      <c r="D196" s="28">
        <v>457979.81070560473</v>
      </c>
      <c r="E196" s="28">
        <v>517796.03233632282</v>
      </c>
      <c r="F196" s="28">
        <v>574178.55814527534</v>
      </c>
      <c r="K196">
        <v>4</v>
      </c>
    </row>
    <row r="197" spans="1:11" x14ac:dyDescent="0.25">
      <c r="A197" s="5">
        <v>0.04</v>
      </c>
      <c r="B197" s="28">
        <v>317210.03947690921</v>
      </c>
      <c r="C197" s="28">
        <v>378152.77318501228</v>
      </c>
      <c r="D197" s="28">
        <v>434497.7562731253</v>
      </c>
      <c r="E197" s="28">
        <v>486591.86045962037</v>
      </c>
      <c r="F197" s="28">
        <v>534755.78814683843</v>
      </c>
    </row>
    <row r="198" spans="1:11" x14ac:dyDescent="0.25">
      <c r="A198" s="5">
        <v>0.05</v>
      </c>
      <c r="B198" s="28">
        <v>307654.21814984496</v>
      </c>
      <c r="C198" s="28">
        <v>362724.91442162805</v>
      </c>
      <c r="D198" s="28">
        <v>412675.65933934523</v>
      </c>
      <c r="E198" s="28">
        <v>457982.45745065325</v>
      </c>
      <c r="F198" s="28">
        <v>499077.05891215714</v>
      </c>
    </row>
    <row r="199" spans="1:11" x14ac:dyDescent="0.25">
      <c r="A199" s="5">
        <v>0.06</v>
      </c>
      <c r="B199" s="28">
        <v>298506.61195432837</v>
      </c>
      <c r="C199" s="28">
        <v>348172.49194938451</v>
      </c>
      <c r="D199" s="28">
        <v>392374.94833515893</v>
      </c>
      <c r="E199" s="28">
        <v>431714.97715838283</v>
      </c>
      <c r="F199" s="28">
        <v>466727.46276110975</v>
      </c>
    </row>
    <row r="200" spans="1:11" x14ac:dyDescent="0.25">
      <c r="A200" s="5">
        <v>7.0000000000000007E-2</v>
      </c>
      <c r="B200" s="28">
        <v>289745.64470943116</v>
      </c>
      <c r="C200" s="28">
        <v>334435.88497635705</v>
      </c>
      <c r="D200" s="28">
        <v>373470.07160132506</v>
      </c>
      <c r="E200" s="28">
        <v>407564.04192621628</v>
      </c>
      <c r="F200" s="28">
        <v>437343.03600857395</v>
      </c>
    </row>
    <row r="201" spans="1:11" x14ac:dyDescent="0.25">
      <c r="A201" s="5">
        <v>0.08</v>
      </c>
      <c r="B201" s="28">
        <v>281351.08130535664</v>
      </c>
      <c r="C201" s="28">
        <v>321460.11771721253</v>
      </c>
      <c r="D201" s="28">
        <v>355847.15167799429</v>
      </c>
      <c r="E201" s="28">
        <v>385328.49080760829</v>
      </c>
      <c r="F201" s="28">
        <v>410603.98731790832</v>
      </c>
    </row>
    <row r="202" spans="1:11" x14ac:dyDescent="0.25">
      <c r="A202" s="5">
        <v>0.09</v>
      </c>
      <c r="B202" s="28">
        <v>273303.93245913717</v>
      </c>
      <c r="C202" s="28">
        <v>309194.4553986509</v>
      </c>
      <c r="D202" s="28">
        <v>339402.79050471424</v>
      </c>
      <c r="E202" s="28">
        <v>364828.54179337953</v>
      </c>
      <c r="F202" s="28">
        <v>386228.88796682062</v>
      </c>
    </row>
    <row r="203" spans="1:11" x14ac:dyDescent="0.25">
      <c r="A203" s="5">
        <v>0.1</v>
      </c>
      <c r="B203" s="28">
        <v>265586.36705143098</v>
      </c>
      <c r="C203" s="28">
        <v>297592.0388854802</v>
      </c>
      <c r="D203" s="28">
        <v>324043.00734337204</v>
      </c>
      <c r="E203" s="28">
        <v>345903.31185402645</v>
      </c>
      <c r="F203" s="28">
        <v>363969.6792182037</v>
      </c>
    </row>
  </sheetData>
  <mergeCells count="5">
    <mergeCell ref="A10:D10"/>
    <mergeCell ref="A12:A13"/>
    <mergeCell ref="B12:G13"/>
    <mergeCell ref="A22:D22"/>
    <mergeCell ref="A129:F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2021-11-14T14:32:26Z</dcterms:modified>
</cp:coreProperties>
</file>