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Product Design\Cornverter\Hardware\"/>
    </mc:Choice>
  </mc:AlternateContent>
  <xr:revisionPtr revIDLastSave="0" documentId="13_ncr:1_{88D8E40C-45FD-4B8B-B08F-619D30B83265}" xr6:coauthVersionLast="40" xr6:coauthVersionMax="40" xr10:uidLastSave="{00000000-0000-0000-0000-000000000000}"/>
  <bookViews>
    <workbookView xWindow="0" yWindow="0" windowWidth="28800" windowHeight="12165" xr2:uid="{33667046-9C3D-47AC-83F4-8537F70007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1" i="1" l="1"/>
  <c r="G14" i="1" l="1"/>
  <c r="E14" i="1"/>
  <c r="B14" i="1"/>
  <c r="F44" i="1" l="1"/>
  <c r="F43" i="1"/>
  <c r="G11" i="1"/>
  <c r="E46" i="1"/>
  <c r="E45" i="1"/>
  <c r="B45" i="1"/>
  <c r="D53" i="1"/>
  <c r="E51" i="1"/>
  <c r="G51" i="1"/>
  <c r="G50" i="1"/>
  <c r="B48" i="1"/>
  <c r="E47" i="1"/>
  <c r="E49" i="1"/>
  <c r="E50" i="1"/>
  <c r="G47" i="1"/>
  <c r="G48" i="1"/>
  <c r="G49" i="1"/>
  <c r="F48" i="1"/>
  <c r="F46" i="1"/>
  <c r="G46" i="1" s="1"/>
  <c r="F45" i="1"/>
  <c r="G45" i="1" s="1"/>
  <c r="G44" i="1"/>
  <c r="G43" i="1"/>
  <c r="G27" i="1"/>
  <c r="F12" i="1"/>
  <c r="F11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F10" i="1"/>
  <c r="G10" i="1" s="1"/>
  <c r="B3" i="1"/>
  <c r="B4" i="1"/>
  <c r="B5" i="1"/>
  <c r="B6" i="1"/>
  <c r="B7" i="1"/>
  <c r="B8" i="1"/>
  <c r="B9" i="1"/>
  <c r="B12" i="1"/>
  <c r="E12" i="1" s="1"/>
  <c r="B13" i="1"/>
  <c r="E13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2" i="1"/>
  <c r="M11" i="1"/>
  <c r="A11" i="1" s="1"/>
  <c r="B11" i="1" s="1"/>
  <c r="E11" i="1" s="1"/>
  <c r="M10" i="1"/>
  <c r="A10" i="1"/>
  <c r="B10" i="1" s="1"/>
  <c r="G53" i="1" l="1"/>
  <c r="E48" i="1"/>
  <c r="B46" i="1"/>
  <c r="E10" i="1"/>
  <c r="G12" i="1"/>
  <c r="A53" i="1" l="1"/>
  <c r="E53" i="1" l="1"/>
  <c r="B53" i="1"/>
</calcChain>
</file>

<file path=xl/sharedStrings.xml><?xml version="1.0" encoding="utf-8"?>
<sst xmlns="http://schemas.openxmlformats.org/spreadsheetml/2006/main" count="634" uniqueCount="126">
  <si>
    <t>Quantity</t>
  </si>
  <si>
    <t>Description</t>
  </si>
  <si>
    <t>Package</t>
  </si>
  <si>
    <t>3306P 1-turn cermet trimmer,10K 300mW Bourns 3306P Series Through Hole Cermet Trimmer Resistor with Pin Terminations, 10k 25% 1/5W 250ppm/C Top Adjust</t>
  </si>
  <si>
    <t>100nF Ceramic Capacitor</t>
  </si>
  <si>
    <t>10nF Ceramic Capacitor</t>
  </si>
  <si>
    <t>22pF Ceramic Capacitor</t>
  </si>
  <si>
    <t>DIP-8</t>
  </si>
  <si>
    <t>Atmega 328P Microcontroller</t>
  </si>
  <si>
    <t>DIP-28</t>
  </si>
  <si>
    <t>1X02</t>
  </si>
  <si>
    <t>1X04</t>
  </si>
  <si>
    <t>1X05</t>
  </si>
  <si>
    <t>1X06</t>
  </si>
  <si>
    <t>2X03</t>
  </si>
  <si>
    <t>2X05</t>
  </si>
  <si>
    <t>DO-35</t>
  </si>
  <si>
    <t>1N4148 Diode</t>
  </si>
  <si>
    <t>6N138 Optocoupler</t>
  </si>
  <si>
    <t>10uF Electrolytic Capacitor</t>
  </si>
  <si>
    <t>Through Hole</t>
  </si>
  <si>
    <t>16MHz Crystal</t>
  </si>
  <si>
    <t>3mm Blue LED</t>
  </si>
  <si>
    <t>3mm</t>
  </si>
  <si>
    <t>3mm Green LED</t>
  </si>
  <si>
    <t>220R Resistor</t>
  </si>
  <si>
    <t>280R Resistor</t>
  </si>
  <si>
    <t>330R Resistor</t>
  </si>
  <si>
    <t>100K Resistor</t>
  </si>
  <si>
    <t>105K Resistor</t>
  </si>
  <si>
    <t>10K Resistor</t>
  </si>
  <si>
    <t>1K Resistor</t>
  </si>
  <si>
    <t>1M Resistor</t>
  </si>
  <si>
    <t>22K Resitor</t>
  </si>
  <si>
    <t>TL074 Op Amps</t>
  </si>
  <si>
    <t>4050 CMOS Hex non-inverting buffer</t>
  </si>
  <si>
    <t>1N5819HW</t>
  </si>
  <si>
    <t>SOD-123</t>
  </si>
  <si>
    <t>MCP4822</t>
  </si>
  <si>
    <t>LD1117S50TR</t>
  </si>
  <si>
    <t>SOT-223</t>
  </si>
  <si>
    <t>Thonkiconn Mono Jack</t>
  </si>
  <si>
    <t>PJ398SM</t>
  </si>
  <si>
    <t>PJ366ST</t>
  </si>
  <si>
    <t>Thonkiconn Stereo Jack</t>
  </si>
  <si>
    <t>1x2 Pin Header Female</t>
  </si>
  <si>
    <t>1x2 Pin Header Male</t>
  </si>
  <si>
    <t>1x4 Pin Header Female</t>
  </si>
  <si>
    <t>1x4 Pin Header Male</t>
  </si>
  <si>
    <t>1x5 Pin Header Female</t>
  </si>
  <si>
    <t>1x5 Pin Header Male</t>
  </si>
  <si>
    <t>Length (If applicable)</t>
  </si>
  <si>
    <t>1x6 Pin Header Female</t>
  </si>
  <si>
    <t>1x6 Pin Header Male</t>
  </si>
  <si>
    <t>2x3 Pin Header Male</t>
  </si>
  <si>
    <t>2x5 Pin Header Male</t>
  </si>
  <si>
    <t>1Xn</t>
  </si>
  <si>
    <t>Total 1Xn Pin Headers Male</t>
  </si>
  <si>
    <t>Total 1Xn Pin Headers Female</t>
  </si>
  <si>
    <t>DIP-8 IC Holder</t>
  </si>
  <si>
    <t>DIP-28 IC Holder</t>
  </si>
  <si>
    <t>Quantity for two</t>
  </si>
  <si>
    <t>Total Number of Parts</t>
  </si>
  <si>
    <t>Min Quantity</t>
  </si>
  <si>
    <t>Amount to buy</t>
  </si>
  <si>
    <t>Price/Unit</t>
  </si>
  <si>
    <t>Distributor Part Number</t>
  </si>
  <si>
    <t>Distributor</t>
  </si>
  <si>
    <t>Total Price</t>
  </si>
  <si>
    <t>LCSC</t>
  </si>
  <si>
    <t>C115245</t>
  </si>
  <si>
    <t>C47940</t>
  </si>
  <si>
    <t>C225518</t>
  </si>
  <si>
    <t>C124387</t>
  </si>
  <si>
    <t>Tolerance</t>
  </si>
  <si>
    <t>C171757</t>
  </si>
  <si>
    <t>C364377</t>
  </si>
  <si>
    <t>C152823</t>
  </si>
  <si>
    <t>33nF Ceramic Capacitor</t>
  </si>
  <si>
    <t>Amount Spare</t>
  </si>
  <si>
    <t>C255743</t>
  </si>
  <si>
    <t>C115171</t>
  </si>
  <si>
    <t>C146582</t>
  </si>
  <si>
    <t>C261224</t>
  </si>
  <si>
    <t>20% 50V</t>
  </si>
  <si>
    <t>C43345</t>
  </si>
  <si>
    <t>49S</t>
  </si>
  <si>
    <t>C188202</t>
  </si>
  <si>
    <t>C72696</t>
  </si>
  <si>
    <t>C99761</t>
  </si>
  <si>
    <t>C294770</t>
  </si>
  <si>
    <t>C18178</t>
  </si>
  <si>
    <t>C17930</t>
  </si>
  <si>
    <t>C118849</t>
  </si>
  <si>
    <t>C247404</t>
  </si>
  <si>
    <t>C140407</t>
  </si>
  <si>
    <t>C4410</t>
  </si>
  <si>
    <t>C108083</t>
  </si>
  <si>
    <t>C102130</t>
  </si>
  <si>
    <t>SOIC-16 150 mil</t>
  </si>
  <si>
    <t>SOIC-8 150 mil</t>
  </si>
  <si>
    <t>C6963</t>
  </si>
  <si>
    <t>SOIC-14 150 mil</t>
  </si>
  <si>
    <t>C118326</t>
  </si>
  <si>
    <t>C82544</t>
  </si>
  <si>
    <t>C134077</t>
  </si>
  <si>
    <t>C16040</t>
  </si>
  <si>
    <t>Thonk Knurled Nuts</t>
  </si>
  <si>
    <t>Thonk Jack Washers</t>
  </si>
  <si>
    <t>Thonk</t>
  </si>
  <si>
    <t>LCSC Shipping</t>
  </si>
  <si>
    <t>Thonk Shipping</t>
  </si>
  <si>
    <t>PCB Cost</t>
  </si>
  <si>
    <t>JLC</t>
  </si>
  <si>
    <t>C118956</t>
  </si>
  <si>
    <t>Ebay</t>
  </si>
  <si>
    <t>/itm/253524331137</t>
  </si>
  <si>
    <t>Ebay Shipping</t>
  </si>
  <si>
    <t>C97930</t>
  </si>
  <si>
    <t>Purchased?</t>
  </si>
  <si>
    <t>Vendor</t>
  </si>
  <si>
    <t>Amount Spent:</t>
  </si>
  <si>
    <t>y</t>
  </si>
  <si>
    <t>1x2 Female Jumper</t>
  </si>
  <si>
    <t>C100114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</si>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</sst>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5" fillId="3" borderId="0" applyNumberFormat="0" applyBorder="0" applyAlignment="0" applyProtection="0"/>
  </cellStyleXfs>
  <cellXfs count="10">
    <xf numFmtId="0" fontId="0" fillId="0" borderId="0" xfId="0"/>
    <xf numFmtId="0" fontId="2" fillId="0" borderId="0" xfId="2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0" fillId="2" borderId="0" xfId="1" applyFon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8" fontId="0" fillId="0" borderId="0" xfId="0" applyNumberFormat="1" applyAlignment="1">
      <alignment horizontal="left" vertical="center"/>
    </xf>
    <xf numFmtId="0" fontId="5" fillId="3" borderId="0" xfId="3" applyAlignment="1">
      <alignment horizontal="left" vertical="center"/>
    </xf>
  </cellXfs>
  <cellStyles count="4">
    <cellStyle name="40% - Accent1" xfId="1" builtinId="31"/>
    <cellStyle name="Good" xfId="3" builtinId="26"/>
    <cellStyle name="Normal" xfId="0" builtinId="0"/>
    <cellStyle name="Normal 2" xfId="2" xr:uid="{CA88BD54-F734-41BA-967D-5A9BFDB6E4F4}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3871-9508-4665-AE19-3C0D704DA94E}">
  <dimension ref="A1:N61"/>
  <sheetViews>
    <sheetView tabSelected="1" zoomScale="85" zoomScaleNormal="85" workbookViewId="0">
      <pane ySplit="1" topLeftCell="A14" activePane="bottomLeft" state="frozen"/>
      <selection pane="bottomLeft" activeCell="P32" sqref="P32"/>
    </sheetView>
  </sheetViews>
  <sheetFormatPr defaultRowHeight="15" x14ac:dyDescent="0.25"/>
  <cols>
    <col min="1" max="1" width="8.7109375" style="2" bestFit="1" customWidth="1"/>
    <col min="2" max="7" width="8.7109375" style="2" customWidth="1"/>
    <col min="8" max="8" width="9.140625" style="2" customWidth="1"/>
    <col min="9" max="9" width="18.140625" style="2" customWidth="1"/>
    <col min="10" max="10" width="24.140625" style="2" customWidth="1"/>
    <col min="11" max="11" width="17.28515625" style="2" bestFit="1" customWidth="1"/>
    <col min="12" max="13" width="17.28515625" style="2" customWidth="1"/>
    <col min="14" max="16384" width="9.140625" style="2"/>
  </cols>
  <sheetData>
    <row r="1" spans="1:14" x14ac:dyDescent="0.25">
      <c r="A1" s="3" t="s">
        <v>0</v>
      </c>
      <c r="B1" s="3" t="s">
        <v>61</v>
      </c>
      <c r="C1" s="3" t="s">
        <v>63</v>
      </c>
      <c r="D1" s="3" t="s">
        <v>64</v>
      </c>
      <c r="E1" s="3" t="s">
        <v>79</v>
      </c>
      <c r="F1" s="3" t="s">
        <v>65</v>
      </c>
      <c r="G1" s="3" t="s">
        <v>68</v>
      </c>
      <c r="H1" s="3" t="s">
        <v>67</v>
      </c>
      <c r="I1" s="4" t="s">
        <v>66</v>
      </c>
      <c r="J1" s="1" t="s">
        <v>1</v>
      </c>
      <c r="K1" s="1" t="s">
        <v>2</v>
      </c>
      <c r="L1" s="4" t="s">
        <v>74</v>
      </c>
      <c r="M1" s="4" t="s">
        <v>51</v>
      </c>
      <c r="N1" s="2" t="s">
        <v>119</v>
      </c>
    </row>
    <row r="2" spans="1:14" x14ac:dyDescent="0.25">
      <c r="A2" s="5">
        <v>3</v>
      </c>
      <c r="B2" s="5">
        <f>A2*2</f>
        <v>6</v>
      </c>
      <c r="C2" s="5"/>
      <c r="D2" s="5"/>
      <c r="E2" s="5"/>
      <c r="F2" s="5"/>
      <c r="G2" s="5"/>
      <c r="H2" s="5"/>
      <c r="I2" s="5"/>
      <c r="J2" s="5" t="s">
        <v>46</v>
      </c>
      <c r="K2" s="5" t="s">
        <v>10</v>
      </c>
      <c r="L2" s="5"/>
      <c r="M2" s="5">
        <v>2</v>
      </c>
    </row>
    <row r="3" spans="1:14" x14ac:dyDescent="0.25">
      <c r="A3" s="5">
        <v>2</v>
      </c>
      <c r="B3" s="5">
        <f t="shared" ref="B3:B48" si="0">A3*2</f>
        <v>4</v>
      </c>
      <c r="C3" s="5"/>
      <c r="D3" s="5"/>
      <c r="E3" s="5"/>
      <c r="F3" s="5"/>
      <c r="G3" s="5"/>
      <c r="H3" s="5"/>
      <c r="I3" s="5"/>
      <c r="J3" s="5" t="s">
        <v>45</v>
      </c>
      <c r="K3" s="5" t="s">
        <v>10</v>
      </c>
      <c r="L3" s="5"/>
      <c r="M3" s="5">
        <v>2</v>
      </c>
    </row>
    <row r="4" spans="1:14" x14ac:dyDescent="0.25">
      <c r="A4" s="5">
        <v>4</v>
      </c>
      <c r="B4" s="5">
        <f t="shared" si="0"/>
        <v>8</v>
      </c>
      <c r="C4" s="5"/>
      <c r="D4" s="5"/>
      <c r="E4" s="5"/>
      <c r="F4" s="5"/>
      <c r="G4" s="5"/>
      <c r="H4" s="5"/>
      <c r="I4" s="5"/>
      <c r="J4" s="5" t="s">
        <v>48</v>
      </c>
      <c r="K4" s="5" t="s">
        <v>11</v>
      </c>
      <c r="L4" s="5"/>
      <c r="M4" s="5">
        <v>4</v>
      </c>
    </row>
    <row r="5" spans="1:14" x14ac:dyDescent="0.25">
      <c r="A5" s="5">
        <v>4</v>
      </c>
      <c r="B5" s="5">
        <f t="shared" si="0"/>
        <v>8</v>
      </c>
      <c r="C5" s="5"/>
      <c r="D5" s="5"/>
      <c r="E5" s="5"/>
      <c r="F5" s="5"/>
      <c r="G5" s="5"/>
      <c r="H5" s="5"/>
      <c r="I5" s="5"/>
      <c r="J5" s="5" t="s">
        <v>47</v>
      </c>
      <c r="K5" s="6" t="s">
        <v>11</v>
      </c>
      <c r="L5" s="6"/>
      <c r="M5" s="5">
        <v>4</v>
      </c>
    </row>
    <row r="6" spans="1:14" x14ac:dyDescent="0.25">
      <c r="A6" s="5">
        <v>1</v>
      </c>
      <c r="B6" s="5">
        <f t="shared" si="0"/>
        <v>2</v>
      </c>
      <c r="C6" s="5"/>
      <c r="D6" s="5"/>
      <c r="E6" s="5"/>
      <c r="F6" s="5"/>
      <c r="G6" s="5"/>
      <c r="H6" s="5"/>
      <c r="I6" s="5"/>
      <c r="J6" s="5" t="s">
        <v>50</v>
      </c>
      <c r="K6" s="5" t="s">
        <v>12</v>
      </c>
      <c r="L6" s="5"/>
      <c r="M6" s="5">
        <v>5</v>
      </c>
    </row>
    <row r="7" spans="1:14" x14ac:dyDescent="0.25">
      <c r="A7" s="5">
        <v>1</v>
      </c>
      <c r="B7" s="5">
        <f t="shared" si="0"/>
        <v>2</v>
      </c>
      <c r="C7" s="5"/>
      <c r="D7" s="5"/>
      <c r="E7" s="5"/>
      <c r="F7" s="5"/>
      <c r="G7" s="5"/>
      <c r="H7" s="5"/>
      <c r="I7" s="5"/>
      <c r="J7" s="5" t="s">
        <v>49</v>
      </c>
      <c r="K7" s="5" t="s">
        <v>12</v>
      </c>
      <c r="L7" s="5"/>
      <c r="M7" s="5">
        <v>5</v>
      </c>
    </row>
    <row r="8" spans="1:14" x14ac:dyDescent="0.25">
      <c r="A8" s="5">
        <v>2</v>
      </c>
      <c r="B8" s="5">
        <f t="shared" si="0"/>
        <v>4</v>
      </c>
      <c r="C8" s="5"/>
      <c r="D8" s="5"/>
      <c r="E8" s="5"/>
      <c r="F8" s="5"/>
      <c r="G8" s="5"/>
      <c r="H8" s="5"/>
      <c r="I8" s="5"/>
      <c r="J8" s="5" t="s">
        <v>53</v>
      </c>
      <c r="K8" s="5" t="s">
        <v>13</v>
      </c>
      <c r="L8" s="5"/>
      <c r="M8" s="5">
        <v>6</v>
      </c>
    </row>
    <row r="9" spans="1:14" x14ac:dyDescent="0.25">
      <c r="A9" s="5">
        <v>2</v>
      </c>
      <c r="B9" s="5">
        <f t="shared" si="0"/>
        <v>4</v>
      </c>
      <c r="C9" s="5"/>
      <c r="D9" s="5"/>
      <c r="E9" s="5"/>
      <c r="F9" s="5"/>
      <c r="G9" s="5"/>
      <c r="H9" s="5"/>
      <c r="I9" s="5"/>
      <c r="J9" s="5" t="s">
        <v>52</v>
      </c>
      <c r="K9" s="6" t="s">
        <v>13</v>
      </c>
      <c r="L9" s="6"/>
      <c r="M9" s="5">
        <v>6</v>
      </c>
    </row>
    <row r="10" spans="1:14" s="1" customFormat="1" x14ac:dyDescent="0.25">
      <c r="A10" s="1">
        <f>M10</f>
        <v>39</v>
      </c>
      <c r="B10" s="2">
        <f t="shared" si="0"/>
        <v>78</v>
      </c>
      <c r="C10" s="2">
        <v>40</v>
      </c>
      <c r="D10" s="2">
        <v>80</v>
      </c>
      <c r="E10" s="2">
        <f>IF(D10&gt;0, D10-B10, "")</f>
        <v>2</v>
      </c>
      <c r="F10" s="2">
        <f>0.095/40</f>
        <v>2.3749999999999999E-3</v>
      </c>
      <c r="G10" s="2">
        <f>D10*F10</f>
        <v>0.19</v>
      </c>
      <c r="H10" s="2" t="s">
        <v>69</v>
      </c>
      <c r="I10" s="4" t="s">
        <v>70</v>
      </c>
      <c r="J10" s="4" t="s">
        <v>57</v>
      </c>
      <c r="K10" s="4" t="s">
        <v>56</v>
      </c>
      <c r="L10" s="4"/>
      <c r="M10" s="4">
        <f>(A2*M2)+(A4*M4)+(A6*M6)+(A8*M8)</f>
        <v>39</v>
      </c>
      <c r="N10" s="1" t="s">
        <v>122</v>
      </c>
    </row>
    <row r="11" spans="1:14" s="1" customFormat="1" x14ac:dyDescent="0.25">
      <c r="A11" s="1">
        <f>M11</f>
        <v>37</v>
      </c>
      <c r="B11" s="2">
        <f t="shared" si="0"/>
        <v>74</v>
      </c>
      <c r="C11" s="2">
        <v>40</v>
      </c>
      <c r="D11" s="2">
        <v>80</v>
      </c>
      <c r="E11" s="2">
        <f t="shared" ref="E11:E51" si="1">IF(D11&gt;0, D11-B11, "")</f>
        <v>6</v>
      </c>
      <c r="F11" s="2">
        <f>0.1212/40</f>
        <v>3.0300000000000001E-3</v>
      </c>
      <c r="G11" s="2">
        <f>D11*F11</f>
        <v>0.2424</v>
      </c>
      <c r="H11" s="2" t="s">
        <v>69</v>
      </c>
      <c r="I11" s="2" t="s">
        <v>71</v>
      </c>
      <c r="J11" s="4" t="s">
        <v>58</v>
      </c>
      <c r="K11" s="4" t="s">
        <v>56</v>
      </c>
      <c r="L11" s="4"/>
      <c r="M11" s="1">
        <f>(A3*M3)+(A5*M5)+(A7*M7)+(A9*M9)</f>
        <v>37</v>
      </c>
      <c r="N11" s="1" t="s">
        <v>122</v>
      </c>
    </row>
    <row r="12" spans="1:14" x14ac:dyDescent="0.25">
      <c r="A12" s="2">
        <v>2</v>
      </c>
      <c r="B12" s="2">
        <f t="shared" si="0"/>
        <v>4</v>
      </c>
      <c r="C12" s="2">
        <v>5</v>
      </c>
      <c r="D12" s="2">
        <v>5</v>
      </c>
      <c r="E12" s="2">
        <f t="shared" si="1"/>
        <v>1</v>
      </c>
      <c r="F12" s="2">
        <f>0.0787</f>
        <v>7.8700000000000006E-2</v>
      </c>
      <c r="G12" s="2">
        <f t="shared" ref="G12:G51" si="2">D12*F12</f>
        <v>0.39350000000000002</v>
      </c>
      <c r="H12" s="2" t="s">
        <v>69</v>
      </c>
      <c r="I12" s="2" t="s">
        <v>72</v>
      </c>
      <c r="J12" s="2" t="s">
        <v>54</v>
      </c>
      <c r="K12" s="2" t="s">
        <v>14</v>
      </c>
      <c r="N12" s="2" t="s">
        <v>122</v>
      </c>
    </row>
    <row r="13" spans="1:14" x14ac:dyDescent="0.25">
      <c r="A13" s="2">
        <v>1</v>
      </c>
      <c r="B13" s="2">
        <f t="shared" si="0"/>
        <v>2</v>
      </c>
      <c r="C13" s="2">
        <v>10</v>
      </c>
      <c r="D13" s="2">
        <v>10</v>
      </c>
      <c r="E13" s="2">
        <f t="shared" si="1"/>
        <v>8</v>
      </c>
      <c r="F13" s="2">
        <v>3.7499999999999999E-2</v>
      </c>
      <c r="G13" s="2">
        <f t="shared" si="2"/>
        <v>0.375</v>
      </c>
      <c r="H13" s="2" t="s">
        <v>69</v>
      </c>
      <c r="I13" s="2" t="s">
        <v>73</v>
      </c>
      <c r="J13" s="2" t="s">
        <v>55</v>
      </c>
      <c r="K13" s="2" t="s">
        <v>15</v>
      </c>
      <c r="N13" s="2" t="s">
        <v>122</v>
      </c>
    </row>
    <row r="14" spans="1:14" x14ac:dyDescent="0.25">
      <c r="A14" s="2">
        <v>3</v>
      </c>
      <c r="B14" s="2">
        <f t="shared" si="0"/>
        <v>6</v>
      </c>
      <c r="C14" s="2">
        <v>50</v>
      </c>
      <c r="D14" s="2">
        <v>50</v>
      </c>
      <c r="E14" s="2">
        <f t="shared" si="1"/>
        <v>44</v>
      </c>
      <c r="F14" s="2">
        <v>4.1999999999999997E-3</v>
      </c>
      <c r="G14" s="2">
        <f t="shared" si="2"/>
        <v>0.21</v>
      </c>
      <c r="H14" s="2" t="s">
        <v>69</v>
      </c>
      <c r="I14" s="2" t="s">
        <v>124</v>
      </c>
      <c r="J14" s="2" t="s">
        <v>123</v>
      </c>
      <c r="K14" s="2" t="s">
        <v>15</v>
      </c>
      <c r="N14" s="1" t="s">
        <v>122</v>
      </c>
    </row>
    <row r="15" spans="1:14" x14ac:dyDescent="0.25">
      <c r="A15" s="2">
        <v>2</v>
      </c>
      <c r="B15" s="2">
        <f t="shared" si="0"/>
        <v>4</v>
      </c>
      <c r="C15" s="2">
        <v>5</v>
      </c>
      <c r="D15" s="2">
        <v>5</v>
      </c>
      <c r="E15" s="2">
        <f t="shared" si="1"/>
        <v>1</v>
      </c>
      <c r="F15" s="2">
        <v>8.5099999999999995E-2</v>
      </c>
      <c r="G15" s="2">
        <f t="shared" si="2"/>
        <v>0.42549999999999999</v>
      </c>
      <c r="H15" s="2" t="s">
        <v>69</v>
      </c>
      <c r="I15" s="2" t="s">
        <v>114</v>
      </c>
      <c r="J15" s="2" t="s">
        <v>3</v>
      </c>
      <c r="N15" s="1" t="s">
        <v>122</v>
      </c>
    </row>
    <row r="16" spans="1:14" x14ac:dyDescent="0.25">
      <c r="A16" s="2">
        <v>13</v>
      </c>
      <c r="B16" s="2">
        <f t="shared" si="0"/>
        <v>26</v>
      </c>
      <c r="C16" s="2">
        <v>10</v>
      </c>
      <c r="D16" s="2">
        <v>30</v>
      </c>
      <c r="E16" s="2">
        <f t="shared" si="1"/>
        <v>4</v>
      </c>
      <c r="F16" s="2">
        <v>3.0200000000000001E-2</v>
      </c>
      <c r="G16" s="2">
        <f t="shared" si="2"/>
        <v>0.90600000000000003</v>
      </c>
      <c r="H16" s="2" t="s">
        <v>69</v>
      </c>
      <c r="I16" s="2" t="s">
        <v>75</v>
      </c>
      <c r="J16" s="2" t="s">
        <v>4</v>
      </c>
      <c r="K16" s="2">
        <v>1206</v>
      </c>
      <c r="L16" s="7">
        <v>0.05</v>
      </c>
      <c r="N16" s="2" t="s">
        <v>122</v>
      </c>
    </row>
    <row r="17" spans="1:14" x14ac:dyDescent="0.25">
      <c r="A17" s="2">
        <v>8</v>
      </c>
      <c r="B17" s="2">
        <f t="shared" si="0"/>
        <v>16</v>
      </c>
      <c r="C17" s="2">
        <v>10</v>
      </c>
      <c r="D17" s="2">
        <v>20</v>
      </c>
      <c r="E17" s="2">
        <f t="shared" si="1"/>
        <v>4</v>
      </c>
      <c r="F17" s="2">
        <v>2.87E-2</v>
      </c>
      <c r="G17" s="2">
        <f t="shared" si="2"/>
        <v>0.57399999999999995</v>
      </c>
      <c r="H17" s="2" t="s">
        <v>69</v>
      </c>
      <c r="I17" s="2" t="s">
        <v>76</v>
      </c>
      <c r="J17" s="2" t="s">
        <v>5</v>
      </c>
      <c r="K17" s="2">
        <v>1206</v>
      </c>
      <c r="L17" s="7">
        <v>0.05</v>
      </c>
      <c r="N17" s="2" t="s">
        <v>122</v>
      </c>
    </row>
    <row r="18" spans="1:14" x14ac:dyDescent="0.25">
      <c r="A18" s="2">
        <v>2</v>
      </c>
      <c r="B18" s="2">
        <f t="shared" si="0"/>
        <v>4</v>
      </c>
      <c r="C18" s="2">
        <v>20</v>
      </c>
      <c r="D18" s="2">
        <v>20</v>
      </c>
      <c r="E18" s="2">
        <f t="shared" si="1"/>
        <v>16</v>
      </c>
      <c r="F18" s="2">
        <v>2.0899999999999998E-2</v>
      </c>
      <c r="G18" s="2">
        <f t="shared" si="2"/>
        <v>0.41799999999999998</v>
      </c>
      <c r="H18" s="2" t="s">
        <v>69</v>
      </c>
      <c r="I18" s="2" t="s">
        <v>77</v>
      </c>
      <c r="J18" s="2" t="s">
        <v>6</v>
      </c>
      <c r="K18" s="2">
        <v>1206</v>
      </c>
      <c r="L18" s="7">
        <v>0.05</v>
      </c>
      <c r="N18" s="1" t="s">
        <v>122</v>
      </c>
    </row>
    <row r="19" spans="1:14" x14ac:dyDescent="0.25">
      <c r="A19" s="2">
        <v>2</v>
      </c>
      <c r="B19" s="2">
        <f t="shared" si="0"/>
        <v>4</v>
      </c>
      <c r="C19" s="2">
        <v>5</v>
      </c>
      <c r="D19" s="2">
        <v>5</v>
      </c>
      <c r="E19" s="2">
        <f t="shared" si="1"/>
        <v>1</v>
      </c>
      <c r="F19" s="2">
        <v>9.5000000000000001E-2</v>
      </c>
      <c r="G19" s="2">
        <f t="shared" si="2"/>
        <v>0.47499999999999998</v>
      </c>
      <c r="H19" s="2" t="s">
        <v>69</v>
      </c>
      <c r="I19" s="2" t="s">
        <v>118</v>
      </c>
      <c r="J19" s="2" t="s">
        <v>78</v>
      </c>
      <c r="K19" s="2">
        <v>1206</v>
      </c>
      <c r="L19" s="7">
        <v>0.05</v>
      </c>
      <c r="N19" s="1" t="s">
        <v>122</v>
      </c>
    </row>
    <row r="20" spans="1:14" x14ac:dyDescent="0.25">
      <c r="A20" s="2">
        <v>1</v>
      </c>
      <c r="B20" s="2">
        <f t="shared" si="0"/>
        <v>2</v>
      </c>
      <c r="C20" s="2">
        <v>1</v>
      </c>
      <c r="D20" s="2">
        <v>2</v>
      </c>
      <c r="E20" s="2">
        <f t="shared" si="1"/>
        <v>0</v>
      </c>
      <c r="F20" s="2">
        <v>0.43859999999999999</v>
      </c>
      <c r="G20" s="2">
        <f t="shared" si="2"/>
        <v>0.87719999999999998</v>
      </c>
      <c r="H20" s="2" t="s">
        <v>69</v>
      </c>
      <c r="I20" s="2" t="s">
        <v>80</v>
      </c>
      <c r="J20" s="2" t="s">
        <v>18</v>
      </c>
      <c r="K20" s="2" t="s">
        <v>7</v>
      </c>
      <c r="N20" s="2" t="s">
        <v>122</v>
      </c>
    </row>
    <row r="21" spans="1:14" x14ac:dyDescent="0.25">
      <c r="A21" s="2">
        <v>1</v>
      </c>
      <c r="B21" s="2">
        <f t="shared" si="0"/>
        <v>2</v>
      </c>
      <c r="C21" s="2">
        <v>1</v>
      </c>
      <c r="D21" s="2">
        <v>5</v>
      </c>
      <c r="E21" s="2">
        <f t="shared" si="1"/>
        <v>3</v>
      </c>
      <c r="F21" s="2">
        <v>0.125</v>
      </c>
      <c r="G21" s="2">
        <f t="shared" si="2"/>
        <v>0.625</v>
      </c>
      <c r="H21" s="2" t="s">
        <v>69</v>
      </c>
      <c r="I21" s="2" t="s">
        <v>81</v>
      </c>
      <c r="J21" s="2" t="s">
        <v>59</v>
      </c>
      <c r="K21" s="2" t="s">
        <v>7</v>
      </c>
      <c r="N21" s="2" t="s">
        <v>122</v>
      </c>
    </row>
    <row r="22" spans="1:14" x14ac:dyDescent="0.25">
      <c r="A22" s="2">
        <v>1</v>
      </c>
      <c r="B22" s="2">
        <f t="shared" si="0"/>
        <v>2</v>
      </c>
      <c r="C22" s="2">
        <v>1</v>
      </c>
      <c r="D22" s="2">
        <v>3</v>
      </c>
      <c r="E22" s="2">
        <f t="shared" si="1"/>
        <v>1</v>
      </c>
      <c r="F22" s="2">
        <v>1.24</v>
      </c>
      <c r="G22" s="2">
        <f t="shared" si="2"/>
        <v>3.7199999999999998</v>
      </c>
      <c r="H22" s="2" t="s">
        <v>115</v>
      </c>
      <c r="I22" s="2" t="s">
        <v>116</v>
      </c>
      <c r="J22" s="2" t="s">
        <v>8</v>
      </c>
      <c r="K22" s="2" t="s">
        <v>9</v>
      </c>
      <c r="N22" s="1" t="s">
        <v>122</v>
      </c>
    </row>
    <row r="23" spans="1:14" x14ac:dyDescent="0.25">
      <c r="A23" s="2">
        <v>1</v>
      </c>
      <c r="B23" s="2">
        <f t="shared" si="0"/>
        <v>2</v>
      </c>
      <c r="C23" s="2">
        <v>5</v>
      </c>
      <c r="D23" s="2">
        <v>5</v>
      </c>
      <c r="E23" s="2">
        <f t="shared" si="1"/>
        <v>3</v>
      </c>
      <c r="F23" s="2">
        <v>5.11E-2</v>
      </c>
      <c r="G23" s="2">
        <f t="shared" si="2"/>
        <v>0.2555</v>
      </c>
      <c r="H23" s="2" t="s">
        <v>69</v>
      </c>
      <c r="I23" s="2" t="s">
        <v>82</v>
      </c>
      <c r="J23" s="2" t="s">
        <v>60</v>
      </c>
      <c r="K23" s="2" t="s">
        <v>9</v>
      </c>
      <c r="N23" s="1" t="s">
        <v>122</v>
      </c>
    </row>
    <row r="24" spans="1:14" x14ac:dyDescent="0.25">
      <c r="A24" s="2">
        <v>3</v>
      </c>
      <c r="B24" s="2">
        <f t="shared" si="0"/>
        <v>6</v>
      </c>
      <c r="C24" s="2">
        <v>50</v>
      </c>
      <c r="D24" s="2">
        <v>50</v>
      </c>
      <c r="E24" s="2">
        <f t="shared" si="1"/>
        <v>44</v>
      </c>
      <c r="F24" s="2">
        <v>4.4999999999999997E-3</v>
      </c>
      <c r="G24" s="2">
        <f t="shared" si="2"/>
        <v>0.22499999999999998</v>
      </c>
      <c r="H24" s="2" t="s">
        <v>69</v>
      </c>
      <c r="I24" s="2" t="s">
        <v>83</v>
      </c>
      <c r="J24" s="2" t="s">
        <v>17</v>
      </c>
      <c r="K24" s="2" t="s">
        <v>16</v>
      </c>
      <c r="N24" s="2" t="s">
        <v>122</v>
      </c>
    </row>
    <row r="25" spans="1:14" x14ac:dyDescent="0.25">
      <c r="A25" s="2">
        <v>3</v>
      </c>
      <c r="B25" s="2">
        <f t="shared" si="0"/>
        <v>6</v>
      </c>
      <c r="C25" s="2">
        <v>50</v>
      </c>
      <c r="D25" s="2">
        <v>50</v>
      </c>
      <c r="E25" s="2">
        <f t="shared" si="1"/>
        <v>44</v>
      </c>
      <c r="F25" s="2">
        <v>6.7999999999999996E-3</v>
      </c>
      <c r="G25" s="2">
        <f t="shared" si="2"/>
        <v>0.33999999999999997</v>
      </c>
      <c r="H25" s="2" t="s">
        <v>69</v>
      </c>
      <c r="I25" s="2" t="s">
        <v>85</v>
      </c>
      <c r="J25" s="2" t="s">
        <v>19</v>
      </c>
      <c r="K25" s="2" t="s">
        <v>20</v>
      </c>
      <c r="L25" s="7" t="s">
        <v>84</v>
      </c>
      <c r="N25" s="2" t="s">
        <v>122</v>
      </c>
    </row>
    <row r="26" spans="1:14" x14ac:dyDescent="0.25">
      <c r="A26" s="2">
        <v>1</v>
      </c>
      <c r="B26" s="2">
        <f t="shared" si="0"/>
        <v>2</v>
      </c>
      <c r="C26" s="2">
        <v>5</v>
      </c>
      <c r="D26" s="2">
        <v>5</v>
      </c>
      <c r="E26" s="2">
        <f t="shared" si="1"/>
        <v>3</v>
      </c>
      <c r="F26" s="2">
        <v>6.0699999999999997E-2</v>
      </c>
      <c r="G26" s="2">
        <f t="shared" si="2"/>
        <v>0.30349999999999999</v>
      </c>
      <c r="H26" s="2" t="s">
        <v>69</v>
      </c>
      <c r="I26" s="2" t="s">
        <v>87</v>
      </c>
      <c r="J26" s="2" t="s">
        <v>21</v>
      </c>
      <c r="K26" s="2" t="s">
        <v>86</v>
      </c>
      <c r="N26" s="1" t="s">
        <v>122</v>
      </c>
    </row>
    <row r="27" spans="1:14" x14ac:dyDescent="0.25">
      <c r="A27" s="2">
        <v>12</v>
      </c>
      <c r="B27" s="2">
        <f t="shared" si="0"/>
        <v>24</v>
      </c>
      <c r="C27" s="2">
        <v>20</v>
      </c>
      <c r="D27" s="2">
        <v>40</v>
      </c>
      <c r="E27" s="2">
        <f t="shared" si="1"/>
        <v>16</v>
      </c>
      <c r="F27" s="2">
        <v>1.6199999999999999E-2</v>
      </c>
      <c r="G27" s="2">
        <f t="shared" si="2"/>
        <v>0.64799999999999991</v>
      </c>
      <c r="H27" s="2" t="s">
        <v>69</v>
      </c>
      <c r="I27" s="2" t="s">
        <v>88</v>
      </c>
      <c r="J27" s="2" t="s">
        <v>22</v>
      </c>
      <c r="K27" s="2" t="s">
        <v>23</v>
      </c>
      <c r="N27" s="1" t="s">
        <v>122</v>
      </c>
    </row>
    <row r="28" spans="1:14" x14ac:dyDescent="0.25">
      <c r="A28" s="2">
        <v>6</v>
      </c>
      <c r="B28" s="2">
        <f t="shared" si="0"/>
        <v>12</v>
      </c>
      <c r="C28" s="2">
        <v>10</v>
      </c>
      <c r="D28" s="2">
        <v>20</v>
      </c>
      <c r="E28" s="2">
        <f t="shared" si="1"/>
        <v>8</v>
      </c>
      <c r="F28" s="2">
        <v>0.05</v>
      </c>
      <c r="G28" s="2">
        <f t="shared" si="2"/>
        <v>1</v>
      </c>
      <c r="H28" s="2" t="s">
        <v>69</v>
      </c>
      <c r="I28" s="2" t="s">
        <v>89</v>
      </c>
      <c r="J28" s="2" t="s">
        <v>24</v>
      </c>
      <c r="K28" s="2" t="s">
        <v>23</v>
      </c>
      <c r="N28" s="1" t="s">
        <v>122</v>
      </c>
    </row>
    <row r="29" spans="1:14" x14ac:dyDescent="0.25">
      <c r="A29" s="2">
        <v>1</v>
      </c>
      <c r="B29" s="2">
        <f t="shared" si="0"/>
        <v>2</v>
      </c>
      <c r="C29" s="2">
        <v>50</v>
      </c>
      <c r="D29" s="2">
        <v>50</v>
      </c>
      <c r="E29" s="2">
        <f t="shared" si="1"/>
        <v>48</v>
      </c>
      <c r="F29" s="2">
        <v>3.0999999999999999E-3</v>
      </c>
      <c r="G29" s="2">
        <f t="shared" si="2"/>
        <v>0.155</v>
      </c>
      <c r="H29" s="2" t="s">
        <v>69</v>
      </c>
      <c r="I29" s="2" t="s">
        <v>90</v>
      </c>
      <c r="J29" s="2" t="s">
        <v>25</v>
      </c>
      <c r="K29" s="2">
        <v>1206</v>
      </c>
      <c r="L29" s="7">
        <v>0.01</v>
      </c>
      <c r="N29" s="1" t="s">
        <v>122</v>
      </c>
    </row>
    <row r="30" spans="1:14" x14ac:dyDescent="0.25">
      <c r="A30" s="2">
        <v>1</v>
      </c>
      <c r="B30" s="2">
        <f t="shared" si="0"/>
        <v>2</v>
      </c>
      <c r="C30" s="2">
        <v>50</v>
      </c>
      <c r="D30" s="2">
        <v>50</v>
      </c>
      <c r="E30" s="2">
        <f t="shared" si="1"/>
        <v>48</v>
      </c>
      <c r="F30" s="2">
        <v>2.8E-3</v>
      </c>
      <c r="G30" s="2">
        <f t="shared" si="2"/>
        <v>0.13999999999999999</v>
      </c>
      <c r="H30" s="2" t="s">
        <v>69</v>
      </c>
      <c r="I30" s="2" t="s">
        <v>91</v>
      </c>
      <c r="J30" s="2" t="s">
        <v>26</v>
      </c>
      <c r="K30" s="2">
        <v>1206</v>
      </c>
      <c r="L30" s="7">
        <v>0.01</v>
      </c>
      <c r="N30" s="2" t="s">
        <v>122</v>
      </c>
    </row>
    <row r="31" spans="1:14" x14ac:dyDescent="0.25">
      <c r="A31" s="2">
        <v>16</v>
      </c>
      <c r="B31" s="2">
        <f t="shared" si="0"/>
        <v>32</v>
      </c>
      <c r="C31" s="2">
        <v>50</v>
      </c>
      <c r="D31" s="2">
        <v>50</v>
      </c>
      <c r="E31" s="2">
        <f t="shared" si="1"/>
        <v>18</v>
      </c>
      <c r="F31" s="2">
        <v>3.3E-3</v>
      </c>
      <c r="G31" s="2">
        <f t="shared" si="2"/>
        <v>0.16500000000000001</v>
      </c>
      <c r="H31" s="2" t="s">
        <v>69</v>
      </c>
      <c r="I31" s="2" t="s">
        <v>92</v>
      </c>
      <c r="J31" s="2" t="s">
        <v>27</v>
      </c>
      <c r="K31" s="2">
        <v>1206</v>
      </c>
      <c r="L31" s="7">
        <v>0.01</v>
      </c>
      <c r="N31" s="2" t="s">
        <v>122</v>
      </c>
    </row>
    <row r="32" spans="1:14" x14ac:dyDescent="0.25">
      <c r="A32" s="2">
        <v>2</v>
      </c>
      <c r="B32" s="2">
        <f t="shared" si="0"/>
        <v>4</v>
      </c>
      <c r="C32" s="2">
        <v>50</v>
      </c>
      <c r="D32" s="2">
        <v>50</v>
      </c>
      <c r="E32" s="2">
        <f t="shared" si="1"/>
        <v>46</v>
      </c>
      <c r="F32" s="2">
        <v>2.8E-3</v>
      </c>
      <c r="G32" s="2">
        <f t="shared" si="2"/>
        <v>0.13999999999999999</v>
      </c>
      <c r="H32" s="2" t="s">
        <v>69</v>
      </c>
      <c r="I32" s="2" t="s">
        <v>93</v>
      </c>
      <c r="J32" s="2" t="s">
        <v>28</v>
      </c>
      <c r="K32" s="2">
        <v>1206</v>
      </c>
      <c r="L32" s="7">
        <v>0.01</v>
      </c>
      <c r="N32" s="1" t="s">
        <v>122</v>
      </c>
    </row>
    <row r="33" spans="1:14" x14ac:dyDescent="0.25">
      <c r="A33" s="2">
        <v>2</v>
      </c>
      <c r="B33" s="2">
        <f t="shared" si="0"/>
        <v>4</v>
      </c>
      <c r="C33" s="2">
        <v>50</v>
      </c>
      <c r="D33" s="2">
        <v>50</v>
      </c>
      <c r="E33" s="2">
        <f t="shared" si="1"/>
        <v>46</v>
      </c>
      <c r="F33" s="2">
        <v>4.4999999999999997E-3</v>
      </c>
      <c r="G33" s="2">
        <f t="shared" si="2"/>
        <v>0.22499999999999998</v>
      </c>
      <c r="H33" s="2" t="s">
        <v>69</v>
      </c>
      <c r="I33" s="2" t="s">
        <v>94</v>
      </c>
      <c r="J33" s="2" t="s">
        <v>29</v>
      </c>
      <c r="K33" s="2">
        <v>1206</v>
      </c>
      <c r="L33" s="7">
        <v>0.01</v>
      </c>
      <c r="N33" s="1" t="s">
        <v>122</v>
      </c>
    </row>
    <row r="34" spans="1:14" x14ac:dyDescent="0.25">
      <c r="A34" s="2">
        <v>1</v>
      </c>
      <c r="B34" s="2">
        <f t="shared" si="0"/>
        <v>2</v>
      </c>
      <c r="C34" s="2">
        <v>50</v>
      </c>
      <c r="D34" s="2">
        <v>50</v>
      </c>
      <c r="E34" s="2">
        <f t="shared" si="1"/>
        <v>48</v>
      </c>
      <c r="F34" s="2">
        <v>2.8999999999999998E-3</v>
      </c>
      <c r="G34" s="2">
        <f t="shared" si="2"/>
        <v>0.14499999999999999</v>
      </c>
      <c r="H34" s="2" t="s">
        <v>69</v>
      </c>
      <c r="I34" s="2" t="s">
        <v>95</v>
      </c>
      <c r="J34" s="2" t="s">
        <v>30</v>
      </c>
      <c r="K34" s="2">
        <v>1206</v>
      </c>
      <c r="L34" s="7">
        <v>0.01</v>
      </c>
      <c r="N34" s="2" t="s">
        <v>122</v>
      </c>
    </row>
    <row r="35" spans="1:14" x14ac:dyDescent="0.25">
      <c r="A35" s="2">
        <v>22</v>
      </c>
      <c r="B35" s="2">
        <f t="shared" si="0"/>
        <v>44</v>
      </c>
      <c r="C35" s="2">
        <v>50</v>
      </c>
      <c r="D35" s="2">
        <v>50</v>
      </c>
      <c r="E35" s="2">
        <f t="shared" si="1"/>
        <v>6</v>
      </c>
      <c r="F35" s="2">
        <v>3.0999999999999999E-3</v>
      </c>
      <c r="G35" s="2">
        <f t="shared" si="2"/>
        <v>0.155</v>
      </c>
      <c r="H35" s="2" t="s">
        <v>69</v>
      </c>
      <c r="I35" s="2" t="s">
        <v>96</v>
      </c>
      <c r="J35" s="2" t="s">
        <v>31</v>
      </c>
      <c r="K35" s="2">
        <v>1206</v>
      </c>
      <c r="L35" s="7">
        <v>0.01</v>
      </c>
      <c r="N35" s="2" t="s">
        <v>122</v>
      </c>
    </row>
    <row r="36" spans="1:14" x14ac:dyDescent="0.25">
      <c r="A36" s="2">
        <v>3</v>
      </c>
      <c r="B36" s="2">
        <f t="shared" si="0"/>
        <v>6</v>
      </c>
      <c r="C36" s="2">
        <v>50</v>
      </c>
      <c r="D36" s="2">
        <v>50</v>
      </c>
      <c r="E36" s="2">
        <f t="shared" si="1"/>
        <v>44</v>
      </c>
      <c r="F36" s="2">
        <v>2.7000000000000001E-3</v>
      </c>
      <c r="G36" s="2">
        <f t="shared" si="2"/>
        <v>0.13500000000000001</v>
      </c>
      <c r="H36" s="2" t="s">
        <v>69</v>
      </c>
      <c r="I36" s="2" t="s">
        <v>97</v>
      </c>
      <c r="J36" s="2" t="s">
        <v>32</v>
      </c>
      <c r="K36" s="2">
        <v>1206</v>
      </c>
      <c r="L36" s="7">
        <v>0.01</v>
      </c>
      <c r="N36" s="1" t="s">
        <v>122</v>
      </c>
    </row>
    <row r="37" spans="1:14" x14ac:dyDescent="0.25">
      <c r="A37" s="2">
        <v>8</v>
      </c>
      <c r="B37" s="2">
        <f t="shared" si="0"/>
        <v>16</v>
      </c>
      <c r="C37" s="2">
        <v>50</v>
      </c>
      <c r="D37" s="2">
        <v>50</v>
      </c>
      <c r="E37" s="2">
        <f t="shared" si="1"/>
        <v>34</v>
      </c>
      <c r="F37" s="2">
        <v>3.0000000000000001E-3</v>
      </c>
      <c r="G37" s="2">
        <f t="shared" si="2"/>
        <v>0.15</v>
      </c>
      <c r="H37" s="2" t="s">
        <v>69</v>
      </c>
      <c r="I37" s="2" t="s">
        <v>98</v>
      </c>
      <c r="J37" s="2" t="s">
        <v>33</v>
      </c>
      <c r="K37" s="2">
        <v>1206</v>
      </c>
      <c r="L37" s="7">
        <v>0.01</v>
      </c>
      <c r="N37" s="1" t="s">
        <v>122</v>
      </c>
    </row>
    <row r="38" spans="1:14" x14ac:dyDescent="0.25">
      <c r="A38" s="2">
        <v>2</v>
      </c>
      <c r="B38" s="2">
        <f t="shared" si="0"/>
        <v>4</v>
      </c>
      <c r="C38" s="2">
        <v>1</v>
      </c>
      <c r="D38" s="2">
        <v>5</v>
      </c>
      <c r="E38" s="2">
        <f t="shared" si="1"/>
        <v>1</v>
      </c>
      <c r="F38" s="2">
        <v>0.1525</v>
      </c>
      <c r="G38" s="2">
        <f t="shared" si="2"/>
        <v>0.76249999999999996</v>
      </c>
      <c r="H38" s="2" t="s">
        <v>69</v>
      </c>
      <c r="I38" s="2" t="s">
        <v>101</v>
      </c>
      <c r="J38" s="2" t="s">
        <v>34</v>
      </c>
      <c r="K38" s="2" t="s">
        <v>102</v>
      </c>
      <c r="N38" s="2" t="s">
        <v>122</v>
      </c>
    </row>
    <row r="39" spans="1:14" x14ac:dyDescent="0.25">
      <c r="A39" s="2">
        <v>4</v>
      </c>
      <c r="B39" s="2">
        <f t="shared" si="0"/>
        <v>8</v>
      </c>
      <c r="C39" s="2">
        <v>1</v>
      </c>
      <c r="D39" s="2">
        <v>10</v>
      </c>
      <c r="E39" s="2">
        <f t="shared" si="1"/>
        <v>2</v>
      </c>
      <c r="F39" s="2">
        <v>0.1225</v>
      </c>
      <c r="G39" s="2">
        <f t="shared" si="2"/>
        <v>1.2250000000000001</v>
      </c>
      <c r="H39" s="2" t="s">
        <v>69</v>
      </c>
      <c r="I39" s="2" t="s">
        <v>103</v>
      </c>
      <c r="J39" s="2" t="s">
        <v>35</v>
      </c>
      <c r="K39" s="2" t="s">
        <v>99</v>
      </c>
      <c r="N39" s="2" t="s">
        <v>122</v>
      </c>
    </row>
    <row r="40" spans="1:14" x14ac:dyDescent="0.25">
      <c r="A40" s="2">
        <v>2</v>
      </c>
      <c r="B40" s="2">
        <f t="shared" si="0"/>
        <v>4</v>
      </c>
      <c r="C40" s="2">
        <v>10</v>
      </c>
      <c r="D40" s="2">
        <v>10</v>
      </c>
      <c r="E40" s="2">
        <f t="shared" si="1"/>
        <v>6</v>
      </c>
      <c r="F40" s="2">
        <v>2.6599999999999999E-2</v>
      </c>
      <c r="G40" s="2">
        <f t="shared" si="2"/>
        <v>0.26600000000000001</v>
      </c>
      <c r="H40" s="2" t="s">
        <v>69</v>
      </c>
      <c r="I40" s="2" t="s">
        <v>104</v>
      </c>
      <c r="J40" s="2" t="s">
        <v>36</v>
      </c>
      <c r="K40" s="2" t="s">
        <v>37</v>
      </c>
      <c r="N40" s="1" t="s">
        <v>122</v>
      </c>
    </row>
    <row r="41" spans="1:14" x14ac:dyDescent="0.25">
      <c r="A41" s="2">
        <v>1</v>
      </c>
      <c r="B41" s="2">
        <f t="shared" si="0"/>
        <v>2</v>
      </c>
      <c r="C41" s="2">
        <v>1</v>
      </c>
      <c r="D41" s="2">
        <v>2</v>
      </c>
      <c r="E41" s="2">
        <f t="shared" si="1"/>
        <v>0</v>
      </c>
      <c r="F41" s="2">
        <v>1.6158999999999999</v>
      </c>
      <c r="G41" s="2">
        <f t="shared" si="2"/>
        <v>3.2317999999999998</v>
      </c>
      <c r="H41" s="2" t="s">
        <v>69</v>
      </c>
      <c r="I41" s="2" t="s">
        <v>106</v>
      </c>
      <c r="J41" s="2" t="s">
        <v>38</v>
      </c>
      <c r="K41" s="2" t="s">
        <v>100</v>
      </c>
      <c r="N41" s="1" t="s">
        <v>122</v>
      </c>
    </row>
    <row r="42" spans="1:14" x14ac:dyDescent="0.25">
      <c r="A42" s="2">
        <v>1</v>
      </c>
      <c r="B42" s="2">
        <f t="shared" si="0"/>
        <v>2</v>
      </c>
      <c r="C42" s="2">
        <v>1</v>
      </c>
      <c r="D42" s="2">
        <v>3</v>
      </c>
      <c r="E42" s="2">
        <f t="shared" si="1"/>
        <v>1</v>
      </c>
      <c r="F42" s="2">
        <v>0.14380000000000001</v>
      </c>
      <c r="G42" s="2">
        <f t="shared" si="2"/>
        <v>0.43140000000000001</v>
      </c>
      <c r="H42" s="2" t="s">
        <v>69</v>
      </c>
      <c r="I42" s="2" t="s">
        <v>105</v>
      </c>
      <c r="J42" s="2" t="s">
        <v>39</v>
      </c>
      <c r="K42" s="2" t="s">
        <v>40</v>
      </c>
      <c r="N42" s="2" t="s">
        <v>122</v>
      </c>
    </row>
    <row r="43" spans="1:14" x14ac:dyDescent="0.25">
      <c r="A43" s="2">
        <v>18</v>
      </c>
      <c r="B43" s="2">
        <f t="shared" si="0"/>
        <v>36</v>
      </c>
      <c r="C43" s="2">
        <v>1</v>
      </c>
      <c r="D43" s="2">
        <v>40</v>
      </c>
      <c r="E43" s="2">
        <f t="shared" si="1"/>
        <v>4</v>
      </c>
      <c r="F43" s="2">
        <f>16.32/40</f>
        <v>0.40800000000000003</v>
      </c>
      <c r="G43" s="2">
        <f t="shared" si="2"/>
        <v>16.32</v>
      </c>
      <c r="H43" s="2" t="s">
        <v>109</v>
      </c>
      <c r="I43" s="2" t="s">
        <v>42</v>
      </c>
      <c r="J43" s="2" t="s">
        <v>41</v>
      </c>
      <c r="K43" s="2" t="s">
        <v>42</v>
      </c>
      <c r="N43" s="9" t="s">
        <v>122</v>
      </c>
    </row>
    <row r="44" spans="1:14" x14ac:dyDescent="0.25">
      <c r="A44" s="2">
        <v>1</v>
      </c>
      <c r="B44" s="2">
        <f t="shared" si="0"/>
        <v>2</v>
      </c>
      <c r="C44" s="2">
        <v>1</v>
      </c>
      <c r="D44" s="2">
        <v>5</v>
      </c>
      <c r="E44" s="2">
        <f t="shared" si="1"/>
        <v>3</v>
      </c>
      <c r="F44" s="2">
        <f>2.82/5</f>
        <v>0.56399999999999995</v>
      </c>
      <c r="G44" s="2">
        <f t="shared" si="2"/>
        <v>2.82</v>
      </c>
      <c r="H44" s="2" t="s">
        <v>109</v>
      </c>
      <c r="I44" s="2" t="s">
        <v>43</v>
      </c>
      <c r="J44" s="2" t="s">
        <v>44</v>
      </c>
      <c r="K44" s="2" t="s">
        <v>43</v>
      </c>
      <c r="N44" s="9" t="s">
        <v>122</v>
      </c>
    </row>
    <row r="45" spans="1:14" x14ac:dyDescent="0.25">
      <c r="B45" s="2">
        <f>D43+D44</f>
        <v>45</v>
      </c>
      <c r="C45" s="2">
        <v>50</v>
      </c>
      <c r="D45" s="2">
        <v>50</v>
      </c>
      <c r="E45" s="2">
        <f>IF(D45&gt;0, D45-B45, "")</f>
        <v>5</v>
      </c>
      <c r="F45" s="2">
        <f>1.8/50</f>
        <v>3.6000000000000004E-2</v>
      </c>
      <c r="G45" s="2">
        <f t="shared" si="2"/>
        <v>1.8000000000000003</v>
      </c>
      <c r="H45" s="2" t="s">
        <v>109</v>
      </c>
      <c r="J45" s="2" t="s">
        <v>107</v>
      </c>
      <c r="N45" s="9" t="s">
        <v>122</v>
      </c>
    </row>
    <row r="46" spans="1:14" x14ac:dyDescent="0.25">
      <c r="B46" s="2">
        <f>B45</f>
        <v>45</v>
      </c>
      <c r="C46" s="2">
        <v>50</v>
      </c>
      <c r="D46" s="2">
        <v>50</v>
      </c>
      <c r="E46" s="2">
        <f>IF(D46&gt;0, D46-B46, "")</f>
        <v>5</v>
      </c>
      <c r="F46" s="2">
        <f>1.8/50</f>
        <v>3.6000000000000004E-2</v>
      </c>
      <c r="G46" s="2">
        <f t="shared" si="2"/>
        <v>1.8000000000000003</v>
      </c>
      <c r="H46" s="2" t="s">
        <v>109</v>
      </c>
      <c r="J46" s="2" t="s">
        <v>108</v>
      </c>
      <c r="N46" s="9" t="s">
        <v>122</v>
      </c>
    </row>
    <row r="47" spans="1:14" x14ac:dyDescent="0.25">
      <c r="E47" s="2" t="str">
        <f t="shared" si="1"/>
        <v/>
      </c>
      <c r="G47" s="2">
        <f t="shared" si="2"/>
        <v>0</v>
      </c>
    </row>
    <row r="48" spans="1:14" x14ac:dyDescent="0.25">
      <c r="A48" s="2">
        <v>1</v>
      </c>
      <c r="B48" s="2">
        <f t="shared" si="0"/>
        <v>2</v>
      </c>
      <c r="C48" s="2">
        <v>10</v>
      </c>
      <c r="D48" s="2">
        <v>10</v>
      </c>
      <c r="E48" s="2">
        <f t="shared" si="1"/>
        <v>8</v>
      </c>
      <c r="F48" s="2">
        <f>1.54/10</f>
        <v>0.154</v>
      </c>
      <c r="G48" s="2">
        <f t="shared" si="2"/>
        <v>1.54</v>
      </c>
      <c r="H48" s="2" t="s">
        <v>113</v>
      </c>
      <c r="J48" s="2" t="s">
        <v>112</v>
      </c>
    </row>
    <row r="49" spans="1:10" x14ac:dyDescent="0.25">
      <c r="B49" s="2">
        <v>1</v>
      </c>
      <c r="D49" s="2">
        <v>1</v>
      </c>
      <c r="E49" s="2">
        <f t="shared" si="1"/>
        <v>0</v>
      </c>
      <c r="F49" s="2">
        <v>5.62</v>
      </c>
      <c r="G49" s="2">
        <f t="shared" si="2"/>
        <v>5.62</v>
      </c>
      <c r="H49" s="2" t="s">
        <v>69</v>
      </c>
      <c r="J49" s="2" t="s">
        <v>110</v>
      </c>
    </row>
    <row r="50" spans="1:10" x14ac:dyDescent="0.25">
      <c r="B50" s="2">
        <v>1</v>
      </c>
      <c r="D50" s="2">
        <v>1</v>
      </c>
      <c r="E50" s="2">
        <f t="shared" si="1"/>
        <v>0</v>
      </c>
      <c r="F50" s="2">
        <v>0</v>
      </c>
      <c r="G50" s="2">
        <f t="shared" si="2"/>
        <v>0</v>
      </c>
      <c r="H50" s="2" t="s">
        <v>109</v>
      </c>
      <c r="J50" s="2" t="s">
        <v>111</v>
      </c>
    </row>
    <row r="51" spans="1:10" x14ac:dyDescent="0.25">
      <c r="B51" s="2">
        <v>1</v>
      </c>
      <c r="D51" s="2">
        <v>1</v>
      </c>
      <c r="E51" s="2">
        <f t="shared" si="1"/>
        <v>0</v>
      </c>
      <c r="F51" s="2">
        <v>0</v>
      </c>
      <c r="G51" s="2">
        <f t="shared" si="2"/>
        <v>0</v>
      </c>
      <c r="H51" s="2" t="s">
        <v>115</v>
      </c>
      <c r="J51" s="2" t="s">
        <v>117</v>
      </c>
    </row>
    <row r="53" spans="1:10" x14ac:dyDescent="0.25">
      <c r="A53" s="2">
        <f>SUM(A10:A50)</f>
        <v>224</v>
      </c>
      <c r="B53" s="2">
        <f>SUM(B10:B50)</f>
        <v>540</v>
      </c>
      <c r="D53" s="2">
        <f>SUM(D10:D51)</f>
        <v>1123</v>
      </c>
      <c r="E53" s="2">
        <f>SUM(E10:E51)</f>
        <v>582</v>
      </c>
      <c r="G53" s="2">
        <f>SUM(G10:G51)</f>
        <v>49.430299999999981</v>
      </c>
      <c r="J53" s="2" t="s">
        <v>62</v>
      </c>
    </row>
    <row r="55" spans="1:10" x14ac:dyDescent="0.25">
      <c r="A55" s="2" t="s">
        <v>120</v>
      </c>
      <c r="B55" s="2" t="s">
        <v>121</v>
      </c>
    </row>
    <row r="56" spans="1:10" x14ac:dyDescent="0.25">
      <c r="A56" s="2" t="s">
        <v>115</v>
      </c>
      <c r="B56" s="8">
        <v>3.72</v>
      </c>
    </row>
    <row r="57" spans="1:10" x14ac:dyDescent="0.25">
      <c r="A57" s="2" t="s">
        <v>113</v>
      </c>
      <c r="B57" s="8">
        <v>7.49</v>
      </c>
    </row>
    <row r="58" spans="1:10" x14ac:dyDescent="0.25">
      <c r="A58" s="2" t="s">
        <v>69</v>
      </c>
      <c r="B58" s="8">
        <v>12.18</v>
      </c>
    </row>
    <row r="59" spans="1:10" x14ac:dyDescent="0.25">
      <c r="A59" s="2" t="s">
        <v>109</v>
      </c>
      <c r="B59" s="8">
        <v>22.74</v>
      </c>
    </row>
    <row r="61" spans="1:10" x14ac:dyDescent="0.25">
      <c r="A61" s="2" t="s">
        <v>125</v>
      </c>
      <c r="B61" s="8">
        <f>SUM(B56:B59)</f>
        <v>46.129999999999995</v>
      </c>
    </row>
  </sheetData>
  <conditionalFormatting sqref="E10:E51">
    <cfRule type="cellIs" dxfId="1" priority="2" operator="equal">
      <formula>0</formula>
    </cfRule>
  </conditionalFormatting>
  <conditionalFormatting sqref="N2:N4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Rennie</dc:creator>
  <cp:lastModifiedBy>George Rennie</cp:lastModifiedBy>
  <dcterms:created xsi:type="dcterms:W3CDTF">2019-02-10T14:03:36Z</dcterms:created>
  <dcterms:modified xsi:type="dcterms:W3CDTF">2019-02-12T10:22:28Z</dcterms:modified>
</cp:coreProperties>
</file>