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5600" windowHeight="7830" activeTab="4"/>
  </bookViews>
  <sheets>
    <sheet name="Efetivo Completo" sheetId="1" r:id="rId1"/>
    <sheet name="Efetivo Simplificado" sheetId="2" r:id="rId2"/>
    <sheet name="Efetivo Com Facções" sheetId="3" r:id="rId3"/>
    <sheet name="Regimes" sheetId="4" r:id="rId4"/>
    <sheet name="Ocupação" sheetId="5" r:id="rId5"/>
    <sheet name="GRAFÍCOS" sheetId="6" r:id="rId6"/>
  </sheets>
  <definedNames>
    <definedName name="_xlnm._FilterDatabase" localSheetId="0" hidden="1">'Efetivo Completo'!$A$8:$N$96</definedName>
    <definedName name="_xlnm._FilterDatabase" localSheetId="1" hidden="1">'Efetivo Simplificado'!$A$2:$H$4</definedName>
  </definedNames>
  <calcPr calcId="145621"/>
</workbook>
</file>

<file path=xl/calcChain.xml><?xml version="1.0" encoding="utf-8"?>
<calcChain xmlns="http://schemas.openxmlformats.org/spreadsheetml/2006/main">
  <c r="L74" i="1" l="1"/>
  <c r="L76" i="1"/>
  <c r="L67" i="1"/>
  <c r="D7" i="4" l="1"/>
  <c r="H87" i="1" l="1"/>
  <c r="D47" i="5" s="1"/>
  <c r="L87" i="1"/>
  <c r="L88" i="1" s="1"/>
  <c r="F88" i="1"/>
  <c r="G88" i="1"/>
  <c r="I88" i="1"/>
  <c r="J88" i="1"/>
  <c r="K88" i="1"/>
  <c r="H90" i="1"/>
  <c r="D48" i="5" s="1"/>
  <c r="L90" i="1"/>
  <c r="E48" i="5" s="1"/>
  <c r="H91" i="1"/>
  <c r="D49" i="5" s="1"/>
  <c r="L91" i="1"/>
  <c r="E49" i="5" s="1"/>
  <c r="H92" i="1"/>
  <c r="D50" i="5" s="1"/>
  <c r="L92" i="1"/>
  <c r="E50" i="5" s="1"/>
  <c r="H93" i="1"/>
  <c r="D51" i="5" s="1"/>
  <c r="L93" i="1"/>
  <c r="E51" i="5" s="1"/>
  <c r="H94" i="1"/>
  <c r="D52" i="5" s="1"/>
  <c r="L94" i="1"/>
  <c r="E52" i="5" s="1"/>
  <c r="F95" i="1"/>
  <c r="G95" i="1"/>
  <c r="I95" i="1"/>
  <c r="J95" i="1"/>
  <c r="K95" i="1"/>
  <c r="N93" i="1" l="1"/>
  <c r="L95" i="1"/>
  <c r="M94" i="1"/>
  <c r="M92" i="1"/>
  <c r="N90" i="1"/>
  <c r="M87" i="1"/>
  <c r="M88" i="1" s="1"/>
  <c r="E47" i="5"/>
  <c r="G47" i="5" s="1"/>
  <c r="M91" i="1"/>
  <c r="F49" i="5"/>
  <c r="G48" i="5"/>
  <c r="G50" i="5"/>
  <c r="G52" i="5"/>
  <c r="G49" i="5"/>
  <c r="G51" i="5"/>
  <c r="F51" i="5"/>
  <c r="F52" i="5"/>
  <c r="F50" i="5"/>
  <c r="F48" i="5"/>
  <c r="N94" i="1"/>
  <c r="N92" i="1"/>
  <c r="N91" i="1"/>
  <c r="H95" i="1"/>
  <c r="N95" i="1" s="1"/>
  <c r="M93" i="1"/>
  <c r="M90" i="1"/>
  <c r="N87" i="1"/>
  <c r="H88" i="1"/>
  <c r="N88" i="1" s="1"/>
  <c r="D10" i="4"/>
  <c r="M95" i="1" l="1"/>
  <c r="F47" i="5"/>
  <c r="D15" i="4"/>
  <c r="D16" i="4"/>
  <c r="D13" i="4"/>
  <c r="D17" i="4" l="1"/>
  <c r="H11" i="1"/>
  <c r="D2" i="5" s="1"/>
  <c r="H23" i="1" l="1"/>
  <c r="H29" i="1"/>
  <c r="D19" i="5" s="1"/>
  <c r="E23" i="3"/>
  <c r="E5" i="3"/>
  <c r="L22" i="1"/>
  <c r="E17" i="3" l="1"/>
  <c r="D13" i="5"/>
  <c r="F16" i="3"/>
  <c r="E12" i="5"/>
  <c r="F16" i="2"/>
  <c r="E23" i="2"/>
  <c r="E17" i="2"/>
  <c r="E5" i="2"/>
  <c r="I70" i="1" l="1"/>
  <c r="L65" i="1"/>
  <c r="E39" i="5" s="1"/>
  <c r="E40" i="5"/>
  <c r="K70" i="1"/>
  <c r="J70" i="1"/>
  <c r="K85" i="1"/>
  <c r="F70" i="1"/>
  <c r="G70" i="1"/>
  <c r="H67" i="1"/>
  <c r="D40" i="5" s="1"/>
  <c r="J42" i="1"/>
  <c r="I42" i="1"/>
  <c r="D12" i="4" s="1"/>
  <c r="D14" i="4" s="1"/>
  <c r="F42" i="1"/>
  <c r="G42" i="1"/>
  <c r="K32" i="1"/>
  <c r="J32" i="1"/>
  <c r="I32" i="1"/>
  <c r="D6" i="4" s="1"/>
  <c r="D8" i="4" s="1"/>
  <c r="F32" i="1"/>
  <c r="G32" i="1"/>
  <c r="K21" i="1"/>
  <c r="J21" i="1"/>
  <c r="I21" i="1"/>
  <c r="G21" i="1"/>
  <c r="F21" i="1"/>
  <c r="L20" i="1"/>
  <c r="E11" i="5" s="1"/>
  <c r="D11" i="5"/>
  <c r="L31" i="1"/>
  <c r="E21" i="5" s="1"/>
  <c r="H31" i="1"/>
  <c r="D21" i="5" s="1"/>
  <c r="F40" i="5" l="1"/>
  <c r="G40" i="5"/>
  <c r="F21" i="5"/>
  <c r="G21" i="5"/>
  <c r="F11" i="5"/>
  <c r="G11" i="5"/>
  <c r="F25" i="3"/>
  <c r="F25" i="2"/>
  <c r="F85" i="3"/>
  <c r="F85" i="2"/>
  <c r="E25" i="3"/>
  <c r="E25" i="2"/>
  <c r="E14" i="3"/>
  <c r="E14" i="2"/>
  <c r="D9" i="4"/>
  <c r="D11" i="4" s="1"/>
  <c r="N67" i="1"/>
  <c r="E61" i="3"/>
  <c r="E61" i="2"/>
  <c r="F59" i="2"/>
  <c r="F59" i="3"/>
  <c r="F81" i="3"/>
  <c r="F82" i="3" s="1"/>
  <c r="F81" i="2"/>
  <c r="F82" i="2" s="1"/>
  <c r="F14" i="3"/>
  <c r="F14" i="2"/>
  <c r="F61" i="3"/>
  <c r="F61" i="2"/>
  <c r="M20" i="1"/>
  <c r="G14" i="2" s="1"/>
  <c r="M67" i="1"/>
  <c r="G61" i="2" s="1"/>
  <c r="N20" i="1"/>
  <c r="N31" i="1"/>
  <c r="G85" i="2"/>
  <c r="M31" i="1"/>
  <c r="G25" i="2" s="1"/>
  <c r="H25" i="2" s="1"/>
  <c r="L81" i="1"/>
  <c r="E46" i="5" s="1"/>
  <c r="L79" i="1"/>
  <c r="E45" i="5" s="1"/>
  <c r="E44" i="5"/>
  <c r="E43" i="5"/>
  <c r="L73" i="1"/>
  <c r="E42" i="5" s="1"/>
  <c r="L72" i="1"/>
  <c r="E41" i="5" s="1"/>
  <c r="L63" i="1"/>
  <c r="E38" i="5" s="1"/>
  <c r="L61" i="1"/>
  <c r="E37" i="5" s="1"/>
  <c r="L59" i="1"/>
  <c r="E36" i="5" s="1"/>
  <c r="L53" i="1"/>
  <c r="E34" i="5" s="1"/>
  <c r="L57" i="1"/>
  <c r="E35" i="5" s="1"/>
  <c r="L49" i="1"/>
  <c r="E33" i="5" s="1"/>
  <c r="L45" i="1"/>
  <c r="E32" i="5" s="1"/>
  <c r="L43" i="1"/>
  <c r="E31" i="5" s="1"/>
  <c r="L34" i="1"/>
  <c r="E23" i="5" s="1"/>
  <c r="L35" i="1"/>
  <c r="E24" i="5" s="1"/>
  <c r="L36" i="1"/>
  <c r="E25" i="5" s="1"/>
  <c r="L37" i="1"/>
  <c r="E26" i="5" s="1"/>
  <c r="L38" i="1"/>
  <c r="E27" i="5" s="1"/>
  <c r="L39" i="1"/>
  <c r="E28" i="5" s="1"/>
  <c r="L40" i="1"/>
  <c r="E29" i="5" s="1"/>
  <c r="L41" i="1"/>
  <c r="E30" i="5" s="1"/>
  <c r="L33" i="1"/>
  <c r="E22" i="5" s="1"/>
  <c r="L23" i="1"/>
  <c r="E13" i="5" s="1"/>
  <c r="L24" i="1"/>
  <c r="E14" i="5" s="1"/>
  <c r="L25" i="1"/>
  <c r="E15" i="5" s="1"/>
  <c r="L26" i="1"/>
  <c r="E16" i="5" s="1"/>
  <c r="L27" i="1"/>
  <c r="E17" i="5" s="1"/>
  <c r="L28" i="1"/>
  <c r="E18" i="5" s="1"/>
  <c r="L29" i="1"/>
  <c r="E19" i="5" s="1"/>
  <c r="L30" i="1"/>
  <c r="E20" i="5" s="1"/>
  <c r="L12" i="1"/>
  <c r="E3" i="5" s="1"/>
  <c r="L13" i="1"/>
  <c r="E4" i="5" s="1"/>
  <c r="L14" i="1"/>
  <c r="E5" i="5" s="1"/>
  <c r="L15" i="1"/>
  <c r="E6" i="5" s="1"/>
  <c r="L16" i="1"/>
  <c r="E7" i="5" s="1"/>
  <c r="L17" i="1"/>
  <c r="E8" i="5" s="1"/>
  <c r="L18" i="1"/>
  <c r="E9" i="5" s="1"/>
  <c r="L19" i="1"/>
  <c r="E10" i="5" s="1"/>
  <c r="L11" i="1"/>
  <c r="E2" i="5" s="1"/>
  <c r="H81" i="1"/>
  <c r="D46" i="5" s="1"/>
  <c r="H79" i="1"/>
  <c r="D45" i="5" s="1"/>
  <c r="H73" i="1"/>
  <c r="D42" i="5" s="1"/>
  <c r="H74" i="1"/>
  <c r="H76" i="1"/>
  <c r="H72" i="1"/>
  <c r="D41" i="5" s="1"/>
  <c r="H57" i="1"/>
  <c r="D35" i="5" s="1"/>
  <c r="H53" i="1"/>
  <c r="D34" i="5" s="1"/>
  <c r="H49" i="1"/>
  <c r="D33" i="5" s="1"/>
  <c r="H45" i="1"/>
  <c r="D32" i="5" s="1"/>
  <c r="H65" i="1"/>
  <c r="D39" i="5" s="1"/>
  <c r="G39" i="5" s="1"/>
  <c r="H63" i="1"/>
  <c r="D38" i="5" s="1"/>
  <c r="H61" i="1"/>
  <c r="D37" i="5" s="1"/>
  <c r="H59" i="1"/>
  <c r="D36" i="5" s="1"/>
  <c r="H43" i="1"/>
  <c r="D31" i="5" s="1"/>
  <c r="H34" i="1"/>
  <c r="D23" i="5" s="1"/>
  <c r="H35" i="1"/>
  <c r="D24" i="5" s="1"/>
  <c r="H36" i="1"/>
  <c r="D25" i="5" s="1"/>
  <c r="H37" i="1"/>
  <c r="D26" i="5" s="1"/>
  <c r="H38" i="1"/>
  <c r="D27" i="5" s="1"/>
  <c r="H39" i="1"/>
  <c r="D28" i="5" s="1"/>
  <c r="H40" i="1"/>
  <c r="D29" i="5" s="1"/>
  <c r="H41" i="1"/>
  <c r="D30" i="5" s="1"/>
  <c r="H33" i="1"/>
  <c r="D22" i="5" s="1"/>
  <c r="H24" i="1"/>
  <c r="D14" i="5" s="1"/>
  <c r="H25" i="1"/>
  <c r="D15" i="5" s="1"/>
  <c r="H26" i="1"/>
  <c r="D16" i="5" s="1"/>
  <c r="H27" i="1"/>
  <c r="D17" i="5" s="1"/>
  <c r="H28" i="1"/>
  <c r="D18" i="5" s="1"/>
  <c r="H30" i="1"/>
  <c r="D20" i="5" s="1"/>
  <c r="H22" i="1"/>
  <c r="D12" i="5" s="1"/>
  <c r="H12" i="1"/>
  <c r="D3" i="5" s="1"/>
  <c r="H13" i="1"/>
  <c r="D4" i="5" s="1"/>
  <c r="H14" i="1"/>
  <c r="D5" i="5" s="1"/>
  <c r="H15" i="1"/>
  <c r="D6" i="5" s="1"/>
  <c r="H16" i="1"/>
  <c r="D7" i="5" s="1"/>
  <c r="H17" i="1"/>
  <c r="D8" i="5" s="1"/>
  <c r="H18" i="1"/>
  <c r="D9" i="5" s="1"/>
  <c r="H19" i="1"/>
  <c r="D10" i="5" s="1"/>
  <c r="D18" i="4"/>
  <c r="G85" i="1"/>
  <c r="G96" i="1" s="1"/>
  <c r="I85" i="1"/>
  <c r="I96" i="1" s="1"/>
  <c r="J85" i="1"/>
  <c r="J96" i="1" s="1"/>
  <c r="F85" i="1"/>
  <c r="F96" i="1" s="1"/>
  <c r="K42" i="1"/>
  <c r="K96" i="1" s="1"/>
  <c r="D43" i="5" l="1"/>
  <c r="F43" i="5" s="1"/>
  <c r="N74" i="1"/>
  <c r="M74" i="1"/>
  <c r="D44" i="5"/>
  <c r="F44" i="5" s="1"/>
  <c r="M76" i="1"/>
  <c r="G12" i="5"/>
  <c r="F12" i="5"/>
  <c r="F39" i="5"/>
  <c r="F33" i="5"/>
  <c r="G33" i="5"/>
  <c r="F45" i="5"/>
  <c r="G45" i="5"/>
  <c r="G44" i="5"/>
  <c r="G42" i="5"/>
  <c r="F42" i="5"/>
  <c r="F41" i="5"/>
  <c r="G41" i="5"/>
  <c r="F37" i="5"/>
  <c r="G37" i="5"/>
  <c r="G36" i="5"/>
  <c r="F36" i="5"/>
  <c r="G35" i="5"/>
  <c r="F35" i="5"/>
  <c r="G30" i="5"/>
  <c r="F30" i="5"/>
  <c r="F29" i="5"/>
  <c r="G29" i="5"/>
  <c r="G28" i="5"/>
  <c r="F28" i="5"/>
  <c r="G26" i="5"/>
  <c r="F26" i="5"/>
  <c r="G20" i="5"/>
  <c r="F20" i="5"/>
  <c r="G16" i="5"/>
  <c r="F16" i="5"/>
  <c r="G13" i="5"/>
  <c r="F13" i="5"/>
  <c r="G10" i="5"/>
  <c r="F10" i="5"/>
  <c r="F7" i="5"/>
  <c r="G7" i="5"/>
  <c r="F5" i="5"/>
  <c r="G5" i="5"/>
  <c r="G4" i="5"/>
  <c r="F4" i="5"/>
  <c r="F3" i="5"/>
  <c r="G3" i="5"/>
  <c r="F2" i="5"/>
  <c r="G2" i="5"/>
  <c r="G34" i="5"/>
  <c r="F34" i="5"/>
  <c r="G46" i="5"/>
  <c r="F46" i="5"/>
  <c r="G38" i="5"/>
  <c r="F38" i="5"/>
  <c r="F31" i="5"/>
  <c r="G31" i="5"/>
  <c r="F23" i="5"/>
  <c r="G23" i="5"/>
  <c r="G15" i="5"/>
  <c r="F15" i="5"/>
  <c r="G14" i="5"/>
  <c r="F14" i="5"/>
  <c r="G6" i="5"/>
  <c r="F6" i="5"/>
  <c r="F32" i="5"/>
  <c r="G32" i="5"/>
  <c r="F27" i="5"/>
  <c r="G27" i="5"/>
  <c r="F25" i="5"/>
  <c r="G25" i="5"/>
  <c r="G24" i="5"/>
  <c r="F24" i="5"/>
  <c r="G22" i="5"/>
  <c r="F22" i="5"/>
  <c r="F19" i="5"/>
  <c r="G19" i="5"/>
  <c r="G18" i="5"/>
  <c r="F18" i="5"/>
  <c r="F17" i="5"/>
  <c r="G17" i="5"/>
  <c r="F9" i="5"/>
  <c r="G9" i="5"/>
  <c r="G8" i="5"/>
  <c r="F8" i="5"/>
  <c r="H61" i="2"/>
  <c r="H14" i="2"/>
  <c r="E12" i="3"/>
  <c r="E12" i="2"/>
  <c r="E8" i="3"/>
  <c r="E8" i="2"/>
  <c r="E24" i="3"/>
  <c r="E24" i="2"/>
  <c r="E19" i="3"/>
  <c r="E19" i="2"/>
  <c r="E34" i="3"/>
  <c r="E34" i="2"/>
  <c r="E13" i="3"/>
  <c r="E13" i="2"/>
  <c r="E11" i="3"/>
  <c r="E11" i="2"/>
  <c r="E9" i="3"/>
  <c r="E9" i="2"/>
  <c r="E7" i="3"/>
  <c r="E7" i="2"/>
  <c r="E16" i="3"/>
  <c r="E16" i="2"/>
  <c r="E22" i="3"/>
  <c r="E22" i="2"/>
  <c r="E20" i="3"/>
  <c r="E20" i="2"/>
  <c r="E18" i="3"/>
  <c r="E18" i="2"/>
  <c r="E35" i="3"/>
  <c r="E35" i="2"/>
  <c r="E33" i="3"/>
  <c r="E33" i="2"/>
  <c r="E31" i="3"/>
  <c r="E31" i="2"/>
  <c r="E29" i="3"/>
  <c r="E29" i="2"/>
  <c r="E37" i="3"/>
  <c r="E37" i="2"/>
  <c r="N61" i="1"/>
  <c r="E55" i="3"/>
  <c r="E55" i="2"/>
  <c r="N65" i="1"/>
  <c r="E59" i="3"/>
  <c r="E59" i="2"/>
  <c r="E43" i="3"/>
  <c r="E43" i="2"/>
  <c r="E51" i="3"/>
  <c r="E51" i="2"/>
  <c r="E70" i="3"/>
  <c r="E70" i="2"/>
  <c r="E68" i="3"/>
  <c r="E68" i="2"/>
  <c r="E73" i="3"/>
  <c r="E73" i="2"/>
  <c r="E81" i="3"/>
  <c r="E82" i="3" s="1"/>
  <c r="E81" i="2"/>
  <c r="E82" i="2" s="1"/>
  <c r="F13" i="3"/>
  <c r="F13" i="2"/>
  <c r="F11" i="3"/>
  <c r="F11" i="2"/>
  <c r="F9" i="3"/>
  <c r="F9" i="2"/>
  <c r="F7" i="3"/>
  <c r="F7" i="2"/>
  <c r="F24" i="3"/>
  <c r="F24" i="2"/>
  <c r="F22" i="3"/>
  <c r="F22" i="2"/>
  <c r="F20" i="3"/>
  <c r="F20" i="2"/>
  <c r="F18" i="3"/>
  <c r="F18" i="2"/>
  <c r="F27" i="3"/>
  <c r="F27" i="2"/>
  <c r="F34" i="3"/>
  <c r="F34" i="2"/>
  <c r="F32" i="3"/>
  <c r="F32" i="2"/>
  <c r="F30" i="3"/>
  <c r="F30" i="2"/>
  <c r="F28" i="3"/>
  <c r="F28" i="2"/>
  <c r="F39" i="3"/>
  <c r="F39" i="2"/>
  <c r="F51" i="2"/>
  <c r="F51" i="3"/>
  <c r="F53" i="3"/>
  <c r="F53" i="2"/>
  <c r="F57" i="3"/>
  <c r="F57" i="2"/>
  <c r="F67" i="3"/>
  <c r="F67" i="2"/>
  <c r="F70" i="3"/>
  <c r="F70" i="2"/>
  <c r="F73" i="3"/>
  <c r="F73" i="2"/>
  <c r="F84" i="3"/>
  <c r="F84" i="2"/>
  <c r="F87" i="3"/>
  <c r="F87" i="2"/>
  <c r="E10" i="3"/>
  <c r="E10" i="2"/>
  <c r="E6" i="3"/>
  <c r="E15" i="3" s="1"/>
  <c r="H21" i="1"/>
  <c r="E6" i="2"/>
  <c r="E21" i="3"/>
  <c r="E21" i="2"/>
  <c r="N33" i="1"/>
  <c r="E27" i="3"/>
  <c r="E27" i="2"/>
  <c r="E32" i="3"/>
  <c r="E32" i="2"/>
  <c r="E30" i="3"/>
  <c r="E30" i="2"/>
  <c r="E28" i="3"/>
  <c r="E36" i="3" s="1"/>
  <c r="E28" i="2"/>
  <c r="E53" i="3"/>
  <c r="E53" i="2"/>
  <c r="E57" i="3"/>
  <c r="E57" i="2"/>
  <c r="E39" i="3"/>
  <c r="E39" i="2"/>
  <c r="E47" i="3"/>
  <c r="E47" i="2"/>
  <c r="E66" i="3"/>
  <c r="E66" i="2"/>
  <c r="E67" i="3"/>
  <c r="E67" i="2"/>
  <c r="E75" i="3"/>
  <c r="E75" i="2"/>
  <c r="F5" i="3"/>
  <c r="L21" i="1"/>
  <c r="F5" i="2"/>
  <c r="F12" i="3"/>
  <c r="F12" i="2"/>
  <c r="F10" i="3"/>
  <c r="F10" i="2"/>
  <c r="F8" i="3"/>
  <c r="F8" i="2"/>
  <c r="F6" i="3"/>
  <c r="F6" i="2"/>
  <c r="F23" i="3"/>
  <c r="F23" i="2"/>
  <c r="F21" i="3"/>
  <c r="F21" i="2"/>
  <c r="F19" i="3"/>
  <c r="F19" i="2"/>
  <c r="F17" i="3"/>
  <c r="F17" i="2"/>
  <c r="F35" i="3"/>
  <c r="F35" i="2"/>
  <c r="F33" i="3"/>
  <c r="F33" i="2"/>
  <c r="F31" i="3"/>
  <c r="F31" i="2"/>
  <c r="F29" i="3"/>
  <c r="F29" i="2"/>
  <c r="F37" i="2"/>
  <c r="F37" i="3"/>
  <c r="L70" i="1"/>
  <c r="F43" i="2"/>
  <c r="F43" i="3"/>
  <c r="F47" i="3"/>
  <c r="F47" i="2"/>
  <c r="F55" i="2"/>
  <c r="F55" i="3"/>
  <c r="F66" i="3"/>
  <c r="F66" i="2"/>
  <c r="F68" i="3"/>
  <c r="F68" i="2"/>
  <c r="F75" i="3"/>
  <c r="F75" i="2"/>
  <c r="F88" i="3"/>
  <c r="F88" i="2"/>
  <c r="F86" i="3"/>
  <c r="F86" i="2"/>
  <c r="N76" i="1"/>
  <c r="N79" i="1"/>
  <c r="D19" i="4"/>
  <c r="D20" i="4" s="1"/>
  <c r="N43" i="1"/>
  <c r="H70" i="1"/>
  <c r="N53" i="1"/>
  <c r="M73" i="1"/>
  <c r="G67" i="2" s="1"/>
  <c r="M26" i="1"/>
  <c r="G20" i="2" s="1"/>
  <c r="H20" i="2" s="1"/>
  <c r="M24" i="1"/>
  <c r="G18" i="2" s="1"/>
  <c r="M40" i="1"/>
  <c r="G34" i="2" s="1"/>
  <c r="M38" i="1"/>
  <c r="G32" i="2" s="1"/>
  <c r="M36" i="1"/>
  <c r="G30" i="2" s="1"/>
  <c r="H30" i="2" s="1"/>
  <c r="M34" i="1"/>
  <c r="G28" i="2" s="1"/>
  <c r="L32" i="1"/>
  <c r="N18" i="1"/>
  <c r="N16" i="1"/>
  <c r="N14" i="1"/>
  <c r="N13" i="1"/>
  <c r="M22" i="1"/>
  <c r="G16" i="2" s="1"/>
  <c r="H32" i="1"/>
  <c r="M29" i="1"/>
  <c r="G23" i="2" s="1"/>
  <c r="H23" i="2" s="1"/>
  <c r="M27" i="1"/>
  <c r="G21" i="2" s="1"/>
  <c r="M11" i="1"/>
  <c r="N57" i="1"/>
  <c r="N19" i="1"/>
  <c r="N17" i="1"/>
  <c r="N15" i="1"/>
  <c r="N12" i="1"/>
  <c r="N30" i="1"/>
  <c r="N28" i="1"/>
  <c r="N25" i="1"/>
  <c r="N23" i="1"/>
  <c r="N41" i="1"/>
  <c r="N39" i="1"/>
  <c r="N37" i="1"/>
  <c r="N35" i="1"/>
  <c r="N59" i="1"/>
  <c r="N45" i="1"/>
  <c r="N72" i="1"/>
  <c r="N81" i="1"/>
  <c r="N49" i="1"/>
  <c r="N63" i="1"/>
  <c r="M63" i="1"/>
  <c r="G57" i="2" s="1"/>
  <c r="H42" i="1"/>
  <c r="M18" i="1"/>
  <c r="G12" i="2" s="1"/>
  <c r="H12" i="2" s="1"/>
  <c r="M16" i="1"/>
  <c r="G10" i="2" s="1"/>
  <c r="M14" i="1"/>
  <c r="G8" i="2" s="1"/>
  <c r="H8" i="2" s="1"/>
  <c r="M13" i="1"/>
  <c r="G7" i="2" s="1"/>
  <c r="M30" i="1"/>
  <c r="G24" i="2" s="1"/>
  <c r="H24" i="2" s="1"/>
  <c r="M28" i="1"/>
  <c r="G22" i="2" s="1"/>
  <c r="M25" i="1"/>
  <c r="G19" i="2" s="1"/>
  <c r="H19" i="2" s="1"/>
  <c r="M23" i="1"/>
  <c r="M39" i="1"/>
  <c r="G33" i="2" s="1"/>
  <c r="H33" i="2" s="1"/>
  <c r="M37" i="1"/>
  <c r="G31" i="2" s="1"/>
  <c r="M35" i="1"/>
  <c r="G29" i="2" s="1"/>
  <c r="H29" i="2" s="1"/>
  <c r="M33" i="1"/>
  <c r="M41" i="1"/>
  <c r="G35" i="2" s="1"/>
  <c r="H35" i="2" s="1"/>
  <c r="M43" i="1"/>
  <c r="M49" i="1"/>
  <c r="G43" i="2" s="1"/>
  <c r="H43" i="2" s="1"/>
  <c r="M57" i="1"/>
  <c r="G51" i="2" s="1"/>
  <c r="M61" i="1"/>
  <c r="G55" i="2" s="1"/>
  <c r="M65" i="1"/>
  <c r="G59" i="2" s="1"/>
  <c r="G70" i="2"/>
  <c r="H70" i="2" s="1"/>
  <c r="G68" i="2"/>
  <c r="H68" i="2" s="1"/>
  <c r="M72" i="1"/>
  <c r="M79" i="1"/>
  <c r="G73" i="2" s="1"/>
  <c r="H73" i="2" s="1"/>
  <c r="G87" i="2"/>
  <c r="N40" i="1"/>
  <c r="N38" i="1"/>
  <c r="N36" i="1"/>
  <c r="N34" i="1"/>
  <c r="N29" i="1"/>
  <c r="N27" i="1"/>
  <c r="N26" i="1"/>
  <c r="N24" i="1"/>
  <c r="N22" i="1"/>
  <c r="N73" i="1"/>
  <c r="M19" i="1"/>
  <c r="G13" i="2" s="1"/>
  <c r="M17" i="1"/>
  <c r="G11" i="2" s="1"/>
  <c r="H11" i="2" s="1"/>
  <c r="M15" i="1"/>
  <c r="G9" i="2" s="1"/>
  <c r="M12" i="1"/>
  <c r="G6" i="2" s="1"/>
  <c r="M45" i="1"/>
  <c r="G39" i="2" s="1"/>
  <c r="M53" i="1"/>
  <c r="G47" i="2" s="1"/>
  <c r="H47" i="2" s="1"/>
  <c r="M59" i="1"/>
  <c r="G53" i="2" s="1"/>
  <c r="M81" i="1"/>
  <c r="G75" i="2" s="1"/>
  <c r="H75" i="2" s="1"/>
  <c r="G88" i="2"/>
  <c r="G86" i="2"/>
  <c r="N11" i="1"/>
  <c r="L85" i="1"/>
  <c r="L42" i="1"/>
  <c r="H85" i="1"/>
  <c r="H34" i="2"/>
  <c r="G43" i="5" l="1"/>
  <c r="E79" i="2"/>
  <c r="H57" i="2"/>
  <c r="H96" i="1"/>
  <c r="F89" i="3"/>
  <c r="L96" i="1"/>
  <c r="H21" i="2"/>
  <c r="N21" i="1"/>
  <c r="H6" i="2"/>
  <c r="H55" i="2"/>
  <c r="F26" i="3"/>
  <c r="H32" i="2"/>
  <c r="H31" i="2"/>
  <c r="H28" i="2"/>
  <c r="H16" i="2"/>
  <c r="H53" i="2"/>
  <c r="H39" i="2"/>
  <c r="H9" i="2"/>
  <c r="H13" i="2"/>
  <c r="H59" i="2"/>
  <c r="H51" i="2"/>
  <c r="H22" i="2"/>
  <c r="H7" i="2"/>
  <c r="H10" i="2"/>
  <c r="H18" i="2"/>
  <c r="N85" i="1"/>
  <c r="G81" i="2"/>
  <c r="G84" i="2"/>
  <c r="G89" i="2" s="1"/>
  <c r="G66" i="2"/>
  <c r="M85" i="1"/>
  <c r="G37" i="2"/>
  <c r="M70" i="1"/>
  <c r="G27" i="2"/>
  <c r="M42" i="1"/>
  <c r="N32" i="1"/>
  <c r="H67" i="2"/>
  <c r="F64" i="3"/>
  <c r="F26" i="2"/>
  <c r="F15" i="2"/>
  <c r="F15" i="3"/>
  <c r="E79" i="3"/>
  <c r="E15" i="2"/>
  <c r="F79" i="3"/>
  <c r="F36" i="3"/>
  <c r="E64" i="3"/>
  <c r="E26" i="3"/>
  <c r="N70" i="1"/>
  <c r="F79" i="2"/>
  <c r="F64" i="2"/>
  <c r="E36" i="2"/>
  <c r="N42" i="1"/>
  <c r="F89" i="2"/>
  <c r="F36" i="2"/>
  <c r="E64" i="2"/>
  <c r="E26" i="2"/>
  <c r="M21" i="1"/>
  <c r="G5" i="2"/>
  <c r="M32" i="1"/>
  <c r="G17" i="2"/>
  <c r="E90" i="3" l="1"/>
  <c r="N96" i="1"/>
  <c r="M96" i="1"/>
  <c r="F90" i="3"/>
  <c r="E90" i="2"/>
  <c r="F90" i="2"/>
  <c r="G36" i="2"/>
  <c r="H27" i="2"/>
  <c r="G64" i="2"/>
  <c r="H37" i="2"/>
  <c r="G79" i="2"/>
  <c r="H66" i="2"/>
  <c r="G82" i="2"/>
  <c r="H81" i="2"/>
  <c r="G15" i="2"/>
  <c r="H5" i="2"/>
  <c r="G26" i="2"/>
  <c r="H17" i="2"/>
  <c r="G90" i="2" l="1"/>
</calcChain>
</file>

<file path=xl/sharedStrings.xml><?xml version="1.0" encoding="utf-8"?>
<sst xmlns="http://schemas.openxmlformats.org/spreadsheetml/2006/main" count="839" uniqueCount="175">
  <si>
    <t>ID</t>
  </si>
  <si>
    <t xml:space="preserve">Nome </t>
  </si>
  <si>
    <t xml:space="preserve">Localidade </t>
  </si>
  <si>
    <t>Regime</t>
  </si>
  <si>
    <t>Original</t>
  </si>
  <si>
    <t>Inóspito</t>
  </si>
  <si>
    <t>Cap. Atual</t>
  </si>
  <si>
    <t>Baixados</t>
  </si>
  <si>
    <t>Acautelado</t>
  </si>
  <si>
    <t>Excesso</t>
  </si>
  <si>
    <t>Vagas</t>
  </si>
  <si>
    <t>Efetivo   Nominal</t>
  </si>
  <si>
    <t>Efetivo   Real</t>
  </si>
  <si>
    <t xml:space="preserve">Colônia Ag.Marco Aurélio Vergas Tavares de Mattos - SEAPAM </t>
  </si>
  <si>
    <t>Magé</t>
  </si>
  <si>
    <t>Semiaberto</t>
  </si>
  <si>
    <t>Instituto Penal Cândido Mendes -  SEAPCM</t>
  </si>
  <si>
    <t>Centro</t>
  </si>
  <si>
    <t xml:space="preserve">Instituto Penal Edgard Costa - SEAPEC </t>
  </si>
  <si>
    <t>Niterói</t>
  </si>
  <si>
    <t>Instituto Penal Ismael Pereira Sirieiro - SEAPIS</t>
  </si>
  <si>
    <t>Instituto Penal Plácido Sá Carvalho - SEAPPC</t>
  </si>
  <si>
    <t xml:space="preserve">Gericinó </t>
  </si>
  <si>
    <t>Instituto Penal Cel. PM Francisco Spargoli Rocha - SEAPFS</t>
  </si>
  <si>
    <t>Instituto Penal Benjamin de Moraes Filho - SEAPBM</t>
  </si>
  <si>
    <t>Gericinó</t>
  </si>
  <si>
    <t xml:space="preserve">Semiaberto </t>
  </si>
  <si>
    <t xml:space="preserve">Instituto Penal Vicente Piragibe - SEAPVP </t>
  </si>
  <si>
    <t>SUBTOTAL</t>
  </si>
  <si>
    <t xml:space="preserve">Presídio Alfredo Tranjan - SEAPAT  </t>
  </si>
  <si>
    <t>Fechado</t>
  </si>
  <si>
    <t xml:space="preserve">Penitenciária Dr. Serrano Neves - SEAPSN </t>
  </si>
  <si>
    <t xml:space="preserve">Penitenciária Industrial Esmeraldino Bandeira - SEAPEB </t>
  </si>
  <si>
    <t>Penitenciária Bandeira Stampa - SEAPBS</t>
  </si>
  <si>
    <t>Presídio Elizabeth Sá Rego - SEAPSR</t>
  </si>
  <si>
    <t>Presídio Milton Dias Moreira -SEAPMM</t>
  </si>
  <si>
    <t>Japeri</t>
  </si>
  <si>
    <t xml:space="preserve">Presídio  Pedrolino Werling de Oliveira - SEAPPO </t>
  </si>
  <si>
    <t>Presídio Romeiro Neto - SEAPRN</t>
  </si>
  <si>
    <t>Presídio Hélio Gomes-SEAPHG</t>
  </si>
  <si>
    <t>Presídio João Carlos da Silva - SEAPJCS</t>
  </si>
  <si>
    <t>Provisório</t>
  </si>
  <si>
    <t>Cadeia Pública Paulo Roberto Rocha - SEAPPR</t>
  </si>
  <si>
    <t>Cadeia Pública Contrin Neto - SEAPCN</t>
  </si>
  <si>
    <t>Cadeia Pública Franz de Castro Holzwarth  – SEAPFC</t>
  </si>
  <si>
    <t>Volta Redonda</t>
  </si>
  <si>
    <t>Cadeia Pública Jorge Santana – SEAPJS</t>
  </si>
  <si>
    <t>Cadeia Pública Pedro Melo da Silva - SEAPPM</t>
  </si>
  <si>
    <t>Presídio José Frederico Marques - SEAPFM</t>
  </si>
  <si>
    <t>Benfica</t>
  </si>
  <si>
    <t>Cadeia Pública Juíza de Direito Patrícia Acioli  - SEAPJP</t>
  </si>
  <si>
    <t>São Gonçalo</t>
  </si>
  <si>
    <t>Presídio ISAP Tiago Teles de Castro Domingues - SEAPTD</t>
  </si>
  <si>
    <t>Cadeia Pública Constantino Cokotós - SEAPCK</t>
  </si>
  <si>
    <t xml:space="preserve">Penitenciária Talavera Bruce - SEAPTB  </t>
  </si>
  <si>
    <t>Unidade Materno Infantil - UMI</t>
  </si>
  <si>
    <t>Instituto Penal Oscar Stevenson  -  SEAPOS</t>
  </si>
  <si>
    <t xml:space="preserve">Cadeia Pública Joaquim Ferreira de Souza - SEAPJFS </t>
  </si>
  <si>
    <t>Outros</t>
  </si>
  <si>
    <t>Presídio Nelson Hungria - SEAPNH</t>
  </si>
  <si>
    <t>Presídio Nilza da Silva Santos - SEAPNS</t>
  </si>
  <si>
    <t xml:space="preserve">Campos </t>
  </si>
  <si>
    <t>Cadeia Pública Inspetor José Antonio da Costa Barros - SEAPJB</t>
  </si>
  <si>
    <t>UNIDADES FEMININAS</t>
  </si>
  <si>
    <t>Aberto</t>
  </si>
  <si>
    <t xml:space="preserve">Provisório Federal </t>
  </si>
  <si>
    <t>Provisório Comum</t>
  </si>
  <si>
    <t xml:space="preserve">Presídio Ary Franco - SEAPAF </t>
  </si>
  <si>
    <t xml:space="preserve">Água Santa </t>
  </si>
  <si>
    <t xml:space="preserve">Presídio Evaristo de Moraes - SEAPEM </t>
  </si>
  <si>
    <t xml:space="preserve">São Cristóvão </t>
  </si>
  <si>
    <t>Presídio Diomedes Vinhosa Muniz - SEAPVM</t>
  </si>
  <si>
    <t>Itaperuna</t>
  </si>
  <si>
    <t>Presídio Dalton Crespo de Castro - SEAPDC</t>
  </si>
  <si>
    <t>Campos</t>
  </si>
  <si>
    <t xml:space="preserve">Presídio  Carlos Tinoco da Fonseca - SEAPCF </t>
  </si>
  <si>
    <t xml:space="preserve">Penitenciária Laércio da Costa Pelegrino - SEAPLP </t>
  </si>
  <si>
    <t xml:space="preserve">Presídio Gabriel Ferreira Castilho - SEAPGC </t>
  </si>
  <si>
    <t xml:space="preserve">Presídio  Jonas Lopes de Carvalho - SEAPJL  </t>
  </si>
  <si>
    <t>Penitenciária Muniz Sodré - SEAPMS</t>
  </si>
  <si>
    <t>Penitenciária Inspetor Luis Fernandes Bandeira Duarte - SEAPBD</t>
  </si>
  <si>
    <t>Resende</t>
  </si>
  <si>
    <t xml:space="preserve">Hospital Dr. Hamilton Agostinho V. de Castro - SEAPHA </t>
  </si>
  <si>
    <t>Med.de Seg.</t>
  </si>
  <si>
    <t xml:space="preserve">Hospital de Custódia e Trat. Psiquiátrico Henrique Roxo - SEAPHR </t>
  </si>
  <si>
    <t xml:space="preserve">Hospital Penal Psiquiátrico Roberto Medeiros - SEAPRM </t>
  </si>
  <si>
    <t>Sanatório Penal - SEAPSP - FEM</t>
  </si>
  <si>
    <t xml:space="preserve">Sanatório Penal - SEAPSP </t>
  </si>
  <si>
    <t>TOTAL HOSPITALAR</t>
  </si>
  <si>
    <t>CASA DO ALBERGARDO</t>
  </si>
  <si>
    <t>Casa do Albergardo Crispim Ventino - SEAPAC -MASCULINO</t>
  </si>
  <si>
    <t>TOTAL REGIME ABERTO</t>
  </si>
  <si>
    <t>TOTAL GERAL</t>
  </si>
  <si>
    <t>Capacidade Atual</t>
  </si>
  <si>
    <t>Efetivo Real</t>
  </si>
  <si>
    <t xml:space="preserve">Percentual </t>
  </si>
  <si>
    <r>
      <t>V</t>
    </r>
    <r>
      <rPr>
        <b/>
        <sz val="16"/>
        <rFont val="Arial"/>
        <family val="2"/>
      </rPr>
      <t>olta Redonda</t>
    </r>
  </si>
  <si>
    <t>Cadeia Pública Juíza de Direito Patrícia Acioli - SEAPJP</t>
  </si>
  <si>
    <t>Cadeia Pública Inspetor José Antonio da Costa Barros-SEAPJB</t>
  </si>
  <si>
    <t>Instituto Penal Oscar Stevenson</t>
  </si>
  <si>
    <t>Instituto Penal Cândido Mendes SEAPCM</t>
  </si>
  <si>
    <t xml:space="preserve">Provisório </t>
  </si>
  <si>
    <t xml:space="preserve">Presídio Carlos Tinoco da Fonseca - SEAPCF </t>
  </si>
  <si>
    <r>
      <rPr>
        <sz val="18"/>
        <color indexed="8"/>
        <rFont val="Arial"/>
        <family val="2"/>
      </rPr>
      <t>Penitenciária Laércio da Costa Pelegrino - SEAPLP</t>
    </r>
    <r>
      <rPr>
        <sz val="15"/>
        <color indexed="8"/>
        <rFont val="Arial"/>
        <family val="2"/>
      </rPr>
      <t xml:space="preserve"> </t>
    </r>
  </si>
  <si>
    <t>Penitenciária  Inspetor Luis Fernandes Bandeira Duarte - SEAPBD</t>
  </si>
  <si>
    <t>INTERNOS BAIXADOS</t>
  </si>
  <si>
    <t>Vagas Não computadas</t>
  </si>
  <si>
    <t>Casa do Albergado Crispim Ventino - SEAPAC -MASCULINO</t>
  </si>
  <si>
    <t>Cadeia Pública Inspetor José Antonio da Costa Barros -SEAPJB</t>
  </si>
  <si>
    <t>Pol. Civil / ISAP Ativa</t>
  </si>
  <si>
    <t>Neutro Primários</t>
  </si>
  <si>
    <t>TC</t>
  </si>
  <si>
    <t>CV</t>
  </si>
  <si>
    <t>Neutro</t>
  </si>
  <si>
    <t xml:space="preserve">Neutro </t>
  </si>
  <si>
    <t>EX Policial/Milícia</t>
  </si>
  <si>
    <t>Grupo</t>
  </si>
  <si>
    <t xml:space="preserve"> </t>
  </si>
  <si>
    <t>/</t>
  </si>
  <si>
    <t>Neutro / TC/ VPL TEM</t>
  </si>
  <si>
    <t>Neutro / TC</t>
  </si>
  <si>
    <t>ADA</t>
  </si>
  <si>
    <t>Neutro / Ex Policial</t>
  </si>
  <si>
    <t>CV/TEM</t>
  </si>
  <si>
    <t xml:space="preserve">CV </t>
  </si>
  <si>
    <t>CV/Federais</t>
  </si>
  <si>
    <t xml:space="preserve">TC/Ing. Federal/ PA </t>
  </si>
  <si>
    <t>Geral</t>
  </si>
  <si>
    <t>PA</t>
  </si>
  <si>
    <t>UNIDADES HOSPITALARES</t>
  </si>
  <si>
    <t>Unidades</t>
  </si>
  <si>
    <t>Efetivo</t>
  </si>
  <si>
    <t>Masculino</t>
  </si>
  <si>
    <t>Feminino</t>
  </si>
  <si>
    <t>TOTAL PROVISÓRIO</t>
  </si>
  <si>
    <t>TOTAL FECHADO</t>
  </si>
  <si>
    <t xml:space="preserve"> Semiaberto</t>
  </si>
  <si>
    <t>TOTAL SEMIABERTO</t>
  </si>
  <si>
    <t>TOTAL ABERTO</t>
  </si>
  <si>
    <t>UP Hospitalar</t>
  </si>
  <si>
    <t>Todos</t>
  </si>
  <si>
    <t>Acautelados</t>
  </si>
  <si>
    <t>c</t>
  </si>
  <si>
    <t xml:space="preserve">Fechado   </t>
  </si>
  <si>
    <t xml:space="preserve">Provisório   </t>
  </si>
  <si>
    <t xml:space="preserve">Semiaberto   </t>
  </si>
  <si>
    <t xml:space="preserve">Semiaberto    </t>
  </si>
  <si>
    <t xml:space="preserve">Fechado Provisório  </t>
  </si>
  <si>
    <t>Fechado Provisório Semiaberto Aberto</t>
  </si>
  <si>
    <t xml:space="preserve">Fechado Provisório  Semiaberto </t>
  </si>
  <si>
    <t xml:space="preserve">Semiaberto Aberto  </t>
  </si>
  <si>
    <t xml:space="preserve">Provisório Comum Provisório Federal  Outros </t>
  </si>
  <si>
    <t xml:space="preserve">Aberto   </t>
  </si>
  <si>
    <t xml:space="preserve">Med.de Seg.   </t>
  </si>
  <si>
    <t>capacidade</t>
  </si>
  <si>
    <t>id</t>
  </si>
  <si>
    <t>Nome</t>
  </si>
  <si>
    <t>Ocupação</t>
  </si>
  <si>
    <t>Taxa %</t>
  </si>
  <si>
    <t xml:space="preserve">Presídio  Lemos de Brito - SEAPLB </t>
  </si>
  <si>
    <t xml:space="preserve">Presídio Jonas Lopes de Carvalho - SEAPJL  </t>
  </si>
  <si>
    <t xml:space="preserve">Presídio Lemos de Brito - SEAPLB </t>
  </si>
  <si>
    <r>
      <t>Presídio Pedrolino Werling de Oliveira -</t>
    </r>
    <r>
      <rPr>
        <sz val="12"/>
        <color indexed="8"/>
        <rFont val="Arial"/>
        <family val="2"/>
      </rPr>
      <t xml:space="preserve"> </t>
    </r>
    <r>
      <rPr>
        <sz val="18"/>
        <color indexed="8"/>
        <rFont val="Arial"/>
        <family val="2"/>
      </rPr>
      <t xml:space="preserve">SEAPPO </t>
    </r>
  </si>
  <si>
    <t>Ing. Masc/ Fem/ Idoso/cadei</t>
  </si>
  <si>
    <t>Nível Superior/Federal</t>
  </si>
  <si>
    <t>TC / Ing. Mas / Fem</t>
  </si>
  <si>
    <t>ABERTO</t>
  </si>
  <si>
    <t>SEMIABERTO</t>
  </si>
  <si>
    <t>PROVISÓRIO</t>
  </si>
  <si>
    <t>FECHADO</t>
  </si>
  <si>
    <t>Água Santa</t>
  </si>
  <si>
    <t>Fech/Sa/Ab/Prov</t>
  </si>
  <si>
    <t>Nível Superior / Prisão Especial</t>
  </si>
  <si>
    <t>EFETIVO CARCERÁRIO DE 14/01/2019</t>
  </si>
  <si>
    <t>EFETIVO CARCERÁRIO 14/01/2019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</si>
</sst>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Century Gothic"/>
      <family val="2"/>
    </font>
    <font>
      <sz val="15"/>
      <name val="Century Gothic"/>
      <family val="2"/>
    </font>
    <font>
      <b/>
      <sz val="15"/>
      <color indexed="8"/>
      <name val="Century Gothic"/>
      <family val="2"/>
    </font>
    <font>
      <sz val="15"/>
      <color indexed="8"/>
      <name val="Century Gothic"/>
      <family val="2"/>
    </font>
    <font>
      <sz val="13"/>
      <name val="Century Gothic"/>
      <family val="2"/>
    </font>
    <font>
      <sz val="13"/>
      <color indexed="8"/>
      <name val="Century Gothic"/>
      <family val="2"/>
    </font>
    <font>
      <b/>
      <sz val="15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b/>
      <sz val="15"/>
      <color indexed="8"/>
      <name val="Arial"/>
      <family val="2"/>
    </font>
    <font>
      <sz val="15"/>
      <color indexed="8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5"/>
      <color theme="1"/>
      <name val="Arial"/>
      <family val="2"/>
    </font>
    <font>
      <sz val="15"/>
      <color rgb="FFFF0000"/>
      <name val="Century Gothic"/>
      <family val="2"/>
    </font>
    <font>
      <sz val="15"/>
      <color theme="3" tint="-0.249977111117893"/>
      <name val="Century Gothic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  <font>
      <sz val="18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sz val="13"/>
      <name val="Arial"/>
      <family val="2"/>
    </font>
    <font>
      <sz val="16"/>
      <color indexed="8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9"/>
      <name val="Arial"/>
      <family val="2"/>
    </font>
    <font>
      <b/>
      <sz val="15"/>
      <color rgb="FFFF0000"/>
      <name val="Century Gothic"/>
      <family val="2"/>
    </font>
    <font>
      <b/>
      <sz val="15"/>
      <color theme="3" tint="-0.249977111117893"/>
      <name val="Century Gothic"/>
      <family val="2"/>
    </font>
    <font>
      <b/>
      <sz val="15"/>
      <color rgb="FFFF0000"/>
      <name val="Arial"/>
      <family val="2"/>
    </font>
    <font>
      <b/>
      <sz val="15"/>
      <color theme="3" tint="-0.249977111117893"/>
      <name val="Arial"/>
      <family val="2"/>
    </font>
    <font>
      <b/>
      <sz val="15"/>
      <color theme="4" tint="-0.249977111117893"/>
      <name val="Century Gothic"/>
      <family val="2"/>
    </font>
    <font>
      <b/>
      <sz val="12"/>
      <name val="Arial"/>
      <family val="2"/>
    </font>
    <font>
      <b/>
      <sz val="16"/>
      <name val="Century Gothic"/>
      <family val="2"/>
    </font>
    <font>
      <b/>
      <sz val="16"/>
      <color indexed="8"/>
      <name val="Century Gothic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487">
    <xf numFmtId="0" fontId="0" fillId="0" borderId="0" xfId="0"/>
    <xf numFmtId="0" fontId="0" fillId="0" borderId="0" xfId="0" applyProtection="1">
      <protection locked="0"/>
    </xf>
    <xf numFmtId="0" fontId="11" fillId="10" borderId="0" xfId="1" applyFont="1" applyFill="1" applyBorder="1" applyAlignment="1" applyProtection="1">
      <alignment horizontal="center" vertical="center"/>
      <protection locked="0"/>
    </xf>
    <xf numFmtId="0" fontId="3" fillId="10" borderId="0" xfId="1" applyFont="1" applyFill="1" applyBorder="1" applyAlignment="1" applyProtection="1">
      <alignment horizontal="center" vertical="center"/>
      <protection locked="0"/>
    </xf>
    <xf numFmtId="0" fontId="9" fillId="6" borderId="1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left" vertical="center"/>
      <protection locked="0"/>
    </xf>
    <xf numFmtId="0" fontId="12" fillId="9" borderId="1" xfId="1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9" fillId="9" borderId="1" xfId="1" applyFont="1" applyFill="1" applyBorder="1" applyAlignment="1" applyProtection="1">
      <alignment horizontal="center" vertical="center"/>
      <protection locked="0"/>
    </xf>
    <xf numFmtId="3" fontId="4" fillId="2" borderId="1" xfId="2" applyNumberFormat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left" vertical="center"/>
      <protection locked="0"/>
    </xf>
    <xf numFmtId="0" fontId="9" fillId="9" borderId="7" xfId="1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3" fontId="4" fillId="4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14" fillId="0" borderId="5" xfId="1" applyFont="1" applyFill="1" applyBorder="1" applyAlignment="1" applyProtection="1">
      <alignment horizontal="left" vertical="center"/>
      <protection locked="0"/>
    </xf>
    <xf numFmtId="0" fontId="9" fillId="9" borderId="5" xfId="1" applyFont="1" applyFill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3" fontId="4" fillId="2" borderId="5" xfId="2" applyNumberFormat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vertical="center"/>
      <protection locked="0"/>
    </xf>
    <xf numFmtId="0" fontId="4" fillId="4" borderId="1" xfId="2" applyFont="1" applyFill="1" applyBorder="1" applyAlignment="1" applyProtection="1">
      <alignment horizontal="center" vertical="center"/>
      <protection locked="0"/>
    </xf>
    <xf numFmtId="0" fontId="3" fillId="6" borderId="1" xfId="2" applyFont="1" applyFill="1" applyBorder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center"/>
      <protection locked="0"/>
    </xf>
    <xf numFmtId="0" fontId="12" fillId="9" borderId="1" xfId="2" applyFont="1" applyFill="1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2" fillId="0" borderId="6" xfId="2" applyFont="1" applyFill="1" applyBorder="1" applyAlignment="1" applyProtection="1">
      <alignment horizontal="left" vertical="center"/>
      <protection locked="0"/>
    </xf>
    <xf numFmtId="0" fontId="3" fillId="9" borderId="5" xfId="2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9" fillId="9" borderId="1" xfId="2" applyFont="1" applyFill="1" applyBorder="1" applyAlignment="1" applyProtection="1">
      <alignment horizontal="center" vertical="center"/>
      <protection locked="0"/>
    </xf>
    <xf numFmtId="0" fontId="2" fillId="0" borderId="5" xfId="2" applyFont="1" applyFill="1" applyBorder="1" applyAlignment="1" applyProtection="1">
      <alignment horizontal="left" vertical="center"/>
      <protection locked="0"/>
    </xf>
    <xf numFmtId="0" fontId="9" fillId="9" borderId="5" xfId="2" applyFont="1" applyFill="1" applyBorder="1" applyAlignment="1" applyProtection="1">
      <alignment horizontal="center" vertical="center"/>
      <protection locked="0"/>
    </xf>
    <xf numFmtId="0" fontId="9" fillId="9" borderId="10" xfId="1" applyFont="1" applyFill="1" applyBorder="1" applyAlignment="1" applyProtection="1">
      <alignment horizontal="center" vertical="center"/>
      <protection locked="0"/>
    </xf>
    <xf numFmtId="0" fontId="4" fillId="0" borderId="8" xfId="2" applyFont="1" applyFill="1" applyBorder="1" applyAlignment="1" applyProtection="1">
      <alignment horizontal="center" vertical="center"/>
      <protection locked="0"/>
    </xf>
    <xf numFmtId="0" fontId="2" fillId="0" borderId="0" xfId="2" applyFont="1" applyFill="1" applyAlignment="1" applyProtection="1">
      <alignment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15" fillId="0" borderId="0" xfId="2" applyProtection="1">
      <protection locked="0"/>
    </xf>
    <xf numFmtId="0" fontId="9" fillId="6" borderId="4" xfId="1" applyFont="1" applyFill="1" applyBorder="1" applyAlignment="1" applyProtection="1">
      <alignment horizontal="center" vertical="center"/>
      <protection locked="0"/>
    </xf>
    <xf numFmtId="0" fontId="13" fillId="0" borderId="4" xfId="1" applyFont="1" applyFill="1" applyBorder="1" applyAlignment="1" applyProtection="1">
      <alignment horizontal="left" vertical="center"/>
      <protection locked="0"/>
    </xf>
    <xf numFmtId="0" fontId="12" fillId="9" borderId="4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6" fillId="0" borderId="5" xfId="2" applyFont="1" applyFill="1" applyBorder="1" applyAlignment="1" applyProtection="1">
      <alignment horizontal="center" vertical="center"/>
      <protection locked="0"/>
    </xf>
    <xf numFmtId="3" fontId="8" fillId="2" borderId="1" xfId="2" applyNumberFormat="1" applyFont="1" applyFill="1" applyBorder="1" applyAlignment="1" applyProtection="1">
      <alignment horizontal="center" vertical="center"/>
      <protection locked="0"/>
    </xf>
    <xf numFmtId="0" fontId="3" fillId="6" borderId="5" xfId="2" applyFont="1" applyFill="1" applyBorder="1" applyAlignment="1" applyProtection="1">
      <alignment horizontal="center" vertical="center"/>
      <protection locked="0"/>
    </xf>
    <xf numFmtId="0" fontId="5" fillId="9" borderId="5" xfId="2" applyFont="1" applyFill="1" applyBorder="1" applyAlignment="1" applyProtection="1">
      <alignment horizontal="center" vertical="center"/>
      <protection locked="0"/>
    </xf>
    <xf numFmtId="3" fontId="4" fillId="0" borderId="1" xfId="2" applyNumberFormat="1" applyFont="1" applyFill="1" applyBorder="1" applyAlignment="1" applyProtection="1">
      <alignment horizontal="center" vertical="center"/>
      <protection locked="0"/>
    </xf>
    <xf numFmtId="0" fontId="5" fillId="9" borderId="1" xfId="2" applyFont="1" applyFill="1" applyBorder="1" applyAlignment="1" applyProtection="1">
      <alignment horizontal="center" vertical="center"/>
      <protection locked="0"/>
    </xf>
    <xf numFmtId="3" fontId="6" fillId="0" borderId="1" xfId="2" applyNumberFormat="1" applyFont="1" applyFill="1" applyBorder="1" applyAlignment="1" applyProtection="1">
      <alignment horizontal="center" vertical="center"/>
    </xf>
    <xf numFmtId="3" fontId="3" fillId="3" borderId="1" xfId="2" applyNumberFormat="1" applyFont="1" applyFill="1" applyBorder="1" applyAlignment="1" applyProtection="1">
      <alignment horizontal="center" vertical="center"/>
    </xf>
    <xf numFmtId="3" fontId="3" fillId="3" borderId="4" xfId="2" applyNumberFormat="1" applyFont="1" applyFill="1" applyBorder="1" applyAlignment="1" applyProtection="1">
      <alignment horizontal="center" vertical="center"/>
    </xf>
    <xf numFmtId="3" fontId="3" fillId="5" borderId="5" xfId="2" applyNumberFormat="1" applyFont="1" applyFill="1" applyBorder="1" applyAlignment="1" applyProtection="1">
      <alignment horizontal="center" vertical="center"/>
    </xf>
    <xf numFmtId="3" fontId="6" fillId="0" borderId="4" xfId="2" applyNumberFormat="1" applyFont="1" applyFill="1" applyBorder="1" applyAlignment="1" applyProtection="1">
      <alignment horizontal="center" vertical="center"/>
    </xf>
    <xf numFmtId="3" fontId="4" fillId="0" borderId="1" xfId="2" applyNumberFormat="1" applyFont="1" applyFill="1" applyBorder="1" applyAlignment="1" applyProtection="1">
      <alignment horizontal="center" vertical="center"/>
    </xf>
    <xf numFmtId="3" fontId="3" fillId="3" borderId="9" xfId="2" applyNumberFormat="1" applyFont="1" applyFill="1" applyBorder="1" applyAlignment="1" applyProtection="1">
      <alignment horizontal="center" vertical="center"/>
    </xf>
    <xf numFmtId="3" fontId="9" fillId="5" borderId="1" xfId="2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3" fontId="17" fillId="0" borderId="1" xfId="2" applyNumberFormat="1" applyFont="1" applyFill="1" applyBorder="1" applyAlignment="1" applyProtection="1">
      <alignment horizontal="center" vertical="center"/>
    </xf>
    <xf numFmtId="3" fontId="29" fillId="3" borderId="1" xfId="2" applyNumberFormat="1" applyFont="1" applyFill="1" applyBorder="1" applyAlignment="1" applyProtection="1">
      <alignment horizontal="center" vertical="center"/>
    </xf>
    <xf numFmtId="3" fontId="29" fillId="3" borderId="4" xfId="2" applyNumberFormat="1" applyFont="1" applyFill="1" applyBorder="1" applyAlignment="1" applyProtection="1">
      <alignment horizontal="center" vertical="center"/>
    </xf>
    <xf numFmtId="3" fontId="29" fillId="5" borderId="5" xfId="2" applyNumberFormat="1" applyFont="1" applyFill="1" applyBorder="1" applyAlignment="1" applyProtection="1">
      <alignment horizontal="center" vertical="center"/>
    </xf>
    <xf numFmtId="3" fontId="29" fillId="3" borderId="9" xfId="2" applyNumberFormat="1" applyFont="1" applyFill="1" applyBorder="1" applyAlignment="1" applyProtection="1">
      <alignment horizontal="center" vertical="center"/>
    </xf>
    <xf numFmtId="3" fontId="31" fillId="5" borderId="1" xfId="2" applyNumberFormat="1" applyFont="1" applyFill="1" applyBorder="1" applyAlignment="1" applyProtection="1">
      <alignment horizontal="center" vertical="center"/>
    </xf>
    <xf numFmtId="3" fontId="32" fillId="5" borderId="1" xfId="2" applyNumberFormat="1" applyFont="1" applyFill="1" applyBorder="1" applyAlignment="1" applyProtection="1">
      <alignment horizontal="center" vertical="center"/>
    </xf>
    <xf numFmtId="3" fontId="30" fillId="5" borderId="1" xfId="2" applyNumberFormat="1" applyFont="1" applyFill="1" applyBorder="1" applyAlignment="1" applyProtection="1">
      <alignment horizontal="center" vertical="center"/>
    </xf>
    <xf numFmtId="3" fontId="18" fillId="0" borderId="1" xfId="2" applyNumberFormat="1" applyFont="1" applyFill="1" applyBorder="1" applyAlignment="1" applyProtection="1">
      <alignment horizontal="center" vertical="center"/>
    </xf>
    <xf numFmtId="3" fontId="33" fillId="3" borderId="1" xfId="2" applyNumberFormat="1" applyFont="1" applyFill="1" applyBorder="1" applyAlignment="1" applyProtection="1">
      <alignment horizontal="center" vertical="center"/>
    </xf>
    <xf numFmtId="3" fontId="33" fillId="5" borderId="5" xfId="2" applyNumberFormat="1" applyFont="1" applyFill="1" applyBorder="1" applyAlignment="1" applyProtection="1">
      <alignment horizontal="center" vertical="center"/>
    </xf>
    <xf numFmtId="3" fontId="33" fillId="3" borderId="4" xfId="2" applyNumberFormat="1" applyFont="1" applyFill="1" applyBorder="1" applyAlignment="1" applyProtection="1">
      <alignment horizontal="center" vertical="center"/>
    </xf>
    <xf numFmtId="3" fontId="3" fillId="3" borderId="5" xfId="2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left" vertical="center"/>
      <protection locked="0"/>
    </xf>
    <xf numFmtId="0" fontId="19" fillId="9" borderId="1" xfId="0" applyFont="1" applyFill="1" applyBorder="1" applyAlignment="1" applyProtection="1">
      <alignment horizontal="center" vertical="center"/>
      <protection locked="0"/>
    </xf>
    <xf numFmtId="17" fontId="11" fillId="9" borderId="1" xfId="0" applyNumberFormat="1" applyFont="1" applyFill="1" applyBorder="1" applyAlignment="1" applyProtection="1">
      <alignment horizontal="center" vertical="center"/>
      <protection locked="0"/>
    </xf>
    <xf numFmtId="17" fontId="11" fillId="9" borderId="3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 applyProtection="1">
      <alignment horizontal="left" vertical="center"/>
      <protection locked="0"/>
    </xf>
    <xf numFmtId="0" fontId="11" fillId="9" borderId="1" xfId="0" applyFont="1" applyFill="1" applyBorder="1" applyAlignment="1" applyProtection="1">
      <alignment horizontal="center" vertical="center"/>
      <protection locked="0"/>
    </xf>
    <xf numFmtId="17" fontId="11" fillId="9" borderId="12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19" fillId="9" borderId="3" xfId="0" applyFont="1" applyFill="1" applyBorder="1" applyAlignment="1" applyProtection="1">
      <alignment horizontal="center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17" fontId="11" fillId="9" borderId="36" xfId="0" applyNumberFormat="1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17" fontId="2" fillId="5" borderId="5" xfId="0" applyNumberFormat="1" applyFont="1" applyFill="1" applyBorder="1" applyAlignment="1" applyProtection="1">
      <alignment vertical="center"/>
      <protection locked="0"/>
    </xf>
    <xf numFmtId="17" fontId="2" fillId="5" borderId="5" xfId="0" applyNumberFormat="1" applyFont="1" applyFill="1" applyBorder="1" applyAlignment="1" applyProtection="1">
      <alignment horizontal="center" vertical="center"/>
      <protection locked="0"/>
    </xf>
    <xf numFmtId="17" fontId="2" fillId="5" borderId="8" xfId="0" applyNumberFormat="1" applyFont="1" applyFill="1" applyBorder="1" applyAlignment="1" applyProtection="1">
      <alignment vertical="center"/>
      <protection locked="0"/>
    </xf>
    <xf numFmtId="17" fontId="2" fillId="5" borderId="8" xfId="0" applyNumberFormat="1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  <protection locked="0"/>
    </xf>
    <xf numFmtId="0" fontId="9" fillId="6" borderId="11" xfId="0" applyFont="1" applyFill="1" applyBorder="1" applyAlignment="1" applyProtection="1">
      <alignment horizontal="center" vertical="center"/>
      <protection locked="0"/>
    </xf>
    <xf numFmtId="17" fontId="2" fillId="5" borderId="4" xfId="0" applyNumberFormat="1" applyFont="1" applyFill="1" applyBorder="1" applyAlignment="1" applyProtection="1">
      <alignment vertical="center"/>
      <protection locked="0"/>
    </xf>
    <xf numFmtId="17" fontId="2" fillId="5" borderId="4" xfId="0" applyNumberFormat="1" applyFont="1" applyFill="1" applyBorder="1" applyAlignment="1" applyProtection="1">
      <alignment horizontal="center" vertical="center"/>
      <protection locked="0"/>
    </xf>
    <xf numFmtId="3" fontId="20" fillId="0" borderId="4" xfId="0" applyNumberFormat="1" applyFont="1" applyFill="1" applyBorder="1" applyAlignment="1" applyProtection="1">
      <alignment horizontal="center" vertical="center"/>
    </xf>
    <xf numFmtId="9" fontId="21" fillId="0" borderId="1" xfId="0" applyNumberFormat="1" applyFont="1" applyBorder="1" applyAlignment="1" applyProtection="1">
      <alignment horizontal="center" vertical="center"/>
    </xf>
    <xf numFmtId="3" fontId="11" fillId="3" borderId="1" xfId="0" applyNumberFormat="1" applyFont="1" applyFill="1" applyBorder="1" applyAlignment="1" applyProtection="1">
      <alignment horizontal="center" vertical="center"/>
    </xf>
    <xf numFmtId="9" fontId="11" fillId="5" borderId="1" xfId="0" applyNumberFormat="1" applyFont="1" applyFill="1" applyBorder="1" applyAlignment="1" applyProtection="1">
      <alignment horizontal="center" vertical="center"/>
    </xf>
    <xf numFmtId="3" fontId="20" fillId="0" borderId="1" xfId="0" applyNumberFormat="1" applyFont="1" applyFill="1" applyBorder="1" applyAlignment="1" applyProtection="1">
      <alignment horizontal="center" vertical="center"/>
    </xf>
    <xf numFmtId="9" fontId="21" fillId="0" borderId="2" xfId="0" applyNumberFormat="1" applyFont="1" applyBorder="1" applyAlignment="1" applyProtection="1">
      <alignment horizontal="center" vertical="center"/>
    </xf>
    <xf numFmtId="3" fontId="11" fillId="3" borderId="3" xfId="0" applyNumberFormat="1" applyFont="1" applyFill="1" applyBorder="1" applyAlignment="1" applyProtection="1">
      <alignment horizontal="center" vertical="center"/>
    </xf>
    <xf numFmtId="3" fontId="11" fillId="3" borderId="14" xfId="0" applyNumberFormat="1" applyFont="1" applyFill="1" applyBorder="1" applyAlignment="1" applyProtection="1">
      <alignment horizontal="center" vertical="center"/>
    </xf>
    <xf numFmtId="9" fontId="11" fillId="5" borderId="2" xfId="0" applyNumberFormat="1" applyFont="1" applyFill="1" applyBorder="1" applyAlignment="1" applyProtection="1">
      <alignment horizontal="center" vertical="center"/>
    </xf>
    <xf numFmtId="9" fontId="21" fillId="10" borderId="1" xfId="0" applyNumberFormat="1" applyFont="1" applyFill="1" applyBorder="1" applyAlignment="1" applyProtection="1">
      <alignment horizontal="center" vertical="center"/>
    </xf>
    <xf numFmtId="3" fontId="11" fillId="3" borderId="16" xfId="0" applyNumberFormat="1" applyFont="1" applyFill="1" applyBorder="1" applyAlignment="1" applyProtection="1">
      <alignment horizontal="center" vertical="center"/>
    </xf>
    <xf numFmtId="3" fontId="11" fillId="3" borderId="17" xfId="0" applyNumberFormat="1" applyFont="1" applyFill="1" applyBorder="1" applyAlignment="1" applyProtection="1">
      <alignment horizontal="center" vertical="center"/>
    </xf>
    <xf numFmtId="9" fontId="11" fillId="5" borderId="5" xfId="0" applyNumberFormat="1" applyFont="1" applyFill="1" applyBorder="1" applyAlignment="1" applyProtection="1">
      <alignment horizontal="center" vertical="center"/>
    </xf>
    <xf numFmtId="3" fontId="2" fillId="0" borderId="5" xfId="0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Border="1" applyAlignment="1" applyProtection="1">
      <alignment horizontal="center" vertical="center"/>
    </xf>
    <xf numFmtId="3" fontId="9" fillId="5" borderId="5" xfId="0" applyNumberFormat="1" applyFont="1" applyFill="1" applyBorder="1" applyAlignment="1" applyProtection="1">
      <alignment horizontal="center" vertical="center"/>
    </xf>
    <xf numFmtId="3" fontId="9" fillId="3" borderId="1" xfId="0" applyNumberFormat="1" applyFont="1" applyFill="1" applyBorder="1" applyAlignment="1" applyProtection="1">
      <alignment horizontal="center" vertical="center"/>
    </xf>
    <xf numFmtId="9" fontId="2" fillId="5" borderId="1" xfId="0" applyNumberFormat="1" applyFont="1" applyFill="1" applyBorder="1" applyAlignment="1" applyProtection="1">
      <alignment horizontal="center" vertical="center"/>
    </xf>
    <xf numFmtId="3" fontId="13" fillId="0" borderId="3" xfId="0" applyNumberFormat="1" applyFont="1" applyFill="1" applyBorder="1" applyAlignment="1" applyProtection="1">
      <alignment horizontal="center" vertical="center"/>
    </xf>
    <xf numFmtId="3" fontId="9" fillId="3" borderId="3" xfId="0" applyNumberFormat="1" applyFont="1" applyFill="1" applyBorder="1" applyAlignment="1" applyProtection="1">
      <alignment horizontal="center" vertical="center"/>
    </xf>
    <xf numFmtId="3" fontId="11" fillId="5" borderId="1" xfId="0" applyNumberFormat="1" applyFont="1" applyFill="1" applyBorder="1" applyAlignment="1" applyProtection="1">
      <alignment horizontal="center" vertical="center"/>
    </xf>
    <xf numFmtId="3" fontId="6" fillId="9" borderId="1" xfId="0" applyNumberFormat="1" applyFont="1" applyFill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3" fontId="6" fillId="9" borderId="38" xfId="0" applyNumberFormat="1" applyFont="1" applyFill="1" applyBorder="1" applyAlignment="1" applyProtection="1">
      <alignment horizontal="center" vertical="center"/>
      <protection locked="0"/>
    </xf>
    <xf numFmtId="3" fontId="6" fillId="9" borderId="37" xfId="0" applyNumberFormat="1" applyFont="1" applyFill="1" applyBorder="1" applyAlignment="1" applyProtection="1">
      <alignment horizontal="center" vertical="center"/>
      <protection locked="0"/>
    </xf>
    <xf numFmtId="3" fontId="6" fillId="5" borderId="1" xfId="0" applyNumberFormat="1" applyFont="1" applyFill="1" applyBorder="1" applyAlignment="1" applyProtection="1">
      <alignment horizontal="center" vertical="center"/>
      <protection locked="0"/>
    </xf>
    <xf numFmtId="3" fontId="6" fillId="9" borderId="5" xfId="0" applyNumberFormat="1" applyFont="1" applyFill="1" applyBorder="1" applyAlignment="1" applyProtection="1">
      <alignment horizontal="center" vertical="center"/>
      <protection locked="0"/>
    </xf>
    <xf numFmtId="3" fontId="6" fillId="9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3" fontId="26" fillId="9" borderId="1" xfId="0" applyNumberFormat="1" applyFont="1" applyFill="1" applyBorder="1" applyAlignment="1" applyProtection="1">
      <alignment horizontal="center" vertical="center"/>
      <protection locked="0"/>
    </xf>
    <xf numFmtId="9" fontId="21" fillId="0" borderId="0" xfId="0" applyNumberFormat="1" applyFont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center" vertical="center"/>
      <protection locked="0"/>
    </xf>
    <xf numFmtId="3" fontId="6" fillId="5" borderId="4" xfId="0" applyNumberFormat="1" applyFont="1" applyFill="1" applyBorder="1" applyAlignment="1" applyProtection="1">
      <alignment horizontal="center" vertical="center"/>
      <protection locked="0"/>
    </xf>
    <xf numFmtId="3" fontId="6" fillId="9" borderId="40" xfId="0" applyNumberFormat="1" applyFont="1" applyFill="1" applyBorder="1" applyAlignment="1" applyProtection="1">
      <alignment horizontal="center" vertical="center"/>
      <protection locked="0"/>
    </xf>
    <xf numFmtId="3" fontId="3" fillId="5" borderId="37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protection locked="0"/>
    </xf>
    <xf numFmtId="9" fontId="2" fillId="0" borderId="0" xfId="0" applyNumberFormat="1" applyFont="1" applyBorder="1" applyAlignment="1" applyProtection="1">
      <alignment horizontal="center" vertical="center"/>
      <protection locked="0"/>
    </xf>
    <xf numFmtId="3" fontId="3" fillId="5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3" fontId="7" fillId="9" borderId="37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locked="0"/>
    </xf>
    <xf numFmtId="3" fontId="8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21" fillId="0" borderId="4" xfId="0" applyFont="1" applyFill="1" applyBorder="1" applyAlignment="1" applyProtection="1">
      <alignment horizontal="left" vertical="center"/>
      <protection locked="0"/>
    </xf>
    <xf numFmtId="0" fontId="12" fillId="9" borderId="4" xfId="0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horizontal="center" vertical="center"/>
      <protection locked="0"/>
    </xf>
    <xf numFmtId="3" fontId="3" fillId="5" borderId="1" xfId="0" applyNumberFormat="1" applyFont="1" applyFill="1" applyBorder="1" applyAlignment="1" applyProtection="1">
      <alignment horizontal="center" vertical="center"/>
      <protection locked="0"/>
    </xf>
    <xf numFmtId="0" fontId="27" fillId="0" borderId="1" xfId="0" applyFont="1" applyFill="1" applyBorder="1" applyAlignment="1" applyProtection="1">
      <alignment horizontal="left" vertical="center"/>
      <protection locked="0"/>
    </xf>
    <xf numFmtId="17" fontId="2" fillId="5" borderId="12" xfId="0" applyNumberFormat="1" applyFont="1" applyFill="1" applyBorder="1" applyAlignment="1" applyProtection="1">
      <alignment horizontal="center" vertical="center"/>
      <protection locked="0"/>
    </xf>
    <xf numFmtId="3" fontId="6" fillId="9" borderId="41" xfId="0" applyNumberFormat="1" applyFont="1" applyFill="1" applyBorder="1" applyAlignment="1" applyProtection="1">
      <alignment horizontal="center" vertical="center"/>
      <protection locked="0"/>
    </xf>
    <xf numFmtId="17" fontId="2" fillId="5" borderId="2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9" fillId="6" borderId="42" xfId="0" applyFont="1" applyFill="1" applyBorder="1" applyAlignment="1" applyProtection="1">
      <alignment horizontal="center" vertical="center"/>
      <protection locked="0"/>
    </xf>
    <xf numFmtId="17" fontId="2" fillId="5" borderId="22" xfId="0" applyNumberFormat="1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vertical="center"/>
      <protection locked="0"/>
    </xf>
    <xf numFmtId="0" fontId="23" fillId="0" borderId="46" xfId="0" applyFont="1" applyBorder="1" applyAlignment="1" applyProtection="1">
      <alignment horizontal="center" vertical="center"/>
      <protection locked="0"/>
    </xf>
    <xf numFmtId="0" fontId="23" fillId="0" borderId="37" xfId="0" applyFont="1" applyBorder="1" applyAlignment="1" applyProtection="1">
      <alignment horizontal="center" vertical="center"/>
      <protection locked="0"/>
    </xf>
    <xf numFmtId="0" fontId="37" fillId="0" borderId="48" xfId="0" applyFont="1" applyBorder="1" applyAlignment="1" applyProtection="1">
      <alignment horizontal="center" vertical="center"/>
      <protection locked="0"/>
    </xf>
    <xf numFmtId="0" fontId="23" fillId="0" borderId="39" xfId="0" applyFont="1" applyBorder="1" applyAlignment="1" applyProtection="1">
      <alignment horizontal="center" vertical="center"/>
      <protection locked="0"/>
    </xf>
    <xf numFmtId="3" fontId="23" fillId="0" borderId="38" xfId="0" applyNumberFormat="1" applyFont="1" applyBorder="1" applyAlignment="1" applyProtection="1">
      <alignment horizontal="right"/>
    </xf>
    <xf numFmtId="3" fontId="23" fillId="6" borderId="38" xfId="0" applyNumberFormat="1" applyFont="1" applyFill="1" applyBorder="1" applyAlignment="1" applyProtection="1">
      <alignment horizontal="right"/>
    </xf>
    <xf numFmtId="3" fontId="23" fillId="0" borderId="38" xfId="0" quotePrefix="1" applyNumberFormat="1" applyFont="1" applyBorder="1" applyAlignment="1" applyProtection="1">
      <alignment horizontal="right"/>
    </xf>
    <xf numFmtId="3" fontId="23" fillId="6" borderId="38" xfId="0" quotePrefix="1" applyNumberFormat="1" applyFont="1" applyFill="1" applyBorder="1" applyAlignment="1" applyProtection="1">
      <alignment horizontal="right"/>
    </xf>
    <xf numFmtId="3" fontId="35" fillId="6" borderId="51" xfId="0" applyNumberFormat="1" applyFont="1" applyFill="1" applyBorder="1" applyAlignment="1" applyProtection="1">
      <alignment horizontal="center"/>
    </xf>
    <xf numFmtId="3" fontId="0" fillId="0" borderId="0" xfId="0" applyNumberFormat="1" applyProtection="1">
      <protection locked="0"/>
    </xf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41" fillId="0" borderId="37" xfId="1" applyFont="1" applyFill="1" applyBorder="1" applyAlignment="1" applyProtection="1">
      <alignment horizontal="left" vertical="center"/>
      <protection locked="0"/>
    </xf>
    <xf numFmtId="0" fontId="39" fillId="9" borderId="37" xfId="1" applyFont="1" applyFill="1" applyBorder="1" applyAlignment="1" applyProtection="1">
      <alignment horizontal="center" vertical="center"/>
      <protection locked="0"/>
    </xf>
    <xf numFmtId="0" fontId="42" fillId="0" borderId="37" xfId="1" applyFont="1" applyFill="1" applyBorder="1" applyAlignment="1" applyProtection="1">
      <alignment horizontal="left" vertical="center"/>
      <protection locked="0"/>
    </xf>
    <xf numFmtId="0" fontId="40" fillId="9" borderId="37" xfId="1" applyFont="1" applyFill="1" applyBorder="1" applyAlignment="1" applyProtection="1">
      <alignment horizontal="center" vertical="center"/>
      <protection locked="0"/>
    </xf>
    <xf numFmtId="0" fontId="42" fillId="0" borderId="37" xfId="1" applyFont="1" applyBorder="1" applyAlignment="1" applyProtection="1">
      <alignment vertical="center"/>
      <protection locked="0"/>
    </xf>
    <xf numFmtId="0" fontId="41" fillId="0" borderId="37" xfId="2" applyFont="1" applyFill="1" applyBorder="1" applyAlignment="1" applyProtection="1">
      <alignment horizontal="left" vertical="center"/>
      <protection locked="0"/>
    </xf>
    <xf numFmtId="0" fontId="39" fillId="9" borderId="37" xfId="2" applyFont="1" applyFill="1" applyBorder="1" applyAlignment="1" applyProtection="1">
      <alignment horizontal="center" vertical="center"/>
      <protection locked="0"/>
    </xf>
    <xf numFmtId="0" fontId="42" fillId="0" borderId="37" xfId="2" applyFont="1" applyFill="1" applyBorder="1" applyAlignment="1" applyProtection="1">
      <alignment horizontal="left" vertical="center"/>
      <protection locked="0"/>
    </xf>
    <xf numFmtId="0" fontId="40" fillId="9" borderId="37" xfId="2" applyFont="1" applyFill="1" applyBorder="1" applyAlignment="1" applyProtection="1">
      <alignment horizontal="center" vertical="center"/>
      <protection locked="0"/>
    </xf>
    <xf numFmtId="0" fontId="41" fillId="0" borderId="37" xfId="2" applyFont="1" applyFill="1" applyBorder="1" applyAlignment="1" applyProtection="1">
      <alignment vertical="center"/>
      <protection locked="0"/>
    </xf>
    <xf numFmtId="0" fontId="42" fillId="0" borderId="37" xfId="1" applyFont="1" applyFill="1" applyBorder="1" applyAlignment="1" applyProtection="1">
      <alignment vertical="center"/>
      <protection locked="0"/>
    </xf>
    <xf numFmtId="0" fontId="42" fillId="0" borderId="37" xfId="1" applyFont="1" applyBorder="1" applyAlignment="1" applyProtection="1">
      <alignment horizontal="left" vertical="center"/>
      <protection locked="0"/>
    </xf>
    <xf numFmtId="0" fontId="41" fillId="0" borderId="37" xfId="1" applyFont="1" applyFill="1" applyBorder="1" applyAlignment="1" applyProtection="1">
      <alignment vertical="center"/>
      <protection locked="0"/>
    </xf>
    <xf numFmtId="1" fontId="44" fillId="5" borderId="37" xfId="0" applyNumberFormat="1" applyFont="1" applyFill="1" applyBorder="1" applyAlignment="1">
      <alignment horizontal="center" vertical="center"/>
    </xf>
    <xf numFmtId="1" fontId="0" fillId="5" borderId="37" xfId="0" applyNumberFormat="1" applyFill="1" applyBorder="1" applyAlignment="1">
      <alignment horizontal="center" vertical="center"/>
    </xf>
    <xf numFmtId="0" fontId="39" fillId="5" borderId="37" xfId="1" applyFont="1" applyFill="1" applyBorder="1" applyAlignment="1" applyProtection="1">
      <alignment vertical="center"/>
      <protection locked="0"/>
    </xf>
    <xf numFmtId="0" fontId="39" fillId="5" borderId="37" xfId="1" applyFont="1" applyFill="1" applyBorder="1" applyAlignment="1" applyProtection="1">
      <alignment horizontal="center" vertical="center"/>
      <protection locked="0"/>
    </xf>
    <xf numFmtId="0" fontId="38" fillId="5" borderId="37" xfId="0" applyFont="1" applyFill="1" applyBorder="1" applyAlignment="1">
      <alignment horizontal="center" vertical="center"/>
    </xf>
    <xf numFmtId="164" fontId="44" fillId="5" borderId="37" xfId="0" applyNumberFormat="1" applyFont="1" applyFill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0" xfId="0" applyNumberFormat="1"/>
    <xf numFmtId="0" fontId="38" fillId="5" borderId="37" xfId="0" applyFont="1" applyFill="1" applyBorder="1"/>
    <xf numFmtId="0" fontId="40" fillId="6" borderId="37" xfId="1" applyFont="1" applyFill="1" applyBorder="1" applyAlignment="1" applyProtection="1">
      <alignment horizontal="center" vertical="center"/>
      <protection locked="0"/>
    </xf>
    <xf numFmtId="0" fontId="40" fillId="6" borderId="37" xfId="2" applyFont="1" applyFill="1" applyBorder="1" applyAlignment="1" applyProtection="1">
      <alignment horizontal="center" vertical="center"/>
      <protection locked="0"/>
    </xf>
    <xf numFmtId="0" fontId="43" fillId="0" borderId="37" xfId="0" applyFont="1" applyBorder="1" applyAlignment="1">
      <alignment horizontal="center"/>
    </xf>
    <xf numFmtId="3" fontId="0" fillId="0" borderId="0" xfId="0" applyNumberFormat="1"/>
    <xf numFmtId="3" fontId="6" fillId="2" borderId="4" xfId="2" applyNumberFormat="1" applyFont="1" applyFill="1" applyBorder="1" applyAlignment="1" applyProtection="1">
      <alignment horizontal="center" vertical="center"/>
      <protection locked="0"/>
    </xf>
    <xf numFmtId="3" fontId="6" fillId="2" borderId="1" xfId="2" applyNumberFormat="1" applyFont="1" applyFill="1" applyBorder="1" applyAlignment="1" applyProtection="1">
      <alignment horizontal="center" vertical="center"/>
      <protection locked="0"/>
    </xf>
    <xf numFmtId="3" fontId="18" fillId="0" borderId="5" xfId="2" applyNumberFormat="1" applyFont="1" applyFill="1" applyBorder="1" applyAlignment="1" applyProtection="1">
      <alignment horizontal="center" vertical="center"/>
    </xf>
    <xf numFmtId="3" fontId="18" fillId="0" borderId="4" xfId="2" applyNumberFormat="1" applyFont="1" applyFill="1" applyBorder="1" applyAlignment="1" applyProtection="1">
      <alignment horizontal="center" vertical="center"/>
    </xf>
    <xf numFmtId="3" fontId="17" fillId="0" borderId="5" xfId="2" applyNumberFormat="1" applyFont="1" applyFill="1" applyBorder="1" applyAlignment="1" applyProtection="1">
      <alignment horizontal="center" vertical="center"/>
    </xf>
    <xf numFmtId="3" fontId="17" fillId="0" borderId="4" xfId="2" applyNumberFormat="1" applyFont="1" applyFill="1" applyBorder="1" applyAlignment="1" applyProtection="1">
      <alignment horizontal="center" vertical="center"/>
    </xf>
    <xf numFmtId="0" fontId="6" fillId="0" borderId="5" xfId="2" applyFont="1" applyFill="1" applyBorder="1" applyAlignment="1" applyProtection="1">
      <alignment horizontal="center" vertical="center"/>
      <protection locked="0"/>
    </xf>
    <xf numFmtId="0" fontId="6" fillId="0" borderId="8" xfId="2" applyFont="1" applyFill="1" applyBorder="1" applyAlignment="1" applyProtection="1">
      <alignment horizontal="center" vertical="center"/>
      <protection locked="0"/>
    </xf>
    <xf numFmtId="0" fontId="6" fillId="0" borderId="4" xfId="2" applyFont="1" applyFill="1" applyBorder="1" applyAlignment="1" applyProtection="1">
      <alignment horizontal="center" vertical="center"/>
      <protection locked="0"/>
    </xf>
    <xf numFmtId="0" fontId="3" fillId="7" borderId="3" xfId="2" applyFont="1" applyFill="1" applyBorder="1" applyAlignment="1" applyProtection="1">
      <alignment horizontal="center" vertical="center"/>
      <protection locked="0"/>
    </xf>
    <xf numFmtId="0" fontId="3" fillId="7" borderId="10" xfId="2" applyFont="1" applyFill="1" applyBorder="1" applyAlignment="1" applyProtection="1">
      <alignment horizontal="center" vertical="center"/>
      <protection locked="0"/>
    </xf>
    <xf numFmtId="0" fontId="3" fillId="7" borderId="2" xfId="2" applyFont="1" applyFill="1" applyBorder="1" applyAlignment="1" applyProtection="1">
      <alignment horizontal="center" vertical="center"/>
      <protection locked="0"/>
    </xf>
    <xf numFmtId="3" fontId="6" fillId="0" borderId="5" xfId="2" applyNumberFormat="1" applyFont="1" applyFill="1" applyBorder="1" applyAlignment="1" applyProtection="1">
      <alignment horizontal="center" vertical="center"/>
    </xf>
    <xf numFmtId="3" fontId="6" fillId="0" borderId="4" xfId="2" applyNumberFormat="1" applyFont="1" applyFill="1" applyBorder="1" applyAlignment="1" applyProtection="1">
      <alignment horizontal="center" vertical="center"/>
    </xf>
    <xf numFmtId="0" fontId="12" fillId="9" borderId="13" xfId="1" applyFont="1" applyFill="1" applyBorder="1" applyAlignment="1" applyProtection="1">
      <alignment horizontal="center" vertical="center"/>
      <protection locked="0"/>
    </xf>
    <xf numFmtId="0" fontId="12" fillId="9" borderId="15" xfId="1" applyFont="1" applyFill="1" applyBorder="1" applyAlignment="1" applyProtection="1">
      <alignment horizontal="center" vertical="center"/>
      <protection locked="0"/>
    </xf>
    <xf numFmtId="0" fontId="12" fillId="9" borderId="14" xfId="1" applyFont="1" applyFill="1" applyBorder="1" applyAlignment="1" applyProtection="1">
      <alignment horizontal="center" vertical="center"/>
      <protection locked="0"/>
    </xf>
    <xf numFmtId="0" fontId="12" fillId="9" borderId="5" xfId="1" applyFont="1" applyFill="1" applyBorder="1" applyAlignment="1" applyProtection="1">
      <alignment horizontal="center" vertical="center"/>
      <protection locked="0"/>
    </xf>
    <xf numFmtId="0" fontId="12" fillId="9" borderId="8" xfId="1" applyFont="1" applyFill="1" applyBorder="1" applyAlignment="1" applyProtection="1">
      <alignment horizontal="center" vertical="center"/>
      <protection locked="0"/>
    </xf>
    <xf numFmtId="0" fontId="12" fillId="9" borderId="4" xfId="1" applyFont="1" applyFill="1" applyBorder="1" applyAlignment="1" applyProtection="1">
      <alignment horizontal="center" vertical="center"/>
      <protection locked="0"/>
    </xf>
    <xf numFmtId="0" fontId="9" fillId="3" borderId="3" xfId="1" applyFont="1" applyFill="1" applyBorder="1" applyAlignment="1" applyProtection="1">
      <alignment horizontal="center" vertical="center"/>
      <protection locked="0"/>
    </xf>
    <xf numFmtId="0" fontId="9" fillId="3" borderId="10" xfId="1" applyFont="1" applyFill="1" applyBorder="1" applyAlignment="1" applyProtection="1">
      <alignment horizontal="center" vertical="center"/>
      <protection locked="0"/>
    </xf>
    <xf numFmtId="0" fontId="9" fillId="3" borderId="2" xfId="1" applyFont="1" applyFill="1" applyBorder="1" applyAlignment="1" applyProtection="1">
      <alignment horizontal="center" vertical="center"/>
      <protection locked="0"/>
    </xf>
    <xf numFmtId="3" fontId="17" fillId="0" borderId="13" xfId="2" applyNumberFormat="1" applyFont="1" applyFill="1" applyBorder="1" applyAlignment="1" applyProtection="1">
      <alignment horizontal="center" vertical="center"/>
    </xf>
    <xf numFmtId="3" fontId="17" fillId="0" borderId="15" xfId="2" applyNumberFormat="1" applyFont="1" applyFill="1" applyBorder="1" applyAlignment="1" applyProtection="1">
      <alignment horizontal="center" vertical="center"/>
    </xf>
    <xf numFmtId="3" fontId="17" fillId="0" borderId="14" xfId="2" applyNumberFormat="1" applyFont="1" applyFill="1" applyBorder="1" applyAlignment="1" applyProtection="1">
      <alignment horizontal="center" vertical="center"/>
    </xf>
    <xf numFmtId="3" fontId="18" fillId="0" borderId="8" xfId="2" applyNumberFormat="1" applyFont="1" applyFill="1" applyBorder="1" applyAlignment="1" applyProtection="1">
      <alignment horizontal="center" vertical="center"/>
    </xf>
    <xf numFmtId="3" fontId="6" fillId="0" borderId="5" xfId="2" quotePrefix="1" applyNumberFormat="1" applyFont="1" applyFill="1" applyBorder="1" applyAlignment="1" applyProtection="1">
      <alignment horizontal="center" vertical="center"/>
    </xf>
    <xf numFmtId="3" fontId="6" fillId="0" borderId="8" xfId="2" applyNumberFormat="1" applyFont="1" applyFill="1" applyBorder="1" applyAlignment="1" applyProtection="1">
      <alignment horizontal="center" vertical="center"/>
    </xf>
    <xf numFmtId="3" fontId="6" fillId="2" borderId="5" xfId="2" applyNumberFormat="1" applyFont="1" applyFill="1" applyBorder="1" applyAlignment="1" applyProtection="1">
      <alignment horizontal="center" vertical="center"/>
      <protection locked="0"/>
    </xf>
    <xf numFmtId="3" fontId="6" fillId="2" borderId="8" xfId="2" applyNumberFormat="1" applyFont="1" applyFill="1" applyBorder="1" applyAlignment="1" applyProtection="1">
      <alignment horizontal="center" vertical="center"/>
      <protection locked="0"/>
    </xf>
    <xf numFmtId="3" fontId="6" fillId="2" borderId="4" xfId="2" applyNumberFormat="1" applyFont="1" applyFill="1" applyBorder="1" applyAlignment="1" applyProtection="1">
      <alignment horizontal="center" vertical="center"/>
      <protection locked="0"/>
    </xf>
    <xf numFmtId="3" fontId="6" fillId="2" borderId="13" xfId="2" applyNumberFormat="1" applyFont="1" applyFill="1" applyBorder="1" applyAlignment="1" applyProtection="1">
      <alignment horizontal="center" vertical="center"/>
      <protection locked="0"/>
    </xf>
    <xf numFmtId="3" fontId="6" fillId="2" borderId="14" xfId="2" applyNumberFormat="1" applyFont="1" applyFill="1" applyBorder="1" applyAlignment="1" applyProtection="1">
      <alignment horizontal="center" vertical="center"/>
      <protection locked="0"/>
    </xf>
    <xf numFmtId="3" fontId="6" fillId="2" borderId="15" xfId="2" applyNumberFormat="1" applyFont="1" applyFill="1" applyBorder="1" applyAlignment="1" applyProtection="1">
      <alignment horizontal="center" vertical="center"/>
      <protection locked="0"/>
    </xf>
    <xf numFmtId="3" fontId="6" fillId="2" borderId="12" xfId="2" applyNumberFormat="1" applyFont="1" applyFill="1" applyBorder="1" applyAlignment="1" applyProtection="1">
      <alignment horizontal="center" vertical="center"/>
      <protection locked="0"/>
    </xf>
    <xf numFmtId="3" fontId="6" fillId="2" borderId="22" xfId="2" applyNumberFormat="1" applyFont="1" applyFill="1" applyBorder="1" applyAlignment="1" applyProtection="1">
      <alignment horizontal="center" vertical="center"/>
      <protection locked="0"/>
    </xf>
    <xf numFmtId="3" fontId="6" fillId="2" borderId="11" xfId="2" applyNumberFormat="1" applyFont="1" applyFill="1" applyBorder="1" applyAlignment="1" applyProtection="1">
      <alignment horizontal="center" vertical="center"/>
      <protection locked="0"/>
    </xf>
    <xf numFmtId="3" fontId="6" fillId="2" borderId="43" xfId="2" applyNumberFormat="1" applyFont="1" applyFill="1" applyBorder="1" applyAlignment="1" applyProtection="1">
      <alignment horizontal="center" vertical="center"/>
      <protection locked="0"/>
    </xf>
    <xf numFmtId="0" fontId="9" fillId="9" borderId="16" xfId="2" applyFont="1" applyFill="1" applyBorder="1" applyAlignment="1" applyProtection="1">
      <alignment horizontal="center" vertical="center"/>
      <protection locked="0"/>
    </xf>
    <xf numFmtId="0" fontId="9" fillId="9" borderId="17" xfId="2" applyFont="1" applyFill="1" applyBorder="1" applyAlignment="1" applyProtection="1">
      <alignment horizontal="center" vertical="center"/>
      <protection locked="0"/>
    </xf>
    <xf numFmtId="0" fontId="12" fillId="9" borderId="3" xfId="1" applyFont="1" applyFill="1" applyBorder="1" applyAlignment="1" applyProtection="1">
      <alignment horizontal="center" vertical="center"/>
      <protection locked="0"/>
    </xf>
    <xf numFmtId="0" fontId="12" fillId="9" borderId="2" xfId="1" applyFont="1" applyFill="1" applyBorder="1" applyAlignment="1" applyProtection="1">
      <alignment horizontal="center" vertical="center"/>
      <protection locked="0"/>
    </xf>
    <xf numFmtId="17" fontId="9" fillId="9" borderId="12" xfId="1" applyNumberFormat="1" applyFont="1" applyFill="1" applyBorder="1" applyAlignment="1" applyProtection="1">
      <alignment horizontal="center" vertical="center"/>
      <protection locked="0"/>
    </xf>
    <xf numFmtId="17" fontId="9" fillId="9" borderId="7" xfId="1" applyNumberFormat="1" applyFont="1" applyFill="1" applyBorder="1" applyAlignment="1" applyProtection="1">
      <alignment horizontal="center" vertical="center"/>
      <protection locked="0"/>
    </xf>
    <xf numFmtId="17" fontId="9" fillId="9" borderId="3" xfId="1" applyNumberFormat="1" applyFont="1" applyFill="1" applyBorder="1" applyAlignment="1" applyProtection="1">
      <alignment horizontal="center" vertical="center"/>
      <protection locked="0"/>
    </xf>
    <xf numFmtId="17" fontId="9" fillId="9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8" xfId="2" applyFont="1" applyBorder="1" applyAlignment="1" applyProtection="1">
      <alignment horizontal="center" vertical="center"/>
      <protection locked="0"/>
    </xf>
    <xf numFmtId="0" fontId="4" fillId="0" borderId="4" xfId="2" applyFont="1" applyBorder="1" applyAlignment="1" applyProtection="1">
      <alignment horizontal="center" vertical="center"/>
      <protection locked="0"/>
    </xf>
    <xf numFmtId="17" fontId="9" fillId="9" borderId="10" xfId="2" applyNumberFormat="1" applyFont="1" applyFill="1" applyBorder="1" applyAlignment="1" applyProtection="1">
      <alignment horizontal="center" vertical="center"/>
      <protection locked="0"/>
    </xf>
    <xf numFmtId="17" fontId="9" fillId="9" borderId="2" xfId="2" applyNumberFormat="1" applyFont="1" applyFill="1" applyBorder="1" applyAlignment="1" applyProtection="1">
      <alignment horizontal="center" vertical="center"/>
      <protection locked="0"/>
    </xf>
    <xf numFmtId="3" fontId="8" fillId="2" borderId="5" xfId="2" applyNumberFormat="1" applyFont="1" applyFill="1" applyBorder="1" applyAlignment="1" applyProtection="1">
      <alignment horizontal="center" vertical="center"/>
      <protection locked="0"/>
    </xf>
    <xf numFmtId="3" fontId="8" fillId="2" borderId="4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horizontal="center" vertical="center"/>
      <protection locked="0"/>
    </xf>
    <xf numFmtId="0" fontId="9" fillId="9" borderId="2" xfId="2" applyFont="1" applyFill="1" applyBorder="1" applyAlignment="1" applyProtection="1">
      <alignment horizontal="center" vertical="center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0" fontId="16" fillId="5" borderId="3" xfId="2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2" xfId="0" applyBorder="1" applyProtection="1">
      <protection locked="0"/>
    </xf>
    <xf numFmtId="0" fontId="16" fillId="5" borderId="10" xfId="2" applyFont="1" applyFill="1" applyBorder="1" applyAlignment="1" applyProtection="1">
      <alignment horizontal="center" vertical="center"/>
      <protection locked="0"/>
    </xf>
    <xf numFmtId="0" fontId="16" fillId="5" borderId="2" xfId="2" applyFont="1" applyFill="1" applyBorder="1" applyAlignment="1" applyProtection="1">
      <alignment horizontal="center" vertical="center"/>
      <protection locked="0"/>
    </xf>
    <xf numFmtId="0" fontId="3" fillId="3" borderId="22" xfId="2" applyFont="1" applyFill="1" applyBorder="1" applyAlignment="1" applyProtection="1">
      <alignment horizontal="center" vertical="center"/>
      <protection locked="0"/>
    </xf>
    <xf numFmtId="0" fontId="3" fillId="3" borderId="10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left" vertical="center"/>
      <protection locked="0"/>
    </xf>
    <xf numFmtId="0" fontId="2" fillId="0" borderId="8" xfId="1" applyFont="1" applyFill="1" applyBorder="1" applyAlignment="1" applyProtection="1">
      <alignment horizontal="left" vertical="center"/>
      <protection locked="0"/>
    </xf>
    <xf numFmtId="0" fontId="2" fillId="0" borderId="4" xfId="1" applyFont="1" applyFill="1" applyBorder="1" applyAlignment="1" applyProtection="1">
      <alignment horizontal="left" vertical="center"/>
      <protection locked="0"/>
    </xf>
    <xf numFmtId="0" fontId="9" fillId="9" borderId="12" xfId="2" applyFont="1" applyFill="1" applyBorder="1" applyAlignment="1" applyProtection="1">
      <alignment horizontal="center" vertical="center"/>
      <protection locked="0"/>
    </xf>
    <xf numFmtId="0" fontId="9" fillId="9" borderId="6" xfId="2" applyFont="1" applyFill="1" applyBorder="1" applyAlignment="1" applyProtection="1">
      <alignment horizontal="center" vertical="center"/>
      <protection locked="0"/>
    </xf>
    <xf numFmtId="0" fontId="9" fillId="9" borderId="3" xfId="1" applyFont="1" applyFill="1" applyBorder="1" applyAlignment="1" applyProtection="1">
      <alignment horizontal="center" vertical="center"/>
      <protection locked="0"/>
    </xf>
    <xf numFmtId="0" fontId="9" fillId="9" borderId="2" xfId="1" applyFont="1" applyFill="1" applyBorder="1" applyAlignment="1" applyProtection="1">
      <alignment horizontal="center" vertical="center"/>
      <protection locked="0"/>
    </xf>
    <xf numFmtId="0" fontId="9" fillId="6" borderId="5" xfId="1" applyFont="1" applyFill="1" applyBorder="1" applyAlignment="1" applyProtection="1">
      <alignment horizontal="center" vertical="center"/>
      <protection locked="0"/>
    </xf>
    <xf numFmtId="0" fontId="9" fillId="6" borderId="8" xfId="1" applyFont="1" applyFill="1" applyBorder="1" applyAlignment="1" applyProtection="1">
      <alignment horizontal="center" vertical="center"/>
      <protection locked="0"/>
    </xf>
    <xf numFmtId="0" fontId="9" fillId="6" borderId="4" xfId="1" applyFont="1" applyFill="1" applyBorder="1" applyAlignment="1" applyProtection="1">
      <alignment horizontal="center" vertical="center"/>
      <protection locked="0"/>
    </xf>
    <xf numFmtId="0" fontId="3" fillId="6" borderId="13" xfId="2" applyFont="1" applyFill="1" applyBorder="1" applyAlignment="1" applyProtection="1">
      <alignment horizontal="center" vertical="center"/>
      <protection locked="0"/>
    </xf>
    <xf numFmtId="0" fontId="3" fillId="6" borderId="14" xfId="2" applyFont="1" applyFill="1" applyBorder="1" applyAlignment="1" applyProtection="1">
      <alignment horizontal="center" vertical="center"/>
      <protection locked="0"/>
    </xf>
    <xf numFmtId="0" fontId="13" fillId="0" borderId="6" xfId="2" applyFont="1" applyFill="1" applyBorder="1" applyAlignment="1" applyProtection="1">
      <alignment horizontal="left" vertical="center"/>
      <protection locked="0"/>
    </xf>
    <xf numFmtId="0" fontId="13" fillId="0" borderId="24" xfId="2" applyFont="1" applyFill="1" applyBorder="1" applyAlignment="1" applyProtection="1">
      <alignment horizontal="left" vertical="center"/>
      <protection locked="0"/>
    </xf>
    <xf numFmtId="0" fontId="9" fillId="3" borderId="22" xfId="2" applyFont="1" applyFill="1" applyBorder="1" applyAlignment="1" applyProtection="1">
      <alignment horizontal="center" vertical="center"/>
      <protection locked="0"/>
    </xf>
    <xf numFmtId="0" fontId="9" fillId="3" borderId="23" xfId="2" applyFont="1" applyFill="1" applyBorder="1" applyAlignment="1" applyProtection="1">
      <alignment horizontal="center" vertical="center"/>
      <protection locked="0"/>
    </xf>
    <xf numFmtId="0" fontId="9" fillId="3" borderId="24" xfId="2" applyFont="1" applyFill="1" applyBorder="1" applyAlignment="1" applyProtection="1">
      <alignment horizontal="center" vertical="center"/>
      <protection locked="0"/>
    </xf>
    <xf numFmtId="17" fontId="3" fillId="9" borderId="3" xfId="2" applyNumberFormat="1" applyFont="1" applyFill="1" applyBorder="1" applyAlignment="1" applyProtection="1">
      <alignment horizontal="center" vertical="center"/>
      <protection locked="0"/>
    </xf>
    <xf numFmtId="17" fontId="3" fillId="9" borderId="2" xfId="2" applyNumberFormat="1" applyFont="1" applyFill="1" applyBorder="1" applyAlignment="1" applyProtection="1">
      <alignment horizontal="center" vertical="center"/>
      <protection locked="0"/>
    </xf>
    <xf numFmtId="0" fontId="3" fillId="9" borderId="3" xfId="2" applyFont="1" applyFill="1" applyBorder="1" applyAlignment="1" applyProtection="1">
      <alignment horizontal="center" vertical="center"/>
      <protection locked="0"/>
    </xf>
    <xf numFmtId="0" fontId="3" fillId="9" borderId="2" xfId="2" applyFont="1" applyFill="1" applyBorder="1" applyAlignment="1" applyProtection="1">
      <alignment horizontal="center" vertical="center"/>
      <protection locked="0"/>
    </xf>
    <xf numFmtId="3" fontId="6" fillId="2" borderId="18" xfId="2" applyNumberFormat="1" applyFont="1" applyFill="1" applyBorder="1" applyAlignment="1" applyProtection="1">
      <alignment horizontal="center" vertical="center"/>
      <protection locked="0"/>
    </xf>
    <xf numFmtId="3" fontId="6" fillId="2" borderId="19" xfId="2" applyNumberFormat="1" applyFont="1" applyFill="1" applyBorder="1" applyAlignment="1" applyProtection="1">
      <alignment horizontal="center" vertical="center"/>
      <protection locked="0"/>
    </xf>
    <xf numFmtId="3" fontId="6" fillId="2" borderId="20" xfId="2" applyNumberFormat="1" applyFont="1" applyFill="1" applyBorder="1" applyAlignment="1" applyProtection="1">
      <alignment horizontal="center" vertical="center"/>
      <protection locked="0"/>
    </xf>
    <xf numFmtId="3" fontId="6" fillId="0" borderId="12" xfId="2" applyNumberFormat="1" applyFont="1" applyFill="1" applyBorder="1" applyAlignment="1" applyProtection="1">
      <alignment horizontal="center" vertical="center"/>
    </xf>
    <xf numFmtId="3" fontId="6" fillId="0" borderId="21" xfId="2" applyNumberFormat="1" applyFont="1" applyFill="1" applyBorder="1" applyAlignment="1" applyProtection="1">
      <alignment horizontal="center" vertical="center"/>
    </xf>
    <xf numFmtId="3" fontId="6" fillId="0" borderId="22" xfId="2" applyNumberFormat="1" applyFont="1" applyFill="1" applyBorder="1" applyAlignment="1" applyProtection="1">
      <alignment horizontal="center" vertical="center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15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0" fontId="12" fillId="9" borderId="5" xfId="2" applyFont="1" applyFill="1" applyBorder="1" applyAlignment="1" applyProtection="1">
      <alignment horizontal="center" vertical="center"/>
      <protection locked="0"/>
    </xf>
    <xf numFmtId="0" fontId="12" fillId="9" borderId="4" xfId="2" applyFont="1" applyFill="1" applyBorder="1" applyAlignment="1" applyProtection="1">
      <alignment horizontal="center" vertical="center"/>
      <protection locked="0"/>
    </xf>
    <xf numFmtId="17" fontId="9" fillId="9" borderId="3" xfId="2" applyNumberFormat="1" applyFont="1" applyFill="1" applyBorder="1" applyAlignment="1" applyProtection="1">
      <alignment horizontal="center" vertical="center"/>
      <protection locked="0"/>
    </xf>
    <xf numFmtId="0" fontId="10" fillId="6" borderId="13" xfId="1" applyFont="1" applyFill="1" applyBorder="1" applyAlignment="1" applyProtection="1">
      <alignment horizontal="center" vertical="center"/>
      <protection locked="0"/>
    </xf>
    <xf numFmtId="0" fontId="10" fillId="6" borderId="14" xfId="1" applyFont="1" applyFill="1" applyBorder="1" applyAlignment="1" applyProtection="1">
      <alignment horizontal="center" vertical="center"/>
      <protection locked="0"/>
    </xf>
    <xf numFmtId="0" fontId="13" fillId="0" borderId="13" xfId="1" applyFont="1" applyFill="1" applyBorder="1" applyAlignment="1" applyProtection="1">
      <alignment horizontal="left" vertical="center"/>
      <protection locked="0"/>
    </xf>
    <xf numFmtId="0" fontId="13" fillId="0" borderId="15" xfId="1" applyFont="1" applyFill="1" applyBorder="1" applyAlignment="1" applyProtection="1">
      <alignment horizontal="left" vertical="center"/>
      <protection locked="0"/>
    </xf>
    <xf numFmtId="0" fontId="13" fillId="0" borderId="14" xfId="1" applyFont="1" applyFill="1" applyBorder="1" applyAlignment="1" applyProtection="1">
      <alignment horizontal="left" vertical="center"/>
      <protection locked="0"/>
    </xf>
    <xf numFmtId="0" fontId="13" fillId="0" borderId="5" xfId="1" applyFont="1" applyFill="1" applyBorder="1" applyAlignment="1" applyProtection="1">
      <alignment horizontal="left" vertical="center"/>
      <protection locked="0"/>
    </xf>
    <xf numFmtId="0" fontId="13" fillId="0" borderId="4" xfId="1" applyFont="1" applyFill="1" applyBorder="1" applyAlignment="1" applyProtection="1">
      <alignment horizontal="left" vertical="center"/>
      <protection locked="0"/>
    </xf>
    <xf numFmtId="0" fontId="13" fillId="0" borderId="5" xfId="2" applyFont="1" applyFill="1" applyBorder="1" applyAlignment="1" applyProtection="1">
      <alignment horizontal="left" vertical="center"/>
      <protection locked="0"/>
    </xf>
    <xf numFmtId="0" fontId="13" fillId="0" borderId="4" xfId="2" applyFont="1" applyFill="1" applyBorder="1" applyAlignment="1" applyProtection="1">
      <alignment horizontal="left" vertical="center"/>
      <protection locked="0"/>
    </xf>
    <xf numFmtId="0" fontId="9" fillId="6" borderId="12" xfId="2" applyFont="1" applyFill="1" applyBorder="1" applyAlignment="1" applyProtection="1">
      <alignment horizontal="center" vertical="center"/>
      <protection locked="0"/>
    </xf>
    <xf numFmtId="0" fontId="9" fillId="6" borderId="22" xfId="2" applyFont="1" applyFill="1" applyBorder="1" applyAlignment="1" applyProtection="1">
      <alignment horizontal="center" vertical="center"/>
      <protection locked="0"/>
    </xf>
    <xf numFmtId="0" fontId="12" fillId="9" borderId="13" xfId="2" applyFont="1" applyFill="1" applyBorder="1" applyAlignment="1" applyProtection="1">
      <alignment horizontal="center" vertical="center"/>
      <protection locked="0"/>
    </xf>
    <xf numFmtId="0" fontId="12" fillId="9" borderId="14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17" fontId="9" fillId="9" borderId="26" xfId="2" applyNumberFormat="1" applyFont="1" applyFill="1" applyBorder="1" applyAlignment="1" applyProtection="1">
      <alignment horizontal="center" vertical="center"/>
      <protection locked="0"/>
    </xf>
    <xf numFmtId="17" fontId="9" fillId="9" borderId="0" xfId="2" applyNumberFormat="1" applyFont="1" applyFill="1" applyBorder="1" applyAlignment="1" applyProtection="1">
      <alignment horizontal="center" vertical="center"/>
      <protection locked="0"/>
    </xf>
    <xf numFmtId="0" fontId="9" fillId="6" borderId="3" xfId="1" applyFont="1" applyFill="1" applyBorder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/>
      <protection locked="0"/>
    </xf>
    <xf numFmtId="0" fontId="9" fillId="6" borderId="2" xfId="1" applyFont="1" applyFill="1" applyBorder="1" applyAlignment="1" applyProtection="1">
      <alignment horizontal="center" vertical="center"/>
      <protection locked="0"/>
    </xf>
    <xf numFmtId="3" fontId="17" fillId="0" borderId="8" xfId="2" applyNumberFormat="1" applyFont="1" applyFill="1" applyBorder="1" applyAlignment="1" applyProtection="1">
      <alignment horizontal="center" vertical="center"/>
    </xf>
    <xf numFmtId="0" fontId="10" fillId="6" borderId="15" xfId="1" applyFont="1" applyFill="1" applyBorder="1" applyAlignment="1" applyProtection="1">
      <alignment horizontal="center" vertical="center"/>
      <protection locked="0"/>
    </xf>
    <xf numFmtId="0" fontId="7" fillId="0" borderId="5" xfId="2" applyFont="1" applyBorder="1" applyAlignment="1" applyProtection="1">
      <alignment horizontal="center" vertical="center"/>
      <protection locked="0"/>
    </xf>
    <xf numFmtId="0" fontId="7" fillId="0" borderId="4" xfId="2" applyFont="1" applyBorder="1" applyAlignment="1" applyProtection="1">
      <alignment horizontal="center" vertical="center"/>
      <protection locked="0"/>
    </xf>
    <xf numFmtId="17" fontId="9" fillId="9" borderId="16" xfId="2" applyNumberFormat="1" applyFont="1" applyFill="1" applyBorder="1" applyAlignment="1" applyProtection="1">
      <alignment horizontal="center" vertical="center"/>
      <protection locked="0"/>
    </xf>
    <xf numFmtId="17" fontId="9" fillId="9" borderId="17" xfId="2" applyNumberFormat="1" applyFont="1" applyFill="1" applyBorder="1" applyAlignment="1" applyProtection="1">
      <alignment horizontal="center" vertical="center"/>
      <protection locked="0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3" fillId="0" borderId="13" xfId="2" applyFont="1" applyFill="1" applyBorder="1" applyAlignment="1" applyProtection="1">
      <alignment horizontal="left" vertical="center"/>
      <protection locked="0"/>
    </xf>
    <xf numFmtId="0" fontId="13" fillId="0" borderId="15" xfId="2" applyFont="1" applyFill="1" applyBorder="1" applyAlignment="1" applyProtection="1">
      <alignment horizontal="left" vertical="center"/>
      <protection locked="0"/>
    </xf>
    <xf numFmtId="0" fontId="13" fillId="0" borderId="14" xfId="2" applyFont="1" applyFill="1" applyBorder="1" applyAlignment="1" applyProtection="1">
      <alignment horizontal="left" vertical="center"/>
      <protection locked="0"/>
    </xf>
    <xf numFmtId="3" fontId="18" fillId="0" borderId="13" xfId="2" applyNumberFormat="1" applyFont="1" applyFill="1" applyBorder="1" applyAlignment="1" applyProtection="1">
      <alignment horizontal="center" vertical="center"/>
    </xf>
    <xf numFmtId="3" fontId="18" fillId="0" borderId="14" xfId="2" applyNumberFormat="1" applyFont="1" applyFill="1" applyBorder="1" applyAlignment="1" applyProtection="1">
      <alignment horizontal="center" vertical="center"/>
    </xf>
    <xf numFmtId="0" fontId="12" fillId="9" borderId="3" xfId="2" applyFont="1" applyFill="1" applyBorder="1" applyAlignment="1" applyProtection="1">
      <alignment horizontal="center" vertical="center"/>
      <protection locked="0"/>
    </xf>
    <xf numFmtId="0" fontId="12" fillId="9" borderId="2" xfId="2" applyFont="1" applyFill="1" applyBorder="1" applyAlignment="1" applyProtection="1">
      <alignment horizontal="center" vertical="center"/>
      <protection locked="0"/>
    </xf>
    <xf numFmtId="0" fontId="12" fillId="9" borderId="12" xfId="2" applyFont="1" applyFill="1" applyBorder="1" applyAlignment="1" applyProtection="1">
      <alignment horizontal="center" vertical="center"/>
      <protection locked="0"/>
    </xf>
    <xf numFmtId="0" fontId="12" fillId="9" borderId="6" xfId="2" applyFont="1" applyFill="1" applyBorder="1" applyAlignment="1" applyProtection="1">
      <alignment horizontal="center" vertical="center"/>
      <protection locked="0"/>
    </xf>
    <xf numFmtId="3" fontId="6" fillId="2" borderId="1" xfId="2" applyNumberFormat="1" applyFont="1" applyFill="1" applyBorder="1" applyAlignment="1" applyProtection="1">
      <alignment horizontal="center" vertical="center"/>
      <protection locked="0"/>
    </xf>
    <xf numFmtId="0" fontId="11" fillId="10" borderId="0" xfId="1" applyFont="1" applyFill="1" applyBorder="1" applyAlignment="1" applyProtection="1">
      <alignment horizontal="center" vertical="center"/>
      <protection locked="0"/>
    </xf>
    <xf numFmtId="0" fontId="3" fillId="10" borderId="0" xfId="1" applyFont="1" applyFill="1" applyBorder="1" applyAlignment="1" applyProtection="1">
      <alignment horizontal="center" vertical="center"/>
      <protection locked="0"/>
    </xf>
    <xf numFmtId="0" fontId="3" fillId="8" borderId="1" xfId="1" applyFont="1" applyFill="1" applyBorder="1" applyAlignment="1" applyProtection="1">
      <alignment horizontal="center" vertical="center"/>
      <protection locked="0"/>
    </xf>
    <xf numFmtId="0" fontId="5" fillId="8" borderId="5" xfId="1" applyFont="1" applyFill="1" applyBorder="1" applyAlignment="1" applyProtection="1">
      <alignment horizontal="center" vertical="center"/>
      <protection locked="0"/>
    </xf>
    <xf numFmtId="0" fontId="5" fillId="8" borderId="8" xfId="1" applyFont="1" applyFill="1" applyBorder="1" applyAlignment="1" applyProtection="1">
      <alignment horizontal="center" vertical="center"/>
      <protection locked="0"/>
    </xf>
    <xf numFmtId="0" fontId="5" fillId="8" borderId="4" xfId="1" applyFont="1" applyFill="1" applyBorder="1" applyAlignment="1" applyProtection="1">
      <alignment horizontal="center" vertical="center"/>
      <protection locked="0"/>
    </xf>
    <xf numFmtId="0" fontId="5" fillId="8" borderId="1" xfId="1" applyFont="1" applyFill="1" applyBorder="1" applyAlignment="1" applyProtection="1">
      <alignment horizontal="left" vertical="center"/>
      <protection locked="0"/>
    </xf>
    <xf numFmtId="0" fontId="5" fillId="8" borderId="12" xfId="1" applyFont="1" applyFill="1" applyBorder="1" applyAlignment="1" applyProtection="1">
      <alignment horizontal="center" vertical="center"/>
      <protection locked="0"/>
    </xf>
    <xf numFmtId="0" fontId="5" fillId="8" borderId="6" xfId="1" applyFont="1" applyFill="1" applyBorder="1" applyAlignment="1" applyProtection="1">
      <alignment horizontal="center" vertical="center"/>
      <protection locked="0"/>
    </xf>
    <xf numFmtId="0" fontId="5" fillId="8" borderId="21" xfId="1" applyFont="1" applyFill="1" applyBorder="1" applyAlignment="1" applyProtection="1">
      <alignment horizontal="center" vertical="center"/>
      <protection locked="0"/>
    </xf>
    <xf numFmtId="0" fontId="5" fillId="8" borderId="27" xfId="1" applyFont="1" applyFill="1" applyBorder="1" applyAlignment="1" applyProtection="1">
      <alignment horizontal="center" vertical="center"/>
      <protection locked="0"/>
    </xf>
    <xf numFmtId="0" fontId="5" fillId="8" borderId="22" xfId="1" applyFont="1" applyFill="1" applyBorder="1" applyAlignment="1" applyProtection="1">
      <alignment horizontal="center" vertical="center"/>
      <protection locked="0"/>
    </xf>
    <xf numFmtId="0" fontId="5" fillId="8" borderId="24" xfId="1" applyFont="1" applyFill="1" applyBorder="1" applyAlignment="1" applyProtection="1">
      <alignment horizontal="center" vertical="center"/>
      <protection locked="0"/>
    </xf>
    <xf numFmtId="3" fontId="5" fillId="8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8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Protection="1">
      <protection locked="0"/>
    </xf>
    <xf numFmtId="0" fontId="0" fillId="0" borderId="4" xfId="0" applyBorder="1" applyProtection="1">
      <protection locked="0"/>
    </xf>
    <xf numFmtId="3" fontId="5" fillId="8" borderId="6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27" xfId="1" applyNumberFormat="1" applyFont="1" applyFill="1" applyBorder="1" applyAlignment="1" applyProtection="1">
      <alignment horizontal="center" vertical="center" wrapText="1"/>
      <protection locked="0"/>
    </xf>
    <xf numFmtId="3" fontId="5" fillId="8" borderId="24" xfId="1" applyNumberFormat="1" applyFont="1" applyFill="1" applyBorder="1" applyAlignment="1" applyProtection="1">
      <alignment horizontal="center" vertical="center" wrapText="1"/>
      <protection locked="0"/>
    </xf>
    <xf numFmtId="3" fontId="3" fillId="8" borderId="5" xfId="1" applyNumberFormat="1" applyFont="1" applyFill="1" applyBorder="1" applyAlignment="1" applyProtection="1">
      <alignment horizontal="center" vertical="center"/>
      <protection locked="0"/>
    </xf>
    <xf numFmtId="3" fontId="3" fillId="8" borderId="8" xfId="1" applyNumberFormat="1" applyFont="1" applyFill="1" applyBorder="1" applyAlignment="1" applyProtection="1">
      <alignment horizontal="center" vertical="center"/>
      <protection locked="0"/>
    </xf>
    <xf numFmtId="3" fontId="3" fillId="8" borderId="4" xfId="1" applyNumberFormat="1" applyFont="1" applyFill="1" applyBorder="1" applyAlignment="1" applyProtection="1">
      <alignment horizontal="center" vertical="center"/>
      <protection locked="0"/>
    </xf>
    <xf numFmtId="3" fontId="5" fillId="8" borderId="5" xfId="1" applyNumberFormat="1" applyFont="1" applyFill="1" applyBorder="1" applyAlignment="1" applyProtection="1">
      <alignment horizontal="center" vertical="center"/>
      <protection locked="0"/>
    </xf>
    <xf numFmtId="3" fontId="5" fillId="8" borderId="8" xfId="1" applyNumberFormat="1" applyFont="1" applyFill="1" applyBorder="1" applyAlignment="1" applyProtection="1">
      <alignment horizontal="center" vertical="center"/>
      <protection locked="0"/>
    </xf>
    <xf numFmtId="3" fontId="5" fillId="8" borderId="4" xfId="1" applyNumberFormat="1" applyFont="1" applyFill="1" applyBorder="1" applyAlignment="1" applyProtection="1">
      <alignment horizontal="center" vertical="center"/>
      <protection locked="0"/>
    </xf>
    <xf numFmtId="0" fontId="3" fillId="10" borderId="0" xfId="1" applyFont="1" applyFill="1" applyBorder="1" applyAlignment="1" applyProtection="1">
      <alignment horizontal="left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9" borderId="23" xfId="2" applyFont="1" applyFill="1" applyBorder="1" applyAlignment="1" applyProtection="1">
      <alignment horizontal="center" vertical="center"/>
      <protection locked="0"/>
    </xf>
    <xf numFmtId="0" fontId="3" fillId="6" borderId="15" xfId="2" applyFont="1" applyFill="1" applyBorder="1" applyAlignment="1" applyProtection="1">
      <alignment horizontal="center" vertical="center"/>
      <protection locked="0"/>
    </xf>
    <xf numFmtId="0" fontId="3" fillId="3" borderId="3" xfId="2" applyFont="1" applyFill="1" applyBorder="1" applyAlignment="1" applyProtection="1">
      <alignment horizontal="center" vertical="center"/>
      <protection locked="0"/>
    </xf>
    <xf numFmtId="0" fontId="3" fillId="6" borderId="28" xfId="2" applyFont="1" applyFill="1" applyBorder="1" applyAlignment="1" applyProtection="1">
      <alignment horizontal="center" vertical="center"/>
      <protection locked="0"/>
    </xf>
    <xf numFmtId="3" fontId="13" fillId="0" borderId="5" xfId="0" applyNumberFormat="1" applyFont="1" applyFill="1" applyBorder="1" applyAlignment="1" applyProtection="1">
      <alignment horizontal="center" vertical="center"/>
    </xf>
    <xf numFmtId="3" fontId="13" fillId="0" borderId="4" xfId="0" applyNumberFormat="1" applyFont="1" applyFill="1" applyBorder="1" applyAlignment="1" applyProtection="1">
      <alignment horizontal="center" vertical="center"/>
    </xf>
    <xf numFmtId="9" fontId="24" fillId="0" borderId="13" xfId="0" applyNumberFormat="1" applyFont="1" applyBorder="1" applyAlignment="1" applyProtection="1">
      <alignment horizontal="center" vertical="center"/>
    </xf>
    <xf numFmtId="0" fontId="24" fillId="0" borderId="14" xfId="0" applyFont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1" fillId="6" borderId="3" xfId="0" applyFont="1" applyFill="1" applyBorder="1" applyAlignment="1" applyProtection="1">
      <alignment horizontal="center" vertical="center"/>
      <protection locked="0"/>
    </xf>
    <xf numFmtId="0" fontId="11" fillId="6" borderId="10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horizontal="center" vertical="center"/>
      <protection locked="0"/>
    </xf>
    <xf numFmtId="3" fontId="20" fillId="0" borderId="5" xfId="0" applyNumberFormat="1" applyFont="1" applyFill="1" applyBorder="1" applyAlignment="1" applyProtection="1">
      <alignment horizontal="center" vertical="center"/>
    </xf>
    <xf numFmtId="3" fontId="20" fillId="0" borderId="4" xfId="0" applyNumberFormat="1" applyFont="1" applyFill="1" applyBorder="1" applyAlignment="1" applyProtection="1">
      <alignment horizontal="center" vertical="center"/>
    </xf>
    <xf numFmtId="9" fontId="21" fillId="0" borderId="5" xfId="0" applyNumberFormat="1" applyFont="1" applyBorder="1" applyAlignment="1" applyProtection="1">
      <alignment horizontal="center" vertical="center"/>
    </xf>
    <xf numFmtId="9" fontId="21" fillId="0" borderId="4" xfId="0" applyNumberFormat="1" applyFont="1" applyBorder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4" borderId="3" xfId="0" applyFont="1" applyFill="1" applyBorder="1" applyAlignment="1" applyProtection="1">
      <alignment horizontal="center" vertical="center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11" fillId="8" borderId="4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9" fillId="8" borderId="5" xfId="0" applyFont="1" applyFill="1" applyBorder="1" applyAlignment="1" applyProtection="1">
      <alignment horizontal="center" vertical="center"/>
      <protection locked="0"/>
    </xf>
    <xf numFmtId="0" fontId="19" fillId="8" borderId="8" xfId="0" applyFont="1" applyFill="1" applyBorder="1" applyAlignment="1" applyProtection="1">
      <alignment horizontal="center" vertical="center"/>
      <protection locked="0"/>
    </xf>
    <xf numFmtId="0" fontId="19" fillId="8" borderId="4" xfId="0" applyFont="1" applyFill="1" applyBorder="1" applyAlignment="1" applyProtection="1">
      <alignment horizontal="center" vertical="center"/>
      <protection locked="0"/>
    </xf>
    <xf numFmtId="0" fontId="19" fillId="8" borderId="4" xfId="0" applyFont="1" applyFill="1" applyBorder="1" applyAlignment="1" applyProtection="1">
      <alignment horizontal="left" vertical="center"/>
      <protection locked="0"/>
    </xf>
    <xf numFmtId="0" fontId="19" fillId="8" borderId="1" xfId="0" applyFont="1" applyFill="1" applyBorder="1" applyAlignment="1" applyProtection="1">
      <alignment horizontal="left" vertical="center"/>
      <protection locked="0"/>
    </xf>
    <xf numFmtId="0" fontId="19" fillId="8" borderId="29" xfId="0" applyFont="1" applyFill="1" applyBorder="1" applyAlignment="1" applyProtection="1">
      <alignment horizontal="center" vertical="center"/>
      <protection locked="0"/>
    </xf>
    <xf numFmtId="0" fontId="19" fillId="8" borderId="15" xfId="0" applyFont="1" applyFill="1" applyBorder="1" applyAlignment="1" applyProtection="1">
      <alignment horizontal="center" vertical="center"/>
      <protection locked="0"/>
    </xf>
    <xf numFmtId="0" fontId="19" fillId="8" borderId="14" xfId="0" applyFont="1" applyFill="1" applyBorder="1" applyAlignment="1" applyProtection="1">
      <alignment horizontal="center" vertical="center"/>
      <protection locked="0"/>
    </xf>
    <xf numFmtId="3" fontId="19" fillId="8" borderId="8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4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30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32" xfId="0" applyNumberFormat="1" applyFont="1" applyFill="1" applyBorder="1" applyAlignment="1" applyProtection="1">
      <alignment horizontal="center" vertical="center" wrapText="1"/>
      <protection locked="0"/>
    </xf>
    <xf numFmtId="3" fontId="19" fillId="8" borderId="34" xfId="0" applyNumberFormat="1" applyFont="1" applyFill="1" applyBorder="1" applyAlignment="1" applyProtection="1">
      <alignment horizontal="center" vertical="center" wrapText="1"/>
      <protection locked="0"/>
    </xf>
    <xf numFmtId="0" fontId="11" fillId="8" borderId="31" xfId="0" applyFont="1" applyFill="1" applyBorder="1" applyAlignment="1" applyProtection="1">
      <alignment horizontal="center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9" fontId="21" fillId="0" borderId="8" xfId="0" applyNumberFormat="1" applyFont="1" applyBorder="1" applyAlignment="1" applyProtection="1">
      <alignment horizontal="center" vertical="center"/>
    </xf>
    <xf numFmtId="0" fontId="11" fillId="6" borderId="5" xfId="0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0" fontId="21" fillId="0" borderId="5" xfId="0" applyFont="1" applyFill="1" applyBorder="1" applyAlignment="1" applyProtection="1">
      <alignment horizontal="left" vertical="center"/>
      <protection locked="0"/>
    </xf>
    <xf numFmtId="0" fontId="21" fillId="0" borderId="8" xfId="0" applyFont="1" applyFill="1" applyBorder="1" applyAlignment="1" applyProtection="1">
      <alignment horizontal="left" vertical="center"/>
      <protection locked="0"/>
    </xf>
    <xf numFmtId="0" fontId="21" fillId="0" borderId="4" xfId="0" applyFont="1" applyFill="1" applyBorder="1" applyAlignment="1" applyProtection="1">
      <alignment horizontal="left" vertical="center"/>
      <protection locked="0"/>
    </xf>
    <xf numFmtId="0" fontId="19" fillId="9" borderId="5" xfId="0" applyFont="1" applyFill="1" applyBorder="1" applyAlignment="1" applyProtection="1">
      <alignment horizontal="center" vertical="center"/>
      <protection locked="0"/>
    </xf>
    <xf numFmtId="0" fontId="19" fillId="9" borderId="8" xfId="0" applyFont="1" applyFill="1" applyBorder="1" applyAlignment="1" applyProtection="1">
      <alignment horizontal="center" vertical="center"/>
      <protection locked="0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0" fontId="11" fillId="6" borderId="13" xfId="0" applyFont="1" applyFill="1" applyBorder="1" applyAlignment="1" applyProtection="1">
      <alignment horizontal="center" vertical="center"/>
      <protection locked="0"/>
    </xf>
    <xf numFmtId="0" fontId="11" fillId="6" borderId="14" xfId="0" applyFont="1" applyFill="1" applyBorder="1" applyAlignment="1" applyProtection="1">
      <alignment horizontal="center" vertical="center"/>
      <protection locked="0"/>
    </xf>
    <xf numFmtId="0" fontId="20" fillId="0" borderId="5" xfId="0" applyFont="1" applyFill="1" applyBorder="1" applyAlignment="1" applyProtection="1">
      <alignment horizontal="left" vertical="center"/>
      <protection locked="0"/>
    </xf>
    <xf numFmtId="0" fontId="20" fillId="0" borderId="4" xfId="0" applyFont="1" applyFill="1" applyBorder="1" applyAlignment="1" applyProtection="1">
      <alignment horizontal="left" vertical="center"/>
      <protection locked="0"/>
    </xf>
    <xf numFmtId="3" fontId="20" fillId="0" borderId="8" xfId="0" applyNumberFormat="1" applyFont="1" applyFill="1" applyBorder="1" applyAlignment="1" applyProtection="1">
      <alignment horizontal="center" vertical="center"/>
    </xf>
    <xf numFmtId="0" fontId="9" fillId="6" borderId="13" xfId="0" applyFont="1" applyFill="1" applyBorder="1" applyAlignment="1" applyProtection="1">
      <alignment horizontal="center" vertical="center"/>
      <protection locked="0"/>
    </xf>
    <xf numFmtId="0" fontId="9" fillId="6" borderId="14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left" vertical="center"/>
      <protection locked="0"/>
    </xf>
    <xf numFmtId="0" fontId="19" fillId="9" borderId="25" xfId="0" applyFont="1" applyFill="1" applyBorder="1" applyAlignment="1" applyProtection="1">
      <alignment horizontal="center" vertical="center"/>
      <protection locked="0"/>
    </xf>
    <xf numFmtId="0" fontId="19" fillId="9" borderId="23" xfId="0" applyFont="1" applyFill="1" applyBorder="1" applyAlignment="1" applyProtection="1">
      <alignment horizontal="center" vertical="center"/>
      <protection locked="0"/>
    </xf>
    <xf numFmtId="3" fontId="21" fillId="0" borderId="5" xfId="0" applyNumberFormat="1" applyFont="1" applyBorder="1" applyAlignment="1" applyProtection="1">
      <alignment horizontal="center" vertical="center"/>
    </xf>
    <xf numFmtId="3" fontId="21" fillId="0" borderId="8" xfId="0" applyNumberFormat="1" applyFont="1" applyBorder="1" applyAlignment="1" applyProtection="1">
      <alignment horizontal="center" vertical="center"/>
    </xf>
    <xf numFmtId="0" fontId="19" fillId="9" borderId="13" xfId="0" applyFont="1" applyFill="1" applyBorder="1" applyAlignment="1" applyProtection="1">
      <alignment horizontal="center" vertical="center"/>
      <protection locked="0"/>
    </xf>
    <xf numFmtId="0" fontId="19" fillId="9" borderId="14" xfId="0" applyFont="1" applyFill="1" applyBorder="1" applyAlignment="1" applyProtection="1">
      <alignment horizontal="center" vertical="center"/>
      <protection locked="0"/>
    </xf>
    <xf numFmtId="9" fontId="2" fillId="0" borderId="5" xfId="0" applyNumberFormat="1" applyFont="1" applyBorder="1" applyAlignment="1" applyProtection="1">
      <alignment horizontal="center" vertical="center"/>
    </xf>
    <xf numFmtId="9" fontId="2" fillId="0" borderId="8" xfId="0" applyNumberFormat="1" applyFont="1" applyBorder="1" applyAlignment="1" applyProtection="1">
      <alignment horizontal="center" vertical="center"/>
    </xf>
    <xf numFmtId="9" fontId="2" fillId="0" borderId="4" xfId="0" applyNumberFormat="1" applyFont="1" applyBorder="1" applyAlignment="1" applyProtection="1">
      <alignment horizontal="center" vertical="center"/>
    </xf>
    <xf numFmtId="0" fontId="9" fillId="6" borderId="15" xfId="0" applyFont="1" applyFill="1" applyBorder="1" applyAlignment="1" applyProtection="1">
      <alignment horizontal="center" vertical="center"/>
      <protection locked="0"/>
    </xf>
    <xf numFmtId="0" fontId="20" fillId="0" borderId="13" xfId="0" applyFont="1" applyFill="1" applyBorder="1" applyAlignment="1" applyProtection="1">
      <alignment horizontal="left" vertical="center"/>
      <protection locked="0"/>
    </xf>
    <xf numFmtId="0" fontId="13" fillId="0" borderId="15" xfId="0" applyFont="1" applyFill="1" applyBorder="1" applyAlignment="1" applyProtection="1">
      <alignment horizontal="left" vertical="center"/>
      <protection locked="0"/>
    </xf>
    <xf numFmtId="0" fontId="13" fillId="0" borderId="14" xfId="0" applyFont="1" applyFill="1" applyBorder="1" applyAlignment="1" applyProtection="1">
      <alignment horizontal="left" vertical="center"/>
      <protection locked="0"/>
    </xf>
    <xf numFmtId="0" fontId="19" fillId="9" borderId="15" xfId="0" applyFont="1" applyFill="1" applyBorder="1" applyAlignment="1" applyProtection="1">
      <alignment horizontal="center" vertical="center"/>
      <protection locked="0"/>
    </xf>
    <xf numFmtId="3" fontId="13" fillId="0" borderId="8" xfId="0" applyNumberFormat="1" applyFont="1" applyFill="1" applyBorder="1" applyAlignment="1" applyProtection="1">
      <alignment horizontal="center" vertical="center"/>
    </xf>
    <xf numFmtId="9" fontId="2" fillId="0" borderId="13" xfId="0" applyNumberFormat="1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36" xfId="0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  <protection locked="0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11" fillId="6" borderId="15" xfId="0" applyFont="1" applyFill="1" applyBorder="1" applyAlignment="1" applyProtection="1">
      <alignment horizontal="center" vertical="center"/>
      <protection locked="0"/>
    </xf>
    <xf numFmtId="0" fontId="20" fillId="0" borderId="15" xfId="0" applyFont="1" applyFill="1" applyBorder="1" applyAlignment="1" applyProtection="1">
      <alignment horizontal="left" vertical="center"/>
      <protection locked="0"/>
    </xf>
    <xf numFmtId="0" fontId="20" fillId="0" borderId="14" xfId="0" applyFont="1" applyFill="1" applyBorder="1" applyAlignment="1" applyProtection="1">
      <alignment horizontal="left" vertical="center"/>
      <protection locked="0"/>
    </xf>
    <xf numFmtId="0" fontId="21" fillId="0" borderId="8" xfId="0" applyFont="1" applyBorder="1" applyAlignment="1" applyProtection="1">
      <alignment horizontal="center" vertical="center"/>
    </xf>
    <xf numFmtId="0" fontId="21" fillId="0" borderId="4" xfId="0" applyFont="1" applyBorder="1" applyAlignment="1" applyProtection="1">
      <alignment horizontal="center" vertical="center"/>
    </xf>
    <xf numFmtId="0" fontId="13" fillId="0" borderId="13" xfId="0" applyFont="1" applyFill="1" applyBorder="1" applyAlignment="1" applyProtection="1">
      <alignment horizontal="left" vertical="center"/>
      <protection locked="0"/>
    </xf>
    <xf numFmtId="3" fontId="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6" borderId="13" xfId="0" applyFont="1" applyFill="1" applyBorder="1" applyAlignment="1" applyProtection="1">
      <alignment horizontal="center" vertical="center"/>
      <protection locked="0"/>
    </xf>
    <xf numFmtId="0" fontId="28" fillId="6" borderId="14" xfId="0" applyFont="1" applyFill="1" applyBorder="1" applyAlignment="1" applyProtection="1">
      <alignment horizontal="center" vertical="center"/>
      <protection locked="0"/>
    </xf>
    <xf numFmtId="0" fontId="12" fillId="9" borderId="13" xfId="0" applyFont="1" applyFill="1" applyBorder="1" applyAlignment="1" applyProtection="1">
      <alignment horizontal="center" vertical="center"/>
      <protection locked="0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14" xfId="0" applyFont="1" applyFill="1" applyBorder="1" applyAlignment="1" applyProtection="1">
      <alignment horizontal="center" vertical="center"/>
      <protection locked="0"/>
    </xf>
    <xf numFmtId="3" fontId="6" fillId="9" borderId="13" xfId="0" applyNumberFormat="1" applyFont="1" applyFill="1" applyBorder="1" applyAlignment="1" applyProtection="1">
      <alignment horizontal="center" vertical="center"/>
      <protection locked="0"/>
    </xf>
    <xf numFmtId="3" fontId="6" fillId="9" borderId="14" xfId="0" applyNumberFormat="1" applyFont="1" applyFill="1" applyBorder="1" applyAlignment="1" applyProtection="1">
      <alignment horizontal="center" vertical="center"/>
      <protection locked="0"/>
    </xf>
    <xf numFmtId="0" fontId="12" fillId="9" borderId="5" xfId="0" applyFont="1" applyFill="1" applyBorder="1" applyAlignment="1" applyProtection="1">
      <alignment horizontal="center" vertical="center"/>
      <protection locked="0"/>
    </xf>
    <xf numFmtId="0" fontId="12" fillId="9" borderId="4" xfId="0" applyFont="1" applyFill="1" applyBorder="1" applyAlignment="1" applyProtection="1">
      <alignment horizontal="center" vertical="center"/>
      <protection locked="0"/>
    </xf>
    <xf numFmtId="0" fontId="12" fillId="9" borderId="25" xfId="0" applyFont="1" applyFill="1" applyBorder="1" applyAlignment="1" applyProtection="1">
      <alignment horizontal="center" vertical="center"/>
      <protection locked="0"/>
    </xf>
    <xf numFmtId="0" fontId="12" fillId="9" borderId="23" xfId="0" applyFont="1" applyFill="1" applyBorder="1" applyAlignment="1" applyProtection="1">
      <alignment horizontal="center" vertical="center"/>
      <protection locked="0"/>
    </xf>
    <xf numFmtId="3" fontId="5" fillId="8" borderId="13" xfId="0" applyNumberFormat="1" applyFont="1" applyFill="1" applyBorder="1" applyAlignment="1" applyProtection="1">
      <alignment horizontal="center" vertical="center" wrapText="1"/>
      <protection locked="0"/>
    </xf>
    <xf numFmtId="3" fontId="5" fillId="8" borderId="15" xfId="0" applyNumberFormat="1" applyFont="1" applyFill="1" applyBorder="1" applyAlignment="1" applyProtection="1">
      <alignment horizontal="center" vertical="center" wrapText="1"/>
      <protection locked="0"/>
    </xf>
    <xf numFmtId="3" fontId="5" fillId="8" borderId="14" xfId="0" applyNumberFormat="1" applyFont="1" applyFill="1" applyBorder="1" applyAlignment="1" applyProtection="1">
      <alignment horizontal="center" vertical="center" wrapText="1"/>
      <protection locked="0"/>
    </xf>
    <xf numFmtId="3" fontId="8" fillId="9" borderId="37" xfId="0" applyNumberFormat="1" applyFont="1" applyFill="1" applyBorder="1" applyAlignment="1" applyProtection="1">
      <alignment horizontal="center" vertical="center"/>
      <protection locked="0"/>
    </xf>
    <xf numFmtId="3" fontId="8" fillId="9" borderId="39" xfId="0" applyNumberFormat="1" applyFont="1" applyFill="1" applyBorder="1" applyAlignment="1" applyProtection="1">
      <alignment horizontal="center" vertical="center"/>
      <protection locked="0"/>
    </xf>
    <xf numFmtId="0" fontId="28" fillId="6" borderId="15" xfId="0" applyFont="1" applyFill="1" applyBorder="1" applyAlignment="1" applyProtection="1">
      <alignment horizontal="center" vertical="center"/>
      <protection locked="0"/>
    </xf>
    <xf numFmtId="9" fontId="21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9" fontId="2" fillId="0" borderId="0" xfId="0" applyNumberFormat="1" applyFont="1" applyBorder="1" applyAlignment="1" applyProtection="1">
      <alignment horizontal="center" vertical="center"/>
      <protection locked="0"/>
    </xf>
    <xf numFmtId="3" fontId="6" fillId="9" borderId="5" xfId="0" applyNumberFormat="1" applyFont="1" applyFill="1" applyBorder="1" applyAlignment="1" applyProtection="1">
      <alignment horizontal="center" vertical="center"/>
      <protection locked="0"/>
    </xf>
    <xf numFmtId="3" fontId="6" fillId="9" borderId="4" xfId="0" applyNumberFormat="1" applyFont="1" applyFill="1" applyBorder="1" applyAlignment="1" applyProtection="1">
      <alignment horizontal="center" vertical="center"/>
      <protection locked="0"/>
    </xf>
    <xf numFmtId="3" fontId="6" fillId="9" borderId="29" xfId="0" applyNumberFormat="1" applyFont="1" applyFill="1" applyBorder="1" applyAlignment="1" applyProtection="1">
      <alignment horizontal="center" vertical="center"/>
      <protection locked="0"/>
    </xf>
    <xf numFmtId="3" fontId="6" fillId="9" borderId="15" xfId="0" applyNumberFormat="1" applyFont="1" applyFill="1" applyBorder="1" applyAlignment="1" applyProtection="1">
      <alignment horizontal="center" vertical="center"/>
      <protection locked="0"/>
    </xf>
    <xf numFmtId="0" fontId="28" fillId="6" borderId="6" xfId="0" applyFont="1" applyFill="1" applyBorder="1" applyAlignment="1" applyProtection="1">
      <alignment horizontal="center" vertical="center"/>
      <protection locked="0"/>
    </xf>
    <xf numFmtId="0" fontId="28" fillId="6" borderId="24" xfId="0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/>
      <protection locked="0"/>
    </xf>
    <xf numFmtId="0" fontId="9" fillId="4" borderId="10" xfId="0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3" fontId="6" fillId="9" borderId="8" xfId="0" applyNumberFormat="1" applyFont="1" applyFill="1" applyBorder="1" applyAlignment="1" applyProtection="1">
      <alignment horizontal="center" vertical="center"/>
      <protection locked="0"/>
    </xf>
    <xf numFmtId="0" fontId="23" fillId="11" borderId="42" xfId="0" applyFont="1" applyFill="1" applyBorder="1" applyAlignment="1" applyProtection="1">
      <alignment horizontal="center" vertical="center"/>
      <protection locked="0"/>
    </xf>
    <xf numFmtId="0" fontId="23" fillId="11" borderId="47" xfId="0" applyFont="1" applyFill="1" applyBorder="1" applyAlignment="1" applyProtection="1">
      <alignment horizontal="center" vertical="center"/>
      <protection locked="0"/>
    </xf>
    <xf numFmtId="0" fontId="35" fillId="11" borderId="49" xfId="0" applyFont="1" applyFill="1" applyBorder="1" applyAlignment="1" applyProtection="1">
      <alignment horizontal="center"/>
      <protection locked="0"/>
    </xf>
    <xf numFmtId="0" fontId="35" fillId="11" borderId="50" xfId="0" applyFont="1" applyFill="1" applyBorder="1" applyAlignment="1" applyProtection="1">
      <alignment horizontal="center"/>
      <protection locked="0"/>
    </xf>
    <xf numFmtId="0" fontId="34" fillId="0" borderId="44" xfId="0" applyFont="1" applyBorder="1" applyAlignment="1" applyProtection="1">
      <alignment horizontal="center"/>
      <protection locked="0"/>
    </xf>
    <xf numFmtId="0" fontId="34" fillId="0" borderId="45" xfId="0" applyFont="1" applyBorder="1" applyAlignment="1" applyProtection="1">
      <alignment horizontal="center"/>
      <protection locked="0"/>
    </xf>
    <xf numFmtId="0" fontId="34" fillId="0" borderId="41" xfId="0" applyFont="1" applyBorder="1" applyAlignment="1" applyProtection="1">
      <alignment horizontal="center"/>
      <protection locked="0"/>
    </xf>
    <xf numFmtId="0" fontId="35" fillId="4" borderId="46" xfId="0" applyFont="1" applyFill="1" applyBorder="1" applyAlignment="1" applyProtection="1">
      <alignment horizontal="center" vertical="center"/>
      <protection locked="0"/>
    </xf>
    <xf numFmtId="0" fontId="36" fillId="4" borderId="37" xfId="0" applyFont="1" applyFill="1" applyBorder="1" applyAlignment="1" applyProtection="1">
      <alignment horizontal="center" vertical="center"/>
      <protection locked="0"/>
    </xf>
    <xf numFmtId="0" fontId="35" fillId="4" borderId="38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249271212639932"/>
                  <c:y val="0.124672929693615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1276078138454043"/>
                  <c:y val="-0.231511499467605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9652402145383993"/>
                  <c:y val="0.157722924633486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6193292044028096E-2"/>
                  <c:y val="4.513894595349698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24052752793252619"/>
                  <c:y val="3.17607432594323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>
                    <a:latin typeface="Arial" pitchFamily="34" charset="0"/>
                    <a:cs typeface="Arial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Lit>
              <c:ptCount val="6"/>
              <c:pt idx="0">
                <c:v>Provisório</c:v>
              </c:pt>
              <c:pt idx="1">
                <c:v>fechado</c:v>
              </c:pt>
              <c:pt idx="2">
                <c:v>Semiaberto</c:v>
              </c:pt>
              <c:pt idx="3">
                <c:v>Aberto</c:v>
              </c:pt>
              <c:pt idx="4">
                <c:v>UP Hospitalar</c:v>
              </c:pt>
              <c:pt idx="5">
                <c:v>Acautelados</c:v>
              </c:pt>
            </c:strLit>
          </c:cat>
          <c:val>
            <c:numRef>
              <c:f>(Regimes!$D$8,Regimes!$D$11,Regimes!$D$14,Regimes!$D$17,Regimes!$D$18,Regimes!$D$19)</c:f>
              <c:numCache>
                <c:formatCode>#,##0</c:formatCode>
                <c:ptCount val="6"/>
                <c:pt idx="0">
                  <c:v>19666</c:v>
                </c:pt>
                <c:pt idx="1">
                  <c:v>19332</c:v>
                </c:pt>
                <c:pt idx="2">
                  <c:v>11647</c:v>
                </c:pt>
                <c:pt idx="3">
                  <c:v>252</c:v>
                </c:pt>
                <c:pt idx="4">
                  <c:v>327</c:v>
                </c:pt>
                <c:pt idx="5">
                  <c:v>156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01/01/13 à 31/12/13 (TOTAL 29020)</c:v>
          </c:tx>
          <c:invertIfNegative val="0"/>
          <c:dLbls>
            <c:dLbl>
              <c:idx val="0"/>
              <c:layout>
                <c:manualLayout>
                  <c:x val="0"/>
                  <c:y val="0.34914524685330794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29020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2013</a:t>
                    </a:r>
                    <a:endParaRPr lang="pt-BR">
                      <a:effectLst/>
                    </a:endParaRP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GRAFÍCOS!$B$4</c:f>
              <c:numCache>
                <c:formatCode>General</c:formatCode>
                <c:ptCount val="1"/>
                <c:pt idx="0">
                  <c:v>29020</c:v>
                </c:pt>
              </c:numCache>
            </c:numRef>
          </c:val>
        </c:ser>
        <c:ser>
          <c:idx val="1"/>
          <c:order val="1"/>
          <c:tx>
            <c:v>01/01/14 à 31/12/14 (TOTAL 32096)</c:v>
          </c:tx>
          <c:invertIfNegative val="0"/>
          <c:dLbls>
            <c:dLbl>
              <c:idx val="0"/>
              <c:layout>
                <c:manualLayout>
                  <c:x val="1.5666606133699923E-3"/>
                  <c:y val="0.40170671774292238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baseline="0"/>
                      <a:t>TOTAL</a:t>
                    </a:r>
                  </a:p>
                  <a:p>
                    <a:r>
                      <a:rPr lang="en-US" sz="1100" b="1" baseline="0"/>
                      <a:t>32096</a:t>
                    </a:r>
                  </a:p>
                  <a:p>
                    <a:r>
                      <a:rPr lang="en-US" sz="1100" b="1" baseline="0"/>
                      <a:t>ANO DE</a:t>
                    </a:r>
                  </a:p>
                  <a:p>
                    <a:r>
                      <a:rPr lang="en-US" sz="1100" b="1" baseline="0"/>
                      <a:t> 2014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GRAFÍCOS!$C$4</c:f>
              <c:numCache>
                <c:formatCode>General</c:formatCode>
                <c:ptCount val="1"/>
                <c:pt idx="0">
                  <c:v>32096</c:v>
                </c:pt>
              </c:numCache>
            </c:numRef>
          </c:val>
        </c:ser>
        <c:ser>
          <c:idx val="2"/>
          <c:order val="2"/>
          <c:tx>
            <c:v>01/01/15 à 31/12/15 (TOTAL 35064)</c:v>
          </c:tx>
          <c:invertIfNegative val="0"/>
          <c:dLbls>
            <c:dLbl>
              <c:idx val="0"/>
              <c:layout>
                <c:manualLayout>
                  <c:x val="-1.37112103764032E-3"/>
                  <c:y val="0.4833400757986285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35064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</a:t>
                    </a:r>
                    <a:r>
                      <a:rPr lang="pt-BR" sz="1100" b="1" i="0" baseline="0">
                        <a:effectLst/>
                      </a:rPr>
                      <a:t>5</a:t>
                    </a:r>
                    <a:endParaRPr lang="pt-BR" sz="1100" b="1" baseline="0">
                      <a:effectLst/>
                    </a:endParaRPr>
                  </a:p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GRAFÍCOS!$D$4</c:f>
              <c:numCache>
                <c:formatCode>General</c:formatCode>
                <c:ptCount val="1"/>
                <c:pt idx="0">
                  <c:v>35064</c:v>
                </c:pt>
              </c:numCache>
            </c:numRef>
          </c:val>
        </c:ser>
        <c:ser>
          <c:idx val="3"/>
          <c:order val="3"/>
          <c:tx>
            <c:v>01/01/16 à 31/12/16 (TOTAL 34081)</c:v>
          </c:tx>
          <c:invertIfNegative val="0"/>
          <c:dLbls>
            <c:dLbl>
              <c:idx val="0"/>
              <c:layout>
                <c:manualLayout>
                  <c:x val="3.263968804467336E-3"/>
                  <c:y val="0.42421885209944588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34081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2016</a:t>
                    </a:r>
                    <a:endParaRPr lang="pt-BR">
                      <a:effectLst/>
                    </a:endParaRP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GRAFÍCOS!$E$4</c:f>
              <c:numCache>
                <c:formatCode>General</c:formatCode>
                <c:ptCount val="1"/>
                <c:pt idx="0">
                  <c:v>34081</c:v>
                </c:pt>
              </c:numCache>
            </c:numRef>
          </c:val>
        </c:ser>
        <c:ser>
          <c:idx val="4"/>
          <c:order val="4"/>
          <c:tx>
            <c:v>01/01/17 à 31/12/17 (TOTAL 34001)</c:v>
          </c:tx>
          <c:invertIfNegative val="0"/>
          <c:dLbls>
            <c:dLbl>
              <c:idx val="0"/>
              <c:layout>
                <c:manualLayout>
                  <c:x val="-1.697184822279817E-3"/>
                  <c:y val="0.473944741751093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>
                        <a:effectLst/>
                      </a:rPr>
                      <a:t>TOTAL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pt-BR" sz="1100" b="1" i="0" baseline="0">
                        <a:effectLst/>
                      </a:rPr>
                      <a:t>34001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ANO DE</a:t>
                    </a:r>
                    <a:endParaRPr lang="pt-BR" sz="1100" b="1" baseline="0">
                      <a:effectLst/>
                    </a:endParaRPr>
                  </a:p>
                  <a:p>
                    <a:r>
                      <a:rPr lang="en-US" sz="1100" b="1" i="0" baseline="0">
                        <a:effectLst/>
                      </a:rPr>
                      <a:t> 201</a:t>
                    </a:r>
                    <a:r>
                      <a:rPr lang="pt-BR" sz="1100" b="1" i="0" baseline="0">
                        <a:effectLst/>
                      </a:rPr>
                      <a:t>7</a:t>
                    </a:r>
                    <a:endParaRPr lang="pt-BR" sz="1100" b="1" baseline="0">
                      <a:effectLst/>
                    </a:endParaRPr>
                  </a:p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GRAFÍCOS!$F$4</c:f>
              <c:numCache>
                <c:formatCode>General</c:formatCode>
                <c:ptCount val="1"/>
                <c:pt idx="0">
                  <c:v>34001</c:v>
                </c:pt>
              </c:numCache>
            </c:numRef>
          </c:val>
        </c:ser>
        <c:ser>
          <c:idx val="5"/>
          <c:order val="5"/>
          <c:tx>
            <c:v>01/01/18 à 18/06/18 (TOTAL 16659)</c:v>
          </c:tx>
          <c:invertIfNegative val="0"/>
          <c:dLbls>
            <c:dLbl>
              <c:idx val="0"/>
              <c:layout>
                <c:manualLayout>
                  <c:x val="1.5667839821875177E-3"/>
                  <c:y val="0.21143039320226331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baseline="0"/>
                      <a:t>TOTAL </a:t>
                    </a:r>
                  </a:p>
                  <a:p>
                    <a:r>
                      <a:rPr lang="en-US" sz="1100" b="1" baseline="0"/>
                      <a:t>16659</a:t>
                    </a:r>
                  </a:p>
                  <a:p>
                    <a:r>
                      <a:rPr lang="en-US" sz="1100" b="1" baseline="0"/>
                      <a:t>ANO DE </a:t>
                    </a:r>
                  </a:p>
                  <a:p>
                    <a:r>
                      <a:rPr lang="en-US" sz="1100" b="1" baseline="0"/>
                      <a:t>2018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baseline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Quantitativo de Ingressos no Sistema Prisional</c:v>
              </c:pt>
            </c:strLit>
          </c:cat>
          <c:val>
            <c:numRef>
              <c:f>GRAFÍCOS!$G$4</c:f>
              <c:numCache>
                <c:formatCode>General</c:formatCode>
                <c:ptCount val="1"/>
                <c:pt idx="0">
                  <c:v>16659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877120"/>
        <c:axId val="237502848"/>
        <c:axId val="0"/>
      </c:bar3DChart>
      <c:catAx>
        <c:axId val="2178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cap="all" baseline="0">
                <a:latin typeface="Arial Black" pitchFamily="34" charset="0"/>
              </a:defRPr>
            </a:pPr>
            <a:endParaRPr lang="pt-BR"/>
          </a:p>
        </c:txPr>
        <c:crossAx val="237502848"/>
        <c:crosses val="autoZero"/>
        <c:auto val="1"/>
        <c:lblAlgn val="ctr"/>
        <c:lblOffset val="100"/>
        <c:noMultiLvlLbl val="0"/>
      </c:catAx>
      <c:valAx>
        <c:axId val="237502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7877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 i="0" baseline="0">
              <a:latin typeface="Arial" pitchFamily="34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2013(TOTAL 33.627)</c:v>
          </c:tx>
          <c:invertIfNegative val="0"/>
          <c:dLbls>
            <c:dLbl>
              <c:idx val="0"/>
              <c:layout>
                <c:manualLayout>
                  <c:x val="1.5797788309636659E-3"/>
                  <c:y val="0.26638914883728976"/>
                </c:manualLayout>
              </c:layout>
              <c:tx>
                <c:rich>
                  <a:bodyPr/>
                  <a:lstStyle/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ANO DE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2013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TOTAL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 33.627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GRAFÍCOS!$C$31</c:f>
              <c:numCache>
                <c:formatCode>#,##0</c:formatCode>
                <c:ptCount val="1"/>
                <c:pt idx="0">
                  <c:v>33627</c:v>
                </c:pt>
              </c:numCache>
            </c:numRef>
          </c:val>
        </c:ser>
        <c:ser>
          <c:idx val="1"/>
          <c:order val="1"/>
          <c:tx>
            <c:v>ANO DE 2014(TOTAL 39.611)</c:v>
          </c:tx>
          <c:invertIfNegative val="0"/>
          <c:dLbls>
            <c:dLbl>
              <c:idx val="0"/>
              <c:layout>
                <c:manualLayout>
                  <c:x val="-3.1595576619273041E-3"/>
                  <c:y val="0.31356222727722655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/>
                      <a:t>ANO DE</a:t>
                    </a:r>
                  </a:p>
                  <a:p>
                    <a:r>
                      <a:rPr lang="en-US" sz="1100" b="1" i="0" baseline="0"/>
                      <a:t>2014</a:t>
                    </a:r>
                  </a:p>
                  <a:p>
                    <a:r>
                      <a:rPr lang="en-US" sz="1100" b="1" i="0" baseline="0"/>
                      <a:t>TOTAL</a:t>
                    </a:r>
                  </a:p>
                  <a:p>
                    <a:r>
                      <a:rPr lang="en-US" sz="1100" b="1" i="0" baseline="0"/>
                      <a:t> 39.611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GRAFÍCOS!$D$31</c:f>
              <c:numCache>
                <c:formatCode>#,##0</c:formatCode>
                <c:ptCount val="1"/>
                <c:pt idx="0">
                  <c:v>39611</c:v>
                </c:pt>
              </c:numCache>
            </c:numRef>
          </c:val>
        </c:ser>
        <c:ser>
          <c:idx val="2"/>
          <c:order val="2"/>
          <c:tx>
            <c:v>ANO DE 2015(TOTAL 44.690)</c:v>
          </c:tx>
          <c:invertIfNegative val="0"/>
          <c:dLbls>
            <c:dLbl>
              <c:idx val="0"/>
              <c:layout>
                <c:manualLayout>
                  <c:x val="0"/>
                  <c:y val="0.37738462751949403"/>
                </c:manualLayout>
              </c:layout>
              <c:tx>
                <c:rich>
                  <a:bodyPr/>
                  <a:lstStyle/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ANO DE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 2015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TOTAL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 44.690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GRAFÍCOS!$E$31</c:f>
              <c:numCache>
                <c:formatCode>#,##0</c:formatCode>
                <c:ptCount val="1"/>
                <c:pt idx="0">
                  <c:v>44690</c:v>
                </c:pt>
              </c:numCache>
            </c:numRef>
          </c:val>
        </c:ser>
        <c:ser>
          <c:idx val="3"/>
          <c:order val="3"/>
          <c:tx>
            <c:v>ANO DE 2016(TOTAL 50.482)</c:v>
          </c:tx>
          <c:invertIfNegative val="0"/>
          <c:dLbls>
            <c:dLbl>
              <c:idx val="0"/>
              <c:layout>
                <c:manualLayout>
                  <c:x val="-1.5797788309636659E-3"/>
                  <c:y val="0.45508146259703636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/>
                      <a:t>ANO DE </a:t>
                    </a:r>
                  </a:p>
                  <a:p>
                    <a:r>
                      <a:rPr lang="en-US" sz="1100" b="1" i="0" baseline="0"/>
                      <a:t>2016</a:t>
                    </a:r>
                  </a:p>
                  <a:p>
                    <a:r>
                      <a:rPr lang="en-US" sz="1100" b="1" i="0" baseline="0"/>
                      <a:t>TOTAL</a:t>
                    </a:r>
                  </a:p>
                  <a:p>
                    <a:r>
                      <a:rPr lang="en-US" sz="1100" b="1" i="0" baseline="0"/>
                      <a:t> 50.482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i="0" baseline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GRAFÍCOS!$F$31</c:f>
              <c:numCache>
                <c:formatCode>#,##0</c:formatCode>
                <c:ptCount val="1"/>
                <c:pt idx="0">
                  <c:v>50482</c:v>
                </c:pt>
              </c:numCache>
            </c:numRef>
          </c:val>
        </c:ser>
        <c:ser>
          <c:idx val="4"/>
          <c:order val="4"/>
          <c:tx>
            <c:v>ANO DE 2017(TOTAL 50.211)</c:v>
          </c:tx>
          <c:invertIfNegative val="0"/>
          <c:dLbls>
            <c:dLbl>
              <c:idx val="0"/>
              <c:layout>
                <c:manualLayout>
                  <c:x val="4.7393364928910589E-3"/>
                  <c:y val="0.4495316886629262"/>
                </c:manualLayout>
              </c:layout>
              <c:tx>
                <c:rich>
                  <a:bodyPr/>
                  <a:lstStyle/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ANO DE 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2017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TOTAL </a:t>
                    </a:r>
                  </a:p>
                  <a:p>
                    <a:pPr>
                      <a:defRPr sz="1100" b="1" i="0" baseline="0"/>
                    </a:pPr>
                    <a:r>
                      <a:rPr lang="en-US" sz="1100" b="1" i="0" baseline="0"/>
                      <a:t>50.211</a:t>
                    </a:r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GRAFÍCOS!$G$31</c:f>
              <c:numCache>
                <c:formatCode>#,##0</c:formatCode>
                <c:ptCount val="1"/>
                <c:pt idx="0">
                  <c:v>50211</c:v>
                </c:pt>
              </c:numCache>
            </c:numRef>
          </c:val>
        </c:ser>
        <c:ser>
          <c:idx val="5"/>
          <c:order val="5"/>
          <c:tx>
            <c:v>ANO DE 2018(TOTAL 51.745)</c:v>
          </c:tx>
          <c:invertIfNegative val="0"/>
          <c:dLbls>
            <c:dLbl>
              <c:idx val="0"/>
              <c:layout>
                <c:manualLayout>
                  <c:x val="4.7393364928910026E-3"/>
                  <c:y val="0.47450567136642235"/>
                </c:manualLayout>
              </c:layout>
              <c:tx>
                <c:rich>
                  <a:bodyPr/>
                  <a:lstStyle/>
                  <a:p>
                    <a:r>
                      <a:rPr lang="en-US" sz="1100" b="1" i="0" baseline="0"/>
                      <a:t>ANO DE</a:t>
                    </a:r>
                  </a:p>
                  <a:p>
                    <a:r>
                      <a:rPr lang="en-US" sz="1100" b="1" i="0" baseline="0"/>
                      <a:t> 2018</a:t>
                    </a:r>
                  </a:p>
                  <a:p>
                    <a:r>
                      <a:rPr lang="en-US" sz="1100" b="1" i="0" baseline="0"/>
                      <a:t>TOTAL</a:t>
                    </a:r>
                  </a:p>
                  <a:p>
                    <a:r>
                      <a:rPr lang="en-US" sz="1100" b="1" i="0" baseline="0"/>
                      <a:t> 51.745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</c:v>
              </c:pt>
            </c:strLit>
          </c:cat>
          <c:val>
            <c:numRef>
              <c:f>GRAFÍCOS!$H$31</c:f>
              <c:numCache>
                <c:formatCode>#,##0</c:formatCode>
                <c:ptCount val="1"/>
                <c:pt idx="0">
                  <c:v>51745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572096"/>
        <c:axId val="237573632"/>
        <c:axId val="0"/>
      </c:bar3DChart>
      <c:catAx>
        <c:axId val="237572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 i="0" cap="all" baseline="0">
                <a:latin typeface="Arial" pitchFamily="34" charset="0"/>
              </a:defRPr>
            </a:pPr>
            <a:endParaRPr lang="pt-BR"/>
          </a:p>
        </c:txPr>
        <c:crossAx val="237573632"/>
        <c:crosses val="autoZero"/>
        <c:auto val="1"/>
        <c:lblAlgn val="ctr"/>
        <c:lblOffset val="100"/>
        <c:noMultiLvlLbl val="0"/>
      </c:catAx>
      <c:valAx>
        <c:axId val="237573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7572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301)</c:v>
          </c:tx>
          <c:invertIfNegative val="0"/>
          <c:dLbls>
            <c:dLbl>
              <c:idx val="0"/>
              <c:layout>
                <c:manualLayout>
                  <c:x val="-1.5779092702169625E-3"/>
                  <c:y val="0.2662691248917664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2013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301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GRAFÍCOS!$B$56</c:f>
              <c:numCache>
                <c:formatCode>General</c:formatCode>
                <c:ptCount val="1"/>
                <c:pt idx="0">
                  <c:v>301</c:v>
                </c:pt>
              </c:numCache>
            </c:numRef>
          </c:val>
        </c:ser>
        <c:ser>
          <c:idx val="1"/>
          <c:order val="1"/>
          <c:tx>
            <c:v>ANO DE 2014 (TOTAL 416)</c:v>
          </c:tx>
          <c:invertIfNegative val="0"/>
          <c:dLbls>
            <c:dLbl>
              <c:idx val="0"/>
              <c:layout>
                <c:manualLayout>
                  <c:x val="3.1558185404339262E-3"/>
                  <c:y val="0.36164910992762339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2014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416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GRAFÍCOS!$C$56</c:f>
              <c:numCache>
                <c:formatCode>General</c:formatCode>
                <c:ptCount val="1"/>
                <c:pt idx="0">
                  <c:v>416</c:v>
                </c:pt>
              </c:numCache>
            </c:numRef>
          </c:val>
        </c:ser>
        <c:ser>
          <c:idx val="2"/>
          <c:order val="2"/>
          <c:tx>
            <c:v>ANO DE 2015 (TOTAL 427)</c:v>
          </c:tx>
          <c:invertIfNegative val="0"/>
          <c:dLbls>
            <c:dLbl>
              <c:idx val="0"/>
              <c:layout>
                <c:manualLayout>
                  <c:x val="0"/>
                  <c:y val="0.3417782797118200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2015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427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GRAFÍCOS!$D$56</c:f>
              <c:numCache>
                <c:formatCode>General</c:formatCode>
                <c:ptCount val="1"/>
                <c:pt idx="0">
                  <c:v>427</c:v>
                </c:pt>
              </c:numCache>
            </c:numRef>
          </c:val>
        </c:ser>
        <c:ser>
          <c:idx val="3"/>
          <c:order val="3"/>
          <c:tx>
            <c:v>ANO DE 2016 (TOTAL 572)</c:v>
          </c:tx>
          <c:invertIfNegative val="0"/>
          <c:dLbls>
            <c:dLbl>
              <c:idx val="0"/>
              <c:layout>
                <c:manualLayout>
                  <c:x val="3.1558185404339262E-3"/>
                  <c:y val="0.4371582647476767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2016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572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GRAFÍCOS!$E$56</c:f>
              <c:numCache>
                <c:formatCode>General</c:formatCode>
                <c:ptCount val="1"/>
                <c:pt idx="0">
                  <c:v>572</c:v>
                </c:pt>
              </c:numCache>
            </c:numRef>
          </c:val>
        </c:ser>
        <c:ser>
          <c:idx val="4"/>
          <c:order val="4"/>
          <c:tx>
            <c:v>ANO DE 2017 (TOTAL 402)</c:v>
          </c:tx>
          <c:invertIfNegative val="0"/>
          <c:dLbls>
            <c:dLbl>
              <c:idx val="0"/>
              <c:layout>
                <c:manualLayout>
                  <c:x val="6.3116370808678542E-3"/>
                  <c:y val="0.30601078532337384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2017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402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GRAFÍCOS!$F$56</c:f>
              <c:numCache>
                <c:formatCode>General</c:formatCode>
                <c:ptCount val="1"/>
                <c:pt idx="0">
                  <c:v>402</c:v>
                </c:pt>
              </c:numCache>
            </c:numRef>
          </c:val>
        </c:ser>
        <c:ser>
          <c:idx val="5"/>
          <c:order val="5"/>
          <c:tx>
            <c:v>ANO DE 2018 (TOTAL 466)</c:v>
          </c:tx>
          <c:invertIfNegative val="0"/>
          <c:dLbls>
            <c:dLbl>
              <c:idx val="0"/>
              <c:layout>
                <c:manualLayout>
                  <c:x val="0"/>
                  <c:y val="0.38151994014342688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2018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466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ABERTO</c:v>
              </c:pt>
            </c:strLit>
          </c:cat>
          <c:val>
            <c:numRef>
              <c:f>GRAFÍCOS!$G$56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250304"/>
        <c:axId val="241251840"/>
        <c:axId val="0"/>
      </c:bar3DChart>
      <c:catAx>
        <c:axId val="241250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241251840"/>
        <c:crosses val="autoZero"/>
        <c:auto val="1"/>
        <c:lblAlgn val="ctr"/>
        <c:lblOffset val="100"/>
        <c:noMultiLvlLbl val="0"/>
      </c:catAx>
      <c:valAx>
        <c:axId val="241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503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7282)</c:v>
          </c:tx>
          <c:invertIfNegative val="0"/>
          <c:dLbls>
            <c:dLbl>
              <c:idx val="0"/>
              <c:layout>
                <c:manualLayout>
                  <c:x val="3.1558185404339262E-3"/>
                  <c:y val="0.28658791140597345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2013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7282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GRAFÍCOS!$B$73</c:f>
              <c:numCache>
                <c:formatCode>General</c:formatCode>
                <c:ptCount val="1"/>
                <c:pt idx="0">
                  <c:v>7282</c:v>
                </c:pt>
              </c:numCache>
            </c:numRef>
          </c:val>
        </c:ser>
        <c:ser>
          <c:idx val="1"/>
          <c:order val="1"/>
          <c:tx>
            <c:v>ANO DE 2014 (TOTAL 9277)</c:v>
          </c:tx>
          <c:invertIfNegative val="0"/>
          <c:dLbls>
            <c:dLbl>
              <c:idx val="0"/>
              <c:layout>
                <c:manualLayout>
                  <c:x val="0"/>
                  <c:y val="0.39143714728620732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2014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9277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GRAFÍCOS!$C$73</c:f>
              <c:numCache>
                <c:formatCode>General</c:formatCode>
                <c:ptCount val="1"/>
                <c:pt idx="0">
                  <c:v>9277</c:v>
                </c:pt>
              </c:numCache>
            </c:numRef>
          </c:val>
        </c:ser>
        <c:ser>
          <c:idx val="2"/>
          <c:order val="2"/>
          <c:tx>
            <c:v>ANO DE 2015 (TOTAL 10431)</c:v>
          </c:tx>
          <c:invertIfNegative val="0"/>
          <c:dLbls>
            <c:dLbl>
              <c:idx val="0"/>
              <c:layout>
                <c:manualLayout>
                  <c:x val="0"/>
                  <c:y val="0.41939694352093648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2015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10431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GRAFÍCOS!$D$73</c:f>
              <c:numCache>
                <c:formatCode>General</c:formatCode>
                <c:ptCount val="1"/>
                <c:pt idx="0">
                  <c:v>9902</c:v>
                </c:pt>
              </c:numCache>
            </c:numRef>
          </c:val>
        </c:ser>
        <c:ser>
          <c:idx val="3"/>
          <c:order val="3"/>
          <c:tx>
            <c:v>ANO DE 2016 (TOTAL 10431)</c:v>
          </c:tx>
          <c:invertIfNegative val="0"/>
          <c:dLbls>
            <c:dLbl>
              <c:idx val="0"/>
              <c:layout>
                <c:manualLayout>
                  <c:x val="4.7337278106508911E-3"/>
                  <c:y val="0.4193969435209363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2016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10431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GRAFÍCOS!$E$73</c:f>
              <c:numCache>
                <c:formatCode>General</c:formatCode>
                <c:ptCount val="1"/>
                <c:pt idx="0">
                  <c:v>10431</c:v>
                </c:pt>
              </c:numCache>
            </c:numRef>
          </c:val>
        </c:ser>
        <c:ser>
          <c:idx val="4"/>
          <c:order val="4"/>
          <c:tx>
            <c:v>ANO DE 2017 (TOTAL 10840)</c:v>
          </c:tx>
          <c:invertIfNegative val="0"/>
          <c:dLbls>
            <c:dLbl>
              <c:idx val="0"/>
              <c:layout>
                <c:manualLayout>
                  <c:x val="-1.2424482442653263E-7"/>
                  <c:y val="0.4403667906969833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2017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10840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GRAFÍCOS!$F$73</c:f>
              <c:numCache>
                <c:formatCode>General</c:formatCode>
                <c:ptCount val="1"/>
                <c:pt idx="0">
                  <c:v>10840</c:v>
                </c:pt>
              </c:numCache>
            </c:numRef>
          </c:val>
        </c:ser>
        <c:ser>
          <c:idx val="5"/>
          <c:order val="5"/>
          <c:tx>
            <c:v>ANO DE 2018 (TOTAL 11784)</c:v>
          </c:tx>
          <c:invertIfNegative val="0"/>
          <c:dLbls>
            <c:dLbl>
              <c:idx val="0"/>
              <c:layout>
                <c:manualLayout>
                  <c:x val="0"/>
                  <c:y val="0.43687181616764253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2018 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11784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SEMIABERTO</c:v>
              </c:pt>
            </c:strLit>
          </c:cat>
          <c:val>
            <c:numRef>
              <c:f>GRAFÍCOS!$G$73</c:f>
              <c:numCache>
                <c:formatCode>General</c:formatCode>
                <c:ptCount val="1"/>
                <c:pt idx="0">
                  <c:v>11784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311744"/>
        <c:axId val="241313280"/>
        <c:axId val="0"/>
      </c:bar3DChart>
      <c:catAx>
        <c:axId val="241311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241313280"/>
        <c:crosses val="autoZero"/>
        <c:auto val="1"/>
        <c:lblAlgn val="ctr"/>
        <c:lblOffset val="100"/>
        <c:noMultiLvlLbl val="0"/>
      </c:catAx>
      <c:valAx>
        <c:axId val="2413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11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11798)</c:v>
          </c:tx>
          <c:invertIfNegative val="0"/>
          <c:dLbls>
            <c:dLbl>
              <c:idx val="0"/>
              <c:layout>
                <c:manualLayout>
                  <c:x val="1.5779092702169625E-3"/>
                  <c:y val="0.28532231830576288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2013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11798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GRAFÍCOS!$B$92</c:f>
              <c:numCache>
                <c:formatCode>General</c:formatCode>
                <c:ptCount val="1"/>
                <c:pt idx="0">
                  <c:v>11798</c:v>
                </c:pt>
              </c:numCache>
            </c:numRef>
          </c:val>
        </c:ser>
        <c:ser>
          <c:idx val="1"/>
          <c:order val="1"/>
          <c:tx>
            <c:v>ANO DE 2014 (TOTAL 13425)</c:v>
          </c:tx>
          <c:invertIfNegative val="0"/>
          <c:dLbls>
            <c:dLbl>
              <c:idx val="0"/>
              <c:layout>
                <c:manualLayout>
                  <c:x val="-2.8928002441891648E-17"/>
                  <c:y val="0.29995423206503252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2014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13425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GRAFÍCOS!$C$92</c:f>
              <c:numCache>
                <c:formatCode>General</c:formatCode>
                <c:ptCount val="1"/>
                <c:pt idx="0">
                  <c:v>13425</c:v>
                </c:pt>
              </c:numCache>
            </c:numRef>
          </c:val>
        </c:ser>
        <c:ser>
          <c:idx val="2"/>
          <c:order val="2"/>
          <c:tx>
            <c:v>ANO DE 2015 (TOTAL 16147)</c:v>
          </c:tx>
          <c:invertIfNegative val="0"/>
          <c:dLbls>
            <c:dLbl>
              <c:idx val="0"/>
              <c:layout>
                <c:manualLayout>
                  <c:x val="0"/>
                  <c:y val="0.3511659302224772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2015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16147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GRAFÍCOS!$D$92</c:f>
              <c:numCache>
                <c:formatCode>General</c:formatCode>
                <c:ptCount val="1"/>
                <c:pt idx="0">
                  <c:v>16147</c:v>
                </c:pt>
              </c:numCache>
            </c:numRef>
          </c:val>
        </c:ser>
        <c:ser>
          <c:idx val="3"/>
          <c:order val="3"/>
          <c:tx>
            <c:v>ANO DE 2016 (TOTAL 18844)</c:v>
          </c:tx>
          <c:invertIfNegative val="0"/>
          <c:dLbls>
            <c:dLbl>
              <c:idx val="0"/>
              <c:layout>
                <c:manualLayout>
                  <c:x val="-1.5779092702169625E-3"/>
                  <c:y val="0.39140369306046963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2016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18844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GRAFÍCOS!$E$92</c:f>
              <c:numCache>
                <c:formatCode>General</c:formatCode>
                <c:ptCount val="1"/>
                <c:pt idx="0">
                  <c:v>18844</c:v>
                </c:pt>
              </c:numCache>
            </c:numRef>
          </c:val>
        </c:ser>
        <c:ser>
          <c:idx val="4"/>
          <c:order val="4"/>
          <c:tx>
            <c:v>ANO DE 2017 (TOTAL 18695)</c:v>
          </c:tx>
          <c:invertIfNegative val="0"/>
          <c:dLbls>
            <c:dLbl>
              <c:idx val="0"/>
              <c:layout>
                <c:manualLayout>
                  <c:x val="3.1558185404339844E-3"/>
                  <c:y val="0.42066752057900902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2017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18695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GRAFÍCOS!$F$92</c:f>
              <c:numCache>
                <c:formatCode>General</c:formatCode>
                <c:ptCount val="1"/>
                <c:pt idx="0">
                  <c:v>18695</c:v>
                </c:pt>
              </c:numCache>
            </c:numRef>
          </c:val>
        </c:ser>
        <c:ser>
          <c:idx val="5"/>
          <c:order val="5"/>
          <c:tx>
            <c:v>ANO DE 2018 (TOTAL 19090)</c:v>
          </c:tx>
          <c:invertIfNegative val="0"/>
          <c:dLbls>
            <c:dLbl>
              <c:idx val="0"/>
              <c:layout>
                <c:manualLayout>
                  <c:x val="0"/>
                  <c:y val="0.4023776283799219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2018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19090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FECHADO</c:v>
              </c:pt>
            </c:strLit>
          </c:cat>
          <c:val>
            <c:numRef>
              <c:f>GRAFÍCOS!$G$92</c:f>
              <c:numCache>
                <c:formatCode>General</c:formatCode>
                <c:ptCount val="1"/>
                <c:pt idx="0">
                  <c:v>19090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065984"/>
        <c:axId val="241067520"/>
        <c:axId val="0"/>
      </c:bar3DChart>
      <c:catAx>
        <c:axId val="241065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241067520"/>
        <c:crosses val="autoZero"/>
        <c:auto val="1"/>
        <c:lblAlgn val="ctr"/>
        <c:lblOffset val="100"/>
        <c:noMultiLvlLbl val="0"/>
      </c:catAx>
      <c:valAx>
        <c:axId val="2410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65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ANO DE 2013 (TOTAL 14246)</c:v>
          </c:tx>
          <c:invertIfNegative val="0"/>
          <c:dLbls>
            <c:dLbl>
              <c:idx val="0"/>
              <c:layout>
                <c:manualLayout>
                  <c:x val="0"/>
                  <c:y val="0.3018866728523064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2013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14246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GRAFÍCOS!$B$111</c:f>
              <c:numCache>
                <c:formatCode>General</c:formatCode>
                <c:ptCount val="1"/>
                <c:pt idx="0">
                  <c:v>14246</c:v>
                </c:pt>
              </c:numCache>
            </c:numRef>
          </c:val>
        </c:ser>
        <c:ser>
          <c:idx val="1"/>
          <c:order val="1"/>
          <c:tx>
            <c:v>ANO DE 2014 (TOTAL 16493)</c:v>
          </c:tx>
          <c:invertIfNegative val="0"/>
          <c:dLbls>
            <c:dLbl>
              <c:idx val="0"/>
              <c:layout>
                <c:manualLayout>
                  <c:x val="0"/>
                  <c:y val="0.3320753401375368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2014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16493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GRAFÍCOS!$C$111</c:f>
              <c:numCache>
                <c:formatCode>General</c:formatCode>
                <c:ptCount val="1"/>
                <c:pt idx="0">
                  <c:v>16493</c:v>
                </c:pt>
              </c:numCache>
            </c:numRef>
          </c:val>
        </c:ser>
        <c:ser>
          <c:idx val="2"/>
          <c:order val="2"/>
          <c:tx>
            <c:v>ANO DE 2015 (TOTAL 18214)</c:v>
          </c:tx>
          <c:invertIfNegative val="0"/>
          <c:dLbls>
            <c:dLbl>
              <c:idx val="0"/>
              <c:layout>
                <c:manualLayout>
                  <c:x val="4.7281323877068574E-3"/>
                  <c:y val="0.37568119288287011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2015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18214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GRAFÍCOS!$D$111</c:f>
              <c:numCache>
                <c:formatCode>General</c:formatCode>
                <c:ptCount val="1"/>
                <c:pt idx="0">
                  <c:v>18214</c:v>
                </c:pt>
              </c:numCache>
            </c:numRef>
          </c:val>
        </c:ser>
        <c:ser>
          <c:idx val="3"/>
          <c:order val="3"/>
          <c:tx>
            <c:v>ANO DE 2016 (TOTAL 20635)</c:v>
          </c:tx>
          <c:invertIfNegative val="0"/>
          <c:dLbls>
            <c:dLbl>
              <c:idx val="0"/>
              <c:layout>
                <c:manualLayout>
                  <c:x val="-1.5760441292356202E-3"/>
                  <c:y val="0.43941282381835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2016</a:t>
                    </a:r>
                  </a:p>
                  <a:p>
                    <a:r>
                      <a:rPr lang="en-US" b="1" i="0" baseline="0"/>
                      <a:t>TOTAL</a:t>
                    </a:r>
                  </a:p>
                  <a:p>
                    <a:r>
                      <a:rPr lang="en-US" b="1" i="0" baseline="0"/>
                      <a:t> 20635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GRAFÍCOS!$E$111</c:f>
              <c:numCache>
                <c:formatCode>General</c:formatCode>
                <c:ptCount val="1"/>
                <c:pt idx="0">
                  <c:v>20635</c:v>
                </c:pt>
              </c:numCache>
            </c:numRef>
          </c:val>
        </c:ser>
        <c:ser>
          <c:idx val="4"/>
          <c:order val="4"/>
          <c:tx>
            <c:v>ANO DE 2017 (TOTAL 20274)</c:v>
          </c:tx>
          <c:invertIfNegative val="0"/>
          <c:dLbls>
            <c:dLbl>
              <c:idx val="0"/>
              <c:layout>
                <c:manualLayout>
                  <c:x val="-3.1520882584712396E-3"/>
                  <c:y val="0.39580697107302409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</a:t>
                    </a:r>
                  </a:p>
                  <a:p>
                    <a:r>
                      <a:rPr lang="en-US" b="1" i="0" baseline="0"/>
                      <a:t> 2017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20274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GRAFÍCOS!$F$111</c:f>
              <c:numCache>
                <c:formatCode>General</c:formatCode>
                <c:ptCount val="1"/>
                <c:pt idx="0">
                  <c:v>20274</c:v>
                </c:pt>
              </c:numCache>
            </c:numRef>
          </c:val>
        </c:ser>
        <c:ser>
          <c:idx val="5"/>
          <c:order val="5"/>
          <c:tx>
            <c:v>ANO DE 2018 (TOTAL 19862)</c:v>
          </c:tx>
          <c:invertIfNegative val="0"/>
          <c:dLbls>
            <c:dLbl>
              <c:idx val="0"/>
              <c:layout>
                <c:manualLayout>
                  <c:x val="1.5760441292356202E-3"/>
                  <c:y val="0.38909837834297267"/>
                </c:manualLayout>
              </c:layout>
              <c:tx>
                <c:rich>
                  <a:bodyPr/>
                  <a:lstStyle/>
                  <a:p>
                    <a:r>
                      <a:rPr lang="en-US" b="1" i="0" baseline="0"/>
                      <a:t>ANO DE </a:t>
                    </a:r>
                  </a:p>
                  <a:p>
                    <a:r>
                      <a:rPr lang="en-US" b="1" i="0" baseline="0"/>
                      <a:t>2018 </a:t>
                    </a:r>
                  </a:p>
                  <a:p>
                    <a:r>
                      <a:rPr lang="en-US" b="1" i="0" baseline="0"/>
                      <a:t>TOTAL </a:t>
                    </a:r>
                  </a:p>
                  <a:p>
                    <a:r>
                      <a:rPr lang="en-US" b="1" i="0" baseline="0"/>
                      <a:t>19862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 i="0" baseline="0"/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EVOLUÇÃO DA POPULAÇÃO PRISIONAL NO REGIME PROVISÓRIO</c:v>
              </c:pt>
            </c:strLit>
          </c:cat>
          <c:val>
            <c:numRef>
              <c:f>GRAFÍCOS!$G$111</c:f>
              <c:numCache>
                <c:formatCode>General</c:formatCode>
                <c:ptCount val="1"/>
                <c:pt idx="0">
                  <c:v>19862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139712"/>
        <c:axId val="241141248"/>
        <c:axId val="0"/>
      </c:bar3DChart>
      <c:catAx>
        <c:axId val="241139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 baseline="0"/>
            </a:pPr>
            <a:endParaRPr lang="pt-BR"/>
          </a:p>
        </c:txPr>
        <c:crossAx val="241141248"/>
        <c:crosses val="autoZero"/>
        <c:auto val="1"/>
        <c:lblAlgn val="ctr"/>
        <c:lblOffset val="100"/>
        <c:noMultiLvlLbl val="0"/>
      </c:catAx>
      <c:valAx>
        <c:axId val="2411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39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100" b="1" i="0" baseline="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2013</c:v>
          </c:tx>
          <c:invertIfNegative val="0"/>
          <c:dLbls>
            <c:dLbl>
              <c:idx val="0"/>
              <c:layout>
                <c:manualLayout>
                  <c:x val="-9.3896703697597325E-3"/>
                  <c:y val="-2.8261330625966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706907406971237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3896703697597325E-3"/>
                  <c:y val="1.4131778051412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0731051851154073E-2"/>
                  <c:y val="2.82635561028250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GRAFÍCOS!$B$133:$E$133</c:f>
              <c:numCache>
                <c:formatCode>General</c:formatCode>
                <c:ptCount val="4"/>
                <c:pt idx="0">
                  <c:v>-2348</c:v>
                </c:pt>
                <c:pt idx="1">
                  <c:v>-2748</c:v>
                </c:pt>
                <c:pt idx="2">
                  <c:v>-1760</c:v>
                </c:pt>
                <c:pt idx="3">
                  <c:v>-20</c:v>
                </c:pt>
              </c:numCache>
            </c:numRef>
          </c:val>
        </c:ser>
        <c:ser>
          <c:idx val="1"/>
          <c:order val="1"/>
          <c:tx>
            <c:v>2014</c:v>
          </c:tx>
          <c:invertIfNegative val="0"/>
          <c:dLbls>
            <c:dLbl>
              <c:idx val="0"/>
              <c:layout>
                <c:manualLayout>
                  <c:x val="-9.3896703697597325E-3"/>
                  <c:y val="-2.82635561028250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413814813942467E-2"/>
                  <c:y val="-2.82624433643957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731051851153977E-2"/>
                  <c:y val="2.225476858490164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3656315461659745E-3"/>
                  <c:y val="1.4134003528271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GRAFÍCOS!$B$134:$E$134</c:f>
              <c:numCache>
                <c:formatCode>General</c:formatCode>
                <c:ptCount val="4"/>
                <c:pt idx="0">
                  <c:v>-4125</c:v>
                </c:pt>
                <c:pt idx="1">
                  <c:v>-4814</c:v>
                </c:pt>
                <c:pt idx="2">
                  <c:v>-3462</c:v>
                </c:pt>
                <c:pt idx="3">
                  <c:v>-178</c:v>
                </c:pt>
              </c:numCache>
            </c:numRef>
          </c:val>
        </c:ser>
        <c:ser>
          <c:idx val="2"/>
          <c:order val="2"/>
          <c:tx>
            <c:v>2015</c:v>
          </c:tx>
          <c:invertIfNegative val="0"/>
          <c:dLbls>
            <c:dLbl>
              <c:idx val="0"/>
              <c:layout>
                <c:manualLayout>
                  <c:x val="-1.0731051851153977E-2"/>
                  <c:y val="-4.23953341542376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731051851153977E-2"/>
                  <c:y val="-1.4131778051412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207243333254821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GRAFÍCOS!$B$135:$E$135</c:f>
              <c:numCache>
                <c:formatCode>General</c:formatCode>
                <c:ptCount val="4"/>
                <c:pt idx="0">
                  <c:v>-6068</c:v>
                </c:pt>
                <c:pt idx="1">
                  <c:v>-7196</c:v>
                </c:pt>
                <c:pt idx="2">
                  <c:v>-4052</c:v>
                </c:pt>
                <c:pt idx="3">
                  <c:v>-208</c:v>
                </c:pt>
              </c:numCache>
            </c:numRef>
          </c:val>
        </c:ser>
        <c:ser>
          <c:idx val="3"/>
          <c:order val="3"/>
          <c:tx>
            <c:v>2016</c:v>
          </c:tx>
          <c:invertIfNegative val="0"/>
          <c:dLbls>
            <c:dLbl>
              <c:idx val="1"/>
              <c:layout>
                <c:manualLayout>
                  <c:x val="-2.4144866665096437E-2"/>
                  <c:y val="2.82646688412532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GRAFÍCOS!$B$136:$E$136</c:f>
              <c:numCache>
                <c:formatCode>General</c:formatCode>
                <c:ptCount val="4"/>
                <c:pt idx="0">
                  <c:v>-9196</c:v>
                </c:pt>
                <c:pt idx="1">
                  <c:v>-9356</c:v>
                </c:pt>
                <c:pt idx="2">
                  <c:v>-3992</c:v>
                </c:pt>
                <c:pt idx="3">
                  <c:v>-486</c:v>
                </c:pt>
              </c:numCache>
            </c:numRef>
          </c:val>
        </c:ser>
        <c:ser>
          <c:idx val="4"/>
          <c:order val="4"/>
          <c:tx>
            <c:v>2017</c:v>
          </c:tx>
          <c:invertIfNegative val="0"/>
          <c:dLbls>
            <c:dLbl>
              <c:idx val="0"/>
              <c:layout>
                <c:manualLayout>
                  <c:x val="1.2072433332548219E-2"/>
                  <c:y val="4.4509537169803294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9183419480063712E-17"/>
                  <c:y val="-4.23942214158083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3655259255769869E-3"/>
                  <c:y val="-1.978448927197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GRAFÍCOS!$B$137:$E$137</c:f>
              <c:numCache>
                <c:formatCode>General</c:formatCode>
                <c:ptCount val="4"/>
                <c:pt idx="0">
                  <c:v>-8367</c:v>
                </c:pt>
                <c:pt idx="1">
                  <c:v>-9213</c:v>
                </c:pt>
                <c:pt idx="2">
                  <c:v>-4023</c:v>
                </c:pt>
                <c:pt idx="3">
                  <c:v>-366</c:v>
                </c:pt>
              </c:numCache>
            </c:numRef>
          </c:val>
        </c:ser>
        <c:ser>
          <c:idx val="5"/>
          <c:order val="5"/>
          <c:tx>
            <c:v>2018</c:v>
          </c:tx>
          <c:invertIfNegative val="0"/>
          <c:dLbls>
            <c:dLbl>
              <c:idx val="0"/>
              <c:layout>
                <c:manualLayout>
                  <c:x val="3.0851774072067691E-2"/>
                  <c:y val="7.06611157339211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GRAFÍCOS!$B$132:$E$132</c:f>
              <c:strCache>
                <c:ptCount val="4"/>
                <c:pt idx="0">
                  <c:v>FECHADO</c:v>
                </c:pt>
                <c:pt idx="1">
                  <c:v>PROVISÓRIO</c:v>
                </c:pt>
                <c:pt idx="2">
                  <c:v>SEMIABERTO</c:v>
                </c:pt>
                <c:pt idx="3">
                  <c:v>ABERTO</c:v>
                </c:pt>
              </c:strCache>
            </c:strRef>
          </c:cat>
          <c:val>
            <c:numRef>
              <c:f>GRAFÍCOS!$B$138:$E$138</c:f>
              <c:numCache>
                <c:formatCode>General</c:formatCode>
                <c:ptCount val="4"/>
                <c:pt idx="0">
                  <c:v>-8437</c:v>
                </c:pt>
                <c:pt idx="1">
                  <c:v>-10030</c:v>
                </c:pt>
                <c:pt idx="2">
                  <c:v>-4481</c:v>
                </c:pt>
                <c:pt idx="3">
                  <c:v>-485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213440"/>
        <c:axId val="241214976"/>
        <c:axId val="0"/>
      </c:bar3DChart>
      <c:catAx>
        <c:axId val="241213440"/>
        <c:scaling>
          <c:orientation val="minMax"/>
        </c:scaling>
        <c:delete val="0"/>
        <c:axPos val="b"/>
        <c:majorTickMark val="out"/>
        <c:minorTickMark val="none"/>
        <c:tickLblPos val="high"/>
        <c:txPr>
          <a:bodyPr/>
          <a:lstStyle/>
          <a:p>
            <a:pPr>
              <a:defRPr sz="1200" b="1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241214976"/>
        <c:crosses val="autoZero"/>
        <c:auto val="1"/>
        <c:lblAlgn val="ctr"/>
        <c:lblOffset val="0"/>
        <c:noMultiLvlLbl val="0"/>
      </c:catAx>
      <c:valAx>
        <c:axId val="2412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134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 b="1" baseline="0">
              <a:latin typeface="Arial" pitchFamily="34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4048125</xdr:colOff>
      <xdr:row>2</xdr:row>
      <xdr:rowOff>269875</xdr:rowOff>
    </xdr:from>
    <xdr:to>
      <xdr:col>1</xdr:col>
      <xdr:colOff>5194300</xdr:colOff>
      <xdr:row>6</xdr:row>
      <xdr:rowOff>149225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0875" y="269875"/>
          <a:ext cx="11461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5207000</xdr:colOff>
      <xdr:row>3</xdr:row>
      <xdr:rowOff>15875</xdr:rowOff>
    </xdr:from>
    <xdr:to>
      <xdr:col>6</xdr:col>
      <xdr:colOff>19592</xdr:colOff>
      <xdr:row>6</xdr:row>
      <xdr:rowOff>15875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17500"/>
          <a:ext cx="4718592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</xdr:colOff>
      <xdr:row>2</xdr:row>
      <xdr:rowOff>263525</xdr:rowOff>
    </xdr:from>
    <xdr:to>
      <xdr:col>7</xdr:col>
      <xdr:colOff>330200</xdr:colOff>
      <xdr:row>6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8275" y="263525"/>
          <a:ext cx="11461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23812</xdr:rowOff>
    </xdr:from>
    <xdr:to>
      <xdr:col>5</xdr:col>
      <xdr:colOff>333375</xdr:colOff>
      <xdr:row>43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40480</xdr:colOff>
      <xdr:row>1</xdr:row>
      <xdr:rowOff>4761</xdr:rowOff>
    </xdr:from>
    <xdr:to>
      <xdr:col>13</xdr:col>
      <xdr:colOff>583406</xdr:colOff>
      <xdr:row>28</xdr:row>
      <xdr:rowOff>130969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45244</xdr:colOff>
      <xdr:row>29</xdr:row>
      <xdr:rowOff>19049</xdr:rowOff>
    </xdr:from>
    <xdr:to>
      <xdr:col>13</xdr:col>
      <xdr:colOff>583406</xdr:colOff>
      <xdr:row>53</xdr:row>
      <xdr:rowOff>11906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85723</xdr:colOff>
      <xdr:row>53</xdr:row>
      <xdr:rowOff>128585</xdr:rowOff>
    </xdr:from>
    <xdr:to>
      <xdr:col>13</xdr:col>
      <xdr:colOff>583406</xdr:colOff>
      <xdr:row>70</xdr:row>
      <xdr:rowOff>130969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85723</xdr:colOff>
      <xdr:row>70</xdr:row>
      <xdr:rowOff>157161</xdr:rowOff>
    </xdr:from>
    <xdr:to>
      <xdr:col>13</xdr:col>
      <xdr:colOff>583405</xdr:colOff>
      <xdr:row>90</xdr:row>
      <xdr:rowOff>107156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85724</xdr:colOff>
      <xdr:row>90</xdr:row>
      <xdr:rowOff>138111</xdr:rowOff>
    </xdr:from>
    <xdr:to>
      <xdr:col>13</xdr:col>
      <xdr:colOff>523875</xdr:colOff>
      <xdr:row>109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109</xdr:row>
      <xdr:rowOff>166686</xdr:rowOff>
    </xdr:from>
    <xdr:to>
      <xdr:col>13</xdr:col>
      <xdr:colOff>511968</xdr:colOff>
      <xdr:row>130</xdr:row>
      <xdr:rowOff>11906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83345</xdr:colOff>
      <xdr:row>130</xdr:row>
      <xdr:rowOff>166688</xdr:rowOff>
    </xdr:from>
    <xdr:to>
      <xdr:col>13</xdr:col>
      <xdr:colOff>547688</xdr:colOff>
      <xdr:row>178</xdr:row>
      <xdr:rowOff>30956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230981</xdr:colOff>
      <xdr:row>173</xdr:row>
      <xdr:rowOff>180975</xdr:rowOff>
    </xdr:from>
    <xdr:to>
      <xdr:col>8</xdr:col>
      <xdr:colOff>600075</xdr:colOff>
      <xdr:row>174</xdr:row>
      <xdr:rowOff>142875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37475"/>
          <a:ext cx="513159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578645</xdr:colOff>
      <xdr:row>1</xdr:row>
      <xdr:rowOff>161925</xdr:rowOff>
    </xdr:from>
    <xdr:to>
      <xdr:col>13</xdr:col>
      <xdr:colOff>588170</xdr:colOff>
      <xdr:row>8</xdr:row>
      <xdr:rowOff>11907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5583" y="352425"/>
          <a:ext cx="2438400" cy="1183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361952</xdr:colOff>
      <xdr:row>29</xdr:row>
      <xdr:rowOff>126206</xdr:rowOff>
    </xdr:from>
    <xdr:to>
      <xdr:col>13</xdr:col>
      <xdr:colOff>548042</xdr:colOff>
      <xdr:row>35</xdr:row>
      <xdr:rowOff>95250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108" y="5650706"/>
          <a:ext cx="2007747" cy="1112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334448</xdr:colOff>
      <xdr:row>53</xdr:row>
      <xdr:rowOff>190499</xdr:rowOff>
    </xdr:from>
    <xdr:to>
      <xdr:col>13</xdr:col>
      <xdr:colOff>488156</xdr:colOff>
      <xdr:row>58</xdr:row>
      <xdr:rowOff>71438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8604" y="10286999"/>
          <a:ext cx="1975365" cy="83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554832</xdr:colOff>
      <xdr:row>71</xdr:row>
      <xdr:rowOff>38100</xdr:rowOff>
    </xdr:from>
    <xdr:to>
      <xdr:col>13</xdr:col>
      <xdr:colOff>523874</xdr:colOff>
      <xdr:row>76</xdr:row>
      <xdr:rowOff>97762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1770" y="13563600"/>
          <a:ext cx="2397917" cy="101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419101</xdr:colOff>
      <xdr:row>91</xdr:row>
      <xdr:rowOff>28575</xdr:rowOff>
    </xdr:from>
    <xdr:to>
      <xdr:col>13</xdr:col>
      <xdr:colOff>201965</xdr:colOff>
      <xdr:row>96</xdr:row>
      <xdr:rowOff>9524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6" y="17364075"/>
          <a:ext cx="2221264" cy="933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138113</xdr:colOff>
      <xdr:row>110</xdr:row>
      <xdr:rowOff>111918</xdr:rowOff>
    </xdr:from>
    <xdr:to>
      <xdr:col>13</xdr:col>
      <xdr:colOff>466460</xdr:colOff>
      <xdr:row>115</xdr:row>
      <xdr:rowOff>190499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2269" y="21066918"/>
          <a:ext cx="2150004" cy="1031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130968</xdr:colOff>
      <xdr:row>169</xdr:row>
      <xdr:rowOff>124325</xdr:rowOff>
    </xdr:from>
    <xdr:to>
      <xdr:col>13</xdr:col>
      <xdr:colOff>445293</xdr:colOff>
      <xdr:row>175</xdr:row>
      <xdr:rowOff>138112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7906" y="32318825"/>
          <a:ext cx="2743200" cy="1156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opLeftCell="A72" zoomScale="70" zoomScaleNormal="70" workbookViewId="0">
      <selection activeCell="I92" sqref="I92"/>
    </sheetView>
  </sheetViews>
  <sheetFormatPr defaultRowHeight="15" x14ac:dyDescent="0.25"/>
  <cols>
    <col min="1" max="1" width="6.28515625" style="1" customWidth="1"/>
    <col min="2" max="2" width="88.7109375" style="1" bestFit="1" customWidth="1"/>
    <col min="3" max="3" width="21.28515625" style="1" bestFit="1" customWidth="1"/>
    <col min="4" max="4" width="9.140625" style="1"/>
    <col min="5" max="5" width="17.28515625" style="1" customWidth="1"/>
    <col min="6" max="6" width="12.140625" style="1" bestFit="1" customWidth="1"/>
    <col min="7" max="7" width="12.28515625" style="1" bestFit="1" customWidth="1"/>
    <col min="8" max="8" width="16.42578125" style="1" customWidth="1"/>
    <col min="9" max="9" width="13.140625" style="1" customWidth="1"/>
    <col min="10" max="10" width="14.140625" style="1" bestFit="1" customWidth="1"/>
    <col min="11" max="11" width="18.140625" style="1" bestFit="1" customWidth="1"/>
    <col min="12" max="12" width="11.28515625" style="1" customWidth="1"/>
    <col min="13" max="13" width="12.42578125" style="1" bestFit="1" customWidth="1"/>
    <col min="14" max="14" width="10.140625" style="1" bestFit="1" customWidth="1"/>
    <col min="15" max="16384" width="9.140625" style="1"/>
  </cols>
  <sheetData>
    <row r="1" spans="1:17" x14ac:dyDescent="0.25">
      <c r="P1" s="1" t="s">
        <v>142</v>
      </c>
    </row>
    <row r="3" spans="1:17" ht="23.25" x14ac:dyDescent="0.25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17" ht="23.2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23.2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7" ht="23.2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ht="19.5" thickBot="1" x14ac:dyDescent="0.3">
      <c r="A7" s="358" t="s">
        <v>173</v>
      </c>
      <c r="B7" s="35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19.5" customHeight="1" thickBot="1" x14ac:dyDescent="0.3">
      <c r="A8" s="333" t="s">
        <v>0</v>
      </c>
      <c r="B8" s="334" t="s">
        <v>1</v>
      </c>
      <c r="C8" s="337" t="s">
        <v>2</v>
      </c>
      <c r="D8" s="338" t="s">
        <v>3</v>
      </c>
      <c r="E8" s="339"/>
      <c r="F8" s="334" t="s">
        <v>4</v>
      </c>
      <c r="G8" s="334" t="s">
        <v>5</v>
      </c>
      <c r="H8" s="344" t="s">
        <v>6</v>
      </c>
      <c r="I8" s="344" t="s">
        <v>11</v>
      </c>
      <c r="J8" s="344" t="s">
        <v>7</v>
      </c>
      <c r="K8" s="344" t="s">
        <v>8</v>
      </c>
      <c r="L8" s="349" t="s">
        <v>12</v>
      </c>
      <c r="M8" s="352" t="s">
        <v>9</v>
      </c>
      <c r="N8" s="355" t="s">
        <v>10</v>
      </c>
    </row>
    <row r="9" spans="1:17" ht="15.75" customHeight="1" thickBot="1" x14ac:dyDescent="0.3">
      <c r="A9" s="333"/>
      <c r="B9" s="335"/>
      <c r="C9" s="337"/>
      <c r="D9" s="340"/>
      <c r="E9" s="341"/>
      <c r="F9" s="335"/>
      <c r="G9" s="335"/>
      <c r="H9" s="345"/>
      <c r="I9" s="347"/>
      <c r="J9" s="345"/>
      <c r="K9" s="345"/>
      <c r="L9" s="350"/>
      <c r="M9" s="353"/>
      <c r="N9" s="356"/>
    </row>
    <row r="10" spans="1:17" ht="15.75" customHeight="1" thickBot="1" x14ac:dyDescent="0.3">
      <c r="A10" s="333"/>
      <c r="B10" s="336"/>
      <c r="C10" s="337"/>
      <c r="D10" s="342"/>
      <c r="E10" s="343"/>
      <c r="F10" s="336"/>
      <c r="G10" s="336"/>
      <c r="H10" s="346"/>
      <c r="I10" s="348"/>
      <c r="J10" s="346"/>
      <c r="K10" s="346"/>
      <c r="L10" s="351"/>
      <c r="M10" s="354"/>
      <c r="N10" s="357"/>
    </row>
    <row r="11" spans="1:17" ht="20.25" thickBot="1" x14ac:dyDescent="0.3">
      <c r="A11" s="4">
        <v>1</v>
      </c>
      <c r="B11" s="5" t="s">
        <v>29</v>
      </c>
      <c r="C11" s="6" t="s">
        <v>22</v>
      </c>
      <c r="D11" s="241" t="s">
        <v>30</v>
      </c>
      <c r="E11" s="242"/>
      <c r="F11" s="7">
        <v>1152</v>
      </c>
      <c r="G11" s="8">
        <v>192</v>
      </c>
      <c r="H11" s="53">
        <f>F11-G11</f>
        <v>960</v>
      </c>
      <c r="I11" s="198">
        <v>2598</v>
      </c>
      <c r="J11" s="198">
        <v>8</v>
      </c>
      <c r="K11" s="198">
        <v>4</v>
      </c>
      <c r="L11" s="49">
        <f>I11+K11</f>
        <v>2602</v>
      </c>
      <c r="M11" s="58">
        <f>IF((H11-L11)&lt;0,L11-H11,0)</f>
        <v>1642</v>
      </c>
      <c r="N11" s="66">
        <f>IF((H11-L11)&gt;0,H11-L11,0)</f>
        <v>0</v>
      </c>
    </row>
    <row r="12" spans="1:17" ht="20.25" thickBot="1" x14ac:dyDescent="0.3">
      <c r="A12" s="4">
        <v>2</v>
      </c>
      <c r="B12" s="5" t="s">
        <v>31</v>
      </c>
      <c r="C12" s="6" t="s">
        <v>22</v>
      </c>
      <c r="D12" s="243" t="s">
        <v>30</v>
      </c>
      <c r="E12" s="244"/>
      <c r="F12" s="8">
        <v>668</v>
      </c>
      <c r="G12" s="8">
        <v>0</v>
      </c>
      <c r="H12" s="53">
        <f t="shared" ref="H12:H19" si="0">F12-G12</f>
        <v>668</v>
      </c>
      <c r="I12" s="199">
        <v>1276</v>
      </c>
      <c r="J12" s="199">
        <v>2</v>
      </c>
      <c r="K12" s="199">
        <v>1</v>
      </c>
      <c r="L12" s="49">
        <f t="shared" ref="L12:L20" si="1">I12+K12</f>
        <v>1277</v>
      </c>
      <c r="M12" s="58">
        <f t="shared" ref="M12:M40" si="2">IF((H12-L12)&lt;0,L12-H12,0)</f>
        <v>609</v>
      </c>
      <c r="N12" s="66">
        <f t="shared" ref="N12:N40" si="3">IF((H12-L12)&gt;0,H12-L12,0)</f>
        <v>0</v>
      </c>
    </row>
    <row r="13" spans="1:17" ht="20.25" thickBot="1" x14ac:dyDescent="0.3">
      <c r="A13" s="4">
        <v>3</v>
      </c>
      <c r="B13" s="5" t="s">
        <v>32</v>
      </c>
      <c r="C13" s="6" t="s">
        <v>25</v>
      </c>
      <c r="D13" s="241" t="s">
        <v>30</v>
      </c>
      <c r="E13" s="242"/>
      <c r="F13" s="8">
        <v>992</v>
      </c>
      <c r="G13" s="8">
        <v>0</v>
      </c>
      <c r="H13" s="53">
        <f t="shared" si="0"/>
        <v>992</v>
      </c>
      <c r="I13" s="199">
        <v>1152</v>
      </c>
      <c r="J13" s="199">
        <v>2</v>
      </c>
      <c r="K13" s="199">
        <v>1</v>
      </c>
      <c r="L13" s="49">
        <f t="shared" si="1"/>
        <v>1153</v>
      </c>
      <c r="M13" s="58">
        <f t="shared" si="2"/>
        <v>161</v>
      </c>
      <c r="N13" s="66">
        <f t="shared" si="3"/>
        <v>0</v>
      </c>
      <c r="Q13" s="168"/>
    </row>
    <row r="14" spans="1:17" ht="20.25" thickBot="1" x14ac:dyDescent="0.3">
      <c r="A14" s="4">
        <v>4</v>
      </c>
      <c r="B14" s="9" t="s">
        <v>34</v>
      </c>
      <c r="C14" s="10" t="s">
        <v>25</v>
      </c>
      <c r="D14" s="241" t="s">
        <v>30</v>
      </c>
      <c r="E14" s="242"/>
      <c r="F14" s="8">
        <v>750</v>
      </c>
      <c r="G14" s="8">
        <v>0</v>
      </c>
      <c r="H14" s="53">
        <f t="shared" si="0"/>
        <v>750</v>
      </c>
      <c r="I14" s="199">
        <v>1528</v>
      </c>
      <c r="J14" s="199">
        <v>2</v>
      </c>
      <c r="K14" s="199">
        <v>1</v>
      </c>
      <c r="L14" s="49">
        <f t="shared" si="1"/>
        <v>1529</v>
      </c>
      <c r="M14" s="58">
        <f t="shared" si="2"/>
        <v>779</v>
      </c>
      <c r="N14" s="66">
        <f t="shared" si="3"/>
        <v>0</v>
      </c>
    </row>
    <row r="15" spans="1:17" ht="20.25" thickBot="1" x14ac:dyDescent="0.3">
      <c r="A15" s="4">
        <v>5</v>
      </c>
      <c r="B15" s="5" t="s">
        <v>35</v>
      </c>
      <c r="C15" s="6" t="s">
        <v>36</v>
      </c>
      <c r="D15" s="241" t="s">
        <v>30</v>
      </c>
      <c r="E15" s="242"/>
      <c r="F15" s="8">
        <v>884</v>
      </c>
      <c r="G15" s="8">
        <v>0</v>
      </c>
      <c r="H15" s="53">
        <f t="shared" si="0"/>
        <v>884</v>
      </c>
      <c r="I15" s="199">
        <v>1520</v>
      </c>
      <c r="J15" s="199">
        <v>4</v>
      </c>
      <c r="K15" s="199">
        <v>2</v>
      </c>
      <c r="L15" s="49">
        <f t="shared" si="1"/>
        <v>1522</v>
      </c>
      <c r="M15" s="58">
        <f t="shared" si="2"/>
        <v>638</v>
      </c>
      <c r="N15" s="66">
        <f t="shared" si="3"/>
        <v>0</v>
      </c>
    </row>
    <row r="16" spans="1:17" ht="20.25" thickBot="1" x14ac:dyDescent="0.3">
      <c r="A16" s="4">
        <v>6</v>
      </c>
      <c r="B16" s="5" t="s">
        <v>37</v>
      </c>
      <c r="C16" s="6" t="s">
        <v>25</v>
      </c>
      <c r="D16" s="241" t="s">
        <v>30</v>
      </c>
      <c r="E16" s="242"/>
      <c r="F16" s="8">
        <v>170</v>
      </c>
      <c r="G16" s="8">
        <v>16</v>
      </c>
      <c r="H16" s="53">
        <f t="shared" si="0"/>
        <v>154</v>
      </c>
      <c r="I16" s="199">
        <v>114</v>
      </c>
      <c r="J16" s="199">
        <v>1</v>
      </c>
      <c r="K16" s="199">
        <v>0</v>
      </c>
      <c r="L16" s="49">
        <f t="shared" si="1"/>
        <v>114</v>
      </c>
      <c r="M16" s="58">
        <f t="shared" si="2"/>
        <v>0</v>
      </c>
      <c r="N16" s="66">
        <f t="shared" si="3"/>
        <v>40</v>
      </c>
    </row>
    <row r="17" spans="1:14" ht="20.25" thickBot="1" x14ac:dyDescent="0.3">
      <c r="A17" s="4">
        <v>7</v>
      </c>
      <c r="B17" s="9" t="s">
        <v>38</v>
      </c>
      <c r="C17" s="10" t="s">
        <v>14</v>
      </c>
      <c r="D17" s="241" t="s">
        <v>30</v>
      </c>
      <c r="E17" s="242"/>
      <c r="F17" s="8">
        <v>564</v>
      </c>
      <c r="G17" s="8">
        <v>0</v>
      </c>
      <c r="H17" s="53">
        <f t="shared" si="0"/>
        <v>564</v>
      </c>
      <c r="I17" s="11">
        <v>1461</v>
      </c>
      <c r="J17" s="11">
        <v>5</v>
      </c>
      <c r="K17" s="11">
        <v>0</v>
      </c>
      <c r="L17" s="49">
        <f t="shared" si="1"/>
        <v>1461</v>
      </c>
      <c r="M17" s="58">
        <f t="shared" si="2"/>
        <v>897</v>
      </c>
      <c r="N17" s="66">
        <f t="shared" si="3"/>
        <v>0</v>
      </c>
    </row>
    <row r="18" spans="1:14" ht="20.25" thickBot="1" x14ac:dyDescent="0.3">
      <c r="A18" s="4">
        <v>8</v>
      </c>
      <c r="B18" s="12" t="s">
        <v>39</v>
      </c>
      <c r="C18" s="13" t="s">
        <v>14</v>
      </c>
      <c r="D18" s="241" t="s">
        <v>30</v>
      </c>
      <c r="E18" s="242"/>
      <c r="F18" s="14">
        <v>504</v>
      </c>
      <c r="G18" s="14">
        <v>0</v>
      </c>
      <c r="H18" s="53">
        <f t="shared" si="0"/>
        <v>504</v>
      </c>
      <c r="I18" s="15">
        <v>492</v>
      </c>
      <c r="J18" s="15">
        <v>1</v>
      </c>
      <c r="K18" s="15">
        <v>1</v>
      </c>
      <c r="L18" s="49">
        <f t="shared" si="1"/>
        <v>493</v>
      </c>
      <c r="M18" s="58">
        <f t="shared" si="2"/>
        <v>0</v>
      </c>
      <c r="N18" s="66">
        <f t="shared" si="3"/>
        <v>11</v>
      </c>
    </row>
    <row r="19" spans="1:14" ht="20.25" thickBot="1" x14ac:dyDescent="0.3">
      <c r="A19" s="4">
        <v>9</v>
      </c>
      <c r="B19" s="9" t="s">
        <v>47</v>
      </c>
      <c r="C19" s="10" t="s">
        <v>25</v>
      </c>
      <c r="D19" s="241" t="s">
        <v>30</v>
      </c>
      <c r="E19" s="242"/>
      <c r="F19" s="16">
        <v>750</v>
      </c>
      <c r="G19" s="16">
        <v>0</v>
      </c>
      <c r="H19" s="53">
        <f t="shared" si="0"/>
        <v>750</v>
      </c>
      <c r="I19" s="11">
        <v>1461</v>
      </c>
      <c r="J19" s="11">
        <v>3</v>
      </c>
      <c r="K19" s="11">
        <v>1</v>
      </c>
      <c r="L19" s="49">
        <f t="shared" si="1"/>
        <v>1462</v>
      </c>
      <c r="M19" s="58">
        <f t="shared" si="2"/>
        <v>712</v>
      </c>
      <c r="N19" s="66">
        <f t="shared" si="3"/>
        <v>0</v>
      </c>
    </row>
    <row r="20" spans="1:14" ht="20.25" thickBot="1" x14ac:dyDescent="0.3">
      <c r="A20" s="4">
        <v>10</v>
      </c>
      <c r="B20" s="9" t="s">
        <v>48</v>
      </c>
      <c r="C20" s="10" t="s">
        <v>49</v>
      </c>
      <c r="D20" s="241" t="s">
        <v>30</v>
      </c>
      <c r="E20" s="242"/>
      <c r="F20" s="16">
        <v>626</v>
      </c>
      <c r="G20" s="16">
        <v>0</v>
      </c>
      <c r="H20" s="49">
        <v>626</v>
      </c>
      <c r="I20" s="11">
        <v>427</v>
      </c>
      <c r="J20" s="11">
        <v>8</v>
      </c>
      <c r="K20" s="11">
        <v>2</v>
      </c>
      <c r="L20" s="49">
        <f t="shared" si="1"/>
        <v>429</v>
      </c>
      <c r="M20" s="58">
        <f t="shared" ref="M20" si="4">IF((H20-L20)&lt;0,L20-H20,0)</f>
        <v>0</v>
      </c>
      <c r="N20" s="66">
        <f t="shared" ref="N20" si="5">IF((H20-L20)&gt;0,H20-L20,0)</f>
        <v>197</v>
      </c>
    </row>
    <row r="21" spans="1:14" ht="20.25" thickBot="1" x14ac:dyDescent="0.3">
      <c r="A21" s="218" t="s">
        <v>28</v>
      </c>
      <c r="B21" s="219"/>
      <c r="C21" s="219"/>
      <c r="D21" s="219"/>
      <c r="E21" s="220"/>
      <c r="F21" s="50">
        <f t="shared" ref="F21:K21" si="6">SUM(F11:F20)</f>
        <v>7060</v>
      </c>
      <c r="G21" s="50">
        <f t="shared" si="6"/>
        <v>208</v>
      </c>
      <c r="H21" s="50">
        <f>SUM(H11:H20)</f>
        <v>6852</v>
      </c>
      <c r="I21" s="50">
        <f t="shared" si="6"/>
        <v>12029</v>
      </c>
      <c r="J21" s="50">
        <f t="shared" si="6"/>
        <v>36</v>
      </c>
      <c r="K21" s="50">
        <f t="shared" si="6"/>
        <v>13</v>
      </c>
      <c r="L21" s="50">
        <f>SUM(L11:L20)</f>
        <v>12042</v>
      </c>
      <c r="M21" s="59">
        <f t="shared" ref="M21:N21" si="7">SUM(M11:M20)</f>
        <v>5438</v>
      </c>
      <c r="N21" s="67">
        <f t="shared" si="7"/>
        <v>248</v>
      </c>
    </row>
    <row r="22" spans="1:14" ht="20.25" thickBot="1" x14ac:dyDescent="0.3">
      <c r="A22" s="4">
        <v>11</v>
      </c>
      <c r="B22" s="9" t="s">
        <v>40</v>
      </c>
      <c r="C22" s="10" t="s">
        <v>36</v>
      </c>
      <c r="D22" s="243" t="s">
        <v>41</v>
      </c>
      <c r="E22" s="244"/>
      <c r="F22" s="16">
        <v>884</v>
      </c>
      <c r="G22" s="16">
        <v>0</v>
      </c>
      <c r="H22" s="49">
        <f>F22-G22</f>
        <v>884</v>
      </c>
      <c r="I22" s="11">
        <v>1458</v>
      </c>
      <c r="J22" s="11">
        <v>3</v>
      </c>
      <c r="K22" s="11">
        <v>11</v>
      </c>
      <c r="L22" s="49">
        <f>I22+K22</f>
        <v>1469</v>
      </c>
      <c r="M22" s="58">
        <f t="shared" si="2"/>
        <v>585</v>
      </c>
      <c r="N22" s="66">
        <f t="shared" si="3"/>
        <v>0</v>
      </c>
    </row>
    <row r="23" spans="1:14" ht="20.25" thickBot="1" x14ac:dyDescent="0.3">
      <c r="A23" s="4">
        <v>12</v>
      </c>
      <c r="B23" s="9" t="s">
        <v>42</v>
      </c>
      <c r="C23" s="10" t="s">
        <v>25</v>
      </c>
      <c r="D23" s="243" t="s">
        <v>41</v>
      </c>
      <c r="E23" s="244"/>
      <c r="F23" s="16">
        <v>750</v>
      </c>
      <c r="G23" s="16">
        <v>0</v>
      </c>
      <c r="H23" s="49">
        <f t="shared" ref="H23:H30" si="8">F23-G23</f>
        <v>750</v>
      </c>
      <c r="I23" s="11">
        <v>1768</v>
      </c>
      <c r="J23" s="11">
        <v>0</v>
      </c>
      <c r="K23" s="11">
        <v>2</v>
      </c>
      <c r="L23" s="49">
        <f t="shared" ref="L23:L30" si="9">I23+K23</f>
        <v>1770</v>
      </c>
      <c r="M23" s="58">
        <f t="shared" si="2"/>
        <v>1020</v>
      </c>
      <c r="N23" s="66">
        <f t="shared" si="3"/>
        <v>0</v>
      </c>
    </row>
    <row r="24" spans="1:14" ht="20.25" thickBot="1" x14ac:dyDescent="0.3">
      <c r="A24" s="4">
        <v>13</v>
      </c>
      <c r="B24" s="9" t="s">
        <v>43</v>
      </c>
      <c r="C24" s="10" t="s">
        <v>36</v>
      </c>
      <c r="D24" s="243" t="s">
        <v>41</v>
      </c>
      <c r="E24" s="244"/>
      <c r="F24" s="16">
        <v>750</v>
      </c>
      <c r="G24" s="16">
        <v>0</v>
      </c>
      <c r="H24" s="49">
        <f t="shared" si="8"/>
        <v>750</v>
      </c>
      <c r="I24" s="11">
        <v>1316</v>
      </c>
      <c r="J24" s="11">
        <v>18</v>
      </c>
      <c r="K24" s="11">
        <v>2</v>
      </c>
      <c r="L24" s="49">
        <f t="shared" si="9"/>
        <v>1318</v>
      </c>
      <c r="M24" s="58">
        <f t="shared" si="2"/>
        <v>568</v>
      </c>
      <c r="N24" s="66">
        <f t="shared" si="3"/>
        <v>0</v>
      </c>
    </row>
    <row r="25" spans="1:14" ht="20.25" thickBot="1" x14ac:dyDescent="0.3">
      <c r="A25" s="4">
        <v>14</v>
      </c>
      <c r="B25" s="9" t="s">
        <v>44</v>
      </c>
      <c r="C25" s="10" t="s">
        <v>45</v>
      </c>
      <c r="D25" s="243" t="s">
        <v>41</v>
      </c>
      <c r="E25" s="244"/>
      <c r="F25" s="16">
        <v>302</v>
      </c>
      <c r="G25" s="16">
        <v>0</v>
      </c>
      <c r="H25" s="49">
        <f t="shared" si="8"/>
        <v>302</v>
      </c>
      <c r="I25" s="11">
        <v>311</v>
      </c>
      <c r="J25" s="11">
        <v>1</v>
      </c>
      <c r="K25" s="11">
        <v>1</v>
      </c>
      <c r="L25" s="49">
        <f t="shared" si="9"/>
        <v>312</v>
      </c>
      <c r="M25" s="58">
        <f t="shared" si="2"/>
        <v>10</v>
      </c>
      <c r="N25" s="66">
        <f t="shared" si="3"/>
        <v>0</v>
      </c>
    </row>
    <row r="26" spans="1:14" ht="20.25" thickBot="1" x14ac:dyDescent="0.3">
      <c r="A26" s="4">
        <v>15</v>
      </c>
      <c r="B26" s="9" t="s">
        <v>46</v>
      </c>
      <c r="C26" s="10" t="s">
        <v>25</v>
      </c>
      <c r="D26" s="243" t="s">
        <v>41</v>
      </c>
      <c r="E26" s="244"/>
      <c r="F26" s="16">
        <v>750</v>
      </c>
      <c r="G26" s="16">
        <v>0</v>
      </c>
      <c r="H26" s="49">
        <f t="shared" si="8"/>
        <v>750</v>
      </c>
      <c r="I26" s="11">
        <v>1669</v>
      </c>
      <c r="J26" s="11">
        <v>17</v>
      </c>
      <c r="K26" s="11">
        <v>1</v>
      </c>
      <c r="L26" s="49">
        <f t="shared" si="9"/>
        <v>1670</v>
      </c>
      <c r="M26" s="58">
        <f t="shared" si="2"/>
        <v>920</v>
      </c>
      <c r="N26" s="66">
        <f t="shared" si="3"/>
        <v>0</v>
      </c>
    </row>
    <row r="27" spans="1:14" ht="20.25" thickBot="1" x14ac:dyDescent="0.3">
      <c r="A27" s="4">
        <v>16</v>
      </c>
      <c r="B27" s="9" t="s">
        <v>50</v>
      </c>
      <c r="C27" s="10" t="s">
        <v>51</v>
      </c>
      <c r="D27" s="243" t="s">
        <v>41</v>
      </c>
      <c r="E27" s="244"/>
      <c r="F27" s="16">
        <v>616</v>
      </c>
      <c r="G27" s="16">
        <v>0</v>
      </c>
      <c r="H27" s="49">
        <f t="shared" si="8"/>
        <v>616</v>
      </c>
      <c r="I27" s="11">
        <v>1598</v>
      </c>
      <c r="J27" s="11">
        <v>14</v>
      </c>
      <c r="K27" s="11">
        <v>7</v>
      </c>
      <c r="L27" s="49">
        <f t="shared" si="9"/>
        <v>1605</v>
      </c>
      <c r="M27" s="58">
        <f t="shared" si="2"/>
        <v>989</v>
      </c>
      <c r="N27" s="66">
        <f t="shared" si="3"/>
        <v>0</v>
      </c>
    </row>
    <row r="28" spans="1:14" ht="20.25" thickBot="1" x14ac:dyDescent="0.3">
      <c r="A28" s="4">
        <v>17</v>
      </c>
      <c r="B28" s="9" t="s">
        <v>52</v>
      </c>
      <c r="C28" s="10" t="s">
        <v>51</v>
      </c>
      <c r="D28" s="243" t="s">
        <v>41</v>
      </c>
      <c r="E28" s="244"/>
      <c r="F28" s="16">
        <v>630</v>
      </c>
      <c r="G28" s="16">
        <v>0</v>
      </c>
      <c r="H28" s="49">
        <f t="shared" si="8"/>
        <v>630</v>
      </c>
      <c r="I28" s="11">
        <v>1674</v>
      </c>
      <c r="J28" s="11">
        <v>23</v>
      </c>
      <c r="K28" s="11">
        <v>3</v>
      </c>
      <c r="L28" s="49">
        <f t="shared" si="9"/>
        <v>1677</v>
      </c>
      <c r="M28" s="58">
        <f t="shared" si="2"/>
        <v>1047</v>
      </c>
      <c r="N28" s="66">
        <f t="shared" si="3"/>
        <v>0</v>
      </c>
    </row>
    <row r="29" spans="1:14" ht="21" thickBot="1" x14ac:dyDescent="0.3">
      <c r="A29" s="4">
        <v>18</v>
      </c>
      <c r="B29" s="17" t="s">
        <v>53</v>
      </c>
      <c r="C29" s="18" t="s">
        <v>19</v>
      </c>
      <c r="D29" s="243" t="s">
        <v>41</v>
      </c>
      <c r="E29" s="244"/>
      <c r="F29" s="19">
        <v>180</v>
      </c>
      <c r="G29" s="19">
        <v>0</v>
      </c>
      <c r="H29" s="49">
        <f>F29-G29</f>
        <v>180</v>
      </c>
      <c r="I29" s="20">
        <v>74</v>
      </c>
      <c r="J29" s="20">
        <v>0</v>
      </c>
      <c r="K29" s="20">
        <v>0</v>
      </c>
      <c r="L29" s="49">
        <f t="shared" si="9"/>
        <v>74</v>
      </c>
      <c r="M29" s="58">
        <f t="shared" si="2"/>
        <v>0</v>
      </c>
      <c r="N29" s="66">
        <f t="shared" si="3"/>
        <v>106</v>
      </c>
    </row>
    <row r="30" spans="1:14" ht="20.25" thickBot="1" x14ac:dyDescent="0.3">
      <c r="A30" s="4">
        <v>19</v>
      </c>
      <c r="B30" s="21" t="s">
        <v>62</v>
      </c>
      <c r="C30" s="10" t="s">
        <v>25</v>
      </c>
      <c r="D30" s="243" t="s">
        <v>41</v>
      </c>
      <c r="E30" s="244"/>
      <c r="F30" s="16">
        <v>532</v>
      </c>
      <c r="G30" s="16">
        <v>0</v>
      </c>
      <c r="H30" s="49">
        <f t="shared" si="8"/>
        <v>532</v>
      </c>
      <c r="I30" s="22">
        <v>953</v>
      </c>
      <c r="J30" s="22">
        <v>10</v>
      </c>
      <c r="K30" s="22">
        <v>0</v>
      </c>
      <c r="L30" s="49">
        <f t="shared" si="9"/>
        <v>953</v>
      </c>
      <c r="M30" s="58">
        <f t="shared" si="2"/>
        <v>421</v>
      </c>
      <c r="N30" s="66">
        <f t="shared" si="3"/>
        <v>0</v>
      </c>
    </row>
    <row r="31" spans="1:14" ht="20.25" thickBot="1" x14ac:dyDescent="0.3">
      <c r="A31" s="4">
        <v>20</v>
      </c>
      <c r="B31" s="21" t="s">
        <v>67</v>
      </c>
      <c r="C31" s="10" t="s">
        <v>170</v>
      </c>
      <c r="D31" s="243" t="s">
        <v>41</v>
      </c>
      <c r="E31" s="244"/>
      <c r="F31" s="16">
        <v>968</v>
      </c>
      <c r="G31" s="16">
        <v>0</v>
      </c>
      <c r="H31" s="49">
        <f t="shared" ref="H31" si="10">F31-G31</f>
        <v>968</v>
      </c>
      <c r="I31" s="22">
        <v>2432</v>
      </c>
      <c r="J31" s="22">
        <v>14</v>
      </c>
      <c r="K31" s="22">
        <v>21</v>
      </c>
      <c r="L31" s="49">
        <f t="shared" ref="L31" si="11">I31+K31</f>
        <v>2453</v>
      </c>
      <c r="M31" s="58">
        <f t="shared" ref="M31" si="12">IF((H31-L31)&lt;0,L31-H31,0)</f>
        <v>1485</v>
      </c>
      <c r="N31" s="66">
        <f t="shared" ref="N31" si="13">IF((H31-L31)&gt;0,H31-L31,0)</f>
        <v>0</v>
      </c>
    </row>
    <row r="32" spans="1:14" ht="20.25" thickBot="1" x14ac:dyDescent="0.3">
      <c r="A32" s="218" t="s">
        <v>28</v>
      </c>
      <c r="B32" s="219"/>
      <c r="C32" s="219"/>
      <c r="D32" s="219"/>
      <c r="E32" s="220"/>
      <c r="F32" s="51">
        <f t="shared" ref="F32:L32" si="14">SUM(F22:F31)</f>
        <v>6362</v>
      </c>
      <c r="G32" s="51">
        <f t="shared" si="14"/>
        <v>0</v>
      </c>
      <c r="H32" s="51">
        <f t="shared" si="14"/>
        <v>6362</v>
      </c>
      <c r="I32" s="51">
        <f t="shared" si="14"/>
        <v>13253</v>
      </c>
      <c r="J32" s="51">
        <f t="shared" si="14"/>
        <v>100</v>
      </c>
      <c r="K32" s="51">
        <f t="shared" si="14"/>
        <v>48</v>
      </c>
      <c r="L32" s="51">
        <f t="shared" si="14"/>
        <v>13301</v>
      </c>
      <c r="M32" s="60">
        <f t="shared" ref="M32" si="15">SUM(M22:M31)</f>
        <v>7045</v>
      </c>
      <c r="N32" s="69">
        <f t="shared" ref="N32" si="16">SUM(N22:N31)</f>
        <v>106</v>
      </c>
    </row>
    <row r="33" spans="1:14" ht="20.25" thickBot="1" x14ac:dyDescent="0.3">
      <c r="A33" s="23">
        <v>21</v>
      </c>
      <c r="B33" s="24" t="s">
        <v>13</v>
      </c>
      <c r="C33" s="25" t="s">
        <v>14</v>
      </c>
      <c r="D33" s="326" t="s">
        <v>15</v>
      </c>
      <c r="E33" s="327"/>
      <c r="F33" s="26">
        <v>140</v>
      </c>
      <c r="G33" s="26">
        <v>0</v>
      </c>
      <c r="H33" s="49">
        <f>F33-G33</f>
        <v>140</v>
      </c>
      <c r="I33" s="199">
        <v>58</v>
      </c>
      <c r="J33" s="199">
        <v>0</v>
      </c>
      <c r="K33" s="199">
        <v>0</v>
      </c>
      <c r="L33" s="49">
        <f>I33+K33</f>
        <v>58</v>
      </c>
      <c r="M33" s="58">
        <f t="shared" si="2"/>
        <v>0</v>
      </c>
      <c r="N33" s="66">
        <f t="shared" si="3"/>
        <v>82</v>
      </c>
    </row>
    <row r="34" spans="1:14" ht="20.25" thickBot="1" x14ac:dyDescent="0.3">
      <c r="A34" s="23">
        <v>22</v>
      </c>
      <c r="B34" s="24" t="s">
        <v>16</v>
      </c>
      <c r="C34" s="25" t="s">
        <v>17</v>
      </c>
      <c r="D34" s="326" t="s">
        <v>15</v>
      </c>
      <c r="E34" s="327"/>
      <c r="F34" s="26">
        <v>246</v>
      </c>
      <c r="G34" s="26">
        <v>0</v>
      </c>
      <c r="H34" s="49">
        <f t="shared" ref="H34:H41" si="17">F34-G34</f>
        <v>246</v>
      </c>
      <c r="I34" s="199">
        <v>268</v>
      </c>
      <c r="J34" s="199">
        <v>0</v>
      </c>
      <c r="K34" s="199">
        <v>0</v>
      </c>
      <c r="L34" s="49">
        <f t="shared" ref="L34:L41" si="18">I34+K34</f>
        <v>268</v>
      </c>
      <c r="M34" s="58">
        <f t="shared" si="2"/>
        <v>22</v>
      </c>
      <c r="N34" s="66">
        <f t="shared" si="3"/>
        <v>0</v>
      </c>
    </row>
    <row r="35" spans="1:14" ht="20.25" thickBot="1" x14ac:dyDescent="0.3">
      <c r="A35" s="23">
        <v>23</v>
      </c>
      <c r="B35" s="24" t="s">
        <v>18</v>
      </c>
      <c r="C35" s="25" t="s">
        <v>19</v>
      </c>
      <c r="D35" s="326" t="s">
        <v>15</v>
      </c>
      <c r="E35" s="327"/>
      <c r="F35" s="26">
        <v>383</v>
      </c>
      <c r="G35" s="26">
        <v>0</v>
      </c>
      <c r="H35" s="49">
        <f t="shared" si="17"/>
        <v>383</v>
      </c>
      <c r="I35" s="199">
        <v>350</v>
      </c>
      <c r="J35" s="199">
        <v>0</v>
      </c>
      <c r="K35" s="199">
        <v>0</v>
      </c>
      <c r="L35" s="49">
        <f t="shared" si="18"/>
        <v>350</v>
      </c>
      <c r="M35" s="58">
        <f t="shared" si="2"/>
        <v>0</v>
      </c>
      <c r="N35" s="66">
        <f t="shared" si="3"/>
        <v>33</v>
      </c>
    </row>
    <row r="36" spans="1:14" ht="20.25" thickBot="1" x14ac:dyDescent="0.3">
      <c r="A36" s="23">
        <v>24</v>
      </c>
      <c r="B36" s="24" t="s">
        <v>20</v>
      </c>
      <c r="C36" s="25" t="s">
        <v>19</v>
      </c>
      <c r="D36" s="328" t="s">
        <v>15</v>
      </c>
      <c r="E36" s="329"/>
      <c r="F36" s="26">
        <v>352</v>
      </c>
      <c r="G36" s="26">
        <v>0</v>
      </c>
      <c r="H36" s="49">
        <f t="shared" si="17"/>
        <v>352</v>
      </c>
      <c r="I36" s="199">
        <v>369</v>
      </c>
      <c r="J36" s="199">
        <v>0</v>
      </c>
      <c r="K36" s="199">
        <v>0</v>
      </c>
      <c r="L36" s="49">
        <f t="shared" si="18"/>
        <v>369</v>
      </c>
      <c r="M36" s="58">
        <f t="shared" si="2"/>
        <v>17</v>
      </c>
      <c r="N36" s="66">
        <f t="shared" si="3"/>
        <v>0</v>
      </c>
    </row>
    <row r="37" spans="1:14" ht="20.25" thickBot="1" x14ac:dyDescent="0.3">
      <c r="A37" s="23">
        <v>25</v>
      </c>
      <c r="B37" s="24" t="s">
        <v>21</v>
      </c>
      <c r="C37" s="25" t="s">
        <v>22</v>
      </c>
      <c r="D37" s="326" t="s">
        <v>15</v>
      </c>
      <c r="E37" s="327"/>
      <c r="F37" s="26">
        <v>1699</v>
      </c>
      <c r="G37" s="26">
        <v>0</v>
      </c>
      <c r="H37" s="49">
        <f t="shared" si="17"/>
        <v>1699</v>
      </c>
      <c r="I37" s="199">
        <v>4152</v>
      </c>
      <c r="J37" s="199">
        <v>6</v>
      </c>
      <c r="K37" s="199">
        <v>2</v>
      </c>
      <c r="L37" s="49">
        <f t="shared" si="18"/>
        <v>4154</v>
      </c>
      <c r="M37" s="58">
        <f t="shared" si="2"/>
        <v>2455</v>
      </c>
      <c r="N37" s="66">
        <f t="shared" si="3"/>
        <v>0</v>
      </c>
    </row>
    <row r="38" spans="1:14" ht="20.25" thickBot="1" x14ac:dyDescent="0.3">
      <c r="A38" s="23">
        <v>26</v>
      </c>
      <c r="B38" s="27" t="s">
        <v>23</v>
      </c>
      <c r="C38" s="28" t="s">
        <v>19</v>
      </c>
      <c r="D38" s="251" t="s">
        <v>15</v>
      </c>
      <c r="E38" s="252"/>
      <c r="F38" s="29">
        <v>50</v>
      </c>
      <c r="G38" s="29">
        <v>0</v>
      </c>
      <c r="H38" s="49">
        <f t="shared" si="17"/>
        <v>50</v>
      </c>
      <c r="I38" s="11">
        <v>59</v>
      </c>
      <c r="J38" s="11">
        <v>0</v>
      </c>
      <c r="K38" s="11">
        <v>0</v>
      </c>
      <c r="L38" s="49">
        <f t="shared" si="18"/>
        <v>59</v>
      </c>
      <c r="M38" s="58">
        <f t="shared" si="2"/>
        <v>9</v>
      </c>
      <c r="N38" s="66">
        <f t="shared" si="3"/>
        <v>0</v>
      </c>
    </row>
    <row r="39" spans="1:14" ht="20.25" thickBot="1" x14ac:dyDescent="0.3">
      <c r="A39" s="23">
        <v>27</v>
      </c>
      <c r="B39" s="30" t="s">
        <v>24</v>
      </c>
      <c r="C39" s="31" t="s">
        <v>25</v>
      </c>
      <c r="D39" s="251" t="s">
        <v>26</v>
      </c>
      <c r="E39" s="252"/>
      <c r="F39" s="29">
        <v>912</v>
      </c>
      <c r="G39" s="29">
        <v>0</v>
      </c>
      <c r="H39" s="49">
        <f t="shared" si="17"/>
        <v>912</v>
      </c>
      <c r="I39" s="11">
        <v>1050</v>
      </c>
      <c r="J39" s="11">
        <v>2</v>
      </c>
      <c r="K39" s="11">
        <v>0</v>
      </c>
      <c r="L39" s="49">
        <f t="shared" si="18"/>
        <v>1050</v>
      </c>
      <c r="M39" s="58">
        <f t="shared" si="2"/>
        <v>138</v>
      </c>
      <c r="N39" s="66">
        <f t="shared" si="3"/>
        <v>0</v>
      </c>
    </row>
    <row r="40" spans="1:14" ht="20.25" thickBot="1" x14ac:dyDescent="0.3">
      <c r="A40" s="23">
        <v>28</v>
      </c>
      <c r="B40" s="32" t="s">
        <v>27</v>
      </c>
      <c r="C40" s="33" t="s">
        <v>25</v>
      </c>
      <c r="D40" s="265" t="s">
        <v>15</v>
      </c>
      <c r="E40" s="266"/>
      <c r="F40" s="29">
        <v>1564</v>
      </c>
      <c r="G40" s="29">
        <v>0</v>
      </c>
      <c r="H40" s="49">
        <f t="shared" si="17"/>
        <v>1564</v>
      </c>
      <c r="I40" s="11">
        <v>1628</v>
      </c>
      <c r="J40" s="11">
        <v>6</v>
      </c>
      <c r="K40" s="11">
        <v>1</v>
      </c>
      <c r="L40" s="49">
        <f t="shared" si="18"/>
        <v>1629</v>
      </c>
      <c r="M40" s="58">
        <f t="shared" si="2"/>
        <v>65</v>
      </c>
      <c r="N40" s="66">
        <f t="shared" si="3"/>
        <v>0</v>
      </c>
    </row>
    <row r="41" spans="1:14" ht="20.25" thickBot="1" x14ac:dyDescent="0.3">
      <c r="A41" s="23">
        <v>29</v>
      </c>
      <c r="B41" s="9" t="s">
        <v>79</v>
      </c>
      <c r="C41" s="34" t="s">
        <v>22</v>
      </c>
      <c r="D41" s="251" t="s">
        <v>15</v>
      </c>
      <c r="E41" s="252"/>
      <c r="F41" s="35">
        <v>1320</v>
      </c>
      <c r="G41" s="16">
        <v>0</v>
      </c>
      <c r="H41" s="49">
        <f t="shared" si="17"/>
        <v>1320</v>
      </c>
      <c r="I41" s="11">
        <v>2386</v>
      </c>
      <c r="J41" s="11">
        <v>3</v>
      </c>
      <c r="K41" s="11">
        <v>2</v>
      </c>
      <c r="L41" s="49">
        <f t="shared" si="18"/>
        <v>2388</v>
      </c>
      <c r="M41" s="58">
        <f>IF((H41-L41)&lt;0,L41-H41,0)</f>
        <v>1068</v>
      </c>
      <c r="N41" s="66">
        <f>IF((H41-L41)&gt;0,H41-L41,0)</f>
        <v>0</v>
      </c>
    </row>
    <row r="42" spans="1:14" ht="19.5" thickBot="1" x14ac:dyDescent="0.3">
      <c r="A42" s="362" t="s">
        <v>28</v>
      </c>
      <c r="B42" s="260"/>
      <c r="C42" s="260"/>
      <c r="D42" s="260"/>
      <c r="E42" s="261"/>
      <c r="F42" s="70">
        <f>SUM(F33:F41)</f>
        <v>6666</v>
      </c>
      <c r="G42" s="70">
        <f>SUM(G33:G41)</f>
        <v>0</v>
      </c>
      <c r="H42" s="70">
        <f t="shared" ref="H42:N42" si="19">SUM(H33:H41)</f>
        <v>6666</v>
      </c>
      <c r="I42" s="70">
        <f>SUM(I33:I41)</f>
        <v>10320</v>
      </c>
      <c r="J42" s="70">
        <f>SUM(J33:J41)</f>
        <v>17</v>
      </c>
      <c r="K42" s="70">
        <f>SUM(K33:K41)</f>
        <v>5</v>
      </c>
      <c r="L42" s="52">
        <f t="shared" si="19"/>
        <v>10325</v>
      </c>
      <c r="M42" s="61">
        <f t="shared" si="19"/>
        <v>3774</v>
      </c>
      <c r="N42" s="68">
        <f t="shared" si="19"/>
        <v>115</v>
      </c>
    </row>
    <row r="43" spans="1:14" ht="20.25" thickBot="1" x14ac:dyDescent="0.3">
      <c r="A43" s="272">
        <v>30</v>
      </c>
      <c r="B43" s="321" t="s">
        <v>69</v>
      </c>
      <c r="C43" s="306" t="s">
        <v>70</v>
      </c>
      <c r="D43" s="294" t="s">
        <v>30</v>
      </c>
      <c r="E43" s="248"/>
      <c r="F43" s="289">
        <v>1497</v>
      </c>
      <c r="G43" s="253">
        <v>0</v>
      </c>
      <c r="H43" s="210">
        <f>F43-G43</f>
        <v>1497</v>
      </c>
      <c r="I43" s="199">
        <v>2136</v>
      </c>
      <c r="J43" s="227">
        <v>43</v>
      </c>
      <c r="K43" s="227">
        <v>26</v>
      </c>
      <c r="L43" s="210">
        <f>I43+I44+K43</f>
        <v>3908</v>
      </c>
      <c r="M43" s="202">
        <f>IF((H43-L43)&lt;0,L43-H43,0)</f>
        <v>2411</v>
      </c>
      <c r="N43" s="200">
        <f>IF((H43-L43)&gt;0,H43-L43,0)</f>
        <v>0</v>
      </c>
    </row>
    <row r="44" spans="1:14" ht="20.25" thickBot="1" x14ac:dyDescent="0.3">
      <c r="A44" s="273"/>
      <c r="B44" s="323"/>
      <c r="C44" s="307"/>
      <c r="D44" s="251" t="s">
        <v>41</v>
      </c>
      <c r="E44" s="252"/>
      <c r="F44" s="291"/>
      <c r="G44" s="246"/>
      <c r="H44" s="211"/>
      <c r="I44" s="199">
        <v>1746</v>
      </c>
      <c r="J44" s="229"/>
      <c r="K44" s="228"/>
      <c r="L44" s="211"/>
      <c r="M44" s="203"/>
      <c r="N44" s="201"/>
    </row>
    <row r="45" spans="1:14" ht="20.25" thickBot="1" x14ac:dyDescent="0.3">
      <c r="A45" s="272">
        <v>31</v>
      </c>
      <c r="B45" s="321" t="s">
        <v>71</v>
      </c>
      <c r="C45" s="306" t="s">
        <v>72</v>
      </c>
      <c r="D45" s="318" t="s">
        <v>30</v>
      </c>
      <c r="E45" s="319"/>
      <c r="F45" s="289">
        <v>466</v>
      </c>
      <c r="G45" s="289">
        <v>0</v>
      </c>
      <c r="H45" s="210">
        <f>F45-G45</f>
        <v>466</v>
      </c>
      <c r="I45" s="199">
        <v>236</v>
      </c>
      <c r="J45" s="230">
        <v>4</v>
      </c>
      <c r="K45" s="227">
        <v>27</v>
      </c>
      <c r="L45" s="210">
        <f>I45+I46+I47+I48+K45</f>
        <v>945</v>
      </c>
      <c r="M45" s="221">
        <f>IF((H45-L45)&lt;0,L45-H45,0)</f>
        <v>479</v>
      </c>
      <c r="N45" s="200">
        <f>IF((H45-L45)&gt;0,H45-L45,0)</f>
        <v>0</v>
      </c>
    </row>
    <row r="46" spans="1:14" ht="20.25" thickBot="1" x14ac:dyDescent="0.3">
      <c r="A46" s="361"/>
      <c r="B46" s="322"/>
      <c r="C46" s="320"/>
      <c r="D46" s="237" t="s">
        <v>41</v>
      </c>
      <c r="E46" s="238"/>
      <c r="F46" s="290"/>
      <c r="G46" s="290"/>
      <c r="H46" s="226"/>
      <c r="I46" s="199">
        <v>428</v>
      </c>
      <c r="J46" s="232"/>
      <c r="K46" s="228"/>
      <c r="L46" s="226"/>
      <c r="M46" s="222"/>
      <c r="N46" s="224"/>
    </row>
    <row r="47" spans="1:14" ht="20.25" thickBot="1" x14ac:dyDescent="0.3">
      <c r="A47" s="361"/>
      <c r="B47" s="322"/>
      <c r="C47" s="320"/>
      <c r="D47" s="237" t="s">
        <v>15</v>
      </c>
      <c r="E47" s="238"/>
      <c r="F47" s="290"/>
      <c r="G47" s="290"/>
      <c r="H47" s="226"/>
      <c r="I47" s="199">
        <v>227</v>
      </c>
      <c r="J47" s="232"/>
      <c r="K47" s="228"/>
      <c r="L47" s="226"/>
      <c r="M47" s="222"/>
      <c r="N47" s="224"/>
    </row>
    <row r="48" spans="1:14" ht="20.25" thickBot="1" x14ac:dyDescent="0.3">
      <c r="A48" s="273"/>
      <c r="B48" s="323"/>
      <c r="C48" s="307"/>
      <c r="D48" s="237" t="s">
        <v>64</v>
      </c>
      <c r="E48" s="238"/>
      <c r="F48" s="291"/>
      <c r="G48" s="291"/>
      <c r="H48" s="211"/>
      <c r="I48" s="199">
        <v>27</v>
      </c>
      <c r="J48" s="231"/>
      <c r="K48" s="229"/>
      <c r="L48" s="211"/>
      <c r="M48" s="223"/>
      <c r="N48" s="201"/>
    </row>
    <row r="49" spans="1:15" ht="20.25" thickBot="1" x14ac:dyDescent="0.3">
      <c r="A49" s="272">
        <v>32</v>
      </c>
      <c r="B49" s="321" t="s">
        <v>73</v>
      </c>
      <c r="C49" s="306" t="s">
        <v>74</v>
      </c>
      <c r="D49" s="318" t="s">
        <v>30</v>
      </c>
      <c r="E49" s="319"/>
      <c r="F49" s="289">
        <v>500</v>
      </c>
      <c r="G49" s="289">
        <v>0</v>
      </c>
      <c r="H49" s="210">
        <f>F49-G49</f>
        <v>500</v>
      </c>
      <c r="I49" s="199">
        <v>245</v>
      </c>
      <c r="J49" s="230">
        <v>20</v>
      </c>
      <c r="K49" s="227">
        <v>3</v>
      </c>
      <c r="L49" s="210">
        <f>I49+I50+I51+I52+K49</f>
        <v>668</v>
      </c>
      <c r="M49" s="221">
        <f>IF((H49-L49)&lt;0,L49-H49,0)</f>
        <v>168</v>
      </c>
      <c r="N49" s="200">
        <f>IF((H49-L49)&gt;0,H49-L49,0)</f>
        <v>0</v>
      </c>
    </row>
    <row r="50" spans="1:15" ht="20.25" thickBot="1" x14ac:dyDescent="0.3">
      <c r="A50" s="361"/>
      <c r="B50" s="322"/>
      <c r="C50" s="320"/>
      <c r="D50" s="237" t="s">
        <v>41</v>
      </c>
      <c r="E50" s="238"/>
      <c r="F50" s="290"/>
      <c r="G50" s="290"/>
      <c r="H50" s="226"/>
      <c r="I50" s="199">
        <v>320</v>
      </c>
      <c r="J50" s="232"/>
      <c r="K50" s="228"/>
      <c r="L50" s="226"/>
      <c r="M50" s="222"/>
      <c r="N50" s="224"/>
    </row>
    <row r="51" spans="1:15" ht="20.25" thickBot="1" x14ac:dyDescent="0.3">
      <c r="A51" s="361"/>
      <c r="B51" s="322"/>
      <c r="C51" s="320"/>
      <c r="D51" s="237" t="s">
        <v>15</v>
      </c>
      <c r="E51" s="238"/>
      <c r="F51" s="290"/>
      <c r="G51" s="290"/>
      <c r="H51" s="226"/>
      <c r="I51" s="199">
        <v>100</v>
      </c>
      <c r="J51" s="232"/>
      <c r="K51" s="228"/>
      <c r="L51" s="226"/>
      <c r="M51" s="222"/>
      <c r="N51" s="224"/>
    </row>
    <row r="52" spans="1:15" ht="20.25" thickBot="1" x14ac:dyDescent="0.3">
      <c r="A52" s="273"/>
      <c r="B52" s="323"/>
      <c r="C52" s="307"/>
      <c r="D52" s="237" t="s">
        <v>64</v>
      </c>
      <c r="E52" s="238"/>
      <c r="F52" s="291"/>
      <c r="G52" s="291"/>
      <c r="H52" s="211"/>
      <c r="I52" s="199">
        <v>0</v>
      </c>
      <c r="J52" s="231"/>
      <c r="K52" s="229"/>
      <c r="L52" s="211"/>
      <c r="M52" s="223"/>
      <c r="N52" s="201"/>
    </row>
    <row r="53" spans="1:15" ht="20.25" thickBot="1" x14ac:dyDescent="0.3">
      <c r="A53" s="272">
        <v>33</v>
      </c>
      <c r="B53" s="321" t="s">
        <v>75</v>
      </c>
      <c r="C53" s="306" t="s">
        <v>61</v>
      </c>
      <c r="D53" s="318" t="s">
        <v>30</v>
      </c>
      <c r="E53" s="319"/>
      <c r="F53" s="289">
        <v>842</v>
      </c>
      <c r="G53" s="289">
        <v>0</v>
      </c>
      <c r="H53" s="210">
        <f>F53-G53</f>
        <v>842</v>
      </c>
      <c r="I53" s="199">
        <v>587</v>
      </c>
      <c r="J53" s="230">
        <v>5</v>
      </c>
      <c r="K53" s="227">
        <v>7</v>
      </c>
      <c r="L53" s="210">
        <f>I53+I54+I55+I56+K53</f>
        <v>2067</v>
      </c>
      <c r="M53" s="221">
        <f>IF((H53-L53)&lt;0,L53-H53,0)</f>
        <v>1225</v>
      </c>
      <c r="N53" s="200">
        <f>IF((H53-L53)&gt;0,H53-L53,0)</f>
        <v>0</v>
      </c>
    </row>
    <row r="54" spans="1:15" ht="20.25" thickBot="1" x14ac:dyDescent="0.3">
      <c r="A54" s="361"/>
      <c r="B54" s="322"/>
      <c r="C54" s="320"/>
      <c r="D54" s="237" t="s">
        <v>41</v>
      </c>
      <c r="E54" s="238"/>
      <c r="F54" s="290"/>
      <c r="G54" s="290"/>
      <c r="H54" s="226"/>
      <c r="I54" s="199">
        <v>989</v>
      </c>
      <c r="J54" s="232"/>
      <c r="K54" s="228"/>
      <c r="L54" s="226"/>
      <c r="M54" s="222"/>
      <c r="N54" s="224"/>
    </row>
    <row r="55" spans="1:15" ht="20.25" thickBot="1" x14ac:dyDescent="0.3">
      <c r="A55" s="361"/>
      <c r="B55" s="322"/>
      <c r="C55" s="320"/>
      <c r="D55" s="237" t="s">
        <v>15</v>
      </c>
      <c r="E55" s="238"/>
      <c r="F55" s="290"/>
      <c r="G55" s="290"/>
      <c r="H55" s="226"/>
      <c r="I55" s="199">
        <v>466</v>
      </c>
      <c r="J55" s="232"/>
      <c r="K55" s="228"/>
      <c r="L55" s="226"/>
      <c r="M55" s="222"/>
      <c r="N55" s="224"/>
    </row>
    <row r="56" spans="1:15" ht="20.25" thickBot="1" x14ac:dyDescent="0.3">
      <c r="A56" s="273"/>
      <c r="B56" s="323"/>
      <c r="C56" s="307"/>
      <c r="D56" s="237" t="s">
        <v>64</v>
      </c>
      <c r="E56" s="238"/>
      <c r="F56" s="291"/>
      <c r="G56" s="291"/>
      <c r="H56" s="211"/>
      <c r="I56" s="199">
        <v>18</v>
      </c>
      <c r="J56" s="231"/>
      <c r="K56" s="229"/>
      <c r="L56" s="211"/>
      <c r="M56" s="223"/>
      <c r="N56" s="201"/>
    </row>
    <row r="57" spans="1:15" ht="20.25" thickBot="1" x14ac:dyDescent="0.3">
      <c r="A57" s="272">
        <v>34</v>
      </c>
      <c r="B57" s="321" t="s">
        <v>76</v>
      </c>
      <c r="C57" s="306" t="s">
        <v>22</v>
      </c>
      <c r="D57" s="318" t="s">
        <v>30</v>
      </c>
      <c r="E57" s="319"/>
      <c r="F57" s="289">
        <v>48</v>
      </c>
      <c r="G57" s="289">
        <v>0</v>
      </c>
      <c r="H57" s="210">
        <f>F57-G57</f>
        <v>48</v>
      </c>
      <c r="I57" s="199">
        <v>23</v>
      </c>
      <c r="J57" s="230">
        <v>0</v>
      </c>
      <c r="K57" s="227">
        <v>0</v>
      </c>
      <c r="L57" s="210">
        <f>I57+I58+K57</f>
        <v>29</v>
      </c>
      <c r="M57" s="202">
        <f>IF((H57-L57)&lt;0,L57-H57,0)</f>
        <v>0</v>
      </c>
      <c r="N57" s="324">
        <f>IF((H57-L57)&gt;0,H57-L57,0)</f>
        <v>19</v>
      </c>
    </row>
    <row r="58" spans="1:15" ht="20.25" thickBot="1" x14ac:dyDescent="0.3">
      <c r="A58" s="273"/>
      <c r="B58" s="323"/>
      <c r="C58" s="307"/>
      <c r="D58" s="237" t="s">
        <v>41</v>
      </c>
      <c r="E58" s="238"/>
      <c r="F58" s="291"/>
      <c r="G58" s="291"/>
      <c r="H58" s="211"/>
      <c r="I58" s="199">
        <v>6</v>
      </c>
      <c r="J58" s="231"/>
      <c r="K58" s="229"/>
      <c r="L58" s="211"/>
      <c r="M58" s="203"/>
      <c r="N58" s="325"/>
    </row>
    <row r="59" spans="1:15" ht="20.25" thickBot="1" x14ac:dyDescent="0.3">
      <c r="A59" s="272">
        <v>35</v>
      </c>
      <c r="B59" s="302" t="s">
        <v>77</v>
      </c>
      <c r="C59" s="359" t="s">
        <v>22</v>
      </c>
      <c r="D59" s="309" t="s">
        <v>30</v>
      </c>
      <c r="E59" s="310"/>
      <c r="F59" s="289">
        <v>672</v>
      </c>
      <c r="G59" s="253">
        <v>0</v>
      </c>
      <c r="H59" s="210">
        <f>F59-G59</f>
        <v>672</v>
      </c>
      <c r="I59" s="199">
        <v>854</v>
      </c>
      <c r="J59" s="233">
        <v>2</v>
      </c>
      <c r="K59" s="235">
        <v>1</v>
      </c>
      <c r="L59" s="210">
        <f>I59+I60+K59</f>
        <v>922</v>
      </c>
      <c r="M59" s="202">
        <f>IF((H59-L59)&lt;0,L59-H59,0)</f>
        <v>250</v>
      </c>
      <c r="N59" s="200">
        <f>IF((H59-L59)&gt;0,H59-L59,0)</f>
        <v>0</v>
      </c>
    </row>
    <row r="60" spans="1:15" ht="20.25" thickBot="1" x14ac:dyDescent="0.3">
      <c r="A60" s="273"/>
      <c r="B60" s="303"/>
      <c r="C60" s="360"/>
      <c r="D60" s="251" t="s">
        <v>41</v>
      </c>
      <c r="E60" s="308"/>
      <c r="F60" s="291"/>
      <c r="G60" s="246"/>
      <c r="H60" s="211"/>
      <c r="I60" s="199">
        <v>67</v>
      </c>
      <c r="J60" s="234"/>
      <c r="K60" s="236"/>
      <c r="L60" s="211"/>
      <c r="M60" s="203"/>
      <c r="N60" s="201"/>
      <c r="O60" s="36"/>
    </row>
    <row r="61" spans="1:15" ht="20.25" thickBot="1" x14ac:dyDescent="0.3">
      <c r="A61" s="272">
        <v>36</v>
      </c>
      <c r="B61" s="302" t="s">
        <v>78</v>
      </c>
      <c r="C61" s="292" t="s">
        <v>22</v>
      </c>
      <c r="D61" s="294" t="s">
        <v>30</v>
      </c>
      <c r="E61" s="248"/>
      <c r="F61" s="289">
        <v>1344</v>
      </c>
      <c r="G61" s="253">
        <v>0</v>
      </c>
      <c r="H61" s="210">
        <f>F61-G61</f>
        <v>1344</v>
      </c>
      <c r="I61" s="199">
        <v>1707</v>
      </c>
      <c r="J61" s="227">
        <v>10</v>
      </c>
      <c r="K61" s="330">
        <v>12</v>
      </c>
      <c r="L61" s="210">
        <f>I61+I62+K61</f>
        <v>2962</v>
      </c>
      <c r="M61" s="202">
        <f>IF((H61-L61)&lt;0,L61-H61,0)</f>
        <v>1618</v>
      </c>
      <c r="N61" s="200">
        <f>IF((H61-L61)&gt;0,H61-L61,0)</f>
        <v>0</v>
      </c>
      <c r="O61" s="36"/>
    </row>
    <row r="62" spans="1:15" ht="20.25" thickBot="1" x14ac:dyDescent="0.3">
      <c r="A62" s="363"/>
      <c r="B62" s="303"/>
      <c r="C62" s="293"/>
      <c r="D62" s="251" t="s">
        <v>41</v>
      </c>
      <c r="E62" s="252"/>
      <c r="F62" s="291"/>
      <c r="G62" s="246"/>
      <c r="H62" s="211"/>
      <c r="I62" s="199">
        <v>1243</v>
      </c>
      <c r="J62" s="229"/>
      <c r="K62" s="229"/>
      <c r="L62" s="211"/>
      <c r="M62" s="203"/>
      <c r="N62" s="201"/>
      <c r="O62" s="36"/>
    </row>
    <row r="63" spans="1:15" ht="20.25" thickBot="1" x14ac:dyDescent="0.3">
      <c r="A63" s="272">
        <v>37</v>
      </c>
      <c r="B63" s="274" t="s">
        <v>80</v>
      </c>
      <c r="C63" s="292" t="s">
        <v>81</v>
      </c>
      <c r="D63" s="294" t="s">
        <v>30</v>
      </c>
      <c r="E63" s="248"/>
      <c r="F63" s="253">
        <v>432</v>
      </c>
      <c r="G63" s="253">
        <v>0</v>
      </c>
      <c r="H63" s="210">
        <f>F63-G63</f>
        <v>432</v>
      </c>
      <c r="I63" s="199">
        <v>185</v>
      </c>
      <c r="J63" s="227">
        <v>0</v>
      </c>
      <c r="K63" s="227">
        <v>0</v>
      </c>
      <c r="L63" s="210">
        <f>I63+I64+K63</f>
        <v>311</v>
      </c>
      <c r="M63" s="202">
        <f>IF((H63-L63)&lt;0,L63-H63,0)</f>
        <v>0</v>
      </c>
      <c r="N63" s="200">
        <f>IF((H63-L63)&gt;0,H63-L63,0)</f>
        <v>121</v>
      </c>
      <c r="O63" s="36"/>
    </row>
    <row r="64" spans="1:15" ht="20.25" thickBot="1" x14ac:dyDescent="0.3">
      <c r="A64" s="273"/>
      <c r="B64" s="275"/>
      <c r="C64" s="293"/>
      <c r="D64" s="237" t="s">
        <v>15</v>
      </c>
      <c r="E64" s="238"/>
      <c r="F64" s="246"/>
      <c r="G64" s="246"/>
      <c r="H64" s="211"/>
      <c r="I64" s="199">
        <v>126</v>
      </c>
      <c r="J64" s="229"/>
      <c r="K64" s="229"/>
      <c r="L64" s="211"/>
      <c r="M64" s="203"/>
      <c r="N64" s="201"/>
      <c r="O64" s="36"/>
    </row>
    <row r="65" spans="1:15" ht="20.25" thickBot="1" x14ac:dyDescent="0.3">
      <c r="A65" s="304">
        <v>38</v>
      </c>
      <c r="B65" s="302" t="s">
        <v>159</v>
      </c>
      <c r="C65" s="292" t="s">
        <v>22</v>
      </c>
      <c r="D65" s="247" t="s">
        <v>30</v>
      </c>
      <c r="E65" s="248"/>
      <c r="F65" s="253">
        <v>512</v>
      </c>
      <c r="G65" s="253">
        <v>0</v>
      </c>
      <c r="H65" s="210">
        <f>F65-G65</f>
        <v>512</v>
      </c>
      <c r="I65" s="199">
        <v>472</v>
      </c>
      <c r="J65" s="227">
        <v>3</v>
      </c>
      <c r="K65" s="227">
        <v>1</v>
      </c>
      <c r="L65" s="210">
        <f>I65+I66+K65</f>
        <v>917</v>
      </c>
      <c r="M65" s="202">
        <f>IF((H65-L65)&lt;0,L65-H65,0)</f>
        <v>405</v>
      </c>
      <c r="N65" s="200">
        <f>IF((H65-L65)&gt;0,H65-L65,0)</f>
        <v>0</v>
      </c>
      <c r="O65" s="37"/>
    </row>
    <row r="66" spans="1:15" ht="20.25" thickBot="1" x14ac:dyDescent="0.3">
      <c r="A66" s="305"/>
      <c r="B66" s="303"/>
      <c r="C66" s="293"/>
      <c r="D66" s="251" t="s">
        <v>41</v>
      </c>
      <c r="E66" s="252"/>
      <c r="F66" s="246"/>
      <c r="G66" s="246"/>
      <c r="H66" s="211"/>
      <c r="I66" s="199">
        <v>444</v>
      </c>
      <c r="J66" s="229"/>
      <c r="K66" s="229"/>
      <c r="L66" s="211"/>
      <c r="M66" s="203"/>
      <c r="N66" s="201"/>
      <c r="O66" s="37"/>
    </row>
    <row r="67" spans="1:15" ht="20.25" thickBot="1" x14ac:dyDescent="0.3">
      <c r="A67" s="269">
        <v>39</v>
      </c>
      <c r="B67" s="262" t="s">
        <v>33</v>
      </c>
      <c r="C67" s="215" t="s">
        <v>25</v>
      </c>
      <c r="D67" s="239" t="s">
        <v>30</v>
      </c>
      <c r="E67" s="240"/>
      <c r="F67" s="204">
        <v>547</v>
      </c>
      <c r="G67" s="204">
        <v>0</v>
      </c>
      <c r="H67" s="210">
        <f t="shared" ref="H67" si="20">F67-G67</f>
        <v>547</v>
      </c>
      <c r="I67" s="199">
        <v>174</v>
      </c>
      <c r="J67" s="227">
        <v>1</v>
      </c>
      <c r="K67" s="227">
        <v>0</v>
      </c>
      <c r="L67" s="210">
        <f>I67+I68+I69+K67</f>
        <v>580</v>
      </c>
      <c r="M67" s="202">
        <f t="shared" ref="M67" si="21">IF((H67-L67)&lt;0,L67-H67,0)</f>
        <v>33</v>
      </c>
      <c r="N67" s="200">
        <f t="shared" ref="N67" si="22">IF((H67-L67)&gt;0,H67-L67,0)</f>
        <v>0</v>
      </c>
    </row>
    <row r="68" spans="1:15" ht="20.25" thickBot="1" x14ac:dyDescent="0.3">
      <c r="A68" s="270"/>
      <c r="B68" s="263"/>
      <c r="C68" s="216"/>
      <c r="D68" s="239" t="s">
        <v>101</v>
      </c>
      <c r="E68" s="240"/>
      <c r="F68" s="205"/>
      <c r="G68" s="205"/>
      <c r="H68" s="226"/>
      <c r="I68" s="199">
        <v>395</v>
      </c>
      <c r="J68" s="228"/>
      <c r="K68" s="228"/>
      <c r="L68" s="226"/>
      <c r="M68" s="314"/>
      <c r="N68" s="224"/>
    </row>
    <row r="69" spans="1:15" ht="20.25" thickBot="1" x14ac:dyDescent="0.3">
      <c r="A69" s="271"/>
      <c r="B69" s="264"/>
      <c r="C69" s="217"/>
      <c r="D69" s="237" t="s">
        <v>15</v>
      </c>
      <c r="E69" s="238"/>
      <c r="F69" s="206"/>
      <c r="G69" s="206"/>
      <c r="H69" s="211"/>
      <c r="I69" s="199">
        <v>11</v>
      </c>
      <c r="J69" s="229"/>
      <c r="K69" s="229"/>
      <c r="L69" s="211"/>
      <c r="M69" s="203"/>
      <c r="N69" s="201"/>
    </row>
    <row r="70" spans="1:15" ht="19.5" thickBot="1" x14ac:dyDescent="0.3">
      <c r="A70" s="259" t="s">
        <v>28</v>
      </c>
      <c r="B70" s="260"/>
      <c r="C70" s="260"/>
      <c r="D70" s="260"/>
      <c r="E70" s="261"/>
      <c r="F70" s="50">
        <f t="shared" ref="F70:M70" si="23">SUM(F43:F69)</f>
        <v>6860</v>
      </c>
      <c r="G70" s="50">
        <f t="shared" si="23"/>
        <v>0</v>
      </c>
      <c r="H70" s="50">
        <f t="shared" si="23"/>
        <v>6860</v>
      </c>
      <c r="I70" s="50">
        <f t="shared" si="23"/>
        <v>13232</v>
      </c>
      <c r="J70" s="50">
        <f t="shared" si="23"/>
        <v>88</v>
      </c>
      <c r="K70" s="50">
        <f t="shared" si="23"/>
        <v>77</v>
      </c>
      <c r="L70" s="50">
        <f t="shared" si="23"/>
        <v>13309</v>
      </c>
      <c r="M70" s="59">
        <f t="shared" si="23"/>
        <v>6589</v>
      </c>
      <c r="N70" s="67">
        <f>SUM(N43:N69)</f>
        <v>140</v>
      </c>
      <c r="O70" s="38"/>
    </row>
    <row r="71" spans="1:15" ht="20.25" thickBot="1" x14ac:dyDescent="0.3">
      <c r="A71" s="311" t="s">
        <v>63</v>
      </c>
      <c r="B71" s="312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3"/>
    </row>
    <row r="72" spans="1:15" ht="20.25" thickBot="1" x14ac:dyDescent="0.3">
      <c r="A72" s="39">
        <v>40</v>
      </c>
      <c r="B72" s="40" t="s">
        <v>54</v>
      </c>
      <c r="C72" s="41" t="s">
        <v>25</v>
      </c>
      <c r="D72" s="239" t="s">
        <v>30</v>
      </c>
      <c r="E72" s="240"/>
      <c r="F72" s="26">
        <v>436</v>
      </c>
      <c r="G72" s="26">
        <v>0</v>
      </c>
      <c r="H72" s="49">
        <f>F72-G72</f>
        <v>436</v>
      </c>
      <c r="I72" s="199">
        <v>423</v>
      </c>
      <c r="J72" s="199">
        <v>2</v>
      </c>
      <c r="K72" s="199">
        <v>1</v>
      </c>
      <c r="L72" s="49">
        <f>I72+K72</f>
        <v>424</v>
      </c>
      <c r="M72" s="58">
        <f t="shared" ref="M72:M79" si="24">IF((H72-L72)&lt;0,L72-H72,0)</f>
        <v>0</v>
      </c>
      <c r="N72" s="66">
        <f>IF((H72-L72)&gt;0,H72-L72,0)</f>
        <v>12</v>
      </c>
    </row>
    <row r="73" spans="1:15" ht="20.25" thickBot="1" x14ac:dyDescent="0.3">
      <c r="A73" s="4">
        <v>41</v>
      </c>
      <c r="B73" s="42" t="s">
        <v>55</v>
      </c>
      <c r="C73" s="10" t="s">
        <v>25</v>
      </c>
      <c r="D73" s="239" t="s">
        <v>171</v>
      </c>
      <c r="E73" s="240"/>
      <c r="F73" s="43">
        <v>20</v>
      </c>
      <c r="G73" s="26">
        <v>0</v>
      </c>
      <c r="H73" s="49">
        <f t="shared" ref="H73:H76" si="25">F73-G73</f>
        <v>20</v>
      </c>
      <c r="I73" s="11">
        <v>6</v>
      </c>
      <c r="J73" s="11">
        <v>0</v>
      </c>
      <c r="K73" s="11">
        <v>0</v>
      </c>
      <c r="L73" s="49">
        <f>I73+K73</f>
        <v>6</v>
      </c>
      <c r="M73" s="58">
        <f t="shared" si="24"/>
        <v>0</v>
      </c>
      <c r="N73" s="66">
        <f t="shared" ref="N73:N76" si="26">IF((H73-L73)&gt;0,H73-L73,0)</f>
        <v>14</v>
      </c>
    </row>
    <row r="74" spans="1:15" ht="20.25" thickBot="1" x14ac:dyDescent="0.3">
      <c r="A74" s="295">
        <v>42</v>
      </c>
      <c r="B74" s="300" t="s">
        <v>56</v>
      </c>
      <c r="C74" s="215" t="s">
        <v>49</v>
      </c>
      <c r="D74" s="267" t="s">
        <v>15</v>
      </c>
      <c r="E74" s="268"/>
      <c r="F74" s="316">
        <v>290</v>
      </c>
      <c r="G74" s="204">
        <v>0</v>
      </c>
      <c r="H74" s="210">
        <f t="shared" si="25"/>
        <v>290</v>
      </c>
      <c r="I74" s="44">
        <v>349</v>
      </c>
      <c r="J74" s="249">
        <v>2</v>
      </c>
      <c r="K74" s="249">
        <v>2</v>
      </c>
      <c r="L74" s="210">
        <f>I74+I75+K74</f>
        <v>365</v>
      </c>
      <c r="M74" s="202">
        <f>IF((H74-L74)&lt;0,L74-H74,0)</f>
        <v>75</v>
      </c>
      <c r="N74" s="200">
        <f>IF((H74-L74)&gt;0,H74-L74,0)</f>
        <v>0</v>
      </c>
    </row>
    <row r="75" spans="1:15" ht="20.25" thickBot="1" x14ac:dyDescent="0.3">
      <c r="A75" s="296"/>
      <c r="B75" s="301"/>
      <c r="C75" s="217"/>
      <c r="D75" s="267" t="s">
        <v>64</v>
      </c>
      <c r="E75" s="268"/>
      <c r="F75" s="317"/>
      <c r="G75" s="206"/>
      <c r="H75" s="211"/>
      <c r="I75" s="44">
        <v>14</v>
      </c>
      <c r="J75" s="250"/>
      <c r="K75" s="250"/>
      <c r="L75" s="211"/>
      <c r="M75" s="203"/>
      <c r="N75" s="201"/>
    </row>
    <row r="76" spans="1:15" ht="20.25" thickBot="1" x14ac:dyDescent="0.3">
      <c r="A76" s="269">
        <v>43</v>
      </c>
      <c r="B76" s="262" t="s">
        <v>57</v>
      </c>
      <c r="C76" s="215" t="s">
        <v>25</v>
      </c>
      <c r="D76" s="239" t="s">
        <v>66</v>
      </c>
      <c r="E76" s="240"/>
      <c r="F76" s="204">
        <v>400</v>
      </c>
      <c r="G76" s="204">
        <v>0</v>
      </c>
      <c r="H76" s="210">
        <f t="shared" si="25"/>
        <v>400</v>
      </c>
      <c r="I76" s="199">
        <v>365</v>
      </c>
      <c r="J76" s="227">
        <v>5</v>
      </c>
      <c r="K76" s="227">
        <v>0</v>
      </c>
      <c r="L76" s="210">
        <f>I76+I77+I78+K76</f>
        <v>368</v>
      </c>
      <c r="M76" s="202">
        <f>IF((H76-L76)&lt;0,L76-H76,0)</f>
        <v>0</v>
      </c>
      <c r="N76" s="200">
        <f t="shared" si="26"/>
        <v>32</v>
      </c>
    </row>
    <row r="77" spans="1:15" ht="20.25" thickBot="1" x14ac:dyDescent="0.3">
      <c r="A77" s="270"/>
      <c r="B77" s="263"/>
      <c r="C77" s="216"/>
      <c r="D77" s="239" t="s">
        <v>65</v>
      </c>
      <c r="E77" s="240"/>
      <c r="F77" s="205"/>
      <c r="G77" s="205"/>
      <c r="H77" s="226"/>
      <c r="I77" s="199">
        <v>3</v>
      </c>
      <c r="J77" s="228"/>
      <c r="K77" s="228"/>
      <c r="L77" s="226"/>
      <c r="M77" s="314"/>
      <c r="N77" s="224"/>
    </row>
    <row r="78" spans="1:15" ht="20.25" thickBot="1" x14ac:dyDescent="0.3">
      <c r="A78" s="271"/>
      <c r="B78" s="264"/>
      <c r="C78" s="217"/>
      <c r="D78" s="239" t="s">
        <v>58</v>
      </c>
      <c r="E78" s="240"/>
      <c r="F78" s="206"/>
      <c r="G78" s="206"/>
      <c r="H78" s="211"/>
      <c r="I78" s="199">
        <v>0</v>
      </c>
      <c r="J78" s="229"/>
      <c r="K78" s="229"/>
      <c r="L78" s="211"/>
      <c r="M78" s="203"/>
      <c r="N78" s="201"/>
    </row>
    <row r="79" spans="1:15" ht="20.25" thickBot="1" x14ac:dyDescent="0.3">
      <c r="A79" s="295">
        <v>44</v>
      </c>
      <c r="B79" s="300" t="s">
        <v>59</v>
      </c>
      <c r="C79" s="215" t="s">
        <v>22</v>
      </c>
      <c r="D79" s="241" t="s">
        <v>30</v>
      </c>
      <c r="E79" s="242"/>
      <c r="F79" s="289">
        <v>500</v>
      </c>
      <c r="G79" s="245">
        <v>0</v>
      </c>
      <c r="H79" s="210">
        <f>F79-G79</f>
        <v>500</v>
      </c>
      <c r="I79" s="199">
        <v>122</v>
      </c>
      <c r="J79" s="227">
        <v>5</v>
      </c>
      <c r="K79" s="227">
        <v>1</v>
      </c>
      <c r="L79" s="210">
        <f>I79+I80+K79</f>
        <v>447</v>
      </c>
      <c r="M79" s="202">
        <f t="shared" si="24"/>
        <v>0</v>
      </c>
      <c r="N79" s="200">
        <f>IF((H79-L79)&gt;0,H79-L79,0)</f>
        <v>53</v>
      </c>
    </row>
    <row r="80" spans="1:15" ht="20.25" thickBot="1" x14ac:dyDescent="0.3">
      <c r="A80" s="296"/>
      <c r="B80" s="301"/>
      <c r="C80" s="217"/>
      <c r="D80" s="243" t="s">
        <v>41</v>
      </c>
      <c r="E80" s="244"/>
      <c r="F80" s="291"/>
      <c r="G80" s="246"/>
      <c r="H80" s="211"/>
      <c r="I80" s="199">
        <v>324</v>
      </c>
      <c r="J80" s="229"/>
      <c r="K80" s="229"/>
      <c r="L80" s="211"/>
      <c r="M80" s="203"/>
      <c r="N80" s="201"/>
    </row>
    <row r="81" spans="1:14" ht="20.25" thickBot="1" x14ac:dyDescent="0.3">
      <c r="A81" s="295">
        <v>45</v>
      </c>
      <c r="B81" s="297" t="s">
        <v>60</v>
      </c>
      <c r="C81" s="212" t="s">
        <v>61</v>
      </c>
      <c r="D81" s="241" t="s">
        <v>30</v>
      </c>
      <c r="E81" s="242"/>
      <c r="F81" s="289">
        <v>224</v>
      </c>
      <c r="G81" s="289">
        <v>0</v>
      </c>
      <c r="H81" s="286">
        <f>F81-G81</f>
        <v>224</v>
      </c>
      <c r="I81" s="199">
        <v>133</v>
      </c>
      <c r="J81" s="283">
        <v>0</v>
      </c>
      <c r="K81" s="227">
        <v>0</v>
      </c>
      <c r="L81" s="225">
        <f>I81+I82+I83+I84+K81</f>
        <v>264</v>
      </c>
      <c r="M81" s="221">
        <f>IF((H81-L81)&lt;0,L81-H81,0)</f>
        <v>40</v>
      </c>
      <c r="N81" s="200">
        <f>IF((H81-L81)&gt;0,H81-L81,0)</f>
        <v>0</v>
      </c>
    </row>
    <row r="82" spans="1:14" ht="20.25" thickBot="1" x14ac:dyDescent="0.3">
      <c r="A82" s="315"/>
      <c r="B82" s="298"/>
      <c r="C82" s="213"/>
      <c r="D82" s="243" t="s">
        <v>41</v>
      </c>
      <c r="E82" s="244"/>
      <c r="F82" s="290"/>
      <c r="G82" s="290"/>
      <c r="H82" s="287"/>
      <c r="I82" s="199">
        <v>83</v>
      </c>
      <c r="J82" s="284"/>
      <c r="K82" s="228"/>
      <c r="L82" s="226"/>
      <c r="M82" s="222"/>
      <c r="N82" s="224"/>
    </row>
    <row r="83" spans="1:14" ht="20.25" thickBot="1" x14ac:dyDescent="0.3">
      <c r="A83" s="315"/>
      <c r="B83" s="298"/>
      <c r="C83" s="213"/>
      <c r="D83" s="267" t="s">
        <v>15</v>
      </c>
      <c r="E83" s="268"/>
      <c r="F83" s="290"/>
      <c r="G83" s="290"/>
      <c r="H83" s="287"/>
      <c r="I83" s="199">
        <v>48</v>
      </c>
      <c r="J83" s="284"/>
      <c r="K83" s="228"/>
      <c r="L83" s="226"/>
      <c r="M83" s="222"/>
      <c r="N83" s="224"/>
    </row>
    <row r="84" spans="1:14" ht="20.25" thickBot="1" x14ac:dyDescent="0.3">
      <c r="A84" s="296"/>
      <c r="B84" s="299"/>
      <c r="C84" s="214"/>
      <c r="D84" s="267" t="s">
        <v>64</v>
      </c>
      <c r="E84" s="268"/>
      <c r="F84" s="291"/>
      <c r="G84" s="291"/>
      <c r="H84" s="288"/>
      <c r="I84" s="199">
        <v>0</v>
      </c>
      <c r="J84" s="285"/>
      <c r="K84" s="229"/>
      <c r="L84" s="211"/>
      <c r="M84" s="223"/>
      <c r="N84" s="201"/>
    </row>
    <row r="85" spans="1:14" ht="20.25" thickBot="1" x14ac:dyDescent="0.3">
      <c r="A85" s="218" t="s">
        <v>28</v>
      </c>
      <c r="B85" s="219"/>
      <c r="C85" s="219"/>
      <c r="D85" s="219"/>
      <c r="E85" s="220"/>
      <c r="F85" s="50">
        <f>SUM(F72:F84)</f>
        <v>1870</v>
      </c>
      <c r="G85" s="50">
        <f t="shared" ref="G85:M85" si="27">SUM(G72:G84)</f>
        <v>0</v>
      </c>
      <c r="H85" s="50">
        <f t="shared" si="27"/>
        <v>1870</v>
      </c>
      <c r="I85" s="50">
        <f t="shared" si="27"/>
        <v>1870</v>
      </c>
      <c r="J85" s="50">
        <f t="shared" si="27"/>
        <v>14</v>
      </c>
      <c r="K85" s="50">
        <f>SUM(K72:K84)</f>
        <v>4</v>
      </c>
      <c r="L85" s="50">
        <f t="shared" si="27"/>
        <v>1874</v>
      </c>
      <c r="M85" s="59">
        <f t="shared" si="27"/>
        <v>115</v>
      </c>
      <c r="N85" s="67">
        <f>SUM(N72:N84)</f>
        <v>111</v>
      </c>
    </row>
    <row r="86" spans="1:14" ht="19.5" thickBot="1" x14ac:dyDescent="0.3">
      <c r="A86" s="207" t="s">
        <v>89</v>
      </c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9"/>
    </row>
    <row r="87" spans="1:14" ht="20.25" thickBot="1" x14ac:dyDescent="0.3">
      <c r="A87" s="45">
        <v>46</v>
      </c>
      <c r="B87" s="27" t="s">
        <v>90</v>
      </c>
      <c r="C87" s="46" t="s">
        <v>49</v>
      </c>
      <c r="D87" s="265" t="s">
        <v>64</v>
      </c>
      <c r="E87" s="266"/>
      <c r="F87" s="47">
        <v>302</v>
      </c>
      <c r="G87" s="47">
        <v>0</v>
      </c>
      <c r="H87" s="54">
        <f>F87-G87</f>
        <v>302</v>
      </c>
      <c r="I87" s="11">
        <v>193</v>
      </c>
      <c r="J87" s="11">
        <v>0</v>
      </c>
      <c r="K87" s="11">
        <v>0</v>
      </c>
      <c r="L87" s="54">
        <f>I87+K87</f>
        <v>193</v>
      </c>
      <c r="M87" s="58">
        <f t="shared" ref="M87" si="28">IF((H87-L87)&lt;0,L87-H87,0)</f>
        <v>0</v>
      </c>
      <c r="N87" s="66">
        <f t="shared" ref="N87:N88" si="29">IF((H87-L87)&gt;0,H87-L87,0)</f>
        <v>109</v>
      </c>
    </row>
    <row r="88" spans="1:14" ht="20.25" thickBot="1" x14ac:dyDescent="0.3">
      <c r="A88" s="254" t="s">
        <v>91</v>
      </c>
      <c r="B88" s="257"/>
      <c r="C88" s="257"/>
      <c r="D88" s="257"/>
      <c r="E88" s="258"/>
      <c r="F88" s="55">
        <f>F87</f>
        <v>302</v>
      </c>
      <c r="G88" s="55">
        <f t="shared" ref="G88:M88" si="30">G87</f>
        <v>0</v>
      </c>
      <c r="H88" s="55">
        <f t="shared" si="30"/>
        <v>302</v>
      </c>
      <c r="I88" s="55">
        <f t="shared" si="30"/>
        <v>193</v>
      </c>
      <c r="J88" s="55">
        <f t="shared" si="30"/>
        <v>0</v>
      </c>
      <c r="K88" s="55">
        <f t="shared" si="30"/>
        <v>0</v>
      </c>
      <c r="L88" s="55">
        <f t="shared" si="30"/>
        <v>193</v>
      </c>
      <c r="M88" s="62">
        <f t="shared" si="30"/>
        <v>0</v>
      </c>
      <c r="N88" s="65">
        <f t="shared" si="29"/>
        <v>109</v>
      </c>
    </row>
    <row r="89" spans="1:14" ht="19.5" thickBot="1" x14ac:dyDescent="0.3">
      <c r="A89" s="207" t="s">
        <v>129</v>
      </c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9"/>
    </row>
    <row r="90" spans="1:14" ht="19.5" thickBot="1" x14ac:dyDescent="0.3">
      <c r="A90" s="23">
        <v>47</v>
      </c>
      <c r="B90" s="24" t="s">
        <v>82</v>
      </c>
      <c r="C90" s="48" t="s">
        <v>25</v>
      </c>
      <c r="D90" s="279" t="s">
        <v>30</v>
      </c>
      <c r="E90" s="280"/>
      <c r="F90" s="16">
        <v>75</v>
      </c>
      <c r="G90" s="16">
        <v>0</v>
      </c>
      <c r="H90" s="49">
        <f>F90-G90</f>
        <v>75</v>
      </c>
      <c r="I90" s="199">
        <v>60</v>
      </c>
      <c r="J90" s="199"/>
      <c r="K90" s="199">
        <v>3</v>
      </c>
      <c r="L90" s="49">
        <f>I90+K90</f>
        <v>63</v>
      </c>
      <c r="M90" s="58">
        <f>IF((H90-L90)&lt;0,L90-H90,0)</f>
        <v>0</v>
      </c>
      <c r="N90" s="66">
        <f t="shared" ref="N90:N95" si="31">IF((H90-L90)&gt;0,H90-L90,0)</f>
        <v>12</v>
      </c>
    </row>
    <row r="91" spans="1:14" ht="19.5" thickBot="1" x14ac:dyDescent="0.3">
      <c r="A91" s="23">
        <v>48</v>
      </c>
      <c r="B91" s="24" t="s">
        <v>84</v>
      </c>
      <c r="C91" s="48" t="s">
        <v>19</v>
      </c>
      <c r="D91" s="281" t="s">
        <v>83</v>
      </c>
      <c r="E91" s="282"/>
      <c r="F91" s="16">
        <v>135</v>
      </c>
      <c r="G91" s="16">
        <v>0</v>
      </c>
      <c r="H91" s="49">
        <f t="shared" ref="H91:H94" si="32">F91-G91</f>
        <v>135</v>
      </c>
      <c r="I91" s="199">
        <v>89</v>
      </c>
      <c r="J91" s="199">
        <v>0</v>
      </c>
      <c r="K91" s="199">
        <v>6</v>
      </c>
      <c r="L91" s="49">
        <f t="shared" ref="L91:L94" si="33">I91+K91</f>
        <v>95</v>
      </c>
      <c r="M91" s="58">
        <f t="shared" ref="M91:M94" si="34">IF((H91-L91)&lt;0,L91-H91,0)</f>
        <v>0</v>
      </c>
      <c r="N91" s="66">
        <f t="shared" si="31"/>
        <v>40</v>
      </c>
    </row>
    <row r="92" spans="1:14" ht="19.5" thickBot="1" x14ac:dyDescent="0.3">
      <c r="A92" s="23">
        <v>49</v>
      </c>
      <c r="B92" s="24" t="s">
        <v>85</v>
      </c>
      <c r="C92" s="48" t="s">
        <v>25</v>
      </c>
      <c r="D92" s="281" t="s">
        <v>83</v>
      </c>
      <c r="E92" s="282"/>
      <c r="F92" s="16">
        <v>121</v>
      </c>
      <c r="G92" s="16">
        <v>0</v>
      </c>
      <c r="H92" s="49">
        <f t="shared" si="32"/>
        <v>121</v>
      </c>
      <c r="I92" s="199">
        <v>115</v>
      </c>
      <c r="J92" s="199">
        <v>0</v>
      </c>
      <c r="K92" s="199">
        <v>0</v>
      </c>
      <c r="L92" s="49">
        <f t="shared" si="33"/>
        <v>115</v>
      </c>
      <c r="M92" s="58">
        <f t="shared" si="34"/>
        <v>0</v>
      </c>
      <c r="N92" s="66">
        <f t="shared" si="31"/>
        <v>6</v>
      </c>
    </row>
    <row r="93" spans="1:14" ht="19.5" thickBot="1" x14ac:dyDescent="0.3">
      <c r="A93" s="23">
        <v>50</v>
      </c>
      <c r="B93" s="24" t="s">
        <v>86</v>
      </c>
      <c r="C93" s="48" t="s">
        <v>25</v>
      </c>
      <c r="D93" s="279" t="s">
        <v>30</v>
      </c>
      <c r="E93" s="280"/>
      <c r="F93" s="16">
        <v>16</v>
      </c>
      <c r="G93" s="16">
        <v>0</v>
      </c>
      <c r="H93" s="49">
        <f t="shared" si="32"/>
        <v>16</v>
      </c>
      <c r="I93" s="199">
        <v>0</v>
      </c>
      <c r="J93" s="199">
        <v>0</v>
      </c>
      <c r="K93" s="199">
        <v>0</v>
      </c>
      <c r="L93" s="49">
        <f t="shared" si="33"/>
        <v>0</v>
      </c>
      <c r="M93" s="58">
        <f t="shared" si="34"/>
        <v>0</v>
      </c>
      <c r="N93" s="66">
        <f t="shared" si="31"/>
        <v>16</v>
      </c>
    </row>
    <row r="94" spans="1:14" ht="19.5" thickBot="1" x14ac:dyDescent="0.3">
      <c r="A94" s="23">
        <v>51</v>
      </c>
      <c r="B94" s="24" t="s">
        <v>87</v>
      </c>
      <c r="C94" s="48" t="s">
        <v>25</v>
      </c>
      <c r="D94" s="279" t="s">
        <v>30</v>
      </c>
      <c r="E94" s="280"/>
      <c r="F94" s="16">
        <v>115</v>
      </c>
      <c r="G94" s="16">
        <v>0</v>
      </c>
      <c r="H94" s="49">
        <f t="shared" si="32"/>
        <v>115</v>
      </c>
      <c r="I94" s="199">
        <v>63</v>
      </c>
      <c r="J94" s="199">
        <v>0</v>
      </c>
      <c r="K94" s="199">
        <v>0</v>
      </c>
      <c r="L94" s="49">
        <f t="shared" si="33"/>
        <v>63</v>
      </c>
      <c r="M94" s="58">
        <f t="shared" si="34"/>
        <v>0</v>
      </c>
      <c r="N94" s="66">
        <f t="shared" si="31"/>
        <v>52</v>
      </c>
    </row>
    <row r="95" spans="1:14" ht="20.25" thickBot="1" x14ac:dyDescent="0.3">
      <c r="A95" s="276" t="s">
        <v>88</v>
      </c>
      <c r="B95" s="277"/>
      <c r="C95" s="277"/>
      <c r="D95" s="277"/>
      <c r="E95" s="278"/>
      <c r="F95" s="50">
        <f t="shared" ref="F95:M95" si="35">SUM(F90:F94)</f>
        <v>462</v>
      </c>
      <c r="G95" s="50">
        <f t="shared" si="35"/>
        <v>0</v>
      </c>
      <c r="H95" s="50">
        <f t="shared" si="35"/>
        <v>462</v>
      </c>
      <c r="I95" s="50">
        <f t="shared" si="35"/>
        <v>327</v>
      </c>
      <c r="J95" s="50">
        <f t="shared" si="35"/>
        <v>0</v>
      </c>
      <c r="K95" s="50">
        <f t="shared" si="35"/>
        <v>9</v>
      </c>
      <c r="L95" s="50">
        <f t="shared" si="35"/>
        <v>336</v>
      </c>
      <c r="M95" s="59">
        <f t="shared" si="35"/>
        <v>0</v>
      </c>
      <c r="N95" s="65">
        <f t="shared" si="31"/>
        <v>126</v>
      </c>
    </row>
    <row r="96" spans="1:14" ht="20.25" thickBot="1" x14ac:dyDescent="0.3">
      <c r="A96" s="254" t="s">
        <v>92</v>
      </c>
      <c r="B96" s="255"/>
      <c r="C96" s="255"/>
      <c r="D96" s="255"/>
      <c r="E96" s="256"/>
      <c r="F96" s="56">
        <f>SUM(F21+F32+F42+F70+F85+F95+F87)</f>
        <v>29582</v>
      </c>
      <c r="G96" s="56">
        <f>SUM(G21+G32+G42+G70+G85+G95+G87)</f>
        <v>208</v>
      </c>
      <c r="H96" s="56">
        <f>SUM(H21+H32+H42+H70+H85+H87)</f>
        <v>28912</v>
      </c>
      <c r="I96" s="56">
        <f>SUM(I21+I32+I42+I70+I85+I95+I88)</f>
        <v>51224</v>
      </c>
      <c r="J96" s="56">
        <f>SUM(J21+J32+J42+J70+J85+J95+J87)</f>
        <v>255</v>
      </c>
      <c r="K96" s="56">
        <f>SUM(K21+K32+K42+K70+K85+K95+K87)</f>
        <v>156</v>
      </c>
      <c r="L96" s="56">
        <f>SUM(L21+L32+L42+L70+L85+L88+L95)</f>
        <v>51380</v>
      </c>
      <c r="M96" s="63">
        <f>SUM(M21+M32+M42+M70+M85+M88)</f>
        <v>22961</v>
      </c>
      <c r="N96" s="64">
        <f>SUM(N21+N32+N42+N70+N85+N88)</f>
        <v>829</v>
      </c>
    </row>
    <row r="97" spans="7:12" x14ac:dyDescent="0.25">
      <c r="G97" s="57"/>
      <c r="L97" s="57"/>
    </row>
  </sheetData>
  <sheetProtection password="F51A" sheet="1" objects="1" scenarios="1" formatColumns="0" formatRows="0" selectLockedCells="1" sort="0" autoFilter="0"/>
  <autoFilter ref="A8:N96">
    <filterColumn colId="3" showButton="0"/>
  </autoFilter>
  <mergeCells count="255">
    <mergeCell ref="D13:E13"/>
    <mergeCell ref="D17:E17"/>
    <mergeCell ref="D16:E16"/>
    <mergeCell ref="D15:E15"/>
    <mergeCell ref="D14:E14"/>
    <mergeCell ref="D29:E29"/>
    <mergeCell ref="D30:E30"/>
    <mergeCell ref="D26:E26"/>
    <mergeCell ref="D31:E31"/>
    <mergeCell ref="D18:E18"/>
    <mergeCell ref="D22:E22"/>
    <mergeCell ref="D19:E19"/>
    <mergeCell ref="D27:E27"/>
    <mergeCell ref="A21:E21"/>
    <mergeCell ref="D23:E23"/>
    <mergeCell ref="D24:E24"/>
    <mergeCell ref="D25:E25"/>
    <mergeCell ref="D20:E20"/>
    <mergeCell ref="D28:E28"/>
    <mergeCell ref="D33:E33"/>
    <mergeCell ref="D34:E34"/>
    <mergeCell ref="D37:E37"/>
    <mergeCell ref="B59:B60"/>
    <mergeCell ref="C59:C60"/>
    <mergeCell ref="A53:A56"/>
    <mergeCell ref="B61:B62"/>
    <mergeCell ref="D44:E44"/>
    <mergeCell ref="D43:E43"/>
    <mergeCell ref="B45:B48"/>
    <mergeCell ref="A43:A44"/>
    <mergeCell ref="B43:B44"/>
    <mergeCell ref="C43:C44"/>
    <mergeCell ref="C49:C52"/>
    <mergeCell ref="D41:E41"/>
    <mergeCell ref="A45:A48"/>
    <mergeCell ref="A42:E42"/>
    <mergeCell ref="A49:A52"/>
    <mergeCell ref="C61:C62"/>
    <mergeCell ref="B53:B56"/>
    <mergeCell ref="B57:B58"/>
    <mergeCell ref="C53:C56"/>
    <mergeCell ref="A61:A62"/>
    <mergeCell ref="A59:A60"/>
    <mergeCell ref="D11:E11"/>
    <mergeCell ref="D12:E12"/>
    <mergeCell ref="A3:N3"/>
    <mergeCell ref="A8:A10"/>
    <mergeCell ref="B8:B10"/>
    <mergeCell ref="C8:C10"/>
    <mergeCell ref="D8:E10"/>
    <mergeCell ref="F8:F10"/>
    <mergeCell ref="G8:G10"/>
    <mergeCell ref="H8:H10"/>
    <mergeCell ref="I8:I10"/>
    <mergeCell ref="J8:J10"/>
    <mergeCell ref="K8:K10"/>
    <mergeCell ref="L8:L10"/>
    <mergeCell ref="M8:M10"/>
    <mergeCell ref="N8:N10"/>
    <mergeCell ref="A7:B7"/>
    <mergeCell ref="M59:M60"/>
    <mergeCell ref="L67:L69"/>
    <mergeCell ref="N67:N69"/>
    <mergeCell ref="M61:M62"/>
    <mergeCell ref="N57:N58"/>
    <mergeCell ref="L57:L58"/>
    <mergeCell ref="F57:F58"/>
    <mergeCell ref="D35:E35"/>
    <mergeCell ref="D40:E40"/>
    <mergeCell ref="D36:E36"/>
    <mergeCell ref="D38:E38"/>
    <mergeCell ref="N61:N62"/>
    <mergeCell ref="H61:H62"/>
    <mergeCell ref="D61:E61"/>
    <mergeCell ref="K61:K62"/>
    <mergeCell ref="J43:J44"/>
    <mergeCell ref="D46:E46"/>
    <mergeCell ref="D47:E47"/>
    <mergeCell ref="G45:G48"/>
    <mergeCell ref="H45:H48"/>
    <mergeCell ref="J67:J69"/>
    <mergeCell ref="K67:K69"/>
    <mergeCell ref="G67:G69"/>
    <mergeCell ref="H67:H69"/>
    <mergeCell ref="L49:L52"/>
    <mergeCell ref="L59:L60"/>
    <mergeCell ref="D57:E57"/>
    <mergeCell ref="D62:E62"/>
    <mergeCell ref="J63:J64"/>
    <mergeCell ref="L53:L56"/>
    <mergeCell ref="J61:J62"/>
    <mergeCell ref="L61:L62"/>
    <mergeCell ref="G49:G52"/>
    <mergeCell ref="H49:H52"/>
    <mergeCell ref="G59:G60"/>
    <mergeCell ref="H57:H58"/>
    <mergeCell ref="D50:E50"/>
    <mergeCell ref="D53:E53"/>
    <mergeCell ref="G57:G58"/>
    <mergeCell ref="K63:K64"/>
    <mergeCell ref="L63:L64"/>
    <mergeCell ref="A32:E32"/>
    <mergeCell ref="D45:E45"/>
    <mergeCell ref="D39:E39"/>
    <mergeCell ref="G53:G56"/>
    <mergeCell ref="H53:H56"/>
    <mergeCell ref="C45:C48"/>
    <mergeCell ref="A57:A58"/>
    <mergeCell ref="G63:G64"/>
    <mergeCell ref="H63:H64"/>
    <mergeCell ref="B49:B52"/>
    <mergeCell ref="F43:F44"/>
    <mergeCell ref="G43:G44"/>
    <mergeCell ref="H43:H44"/>
    <mergeCell ref="D51:E51"/>
    <mergeCell ref="D52:E52"/>
    <mergeCell ref="D54:E54"/>
    <mergeCell ref="F59:F60"/>
    <mergeCell ref="D55:E55"/>
    <mergeCell ref="D56:E56"/>
    <mergeCell ref="F53:F56"/>
    <mergeCell ref="D49:E49"/>
    <mergeCell ref="F49:F52"/>
    <mergeCell ref="D48:E48"/>
    <mergeCell ref="F45:F48"/>
    <mergeCell ref="C57:C58"/>
    <mergeCell ref="D60:E60"/>
    <mergeCell ref="D58:E58"/>
    <mergeCell ref="D72:E72"/>
    <mergeCell ref="D59:E59"/>
    <mergeCell ref="F63:F64"/>
    <mergeCell ref="K65:K66"/>
    <mergeCell ref="A71:N71"/>
    <mergeCell ref="D81:E81"/>
    <mergeCell ref="M67:M69"/>
    <mergeCell ref="F79:F80"/>
    <mergeCell ref="F81:F84"/>
    <mergeCell ref="B74:B75"/>
    <mergeCell ref="C74:C75"/>
    <mergeCell ref="A74:A75"/>
    <mergeCell ref="A76:A78"/>
    <mergeCell ref="A81:A84"/>
    <mergeCell ref="L76:L78"/>
    <mergeCell ref="M76:M78"/>
    <mergeCell ref="F74:F75"/>
    <mergeCell ref="D74:E74"/>
    <mergeCell ref="J76:J78"/>
    <mergeCell ref="F61:F62"/>
    <mergeCell ref="G61:G62"/>
    <mergeCell ref="A63:A64"/>
    <mergeCell ref="B63:B64"/>
    <mergeCell ref="A95:E95"/>
    <mergeCell ref="D90:E90"/>
    <mergeCell ref="D91:E91"/>
    <mergeCell ref="D92:E92"/>
    <mergeCell ref="D93:E93"/>
    <mergeCell ref="D94:E94"/>
    <mergeCell ref="A89:N89"/>
    <mergeCell ref="J81:J84"/>
    <mergeCell ref="H81:H84"/>
    <mergeCell ref="G81:G84"/>
    <mergeCell ref="D82:E82"/>
    <mergeCell ref="C63:C64"/>
    <mergeCell ref="D63:E63"/>
    <mergeCell ref="A79:A80"/>
    <mergeCell ref="B81:B84"/>
    <mergeCell ref="B79:B80"/>
    <mergeCell ref="D75:E75"/>
    <mergeCell ref="C65:C66"/>
    <mergeCell ref="B65:B66"/>
    <mergeCell ref="K81:K84"/>
    <mergeCell ref="J79:J80"/>
    <mergeCell ref="A65:A66"/>
    <mergeCell ref="D66:E66"/>
    <mergeCell ref="F65:F66"/>
    <mergeCell ref="G65:G66"/>
    <mergeCell ref="H65:H66"/>
    <mergeCell ref="J65:J66"/>
    <mergeCell ref="A96:E96"/>
    <mergeCell ref="A88:E88"/>
    <mergeCell ref="D73:E73"/>
    <mergeCell ref="D76:E76"/>
    <mergeCell ref="D77:E77"/>
    <mergeCell ref="A70:E70"/>
    <mergeCell ref="B76:B78"/>
    <mergeCell ref="H76:H78"/>
    <mergeCell ref="D87:E87"/>
    <mergeCell ref="D83:E83"/>
    <mergeCell ref="D84:E84"/>
    <mergeCell ref="A67:A69"/>
    <mergeCell ref="C79:C80"/>
    <mergeCell ref="B67:B69"/>
    <mergeCell ref="C67:C69"/>
    <mergeCell ref="M63:M64"/>
    <mergeCell ref="N63:N64"/>
    <mergeCell ref="D64:E64"/>
    <mergeCell ref="D67:E67"/>
    <mergeCell ref="D68:E68"/>
    <mergeCell ref="M79:M80"/>
    <mergeCell ref="D79:E79"/>
    <mergeCell ref="D80:E80"/>
    <mergeCell ref="K76:K78"/>
    <mergeCell ref="D78:E78"/>
    <mergeCell ref="K79:K80"/>
    <mergeCell ref="G79:G80"/>
    <mergeCell ref="H79:H80"/>
    <mergeCell ref="F76:F78"/>
    <mergeCell ref="L65:L66"/>
    <mergeCell ref="M65:M66"/>
    <mergeCell ref="N65:N66"/>
    <mergeCell ref="D65:E65"/>
    <mergeCell ref="D69:E69"/>
    <mergeCell ref="F67:F69"/>
    <mergeCell ref="N76:N78"/>
    <mergeCell ref="L74:L75"/>
    <mergeCell ref="K74:K75"/>
    <mergeCell ref="J74:J75"/>
    <mergeCell ref="N49:N52"/>
    <mergeCell ref="N53:N56"/>
    <mergeCell ref="K53:K56"/>
    <mergeCell ref="J57:J58"/>
    <mergeCell ref="K57:K58"/>
    <mergeCell ref="K49:K52"/>
    <mergeCell ref="H59:H60"/>
    <mergeCell ref="N59:N60"/>
    <mergeCell ref="N43:N44"/>
    <mergeCell ref="M43:M44"/>
    <mergeCell ref="M45:M48"/>
    <mergeCell ref="M49:M52"/>
    <mergeCell ref="N45:N48"/>
    <mergeCell ref="J49:J52"/>
    <mergeCell ref="J45:J48"/>
    <mergeCell ref="K45:K48"/>
    <mergeCell ref="L43:L44"/>
    <mergeCell ref="M57:M58"/>
    <mergeCell ref="J59:J60"/>
    <mergeCell ref="K59:K60"/>
    <mergeCell ref="K43:K44"/>
    <mergeCell ref="M53:M56"/>
    <mergeCell ref="J53:J56"/>
    <mergeCell ref="L45:L48"/>
    <mergeCell ref="N74:N75"/>
    <mergeCell ref="M74:M75"/>
    <mergeCell ref="G76:G78"/>
    <mergeCell ref="G74:G75"/>
    <mergeCell ref="A86:N86"/>
    <mergeCell ref="L79:L80"/>
    <mergeCell ref="C81:C84"/>
    <mergeCell ref="C76:C78"/>
    <mergeCell ref="A85:E85"/>
    <mergeCell ref="H74:H75"/>
    <mergeCell ref="M81:M84"/>
    <mergeCell ref="N81:N84"/>
    <mergeCell ref="N79:N80"/>
    <mergeCell ref="L81:L84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zoomScale="60" zoomScaleNormal="60" workbookViewId="0">
      <selection sqref="A1:H1"/>
    </sheetView>
  </sheetViews>
  <sheetFormatPr defaultRowHeight="15" x14ac:dyDescent="0.25"/>
  <cols>
    <col min="1" max="1" width="5.28515625" style="1" bestFit="1" customWidth="1"/>
    <col min="2" max="2" width="106.7109375" style="1" bestFit="1" customWidth="1"/>
    <col min="3" max="3" width="24.42578125" style="1" bestFit="1" customWidth="1"/>
    <col min="4" max="4" width="32.5703125" style="1" customWidth="1"/>
    <col min="5" max="5" width="21.28515625" style="1" customWidth="1"/>
    <col min="6" max="6" width="13.42578125" style="1" bestFit="1" customWidth="1"/>
    <col min="7" max="7" width="16.5703125" style="1" customWidth="1"/>
    <col min="8" max="8" width="21.140625" style="1" bestFit="1" customWidth="1"/>
    <col min="9" max="16384" width="9.140625" style="1"/>
  </cols>
  <sheetData>
    <row r="1" spans="1:8" s="71" customFormat="1" ht="29.25" customHeight="1" thickBot="1" x14ac:dyDescent="0.3">
      <c r="A1" s="379" t="s">
        <v>174</v>
      </c>
      <c r="B1" s="380"/>
      <c r="C1" s="380"/>
      <c r="D1" s="380"/>
      <c r="E1" s="380"/>
      <c r="F1" s="380"/>
      <c r="G1" s="380"/>
      <c r="H1" s="381"/>
    </row>
    <row r="2" spans="1:8" s="72" customFormat="1" ht="19.5" customHeight="1" thickBot="1" x14ac:dyDescent="0.3">
      <c r="A2" s="382" t="s">
        <v>0</v>
      </c>
      <c r="B2" s="384" t="s">
        <v>1</v>
      </c>
      <c r="C2" s="387" t="s">
        <v>2</v>
      </c>
      <c r="D2" s="389" t="s">
        <v>3</v>
      </c>
      <c r="E2" s="392" t="s">
        <v>93</v>
      </c>
      <c r="F2" s="392" t="s">
        <v>94</v>
      </c>
      <c r="G2" s="394" t="s">
        <v>9</v>
      </c>
      <c r="H2" s="397" t="s">
        <v>95</v>
      </c>
    </row>
    <row r="3" spans="1:8" s="72" customFormat="1" ht="19.5" customHeight="1" thickBot="1" x14ac:dyDescent="0.3">
      <c r="A3" s="383"/>
      <c r="B3" s="385"/>
      <c r="C3" s="388"/>
      <c r="D3" s="390"/>
      <c r="E3" s="392"/>
      <c r="F3" s="392"/>
      <c r="G3" s="395"/>
      <c r="H3" s="398"/>
    </row>
    <row r="4" spans="1:8" s="72" customFormat="1" ht="24" thickBot="1" x14ac:dyDescent="0.3">
      <c r="A4" s="383"/>
      <c r="B4" s="386"/>
      <c r="C4" s="388"/>
      <c r="D4" s="391"/>
      <c r="E4" s="393"/>
      <c r="F4" s="393"/>
      <c r="G4" s="396"/>
      <c r="H4" s="73" t="s">
        <v>9</v>
      </c>
    </row>
    <row r="5" spans="1:8" s="72" customFormat="1" ht="29.25" customHeight="1" thickBot="1" x14ac:dyDescent="0.3">
      <c r="A5" s="74">
        <v>1</v>
      </c>
      <c r="B5" s="75" t="s">
        <v>29</v>
      </c>
      <c r="C5" s="76" t="s">
        <v>22</v>
      </c>
      <c r="D5" s="77" t="s">
        <v>30</v>
      </c>
      <c r="E5" s="102">
        <f>'Efetivo Completo'!$H$11</f>
        <v>960</v>
      </c>
      <c r="F5" s="102">
        <f>'Efetivo Completo'!$L$11</f>
        <v>2602</v>
      </c>
      <c r="G5" s="102">
        <f>'Efetivo Completo'!$M$11</f>
        <v>1642</v>
      </c>
      <c r="H5" s="103">
        <f t="shared" ref="H5:H24" si="0">G5/E5</f>
        <v>1.7104166666666667</v>
      </c>
    </row>
    <row r="6" spans="1:8" s="72" customFormat="1" ht="29.25" customHeight="1" thickBot="1" x14ac:dyDescent="0.3">
      <c r="A6" s="74">
        <v>2</v>
      </c>
      <c r="B6" s="75" t="s">
        <v>31</v>
      </c>
      <c r="C6" s="76" t="s">
        <v>22</v>
      </c>
      <c r="D6" s="78" t="s">
        <v>30</v>
      </c>
      <c r="E6" s="102">
        <f>'Efetivo Completo'!$H$12</f>
        <v>668</v>
      </c>
      <c r="F6" s="102">
        <f>'Efetivo Completo'!$L$12</f>
        <v>1277</v>
      </c>
      <c r="G6" s="102">
        <f>'Efetivo Completo'!$M$12</f>
        <v>609</v>
      </c>
      <c r="H6" s="103">
        <f t="shared" si="0"/>
        <v>0.91167664670658688</v>
      </c>
    </row>
    <row r="7" spans="1:8" s="72" customFormat="1" ht="29.25" customHeight="1" thickBot="1" x14ac:dyDescent="0.3">
      <c r="A7" s="74">
        <v>3</v>
      </c>
      <c r="B7" s="75" t="s">
        <v>32</v>
      </c>
      <c r="C7" s="76" t="s">
        <v>25</v>
      </c>
      <c r="D7" s="78" t="s">
        <v>30</v>
      </c>
      <c r="E7" s="102">
        <f>'Efetivo Completo'!$H$13</f>
        <v>992</v>
      </c>
      <c r="F7" s="102">
        <f>'Efetivo Completo'!$L$13</f>
        <v>1153</v>
      </c>
      <c r="G7" s="102">
        <f>'Efetivo Completo'!$M$13</f>
        <v>161</v>
      </c>
      <c r="H7" s="103">
        <f t="shared" si="0"/>
        <v>0.16229838709677419</v>
      </c>
    </row>
    <row r="8" spans="1:8" s="72" customFormat="1" ht="29.25" customHeight="1" thickBot="1" x14ac:dyDescent="0.3">
      <c r="A8" s="74">
        <v>4</v>
      </c>
      <c r="B8" s="79" t="s">
        <v>34</v>
      </c>
      <c r="C8" s="80" t="s">
        <v>25</v>
      </c>
      <c r="D8" s="78" t="s">
        <v>30</v>
      </c>
      <c r="E8" s="102">
        <f>'Efetivo Completo'!$H$14</f>
        <v>750</v>
      </c>
      <c r="F8" s="102">
        <f>'Efetivo Completo'!$L$14</f>
        <v>1529</v>
      </c>
      <c r="G8" s="102">
        <f>'Efetivo Completo'!$M$14</f>
        <v>779</v>
      </c>
      <c r="H8" s="103">
        <f t="shared" si="0"/>
        <v>1.0386666666666666</v>
      </c>
    </row>
    <row r="9" spans="1:8" s="72" customFormat="1" ht="29.25" customHeight="1" thickBot="1" x14ac:dyDescent="0.3">
      <c r="A9" s="74">
        <v>5</v>
      </c>
      <c r="B9" s="75" t="s">
        <v>35</v>
      </c>
      <c r="C9" s="76" t="s">
        <v>36</v>
      </c>
      <c r="D9" s="81" t="s">
        <v>30</v>
      </c>
      <c r="E9" s="102">
        <f>'Efetivo Completo'!$H$15</f>
        <v>884</v>
      </c>
      <c r="F9" s="102">
        <f>'Efetivo Completo'!$L$15</f>
        <v>1522</v>
      </c>
      <c r="G9" s="102">
        <f>'Efetivo Completo'!$M$15</f>
        <v>638</v>
      </c>
      <c r="H9" s="103">
        <f t="shared" si="0"/>
        <v>0.72171945701357465</v>
      </c>
    </row>
    <row r="10" spans="1:8" s="72" customFormat="1" ht="29.25" customHeight="1" thickBot="1" x14ac:dyDescent="0.3">
      <c r="A10" s="74">
        <v>6</v>
      </c>
      <c r="B10" s="75" t="s">
        <v>162</v>
      </c>
      <c r="C10" s="76" t="s">
        <v>25</v>
      </c>
      <c r="D10" s="78" t="s">
        <v>30</v>
      </c>
      <c r="E10" s="102">
        <f>'Efetivo Completo'!$H$16</f>
        <v>154</v>
      </c>
      <c r="F10" s="102">
        <f>'Efetivo Completo'!$L$16</f>
        <v>114</v>
      </c>
      <c r="G10" s="102">
        <f>'Efetivo Completo'!$M$16</f>
        <v>0</v>
      </c>
      <c r="H10" s="103">
        <f t="shared" si="0"/>
        <v>0</v>
      </c>
    </row>
    <row r="11" spans="1:8" s="72" customFormat="1" ht="29.25" customHeight="1" thickBot="1" x14ac:dyDescent="0.3">
      <c r="A11" s="74">
        <v>7</v>
      </c>
      <c r="B11" s="79" t="s">
        <v>38</v>
      </c>
      <c r="C11" s="80" t="s">
        <v>14</v>
      </c>
      <c r="D11" s="78" t="s">
        <v>30</v>
      </c>
      <c r="E11" s="102">
        <f>'Efetivo Completo'!$H$17</f>
        <v>564</v>
      </c>
      <c r="F11" s="102">
        <f>'Efetivo Completo'!$L$17</f>
        <v>1461</v>
      </c>
      <c r="G11" s="102">
        <f>'Efetivo Completo'!$M$17</f>
        <v>897</v>
      </c>
      <c r="H11" s="103">
        <f t="shared" si="0"/>
        <v>1.5904255319148937</v>
      </c>
    </row>
    <row r="12" spans="1:8" s="83" customFormat="1" ht="24.75" customHeight="1" thickBot="1" x14ac:dyDescent="0.3">
      <c r="A12" s="74">
        <v>8</v>
      </c>
      <c r="B12" s="82" t="s">
        <v>39</v>
      </c>
      <c r="C12" s="80" t="s">
        <v>14</v>
      </c>
      <c r="D12" s="78" t="s">
        <v>30</v>
      </c>
      <c r="E12" s="102">
        <f>'Efetivo Completo'!$H$18</f>
        <v>504</v>
      </c>
      <c r="F12" s="102">
        <f>'Efetivo Completo'!$L$18</f>
        <v>493</v>
      </c>
      <c r="G12" s="102">
        <f>'Efetivo Completo'!$M$18</f>
        <v>0</v>
      </c>
      <c r="H12" s="103">
        <f t="shared" si="0"/>
        <v>0</v>
      </c>
    </row>
    <row r="13" spans="1:8" s="72" customFormat="1" ht="29.25" customHeight="1" thickBot="1" x14ac:dyDescent="0.3">
      <c r="A13" s="74">
        <v>9</v>
      </c>
      <c r="B13" s="79" t="s">
        <v>47</v>
      </c>
      <c r="C13" s="80" t="s">
        <v>25</v>
      </c>
      <c r="D13" s="78" t="s">
        <v>30</v>
      </c>
      <c r="E13" s="102">
        <f>'Efetivo Completo'!$H$19</f>
        <v>750</v>
      </c>
      <c r="F13" s="102">
        <f>'Efetivo Completo'!$L$19</f>
        <v>1462</v>
      </c>
      <c r="G13" s="102">
        <f>'Efetivo Completo'!$M$19</f>
        <v>712</v>
      </c>
      <c r="H13" s="103">
        <f>G13/E13</f>
        <v>0.94933333333333336</v>
      </c>
    </row>
    <row r="14" spans="1:8" s="72" customFormat="1" ht="29.25" customHeight="1" thickBot="1" x14ac:dyDescent="0.3">
      <c r="A14" s="74">
        <v>10</v>
      </c>
      <c r="B14" s="79" t="s">
        <v>48</v>
      </c>
      <c r="C14" s="80" t="s">
        <v>25</v>
      </c>
      <c r="D14" s="78" t="s">
        <v>30</v>
      </c>
      <c r="E14" s="102">
        <f>'Efetivo Completo'!$H$20</f>
        <v>626</v>
      </c>
      <c r="F14" s="102">
        <f>'Efetivo Completo'!$L$20</f>
        <v>429</v>
      </c>
      <c r="G14" s="102">
        <f>'Efetivo Completo'!$M$20</f>
        <v>0</v>
      </c>
      <c r="H14" s="103">
        <f>G14/E14</f>
        <v>0</v>
      </c>
    </row>
    <row r="15" spans="1:8" s="72" customFormat="1" ht="29.25" customHeight="1" thickBot="1" x14ac:dyDescent="0.3">
      <c r="A15" s="368" t="s">
        <v>28</v>
      </c>
      <c r="B15" s="369"/>
      <c r="C15" s="369"/>
      <c r="D15" s="377"/>
      <c r="E15" s="104">
        <f>SUM(E5:E14)</f>
        <v>6852</v>
      </c>
      <c r="F15" s="104">
        <f>SUM(F5:F14)</f>
        <v>12042</v>
      </c>
      <c r="G15" s="104">
        <f>SUM(G5:G14)</f>
        <v>5438</v>
      </c>
      <c r="H15" s="105"/>
    </row>
    <row r="16" spans="1:8" s="72" customFormat="1" ht="29.25" customHeight="1" thickBot="1" x14ac:dyDescent="0.3">
      <c r="A16" s="74">
        <v>11</v>
      </c>
      <c r="B16" s="79" t="s">
        <v>40</v>
      </c>
      <c r="C16" s="80" t="s">
        <v>36</v>
      </c>
      <c r="D16" s="78" t="s">
        <v>41</v>
      </c>
      <c r="E16" s="106">
        <f>'Efetivo Completo'!$H$22</f>
        <v>884</v>
      </c>
      <c r="F16" s="106">
        <f>'Efetivo Completo'!$L$22</f>
        <v>1469</v>
      </c>
      <c r="G16" s="106">
        <f>'Efetivo Completo'!$M$22</f>
        <v>585</v>
      </c>
      <c r="H16" s="103">
        <f t="shared" si="0"/>
        <v>0.66176470588235292</v>
      </c>
    </row>
    <row r="17" spans="1:8" s="72" customFormat="1" ht="29.25" customHeight="1" thickBot="1" x14ac:dyDescent="0.3">
      <c r="A17" s="74">
        <v>12</v>
      </c>
      <c r="B17" s="79" t="s">
        <v>42</v>
      </c>
      <c r="C17" s="80" t="s">
        <v>25</v>
      </c>
      <c r="D17" s="78" t="s">
        <v>41</v>
      </c>
      <c r="E17" s="106">
        <f>'Efetivo Completo'!$H$23</f>
        <v>750</v>
      </c>
      <c r="F17" s="106">
        <f>'Efetivo Completo'!$L$23</f>
        <v>1770</v>
      </c>
      <c r="G17" s="106">
        <f>'Efetivo Completo'!$M$23</f>
        <v>1020</v>
      </c>
      <c r="H17" s="103">
        <f t="shared" si="0"/>
        <v>1.36</v>
      </c>
    </row>
    <row r="18" spans="1:8" s="72" customFormat="1" ht="29.25" customHeight="1" thickBot="1" x14ac:dyDescent="0.3">
      <c r="A18" s="74">
        <v>13</v>
      </c>
      <c r="B18" s="79" t="s">
        <v>43</v>
      </c>
      <c r="C18" s="80" t="s">
        <v>36</v>
      </c>
      <c r="D18" s="78" t="s">
        <v>41</v>
      </c>
      <c r="E18" s="106">
        <f>'Efetivo Completo'!$H$24</f>
        <v>750</v>
      </c>
      <c r="F18" s="106">
        <f>'Efetivo Completo'!$L$24</f>
        <v>1318</v>
      </c>
      <c r="G18" s="106">
        <f>'Efetivo Completo'!$M$24</f>
        <v>568</v>
      </c>
      <c r="H18" s="103">
        <f t="shared" si="0"/>
        <v>0.7573333333333333</v>
      </c>
    </row>
    <row r="19" spans="1:8" s="72" customFormat="1" ht="29.25" customHeight="1" thickBot="1" x14ac:dyDescent="0.3">
      <c r="A19" s="74">
        <v>14</v>
      </c>
      <c r="B19" s="79" t="s">
        <v>44</v>
      </c>
      <c r="C19" s="80" t="s">
        <v>96</v>
      </c>
      <c r="D19" s="78" t="s">
        <v>41</v>
      </c>
      <c r="E19" s="106">
        <f>'Efetivo Completo'!$H$25</f>
        <v>302</v>
      </c>
      <c r="F19" s="106">
        <f>'Efetivo Completo'!$L$25</f>
        <v>312</v>
      </c>
      <c r="G19" s="106">
        <f>'Efetivo Completo'!$M$25</f>
        <v>10</v>
      </c>
      <c r="H19" s="103">
        <f t="shared" si="0"/>
        <v>3.3112582781456956E-2</v>
      </c>
    </row>
    <row r="20" spans="1:8" s="72" customFormat="1" ht="29.25" customHeight="1" thickBot="1" x14ac:dyDescent="0.3">
      <c r="A20" s="74">
        <v>15</v>
      </c>
      <c r="B20" s="79" t="s">
        <v>46</v>
      </c>
      <c r="C20" s="80" t="s">
        <v>25</v>
      </c>
      <c r="D20" s="78" t="s">
        <v>41</v>
      </c>
      <c r="E20" s="106">
        <f>'Efetivo Completo'!$H$26</f>
        <v>750</v>
      </c>
      <c r="F20" s="106">
        <f>'Efetivo Completo'!$L$26</f>
        <v>1670</v>
      </c>
      <c r="G20" s="106">
        <f>'Efetivo Completo'!$M$26</f>
        <v>920</v>
      </c>
      <c r="H20" s="103">
        <f t="shared" si="0"/>
        <v>1.2266666666666666</v>
      </c>
    </row>
    <row r="21" spans="1:8" s="72" customFormat="1" ht="29.25" customHeight="1" thickBot="1" x14ac:dyDescent="0.3">
      <c r="A21" s="74">
        <v>16</v>
      </c>
      <c r="B21" s="79" t="s">
        <v>97</v>
      </c>
      <c r="C21" s="80" t="s">
        <v>51</v>
      </c>
      <c r="D21" s="78" t="s">
        <v>41</v>
      </c>
      <c r="E21" s="106">
        <f>'Efetivo Completo'!$H$27</f>
        <v>616</v>
      </c>
      <c r="F21" s="106">
        <f>'Efetivo Completo'!$L$27</f>
        <v>1605</v>
      </c>
      <c r="G21" s="106">
        <f>'Efetivo Completo'!$M$27</f>
        <v>989</v>
      </c>
      <c r="H21" s="103">
        <f t="shared" si="0"/>
        <v>1.6055194805194806</v>
      </c>
    </row>
    <row r="22" spans="1:8" s="72" customFormat="1" ht="29.25" customHeight="1" thickBot="1" x14ac:dyDescent="0.3">
      <c r="A22" s="74">
        <v>17</v>
      </c>
      <c r="B22" s="84" t="s">
        <v>52</v>
      </c>
      <c r="C22" s="80" t="s">
        <v>51</v>
      </c>
      <c r="D22" s="78" t="s">
        <v>41</v>
      </c>
      <c r="E22" s="106">
        <f>'Efetivo Completo'!$H$28</f>
        <v>630</v>
      </c>
      <c r="F22" s="106">
        <f>'Efetivo Completo'!$L$28</f>
        <v>1677</v>
      </c>
      <c r="G22" s="106">
        <f>'Efetivo Completo'!$M$28</f>
        <v>1047</v>
      </c>
      <c r="H22" s="103">
        <f t="shared" si="0"/>
        <v>1.661904761904762</v>
      </c>
    </row>
    <row r="23" spans="1:8" s="72" customFormat="1" ht="29.25" customHeight="1" thickBot="1" x14ac:dyDescent="0.3">
      <c r="A23" s="74">
        <v>18</v>
      </c>
      <c r="B23" s="79" t="s">
        <v>53</v>
      </c>
      <c r="C23" s="80" t="s">
        <v>19</v>
      </c>
      <c r="D23" s="78" t="s">
        <v>41</v>
      </c>
      <c r="E23" s="106">
        <f>'Efetivo Completo'!$H$29</f>
        <v>180</v>
      </c>
      <c r="F23" s="106">
        <f>'Efetivo Completo'!$L$29</f>
        <v>74</v>
      </c>
      <c r="G23" s="106">
        <f>'Efetivo Completo'!$M$29</f>
        <v>0</v>
      </c>
      <c r="H23" s="107">
        <f t="shared" si="0"/>
        <v>0</v>
      </c>
    </row>
    <row r="24" spans="1:8" s="72" customFormat="1" ht="29.25" customHeight="1" thickBot="1" x14ac:dyDescent="0.3">
      <c r="A24" s="74">
        <v>19</v>
      </c>
      <c r="B24" s="85" t="s">
        <v>98</v>
      </c>
      <c r="C24" s="80" t="s">
        <v>25</v>
      </c>
      <c r="D24" s="78" t="s">
        <v>41</v>
      </c>
      <c r="E24" s="106">
        <f>'Efetivo Completo'!$H$30</f>
        <v>532</v>
      </c>
      <c r="F24" s="106">
        <f>'Efetivo Completo'!$L$30</f>
        <v>953</v>
      </c>
      <c r="G24" s="106">
        <f>'Efetivo Completo'!$M$30</f>
        <v>421</v>
      </c>
      <c r="H24" s="107">
        <f t="shared" si="0"/>
        <v>0.79135338345864659</v>
      </c>
    </row>
    <row r="25" spans="1:8" s="72" customFormat="1" ht="29.25" customHeight="1" thickBot="1" x14ac:dyDescent="0.3">
      <c r="A25" s="74">
        <v>20</v>
      </c>
      <c r="B25" s="85" t="s">
        <v>67</v>
      </c>
      <c r="C25" s="80" t="s">
        <v>170</v>
      </c>
      <c r="D25" s="78" t="s">
        <v>41</v>
      </c>
      <c r="E25" s="106">
        <f>'Efetivo Completo'!$H$31</f>
        <v>968</v>
      </c>
      <c r="F25" s="106">
        <f>'Efetivo Completo'!$L$31</f>
        <v>2453</v>
      </c>
      <c r="G25" s="106">
        <f>'Efetivo Completo'!$M$31</f>
        <v>1485</v>
      </c>
      <c r="H25" s="107">
        <f t="shared" ref="H25" si="1">G25/E25</f>
        <v>1.5340909090909092</v>
      </c>
    </row>
    <row r="26" spans="1:8" s="72" customFormat="1" ht="29.25" customHeight="1" thickBot="1" x14ac:dyDescent="0.3">
      <c r="A26" s="378" t="s">
        <v>28</v>
      </c>
      <c r="B26" s="378"/>
      <c r="C26" s="378"/>
      <c r="D26" s="378"/>
      <c r="E26" s="104">
        <f>SUM(E16:E25)</f>
        <v>6362</v>
      </c>
      <c r="F26" s="108">
        <f>SUM(F16:F25)</f>
        <v>13301</v>
      </c>
      <c r="G26" s="109">
        <f>SUM(G16:G25)</f>
        <v>7045</v>
      </c>
      <c r="H26" s="110"/>
    </row>
    <row r="27" spans="1:8" s="83" customFormat="1" ht="24.75" customHeight="1" thickBot="1" x14ac:dyDescent="0.3">
      <c r="A27" s="74">
        <v>21</v>
      </c>
      <c r="B27" s="75" t="s">
        <v>13</v>
      </c>
      <c r="C27" s="76" t="s">
        <v>14</v>
      </c>
      <c r="D27" s="86" t="s">
        <v>15</v>
      </c>
      <c r="E27" s="106">
        <f>'Efetivo Completo'!$H$33</f>
        <v>140</v>
      </c>
      <c r="F27" s="106">
        <f>'Efetivo Completo'!$L$33</f>
        <v>58</v>
      </c>
      <c r="G27" s="106">
        <f>'Efetivo Completo'!$M$33</f>
        <v>0</v>
      </c>
      <c r="H27" s="111">
        <f t="shared" ref="H27:H35" si="2">G27/E27</f>
        <v>0</v>
      </c>
    </row>
    <row r="28" spans="1:8" s="83" customFormat="1" ht="24.75" customHeight="1" thickBot="1" x14ac:dyDescent="0.3">
      <c r="A28" s="74">
        <v>22</v>
      </c>
      <c r="B28" s="75" t="s">
        <v>100</v>
      </c>
      <c r="C28" s="76" t="s">
        <v>17</v>
      </c>
      <c r="D28" s="86" t="s">
        <v>15</v>
      </c>
      <c r="E28" s="106">
        <f>'Efetivo Completo'!$H$34</f>
        <v>246</v>
      </c>
      <c r="F28" s="106">
        <f>'Efetivo Completo'!$L$34</f>
        <v>268</v>
      </c>
      <c r="G28" s="106">
        <f>'Efetivo Completo'!$M$34</f>
        <v>22</v>
      </c>
      <c r="H28" s="111">
        <f t="shared" si="2"/>
        <v>8.943089430894309E-2</v>
      </c>
    </row>
    <row r="29" spans="1:8" s="83" customFormat="1" ht="24.75" customHeight="1" thickBot="1" x14ac:dyDescent="0.3">
      <c r="A29" s="74">
        <v>23</v>
      </c>
      <c r="B29" s="75" t="s">
        <v>18</v>
      </c>
      <c r="C29" s="76" t="s">
        <v>19</v>
      </c>
      <c r="D29" s="86" t="s">
        <v>15</v>
      </c>
      <c r="E29" s="106">
        <f>'Efetivo Completo'!$H$35</f>
        <v>383</v>
      </c>
      <c r="F29" s="106">
        <f>'Efetivo Completo'!$L$35</f>
        <v>350</v>
      </c>
      <c r="G29" s="106">
        <f>'Efetivo Completo'!$M$35</f>
        <v>0</v>
      </c>
      <c r="H29" s="111">
        <f t="shared" si="2"/>
        <v>0</v>
      </c>
    </row>
    <row r="30" spans="1:8" s="83" customFormat="1" ht="24.75" customHeight="1" thickBot="1" x14ac:dyDescent="0.3">
      <c r="A30" s="74">
        <v>24</v>
      </c>
      <c r="B30" s="75" t="s">
        <v>20</v>
      </c>
      <c r="C30" s="76" t="s">
        <v>19</v>
      </c>
      <c r="D30" s="86" t="s">
        <v>15</v>
      </c>
      <c r="E30" s="106">
        <f>'Efetivo Completo'!$H$36</f>
        <v>352</v>
      </c>
      <c r="F30" s="106">
        <f>'Efetivo Completo'!$L$36</f>
        <v>369</v>
      </c>
      <c r="G30" s="106">
        <f>'Efetivo Completo'!$M$36</f>
        <v>17</v>
      </c>
      <c r="H30" s="111">
        <f t="shared" si="2"/>
        <v>4.8295454545454544E-2</v>
      </c>
    </row>
    <row r="31" spans="1:8" s="83" customFormat="1" ht="24.75" customHeight="1" thickBot="1" x14ac:dyDescent="0.3">
      <c r="A31" s="74">
        <v>25</v>
      </c>
      <c r="B31" s="75" t="s">
        <v>21</v>
      </c>
      <c r="C31" s="76" t="s">
        <v>22</v>
      </c>
      <c r="D31" s="86" t="s">
        <v>15</v>
      </c>
      <c r="E31" s="106">
        <f>'Efetivo Completo'!$H$37</f>
        <v>1699</v>
      </c>
      <c r="F31" s="106">
        <f>'Efetivo Completo'!$L$37</f>
        <v>4154</v>
      </c>
      <c r="G31" s="106">
        <f>'Efetivo Completo'!$M$37</f>
        <v>2455</v>
      </c>
      <c r="H31" s="111">
        <f t="shared" si="2"/>
        <v>1.4449676280164803</v>
      </c>
    </row>
    <row r="32" spans="1:8" s="83" customFormat="1" ht="24.75" customHeight="1" thickBot="1" x14ac:dyDescent="0.3">
      <c r="A32" s="74">
        <v>26</v>
      </c>
      <c r="B32" s="87" t="s">
        <v>23</v>
      </c>
      <c r="C32" s="80" t="s">
        <v>19</v>
      </c>
      <c r="D32" s="88" t="s">
        <v>15</v>
      </c>
      <c r="E32" s="106">
        <f>'Efetivo Completo'!$H$38</f>
        <v>50</v>
      </c>
      <c r="F32" s="106">
        <f>'Efetivo Completo'!$L$38</f>
        <v>59</v>
      </c>
      <c r="G32" s="106">
        <f>'Efetivo Completo'!$M$38</f>
        <v>9</v>
      </c>
      <c r="H32" s="111">
        <f t="shared" si="2"/>
        <v>0.18</v>
      </c>
    </row>
    <row r="33" spans="1:8" s="83" customFormat="1" ht="24.75" customHeight="1" thickBot="1" x14ac:dyDescent="0.3">
      <c r="A33" s="74">
        <v>27</v>
      </c>
      <c r="B33" s="79" t="s">
        <v>24</v>
      </c>
      <c r="C33" s="80" t="s">
        <v>25</v>
      </c>
      <c r="D33" s="88" t="s">
        <v>26</v>
      </c>
      <c r="E33" s="106">
        <f>'Efetivo Completo'!$H$39</f>
        <v>912</v>
      </c>
      <c r="F33" s="106">
        <f>'Efetivo Completo'!$L$39</f>
        <v>1050</v>
      </c>
      <c r="G33" s="106">
        <f>'Efetivo Completo'!$M$39</f>
        <v>138</v>
      </c>
      <c r="H33" s="111">
        <f t="shared" si="2"/>
        <v>0.15131578947368421</v>
      </c>
    </row>
    <row r="34" spans="1:8" s="83" customFormat="1" ht="24.75" customHeight="1" thickBot="1" x14ac:dyDescent="0.3">
      <c r="A34" s="74">
        <v>28</v>
      </c>
      <c r="B34" s="79" t="s">
        <v>27</v>
      </c>
      <c r="C34" s="80" t="s">
        <v>25</v>
      </c>
      <c r="D34" s="88" t="s">
        <v>15</v>
      </c>
      <c r="E34" s="106">
        <f>'Efetivo Completo'!$H$40</f>
        <v>1564</v>
      </c>
      <c r="F34" s="106">
        <f>'Efetivo Completo'!$L$40</f>
        <v>1629</v>
      </c>
      <c r="G34" s="106">
        <f>'Efetivo Completo'!$M$40</f>
        <v>65</v>
      </c>
      <c r="H34" s="111">
        <f t="shared" si="2"/>
        <v>4.1560102301790282E-2</v>
      </c>
    </row>
    <row r="35" spans="1:8" s="83" customFormat="1" ht="24.75" customHeight="1" thickBot="1" x14ac:dyDescent="0.3">
      <c r="A35" s="74">
        <v>29</v>
      </c>
      <c r="B35" s="82" t="s">
        <v>79</v>
      </c>
      <c r="C35" s="80" t="s">
        <v>25</v>
      </c>
      <c r="D35" s="88" t="s">
        <v>15</v>
      </c>
      <c r="E35" s="106">
        <f>'Efetivo Completo'!$H$41</f>
        <v>1320</v>
      </c>
      <c r="F35" s="106">
        <f>'Efetivo Completo'!$L$41</f>
        <v>2388</v>
      </c>
      <c r="G35" s="106">
        <f>'Efetivo Completo'!$M$41</f>
        <v>1068</v>
      </c>
      <c r="H35" s="111">
        <f t="shared" si="2"/>
        <v>0.80909090909090908</v>
      </c>
    </row>
    <row r="36" spans="1:8" s="83" customFormat="1" ht="24.75" customHeight="1" thickBot="1" x14ac:dyDescent="0.3">
      <c r="A36" s="368" t="s">
        <v>28</v>
      </c>
      <c r="B36" s="369"/>
      <c r="C36" s="369"/>
      <c r="D36" s="369"/>
      <c r="E36" s="104">
        <f>SUM(E27:E35)</f>
        <v>6666</v>
      </c>
      <c r="F36" s="104">
        <f>SUM(F27:F35)</f>
        <v>10325</v>
      </c>
      <c r="G36" s="104">
        <f>SUM(G27:G35)</f>
        <v>3774</v>
      </c>
      <c r="H36" s="105"/>
    </row>
    <row r="37" spans="1:8" s="83" customFormat="1" ht="21.75" customHeight="1" thickBot="1" x14ac:dyDescent="0.3">
      <c r="A37" s="414">
        <v>30</v>
      </c>
      <c r="B37" s="427" t="s">
        <v>69</v>
      </c>
      <c r="C37" s="421" t="s">
        <v>70</v>
      </c>
      <c r="D37" s="78" t="s">
        <v>30</v>
      </c>
      <c r="E37" s="364">
        <f>'Efetivo Completo'!$H$43</f>
        <v>1497</v>
      </c>
      <c r="F37" s="364">
        <f>'Efetivo Completo'!$L$43</f>
        <v>3908</v>
      </c>
      <c r="G37" s="364">
        <f>'Efetivo Completo'!$M$43</f>
        <v>2411</v>
      </c>
      <c r="H37" s="432">
        <f>G37/E37</f>
        <v>1.6105544422177689</v>
      </c>
    </row>
    <row r="38" spans="1:8" s="89" customFormat="1" ht="22.5" customHeight="1" thickBot="1" x14ac:dyDescent="0.3">
      <c r="A38" s="415"/>
      <c r="B38" s="429"/>
      <c r="C38" s="422"/>
      <c r="D38" s="88" t="s">
        <v>41</v>
      </c>
      <c r="E38" s="365"/>
      <c r="F38" s="365"/>
      <c r="G38" s="365"/>
      <c r="H38" s="434"/>
    </row>
    <row r="39" spans="1:8" s="89" customFormat="1" ht="22.5" customHeight="1" thickBot="1" x14ac:dyDescent="0.3">
      <c r="A39" s="414">
        <v>33</v>
      </c>
      <c r="B39" s="427" t="s">
        <v>71</v>
      </c>
      <c r="C39" s="421" t="s">
        <v>72</v>
      </c>
      <c r="D39" s="78" t="s">
        <v>30</v>
      </c>
      <c r="E39" s="364">
        <f>'Efetivo Completo'!$H$45</f>
        <v>466</v>
      </c>
      <c r="F39" s="364">
        <f>'Efetivo Completo'!$L$45</f>
        <v>945</v>
      </c>
      <c r="G39" s="364">
        <f>'Efetivo Completo'!$M$45</f>
        <v>479</v>
      </c>
      <c r="H39" s="423">
        <f>G39/E39</f>
        <v>1.0278969957081545</v>
      </c>
    </row>
    <row r="40" spans="1:8" s="89" customFormat="1" ht="18" customHeight="1" thickBot="1" x14ac:dyDescent="0.3">
      <c r="A40" s="426"/>
      <c r="B40" s="428"/>
      <c r="C40" s="430"/>
      <c r="D40" s="88" t="s">
        <v>41</v>
      </c>
      <c r="E40" s="431"/>
      <c r="F40" s="431"/>
      <c r="G40" s="431"/>
      <c r="H40" s="424"/>
    </row>
    <row r="41" spans="1:8" s="89" customFormat="1" ht="16.5" customHeight="1" thickBot="1" x14ac:dyDescent="0.3">
      <c r="A41" s="426"/>
      <c r="B41" s="428"/>
      <c r="C41" s="430"/>
      <c r="D41" s="88" t="s">
        <v>15</v>
      </c>
      <c r="E41" s="431"/>
      <c r="F41" s="431"/>
      <c r="G41" s="431"/>
      <c r="H41" s="424"/>
    </row>
    <row r="42" spans="1:8" s="89" customFormat="1" ht="18" customHeight="1" thickBot="1" x14ac:dyDescent="0.3">
      <c r="A42" s="415"/>
      <c r="B42" s="429"/>
      <c r="C42" s="422"/>
      <c r="D42" s="88" t="s">
        <v>64</v>
      </c>
      <c r="E42" s="365"/>
      <c r="F42" s="365"/>
      <c r="G42" s="365"/>
      <c r="H42" s="425"/>
    </row>
    <row r="43" spans="1:8" s="89" customFormat="1" ht="22.5" customHeight="1" thickBot="1" x14ac:dyDescent="0.3">
      <c r="A43" s="414">
        <v>34</v>
      </c>
      <c r="B43" s="427" t="s">
        <v>73</v>
      </c>
      <c r="C43" s="421" t="s">
        <v>74</v>
      </c>
      <c r="D43" s="78" t="s">
        <v>30</v>
      </c>
      <c r="E43" s="364">
        <f>'Efetivo Completo'!$H$49</f>
        <v>500</v>
      </c>
      <c r="F43" s="364">
        <f>'Efetivo Completo'!$L$49</f>
        <v>668</v>
      </c>
      <c r="G43" s="364">
        <f>'Efetivo Completo'!$M$49</f>
        <v>168</v>
      </c>
      <c r="H43" s="423">
        <f>G43/E43</f>
        <v>0.33600000000000002</v>
      </c>
    </row>
    <row r="44" spans="1:8" s="89" customFormat="1" ht="18" customHeight="1" thickBot="1" x14ac:dyDescent="0.3">
      <c r="A44" s="426"/>
      <c r="B44" s="428"/>
      <c r="C44" s="430"/>
      <c r="D44" s="88" t="s">
        <v>41</v>
      </c>
      <c r="E44" s="431"/>
      <c r="F44" s="431"/>
      <c r="G44" s="431"/>
      <c r="H44" s="424"/>
    </row>
    <row r="45" spans="1:8" s="89" customFormat="1" ht="16.5" customHeight="1" thickBot="1" x14ac:dyDescent="0.3">
      <c r="A45" s="426"/>
      <c r="B45" s="428"/>
      <c r="C45" s="430"/>
      <c r="D45" s="88" t="s">
        <v>15</v>
      </c>
      <c r="E45" s="431"/>
      <c r="F45" s="431"/>
      <c r="G45" s="431"/>
      <c r="H45" s="424"/>
    </row>
    <row r="46" spans="1:8" s="89" customFormat="1" ht="18" customHeight="1" thickBot="1" x14ac:dyDescent="0.3">
      <c r="A46" s="415"/>
      <c r="B46" s="429"/>
      <c r="C46" s="422"/>
      <c r="D46" s="88" t="s">
        <v>64</v>
      </c>
      <c r="E46" s="365"/>
      <c r="F46" s="365"/>
      <c r="G46" s="365"/>
      <c r="H46" s="425"/>
    </row>
    <row r="47" spans="1:8" s="89" customFormat="1" ht="25.5" customHeight="1" thickBot="1" x14ac:dyDescent="0.3">
      <c r="A47" s="414">
        <v>35</v>
      </c>
      <c r="B47" s="427" t="s">
        <v>102</v>
      </c>
      <c r="C47" s="421" t="s">
        <v>61</v>
      </c>
      <c r="D47" s="78" t="s">
        <v>30</v>
      </c>
      <c r="E47" s="364">
        <f>'Efetivo Completo'!$H$53</f>
        <v>842</v>
      </c>
      <c r="F47" s="364">
        <f>'Efetivo Completo'!$L$53</f>
        <v>2067</v>
      </c>
      <c r="G47" s="364">
        <f>'Efetivo Completo'!$M$53</f>
        <v>1225</v>
      </c>
      <c r="H47" s="432">
        <f>G47/E47</f>
        <v>1.4548693586698338</v>
      </c>
    </row>
    <row r="48" spans="1:8" s="89" customFormat="1" ht="21" customHeight="1" thickBot="1" x14ac:dyDescent="0.3">
      <c r="A48" s="426"/>
      <c r="B48" s="428"/>
      <c r="C48" s="430"/>
      <c r="D48" s="88" t="s">
        <v>41</v>
      </c>
      <c r="E48" s="431"/>
      <c r="F48" s="431"/>
      <c r="G48" s="431"/>
      <c r="H48" s="433"/>
    </row>
    <row r="49" spans="1:8" s="89" customFormat="1" ht="21" customHeight="1" thickBot="1" x14ac:dyDescent="0.3">
      <c r="A49" s="426"/>
      <c r="B49" s="428"/>
      <c r="C49" s="430"/>
      <c r="D49" s="88" t="s">
        <v>15</v>
      </c>
      <c r="E49" s="431"/>
      <c r="F49" s="431"/>
      <c r="G49" s="431"/>
      <c r="H49" s="433"/>
    </row>
    <row r="50" spans="1:8" s="89" customFormat="1" ht="19.5" customHeight="1" thickBot="1" x14ac:dyDescent="0.3">
      <c r="A50" s="415"/>
      <c r="B50" s="429"/>
      <c r="C50" s="422"/>
      <c r="D50" s="88" t="s">
        <v>64</v>
      </c>
      <c r="E50" s="365"/>
      <c r="F50" s="365"/>
      <c r="G50" s="365"/>
      <c r="H50" s="434"/>
    </row>
    <row r="51" spans="1:8" s="89" customFormat="1" ht="21" customHeight="1" thickBot="1" x14ac:dyDescent="0.3">
      <c r="A51" s="414">
        <v>36</v>
      </c>
      <c r="B51" s="445" t="s">
        <v>103</v>
      </c>
      <c r="C51" s="421" t="s">
        <v>22</v>
      </c>
      <c r="D51" s="78" t="s">
        <v>30</v>
      </c>
      <c r="E51" s="364">
        <f>'Efetivo Completo'!$H$57</f>
        <v>48</v>
      </c>
      <c r="F51" s="364">
        <f>'Efetivo Completo'!$L$57</f>
        <v>29</v>
      </c>
      <c r="G51" s="364">
        <f>'Efetivo Completo'!$M$57</f>
        <v>0</v>
      </c>
      <c r="H51" s="423">
        <f>G51/E51</f>
        <v>0</v>
      </c>
    </row>
    <row r="52" spans="1:8" s="89" customFormat="1" ht="25.5" customHeight="1" thickBot="1" x14ac:dyDescent="0.3">
      <c r="A52" s="415"/>
      <c r="B52" s="429"/>
      <c r="C52" s="422"/>
      <c r="D52" s="88" t="s">
        <v>41</v>
      </c>
      <c r="E52" s="365"/>
      <c r="F52" s="365"/>
      <c r="G52" s="365"/>
      <c r="H52" s="425"/>
    </row>
    <row r="53" spans="1:8" s="89" customFormat="1" ht="19.5" customHeight="1" thickBot="1" x14ac:dyDescent="0.3">
      <c r="A53" s="414">
        <v>31</v>
      </c>
      <c r="B53" s="411" t="s">
        <v>77</v>
      </c>
      <c r="C53" s="417" t="s">
        <v>22</v>
      </c>
      <c r="D53" s="90" t="s">
        <v>30</v>
      </c>
      <c r="E53" s="364">
        <f>'Efetivo Completo'!$H$59</f>
        <v>672</v>
      </c>
      <c r="F53" s="364">
        <f>'Efetivo Completo'!$L$59</f>
        <v>922</v>
      </c>
      <c r="G53" s="364">
        <f>'Efetivo Completo'!$M$59</f>
        <v>250</v>
      </c>
      <c r="H53" s="366">
        <f>G53/E53</f>
        <v>0.37202380952380953</v>
      </c>
    </row>
    <row r="54" spans="1:8" s="89" customFormat="1" ht="18" customHeight="1" thickBot="1" x14ac:dyDescent="0.3">
      <c r="A54" s="415"/>
      <c r="B54" s="416"/>
      <c r="C54" s="418"/>
      <c r="D54" s="88" t="s">
        <v>41</v>
      </c>
      <c r="E54" s="365"/>
      <c r="F54" s="365"/>
      <c r="G54" s="365"/>
      <c r="H54" s="367"/>
    </row>
    <row r="55" spans="1:8" s="89" customFormat="1" ht="25.5" customHeight="1" thickBot="1" x14ac:dyDescent="0.3">
      <c r="A55" s="414">
        <v>32</v>
      </c>
      <c r="B55" s="411" t="s">
        <v>160</v>
      </c>
      <c r="C55" s="406" t="s">
        <v>22</v>
      </c>
      <c r="D55" s="78" t="s">
        <v>30</v>
      </c>
      <c r="E55" s="364">
        <f>'Efetivo Completo'!$H$61</f>
        <v>1344</v>
      </c>
      <c r="F55" s="364">
        <f>'Efetivo Completo'!$L$61</f>
        <v>2962</v>
      </c>
      <c r="G55" s="364">
        <f>'Efetivo Completo'!$M$61</f>
        <v>1618</v>
      </c>
      <c r="H55" s="366">
        <f>G55/E55</f>
        <v>1.2038690476190477</v>
      </c>
    </row>
    <row r="56" spans="1:8" s="89" customFormat="1" ht="15" customHeight="1" thickBot="1" x14ac:dyDescent="0.3">
      <c r="A56" s="415"/>
      <c r="B56" s="416"/>
      <c r="C56" s="408"/>
      <c r="D56" s="88" t="s">
        <v>41</v>
      </c>
      <c r="E56" s="365"/>
      <c r="F56" s="365"/>
      <c r="G56" s="365"/>
      <c r="H56" s="367"/>
    </row>
    <row r="57" spans="1:8" s="89" customFormat="1" ht="19.5" customHeight="1" thickBot="1" x14ac:dyDescent="0.3">
      <c r="A57" s="438">
        <v>37</v>
      </c>
      <c r="B57" s="411" t="s">
        <v>104</v>
      </c>
      <c r="C57" s="406" t="s">
        <v>81</v>
      </c>
      <c r="D57" s="78" t="s">
        <v>30</v>
      </c>
      <c r="E57" s="364">
        <f>'Efetivo Completo'!$H$63</f>
        <v>432</v>
      </c>
      <c r="F57" s="364">
        <f>'Efetivo Completo'!$L$63</f>
        <v>311</v>
      </c>
      <c r="G57" s="364">
        <f>'Efetivo Completo'!$M$63</f>
        <v>0</v>
      </c>
      <c r="H57" s="423">
        <f>G57/E57</f>
        <v>0</v>
      </c>
    </row>
    <row r="58" spans="1:8" s="89" customFormat="1" ht="18" customHeight="1" thickBot="1" x14ac:dyDescent="0.3">
      <c r="A58" s="439"/>
      <c r="B58" s="412"/>
      <c r="C58" s="408"/>
      <c r="D58" s="88" t="s">
        <v>15</v>
      </c>
      <c r="E58" s="365"/>
      <c r="F58" s="365"/>
      <c r="G58" s="365"/>
      <c r="H58" s="425"/>
    </row>
    <row r="59" spans="1:8" s="83" customFormat="1" ht="24.75" customHeight="1" thickBot="1" x14ac:dyDescent="0.3">
      <c r="A59" s="438">
        <v>38</v>
      </c>
      <c r="B59" s="411" t="s">
        <v>161</v>
      </c>
      <c r="C59" s="406" t="s">
        <v>22</v>
      </c>
      <c r="D59" s="78" t="s">
        <v>30</v>
      </c>
      <c r="E59" s="364">
        <f>'Efetivo Completo'!$H$65</f>
        <v>512</v>
      </c>
      <c r="F59" s="364">
        <f>'Efetivo Completo'!$L$65</f>
        <v>917</v>
      </c>
      <c r="G59" s="373">
        <f>'Efetivo Completo'!$M$65</f>
        <v>405</v>
      </c>
      <c r="H59" s="375">
        <f>G59/E59</f>
        <v>0.791015625</v>
      </c>
    </row>
    <row r="60" spans="1:8" s="83" customFormat="1" ht="18.75" customHeight="1" thickBot="1" x14ac:dyDescent="0.3">
      <c r="A60" s="439"/>
      <c r="B60" s="412"/>
      <c r="C60" s="408"/>
      <c r="D60" s="88" t="s">
        <v>41</v>
      </c>
      <c r="E60" s="365"/>
      <c r="F60" s="365"/>
      <c r="G60" s="374"/>
      <c r="H60" s="376"/>
    </row>
    <row r="61" spans="1:8" s="89" customFormat="1" ht="24" customHeight="1" thickBot="1" x14ac:dyDescent="0.3">
      <c r="A61" s="400">
        <v>39</v>
      </c>
      <c r="B61" s="403" t="s">
        <v>33</v>
      </c>
      <c r="C61" s="406" t="s">
        <v>25</v>
      </c>
      <c r="D61" s="78" t="s">
        <v>30</v>
      </c>
      <c r="E61" s="419">
        <f>'Efetivo Completo'!$H$67</f>
        <v>547</v>
      </c>
      <c r="F61" s="419">
        <f>'Efetivo Completo'!$L$67</f>
        <v>580</v>
      </c>
      <c r="G61" s="373">
        <f>'Efetivo Completo'!$M$67</f>
        <v>33</v>
      </c>
      <c r="H61" s="375">
        <f>G61/E61</f>
        <v>6.0329067641681902E-2</v>
      </c>
    </row>
    <row r="62" spans="1:8" s="89" customFormat="1" ht="24" customHeight="1" thickBot="1" x14ac:dyDescent="0.3">
      <c r="A62" s="401"/>
      <c r="B62" s="404"/>
      <c r="C62" s="407"/>
      <c r="D62" s="88" t="s">
        <v>41</v>
      </c>
      <c r="E62" s="420"/>
      <c r="F62" s="420"/>
      <c r="G62" s="413"/>
      <c r="H62" s="399"/>
    </row>
    <row r="63" spans="1:8" s="83" customFormat="1" ht="24.75" customHeight="1" thickBot="1" x14ac:dyDescent="0.3">
      <c r="A63" s="402"/>
      <c r="B63" s="405"/>
      <c r="C63" s="408"/>
      <c r="D63" s="88" t="s">
        <v>15</v>
      </c>
      <c r="E63" s="420"/>
      <c r="F63" s="420"/>
      <c r="G63" s="374"/>
      <c r="H63" s="376"/>
    </row>
    <row r="64" spans="1:8" s="89" customFormat="1" ht="24" customHeight="1" thickBot="1" x14ac:dyDescent="0.3">
      <c r="A64" s="437" t="s">
        <v>28</v>
      </c>
      <c r="B64" s="436"/>
      <c r="C64" s="436"/>
      <c r="D64" s="436"/>
      <c r="E64" s="104">
        <f>SUM(E37:E63)</f>
        <v>6860</v>
      </c>
      <c r="F64" s="112">
        <f>SUM(F37:F63)</f>
        <v>13309</v>
      </c>
      <c r="G64" s="113">
        <f>SUM(G37:G60)</f>
        <v>6556</v>
      </c>
      <c r="H64" s="114"/>
    </row>
    <row r="65" spans="1:8" s="72" customFormat="1" ht="29.25" customHeight="1" thickBot="1" x14ac:dyDescent="0.3">
      <c r="A65" s="370" t="s">
        <v>63</v>
      </c>
      <c r="B65" s="371"/>
      <c r="C65" s="371"/>
      <c r="D65" s="371"/>
      <c r="E65" s="371"/>
      <c r="F65" s="371"/>
      <c r="G65" s="371"/>
      <c r="H65" s="372"/>
    </row>
    <row r="66" spans="1:8" s="83" customFormat="1" ht="24.75" customHeight="1" thickBot="1" x14ac:dyDescent="0.3">
      <c r="A66" s="74">
        <v>40</v>
      </c>
      <c r="B66" s="75" t="s">
        <v>54</v>
      </c>
      <c r="C66" s="76" t="s">
        <v>25</v>
      </c>
      <c r="D66" s="86" t="s">
        <v>30</v>
      </c>
      <c r="E66" s="106">
        <f>'Efetivo Completo'!$H$72</f>
        <v>436</v>
      </c>
      <c r="F66" s="106">
        <f>'Efetivo Completo'!$L$72</f>
        <v>424</v>
      </c>
      <c r="G66" s="106">
        <f>'Efetivo Completo'!$M$72</f>
        <v>0</v>
      </c>
      <c r="H66" s="103">
        <f t="shared" ref="H66:H73" si="3">G66/E66</f>
        <v>0</v>
      </c>
    </row>
    <row r="67" spans="1:8" s="83" customFormat="1" ht="24.75" customHeight="1" thickBot="1" x14ac:dyDescent="0.3">
      <c r="A67" s="74">
        <v>41</v>
      </c>
      <c r="B67" s="91" t="s">
        <v>55</v>
      </c>
      <c r="C67" s="80" t="s">
        <v>25</v>
      </c>
      <c r="D67" s="86" t="s">
        <v>171</v>
      </c>
      <c r="E67" s="106">
        <f>'Efetivo Completo'!$H$73</f>
        <v>20</v>
      </c>
      <c r="F67" s="106">
        <f>'Efetivo Completo'!$L$73</f>
        <v>6</v>
      </c>
      <c r="G67" s="106">
        <f>'Efetivo Completo'!$M$73</f>
        <v>0</v>
      </c>
      <c r="H67" s="103">
        <f t="shared" si="3"/>
        <v>0</v>
      </c>
    </row>
    <row r="68" spans="1:8" s="89" customFormat="1" ht="25.5" customHeight="1" thickBot="1" x14ac:dyDescent="0.3">
      <c r="A68" s="409">
        <v>42</v>
      </c>
      <c r="B68" s="411" t="s">
        <v>99</v>
      </c>
      <c r="C68" s="406" t="s">
        <v>49</v>
      </c>
      <c r="D68" s="78" t="s">
        <v>15</v>
      </c>
      <c r="E68" s="373">
        <f>'Efetivo Completo'!$H$74</f>
        <v>290</v>
      </c>
      <c r="F68" s="373">
        <f>'Efetivo Completo'!$L$74</f>
        <v>365</v>
      </c>
      <c r="G68" s="373">
        <f>'Efetivo Completo'!$M$74</f>
        <v>75</v>
      </c>
      <c r="H68" s="375">
        <f t="shared" si="3"/>
        <v>0.25862068965517243</v>
      </c>
    </row>
    <row r="69" spans="1:8" s="89" customFormat="1" ht="24" customHeight="1" thickBot="1" x14ac:dyDescent="0.3">
      <c r="A69" s="410"/>
      <c r="B69" s="412"/>
      <c r="C69" s="408"/>
      <c r="D69" s="88" t="s">
        <v>64</v>
      </c>
      <c r="E69" s="374"/>
      <c r="F69" s="374"/>
      <c r="G69" s="374"/>
      <c r="H69" s="376"/>
    </row>
    <row r="70" spans="1:8" s="89" customFormat="1" ht="24" customHeight="1" thickBot="1" x14ac:dyDescent="0.3">
      <c r="A70" s="400">
        <v>43</v>
      </c>
      <c r="B70" s="403" t="s">
        <v>57</v>
      </c>
      <c r="C70" s="406" t="s">
        <v>25</v>
      </c>
      <c r="D70" s="86" t="s">
        <v>66</v>
      </c>
      <c r="E70" s="373">
        <f>'Efetivo Completo'!$H$76</f>
        <v>400</v>
      </c>
      <c r="F70" s="373">
        <f>'Efetivo Completo'!$L$76</f>
        <v>368</v>
      </c>
      <c r="G70" s="373">
        <f>'Efetivo Completo'!$M76</f>
        <v>0</v>
      </c>
      <c r="H70" s="375">
        <f>G70/E70</f>
        <v>0</v>
      </c>
    </row>
    <row r="71" spans="1:8" s="89" customFormat="1" ht="24" customHeight="1" thickBot="1" x14ac:dyDescent="0.3">
      <c r="A71" s="401"/>
      <c r="B71" s="404"/>
      <c r="C71" s="407"/>
      <c r="D71" s="86" t="s">
        <v>65</v>
      </c>
      <c r="E71" s="413"/>
      <c r="F71" s="413"/>
      <c r="G71" s="413"/>
      <c r="H71" s="399"/>
    </row>
    <row r="72" spans="1:8" s="83" customFormat="1" ht="24.75" customHeight="1" thickBot="1" x14ac:dyDescent="0.3">
      <c r="A72" s="402"/>
      <c r="B72" s="405"/>
      <c r="C72" s="408"/>
      <c r="D72" s="86" t="s">
        <v>58</v>
      </c>
      <c r="E72" s="374"/>
      <c r="F72" s="374"/>
      <c r="G72" s="374"/>
      <c r="H72" s="376"/>
    </row>
    <row r="73" spans="1:8" s="89" customFormat="1" ht="25.5" customHeight="1" thickBot="1" x14ac:dyDescent="0.3">
      <c r="A73" s="409">
        <v>44</v>
      </c>
      <c r="B73" s="411" t="s">
        <v>59</v>
      </c>
      <c r="C73" s="406" t="s">
        <v>22</v>
      </c>
      <c r="D73" s="78" t="s">
        <v>30</v>
      </c>
      <c r="E73" s="373">
        <f>'Efetivo Completo'!$H$79</f>
        <v>500</v>
      </c>
      <c r="F73" s="373">
        <f>'Efetivo Completo'!$L$79</f>
        <v>447</v>
      </c>
      <c r="G73" s="373">
        <f>'Efetivo Completo'!$M$79</f>
        <v>0</v>
      </c>
      <c r="H73" s="375">
        <f t="shared" si="3"/>
        <v>0</v>
      </c>
    </row>
    <row r="74" spans="1:8" s="89" customFormat="1" ht="25.5" customHeight="1" thickBot="1" x14ac:dyDescent="0.3">
      <c r="A74" s="410"/>
      <c r="B74" s="412"/>
      <c r="C74" s="408"/>
      <c r="D74" s="88" t="s">
        <v>101</v>
      </c>
      <c r="E74" s="374"/>
      <c r="F74" s="374"/>
      <c r="G74" s="374"/>
      <c r="H74" s="376"/>
    </row>
    <row r="75" spans="1:8" s="89" customFormat="1" ht="25.5" customHeight="1" thickBot="1" x14ac:dyDescent="0.3">
      <c r="A75" s="409">
        <v>45</v>
      </c>
      <c r="B75" s="427" t="s">
        <v>60</v>
      </c>
      <c r="C75" s="421" t="s">
        <v>61</v>
      </c>
      <c r="D75" s="78" t="s">
        <v>30</v>
      </c>
      <c r="E75" s="373">
        <f>'Efetivo Completo'!$H$81</f>
        <v>224</v>
      </c>
      <c r="F75" s="373">
        <f>'Efetivo Completo'!$L$81</f>
        <v>264</v>
      </c>
      <c r="G75" s="373">
        <f>'Efetivo Completo'!$M$81</f>
        <v>40</v>
      </c>
      <c r="H75" s="375">
        <f>G75/E75</f>
        <v>0.17857142857142858</v>
      </c>
    </row>
    <row r="76" spans="1:8" s="89" customFormat="1" ht="25.5" customHeight="1" thickBot="1" x14ac:dyDescent="0.3">
      <c r="A76" s="440"/>
      <c r="B76" s="441"/>
      <c r="C76" s="430"/>
      <c r="D76" s="88" t="s">
        <v>41</v>
      </c>
      <c r="E76" s="413"/>
      <c r="F76" s="413"/>
      <c r="G76" s="413"/>
      <c r="H76" s="443"/>
    </row>
    <row r="77" spans="1:8" s="89" customFormat="1" ht="25.5" customHeight="1" thickBot="1" x14ac:dyDescent="0.3">
      <c r="A77" s="440"/>
      <c r="B77" s="441"/>
      <c r="C77" s="430"/>
      <c r="D77" s="88" t="s">
        <v>15</v>
      </c>
      <c r="E77" s="413"/>
      <c r="F77" s="413"/>
      <c r="G77" s="413"/>
      <c r="H77" s="443"/>
    </row>
    <row r="78" spans="1:8" s="89" customFormat="1" ht="25.5" customHeight="1" thickBot="1" x14ac:dyDescent="0.3">
      <c r="A78" s="410"/>
      <c r="B78" s="442"/>
      <c r="C78" s="422"/>
      <c r="D78" s="88" t="s">
        <v>64</v>
      </c>
      <c r="E78" s="374"/>
      <c r="F78" s="374"/>
      <c r="G78" s="374"/>
      <c r="H78" s="444"/>
    </row>
    <row r="79" spans="1:8" s="83" customFormat="1" ht="24.75" customHeight="1" thickBot="1" x14ac:dyDescent="0.3">
      <c r="A79" s="368" t="s">
        <v>28</v>
      </c>
      <c r="B79" s="369"/>
      <c r="C79" s="369"/>
      <c r="D79" s="369"/>
      <c r="E79" s="104">
        <f>SUM(E66:E78)</f>
        <v>1870</v>
      </c>
      <c r="F79" s="104">
        <f>SUM(F66:F78)</f>
        <v>1874</v>
      </c>
      <c r="G79" s="104">
        <f>SUM(G66:G78)</f>
        <v>115</v>
      </c>
      <c r="H79" s="105"/>
    </row>
    <row r="80" spans="1:8" s="89" customFormat="1" ht="24" thickBot="1" x14ac:dyDescent="0.3">
      <c r="A80" s="379" t="s">
        <v>89</v>
      </c>
      <c r="B80" s="380"/>
      <c r="C80" s="380"/>
      <c r="D80" s="380"/>
      <c r="E80" s="380"/>
      <c r="F80" s="380"/>
      <c r="G80" s="380"/>
      <c r="H80" s="381"/>
    </row>
    <row r="81" spans="1:8" s="89" customFormat="1" ht="24" thickBot="1" x14ac:dyDescent="0.3">
      <c r="A81" s="92">
        <v>46</v>
      </c>
      <c r="B81" s="84" t="s">
        <v>107</v>
      </c>
      <c r="C81" s="76" t="s">
        <v>49</v>
      </c>
      <c r="D81" s="80" t="s">
        <v>64</v>
      </c>
      <c r="E81" s="115">
        <f>'Efetivo Completo'!$H$87</f>
        <v>302</v>
      </c>
      <c r="F81" s="115">
        <f>'Efetivo Completo'!$L$87</f>
        <v>193</v>
      </c>
      <c r="G81" s="115">
        <f>'Efetivo Completo'!$M$87</f>
        <v>0</v>
      </c>
      <c r="H81" s="116">
        <f>G81/E81</f>
        <v>0</v>
      </c>
    </row>
    <row r="82" spans="1:8" s="89" customFormat="1" ht="20.25" thickBot="1" x14ac:dyDescent="0.3">
      <c r="A82" s="435" t="s">
        <v>28</v>
      </c>
      <c r="B82" s="436"/>
      <c r="C82" s="436"/>
      <c r="D82" s="436"/>
      <c r="E82" s="117">
        <f>E81</f>
        <v>302</v>
      </c>
      <c r="F82" s="118">
        <f>F81</f>
        <v>193</v>
      </c>
      <c r="G82" s="118">
        <f>G81</f>
        <v>0</v>
      </c>
      <c r="H82" s="119"/>
    </row>
    <row r="83" spans="1:8" s="89" customFormat="1" ht="24" customHeight="1" thickBot="1" x14ac:dyDescent="0.3">
      <c r="A83" s="379" t="s">
        <v>105</v>
      </c>
      <c r="B83" s="380"/>
      <c r="C83" s="380"/>
      <c r="D83" s="380"/>
      <c r="E83" s="380"/>
      <c r="F83" s="380"/>
      <c r="G83" s="380"/>
      <c r="H83" s="381"/>
    </row>
    <row r="84" spans="1:8" s="89" customFormat="1" ht="18" customHeight="1" thickBot="1" x14ac:dyDescent="0.3">
      <c r="A84" s="92">
        <v>47</v>
      </c>
      <c r="B84" s="93" t="s">
        <v>82</v>
      </c>
      <c r="C84" s="86" t="s">
        <v>25</v>
      </c>
      <c r="D84" s="94"/>
      <c r="E84" s="95"/>
      <c r="F84" s="120">
        <f>'Efetivo Completo'!$L$90</f>
        <v>63</v>
      </c>
      <c r="G84" s="120">
        <f>'Efetivo Completo'!$M$90</f>
        <v>0</v>
      </c>
      <c r="H84" s="116">
        <v>0</v>
      </c>
    </row>
    <row r="85" spans="1:8" s="89" customFormat="1" ht="22.5" customHeight="1" thickBot="1" x14ac:dyDescent="0.3">
      <c r="A85" s="92">
        <v>48</v>
      </c>
      <c r="B85" s="93" t="s">
        <v>84</v>
      </c>
      <c r="C85" s="86" t="s">
        <v>19</v>
      </c>
      <c r="D85" s="96" t="s">
        <v>106</v>
      </c>
      <c r="E85" s="97"/>
      <c r="F85" s="120">
        <f>'Efetivo Completo'!$L$91</f>
        <v>95</v>
      </c>
      <c r="G85" s="120">
        <f>'Efetivo Completo'!$M$91</f>
        <v>0</v>
      </c>
      <c r="H85" s="116">
        <v>0</v>
      </c>
    </row>
    <row r="86" spans="1:8" s="89" customFormat="1" ht="19.5" customHeight="1" thickBot="1" x14ac:dyDescent="0.3">
      <c r="A86" s="92">
        <v>49</v>
      </c>
      <c r="B86" s="93" t="s">
        <v>85</v>
      </c>
      <c r="C86" s="86" t="s">
        <v>25</v>
      </c>
      <c r="D86" s="96"/>
      <c r="E86" s="97"/>
      <c r="F86" s="120">
        <f>'Efetivo Completo'!$L$92</f>
        <v>115</v>
      </c>
      <c r="G86" s="120">
        <f>'Efetivo Completo'!$M$92</f>
        <v>0</v>
      </c>
      <c r="H86" s="116">
        <v>0</v>
      </c>
    </row>
    <row r="87" spans="1:8" s="89" customFormat="1" ht="24" thickBot="1" x14ac:dyDescent="0.3">
      <c r="A87" s="98">
        <v>50</v>
      </c>
      <c r="B87" s="93" t="s">
        <v>86</v>
      </c>
      <c r="C87" s="76" t="s">
        <v>25</v>
      </c>
      <c r="D87" s="96"/>
      <c r="E87" s="97"/>
      <c r="F87" s="120">
        <f>'Efetivo Completo'!$L$93</f>
        <v>0</v>
      </c>
      <c r="G87" s="120">
        <f>'Efetivo Completo'!$M$93</f>
        <v>0</v>
      </c>
      <c r="H87" s="116">
        <v>0</v>
      </c>
    </row>
    <row r="88" spans="1:8" s="89" customFormat="1" ht="24" thickBot="1" x14ac:dyDescent="0.3">
      <c r="A88" s="99">
        <v>51</v>
      </c>
      <c r="B88" s="93" t="s">
        <v>87</v>
      </c>
      <c r="C88" s="76" t="s">
        <v>25</v>
      </c>
      <c r="D88" s="100"/>
      <c r="E88" s="101"/>
      <c r="F88" s="120">
        <f>'Efetivo Completo'!$L$94</f>
        <v>63</v>
      </c>
      <c r="G88" s="120">
        <f>'Efetivo Completo'!$M$94</f>
        <v>0</v>
      </c>
      <c r="H88" s="116">
        <v>0</v>
      </c>
    </row>
    <row r="89" spans="1:8" s="89" customFormat="1" ht="21" customHeight="1" thickBot="1" x14ac:dyDescent="0.3">
      <c r="A89" s="435" t="s">
        <v>28</v>
      </c>
      <c r="B89" s="436"/>
      <c r="C89" s="436"/>
      <c r="D89" s="436"/>
      <c r="E89" s="436"/>
      <c r="F89" s="121">
        <f>SUM(F84:F88)</f>
        <v>336</v>
      </c>
      <c r="G89" s="121">
        <f>SUM(G84:G88)</f>
        <v>0</v>
      </c>
      <c r="H89" s="119">
        <v>0</v>
      </c>
    </row>
    <row r="90" spans="1:8" s="89" customFormat="1" ht="24" thickBot="1" x14ac:dyDescent="0.3">
      <c r="A90" s="435" t="s">
        <v>92</v>
      </c>
      <c r="B90" s="436"/>
      <c r="C90" s="436"/>
      <c r="D90" s="436"/>
      <c r="E90" s="122">
        <f>SUM(E15+E26+E36+E64+E79+E82)</f>
        <v>28912</v>
      </c>
      <c r="F90" s="122">
        <f>SUM(F15+F26+F36+F64+F79+F82+F89)</f>
        <v>51380</v>
      </c>
      <c r="G90" s="122">
        <f>SUM(G15+G26+G36+G64+G79+G82)</f>
        <v>22928</v>
      </c>
      <c r="H90" s="105"/>
    </row>
  </sheetData>
  <sheetProtection password="F51A" sheet="1" objects="1" scenarios="1" selectLockedCells="1"/>
  <autoFilter ref="A2:H4"/>
  <mergeCells count="118">
    <mergeCell ref="A82:D82"/>
    <mergeCell ref="H39:H42"/>
    <mergeCell ref="A43:A46"/>
    <mergeCell ref="B43:B46"/>
    <mergeCell ref="C43:C46"/>
    <mergeCell ref="F43:F46"/>
    <mergeCell ref="G43:G46"/>
    <mergeCell ref="A57:A58"/>
    <mergeCell ref="B57:B58"/>
    <mergeCell ref="C57:C58"/>
    <mergeCell ref="F57:F58"/>
    <mergeCell ref="G57:G58"/>
    <mergeCell ref="H57:H58"/>
    <mergeCell ref="H51:H52"/>
    <mergeCell ref="A51:A52"/>
    <mergeCell ref="B51:B52"/>
    <mergeCell ref="G39:G42"/>
    <mergeCell ref="G53:G54"/>
    <mergeCell ref="H53:H54"/>
    <mergeCell ref="G73:G74"/>
    <mergeCell ref="E53:E54"/>
    <mergeCell ref="E55:E56"/>
    <mergeCell ref="C55:C56"/>
    <mergeCell ref="F55:F56"/>
    <mergeCell ref="A90:D90"/>
    <mergeCell ref="A89:E89"/>
    <mergeCell ref="A80:H80"/>
    <mergeCell ref="G59:G60"/>
    <mergeCell ref="H59:H60"/>
    <mergeCell ref="A64:D64"/>
    <mergeCell ref="A83:H83"/>
    <mergeCell ref="A59:A60"/>
    <mergeCell ref="B59:B60"/>
    <mergeCell ref="C59:C60"/>
    <mergeCell ref="F59:F60"/>
    <mergeCell ref="E59:E60"/>
    <mergeCell ref="A79:D79"/>
    <mergeCell ref="A75:A78"/>
    <mergeCell ref="B75:B78"/>
    <mergeCell ref="C75:C78"/>
    <mergeCell ref="F75:F78"/>
    <mergeCell ref="G75:G78"/>
    <mergeCell ref="H75:H78"/>
    <mergeCell ref="E75:E78"/>
    <mergeCell ref="H70:H72"/>
    <mergeCell ref="G68:G69"/>
    <mergeCell ref="F68:F69"/>
    <mergeCell ref="H68:H69"/>
    <mergeCell ref="C37:C38"/>
    <mergeCell ref="F37:F38"/>
    <mergeCell ref="G37:G38"/>
    <mergeCell ref="H43:H46"/>
    <mergeCell ref="A47:A50"/>
    <mergeCell ref="B47:B50"/>
    <mergeCell ref="C47:C50"/>
    <mergeCell ref="F47:F50"/>
    <mergeCell ref="C51:C52"/>
    <mergeCell ref="E39:E42"/>
    <mergeCell ref="E43:E46"/>
    <mergeCell ref="H47:H50"/>
    <mergeCell ref="E47:E50"/>
    <mergeCell ref="G47:G50"/>
    <mergeCell ref="A37:A38"/>
    <mergeCell ref="B37:B38"/>
    <mergeCell ref="A39:A42"/>
    <mergeCell ref="B39:B42"/>
    <mergeCell ref="C39:C42"/>
    <mergeCell ref="F39:F42"/>
    <mergeCell ref="E37:E38"/>
    <mergeCell ref="H37:H38"/>
    <mergeCell ref="E51:E52"/>
    <mergeCell ref="F51:F52"/>
    <mergeCell ref="A73:A74"/>
    <mergeCell ref="B73:B74"/>
    <mergeCell ref="C73:C74"/>
    <mergeCell ref="E68:E69"/>
    <mergeCell ref="E70:E72"/>
    <mergeCell ref="E73:E74"/>
    <mergeCell ref="G55:G56"/>
    <mergeCell ref="A53:A54"/>
    <mergeCell ref="B53:B54"/>
    <mergeCell ref="C53:C54"/>
    <mergeCell ref="A55:A56"/>
    <mergeCell ref="B55:B56"/>
    <mergeCell ref="F70:F72"/>
    <mergeCell ref="G70:G72"/>
    <mergeCell ref="F53:F54"/>
    <mergeCell ref="C61:C63"/>
    <mergeCell ref="B61:B63"/>
    <mergeCell ref="E61:E63"/>
    <mergeCell ref="F61:F63"/>
    <mergeCell ref="A61:A63"/>
    <mergeCell ref="G61:G63"/>
    <mergeCell ref="E57:E58"/>
    <mergeCell ref="G51:G52"/>
    <mergeCell ref="H55:H56"/>
    <mergeCell ref="A36:D36"/>
    <mergeCell ref="A65:H65"/>
    <mergeCell ref="F73:F74"/>
    <mergeCell ref="H73:H74"/>
    <mergeCell ref="A15:D15"/>
    <mergeCell ref="A26:D26"/>
    <mergeCell ref="A1:H1"/>
    <mergeCell ref="A2:A4"/>
    <mergeCell ref="B2:B4"/>
    <mergeCell ref="C2:C4"/>
    <mergeCell ref="D2:D4"/>
    <mergeCell ref="E2:E4"/>
    <mergeCell ref="F2:F4"/>
    <mergeCell ref="G2:G4"/>
    <mergeCell ref="H2:H3"/>
    <mergeCell ref="H61:H63"/>
    <mergeCell ref="A70:A72"/>
    <mergeCell ref="B70:B72"/>
    <mergeCell ref="C70:C72"/>
    <mergeCell ref="A68:A69"/>
    <mergeCell ref="B68:B69"/>
    <mergeCell ref="C68:C69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zoomScale="60" zoomScaleNormal="60" workbookViewId="0">
      <selection sqref="A1:G1"/>
    </sheetView>
  </sheetViews>
  <sheetFormatPr defaultRowHeight="15" x14ac:dyDescent="0.25"/>
  <cols>
    <col min="1" max="1" width="7.28515625" style="1" bestFit="1" customWidth="1"/>
    <col min="2" max="2" width="106.7109375" style="1" bestFit="1" customWidth="1"/>
    <col min="3" max="3" width="26.28515625" style="1" bestFit="1" customWidth="1"/>
    <col min="4" max="4" width="34.7109375" style="1" bestFit="1" customWidth="1"/>
    <col min="5" max="5" width="20.7109375" style="1" customWidth="1"/>
    <col min="6" max="6" width="13.42578125" style="1" bestFit="1" customWidth="1"/>
    <col min="7" max="7" width="45.140625" style="1" bestFit="1" customWidth="1"/>
    <col min="8" max="16384" width="9.140625" style="1"/>
  </cols>
  <sheetData>
    <row r="1" spans="1:7" s="71" customFormat="1" ht="24" thickBot="1" x14ac:dyDescent="0.3">
      <c r="A1" s="379" t="s">
        <v>174</v>
      </c>
      <c r="B1" s="380"/>
      <c r="C1" s="380"/>
      <c r="D1" s="380"/>
      <c r="E1" s="380"/>
      <c r="F1" s="380"/>
      <c r="G1" s="381"/>
    </row>
    <row r="2" spans="1:7" s="72" customFormat="1" ht="19.5" thickBot="1" x14ac:dyDescent="0.3">
      <c r="A2" s="382" t="s">
        <v>117</v>
      </c>
      <c r="B2" s="384" t="s">
        <v>1</v>
      </c>
      <c r="C2" s="384" t="s">
        <v>2</v>
      </c>
      <c r="D2" s="389" t="s">
        <v>3</v>
      </c>
      <c r="E2" s="392" t="s">
        <v>93</v>
      </c>
      <c r="F2" s="392" t="s">
        <v>94</v>
      </c>
      <c r="G2" s="458" t="s">
        <v>116</v>
      </c>
    </row>
    <row r="3" spans="1:7" s="72" customFormat="1" ht="19.5" thickBot="1" x14ac:dyDescent="0.3">
      <c r="A3" s="383"/>
      <c r="B3" s="385"/>
      <c r="C3" s="385"/>
      <c r="D3" s="390"/>
      <c r="E3" s="392"/>
      <c r="F3" s="392"/>
      <c r="G3" s="459"/>
    </row>
    <row r="4" spans="1:7" s="72" customFormat="1" ht="19.5" thickBot="1" x14ac:dyDescent="0.3">
      <c r="A4" s="383"/>
      <c r="B4" s="386"/>
      <c r="C4" s="386"/>
      <c r="D4" s="391"/>
      <c r="E4" s="393"/>
      <c r="F4" s="393"/>
      <c r="G4" s="460"/>
    </row>
    <row r="5" spans="1:7" s="72" customFormat="1" ht="24" thickBot="1" x14ac:dyDescent="0.3">
      <c r="A5" s="74">
        <v>1</v>
      </c>
      <c r="B5" s="75" t="s">
        <v>29</v>
      </c>
      <c r="C5" s="76" t="s">
        <v>22</v>
      </c>
      <c r="D5" s="77" t="s">
        <v>30</v>
      </c>
      <c r="E5" s="102">
        <f>'Efetivo Completo'!$H$11</f>
        <v>960</v>
      </c>
      <c r="F5" s="102">
        <f>'Efetivo Completo'!$L$11</f>
        <v>2602</v>
      </c>
      <c r="G5" s="123" t="s">
        <v>112</v>
      </c>
    </row>
    <row r="6" spans="1:7" s="72" customFormat="1" ht="24" thickBot="1" x14ac:dyDescent="0.3">
      <c r="A6" s="74">
        <v>2</v>
      </c>
      <c r="B6" s="75" t="s">
        <v>31</v>
      </c>
      <c r="C6" s="76" t="s">
        <v>22</v>
      </c>
      <c r="D6" s="78" t="s">
        <v>30</v>
      </c>
      <c r="E6" s="102">
        <f>'Efetivo Completo'!$H$12</f>
        <v>668</v>
      </c>
      <c r="F6" s="102">
        <f>'Efetivo Completo'!$L$12</f>
        <v>1277</v>
      </c>
      <c r="G6" s="123" t="s">
        <v>112</v>
      </c>
    </row>
    <row r="7" spans="1:7" s="72" customFormat="1" ht="24" thickBot="1" x14ac:dyDescent="0.3">
      <c r="A7" s="74">
        <v>3</v>
      </c>
      <c r="B7" s="75" t="s">
        <v>32</v>
      </c>
      <c r="C7" s="76" t="s">
        <v>25</v>
      </c>
      <c r="D7" s="78" t="s">
        <v>30</v>
      </c>
      <c r="E7" s="102">
        <f>'Efetivo Completo'!$H$13</f>
        <v>992</v>
      </c>
      <c r="F7" s="102">
        <f>'Efetivo Completo'!$L$13</f>
        <v>1153</v>
      </c>
      <c r="G7" s="123" t="s">
        <v>111</v>
      </c>
    </row>
    <row r="8" spans="1:7" s="72" customFormat="1" ht="24" thickBot="1" x14ac:dyDescent="0.3">
      <c r="A8" s="74">
        <v>4</v>
      </c>
      <c r="B8" s="79" t="s">
        <v>34</v>
      </c>
      <c r="C8" s="80" t="s">
        <v>25</v>
      </c>
      <c r="D8" s="78" t="s">
        <v>30</v>
      </c>
      <c r="E8" s="102">
        <f>'Efetivo Completo'!$H$14</f>
        <v>750</v>
      </c>
      <c r="F8" s="102">
        <f>'Efetivo Completo'!$L$14</f>
        <v>1529</v>
      </c>
      <c r="G8" s="123" t="s">
        <v>112</v>
      </c>
    </row>
    <row r="9" spans="1:7" s="83" customFormat="1" ht="24" thickBot="1" x14ac:dyDescent="0.3">
      <c r="A9" s="74">
        <v>5</v>
      </c>
      <c r="B9" s="87" t="s">
        <v>35</v>
      </c>
      <c r="C9" s="124" t="s">
        <v>36</v>
      </c>
      <c r="D9" s="80" t="s">
        <v>30</v>
      </c>
      <c r="E9" s="102">
        <f>'Efetivo Completo'!$H$15</f>
        <v>884</v>
      </c>
      <c r="F9" s="102">
        <f>'Efetivo Completo'!$L$15</f>
        <v>1522</v>
      </c>
      <c r="G9" s="125" t="s">
        <v>114</v>
      </c>
    </row>
    <row r="10" spans="1:7" s="72" customFormat="1" ht="24" thickBot="1" x14ac:dyDescent="0.3">
      <c r="A10" s="74">
        <v>6</v>
      </c>
      <c r="B10" s="75" t="s">
        <v>162</v>
      </c>
      <c r="C10" s="76" t="s">
        <v>25</v>
      </c>
      <c r="D10" s="78" t="s">
        <v>30</v>
      </c>
      <c r="E10" s="102">
        <f>'Efetivo Completo'!$H$16</f>
        <v>154</v>
      </c>
      <c r="F10" s="102">
        <f>'Efetivo Completo'!$L$16</f>
        <v>114</v>
      </c>
      <c r="G10" s="126" t="s">
        <v>164</v>
      </c>
    </row>
    <row r="11" spans="1:7" s="72" customFormat="1" ht="24" thickBot="1" x14ac:dyDescent="0.3">
      <c r="A11" s="74">
        <v>7</v>
      </c>
      <c r="B11" s="79" t="s">
        <v>38</v>
      </c>
      <c r="C11" s="80" t="s">
        <v>14</v>
      </c>
      <c r="D11" s="78" t="s">
        <v>30</v>
      </c>
      <c r="E11" s="102">
        <f>'Efetivo Completo'!$H$17</f>
        <v>564</v>
      </c>
      <c r="F11" s="102">
        <f>'Efetivo Completo'!$L$17</f>
        <v>1461</v>
      </c>
      <c r="G11" s="123" t="s">
        <v>113</v>
      </c>
    </row>
    <row r="12" spans="1:7" s="72" customFormat="1" ht="24" thickBot="1" x14ac:dyDescent="0.3">
      <c r="A12" s="74">
        <v>8</v>
      </c>
      <c r="B12" s="82" t="s">
        <v>39</v>
      </c>
      <c r="C12" s="80" t="s">
        <v>14</v>
      </c>
      <c r="D12" s="78" t="s">
        <v>30</v>
      </c>
      <c r="E12" s="102">
        <f>'Efetivo Completo'!$H$18</f>
        <v>504</v>
      </c>
      <c r="F12" s="102">
        <f>'Efetivo Completo'!$L$18</f>
        <v>493</v>
      </c>
      <c r="G12" s="123" t="s">
        <v>113</v>
      </c>
    </row>
    <row r="13" spans="1:7" s="72" customFormat="1" ht="24" thickBot="1" x14ac:dyDescent="0.3">
      <c r="A13" s="74">
        <v>9</v>
      </c>
      <c r="B13" s="79" t="s">
        <v>47</v>
      </c>
      <c r="C13" s="80" t="s">
        <v>25</v>
      </c>
      <c r="D13" s="78" t="s">
        <v>30</v>
      </c>
      <c r="E13" s="102">
        <f>'Efetivo Completo'!$H$19</f>
        <v>750</v>
      </c>
      <c r="F13" s="102">
        <f>'Efetivo Completo'!$L$19</f>
        <v>1462</v>
      </c>
      <c r="G13" s="123" t="s">
        <v>112</v>
      </c>
    </row>
    <row r="14" spans="1:7" s="72" customFormat="1" ht="24" thickBot="1" x14ac:dyDescent="0.3">
      <c r="A14" s="74">
        <v>10</v>
      </c>
      <c r="B14" s="79" t="s">
        <v>48</v>
      </c>
      <c r="C14" s="80" t="s">
        <v>49</v>
      </c>
      <c r="D14" s="78" t="s">
        <v>30</v>
      </c>
      <c r="E14" s="102">
        <f>'Efetivo Completo'!$H$20</f>
        <v>626</v>
      </c>
      <c r="F14" s="102">
        <f>'Efetivo Completo'!$L$20</f>
        <v>429</v>
      </c>
      <c r="G14" s="123" t="s">
        <v>163</v>
      </c>
    </row>
    <row r="15" spans="1:7" s="72" customFormat="1" ht="24" thickBot="1" x14ac:dyDescent="0.3">
      <c r="A15" s="378" t="s">
        <v>28</v>
      </c>
      <c r="B15" s="378"/>
      <c r="C15" s="378"/>
      <c r="D15" s="378"/>
      <c r="E15" s="104">
        <f>SUM(E5:E14)</f>
        <v>6852</v>
      </c>
      <c r="F15" s="104">
        <f>SUM(F5:F14)</f>
        <v>12042</v>
      </c>
      <c r="G15" s="127"/>
    </row>
    <row r="16" spans="1:7" s="72" customFormat="1" ht="24" thickBot="1" x14ac:dyDescent="0.3">
      <c r="A16" s="74">
        <v>11</v>
      </c>
      <c r="B16" s="79" t="s">
        <v>40</v>
      </c>
      <c r="C16" s="80" t="s">
        <v>36</v>
      </c>
      <c r="D16" s="78" t="s">
        <v>41</v>
      </c>
      <c r="E16" s="106">
        <f>'Efetivo Completo'!$H$22</f>
        <v>884</v>
      </c>
      <c r="F16" s="106">
        <f>'Efetivo Completo'!$L$22</f>
        <v>1469</v>
      </c>
      <c r="G16" s="123" t="s">
        <v>112</v>
      </c>
    </row>
    <row r="17" spans="1:9" s="72" customFormat="1" ht="24" thickBot="1" x14ac:dyDescent="0.3">
      <c r="A17" s="74">
        <v>12</v>
      </c>
      <c r="B17" s="79" t="s">
        <v>42</v>
      </c>
      <c r="C17" s="80" t="s">
        <v>25</v>
      </c>
      <c r="D17" s="78" t="s">
        <v>41</v>
      </c>
      <c r="E17" s="106">
        <f>'Efetivo Completo'!$H$23</f>
        <v>750</v>
      </c>
      <c r="F17" s="106">
        <f>'Efetivo Completo'!$L$23</f>
        <v>1770</v>
      </c>
      <c r="G17" s="128" t="s">
        <v>112</v>
      </c>
    </row>
    <row r="18" spans="1:9" s="72" customFormat="1" ht="24" thickBot="1" x14ac:dyDescent="0.3">
      <c r="A18" s="74">
        <v>13</v>
      </c>
      <c r="B18" s="79" t="s">
        <v>43</v>
      </c>
      <c r="C18" s="80" t="s">
        <v>36</v>
      </c>
      <c r="D18" s="78" t="s">
        <v>41</v>
      </c>
      <c r="E18" s="106">
        <f>'Efetivo Completo'!$H$24</f>
        <v>750</v>
      </c>
      <c r="F18" s="106">
        <f>'Efetivo Completo'!$L$24</f>
        <v>1318</v>
      </c>
      <c r="G18" s="129" t="s">
        <v>113</v>
      </c>
    </row>
    <row r="19" spans="1:9" s="72" customFormat="1" ht="24" thickBot="1" x14ac:dyDescent="0.3">
      <c r="A19" s="74">
        <v>14</v>
      </c>
      <c r="B19" s="79" t="s">
        <v>44</v>
      </c>
      <c r="C19" s="80" t="s">
        <v>45</v>
      </c>
      <c r="D19" s="78" t="s">
        <v>41</v>
      </c>
      <c r="E19" s="106">
        <f>'Efetivo Completo'!$H$25</f>
        <v>302</v>
      </c>
      <c r="F19" s="106">
        <f>'Efetivo Completo'!$L$25</f>
        <v>312</v>
      </c>
      <c r="G19" s="123" t="s">
        <v>165</v>
      </c>
    </row>
    <row r="20" spans="1:9" s="72" customFormat="1" ht="24" thickBot="1" x14ac:dyDescent="0.3">
      <c r="A20" s="74">
        <v>15</v>
      </c>
      <c r="B20" s="79" t="s">
        <v>46</v>
      </c>
      <c r="C20" s="80" t="s">
        <v>25</v>
      </c>
      <c r="D20" s="78" t="s">
        <v>41</v>
      </c>
      <c r="E20" s="106">
        <f>'Efetivo Completo'!$H$26</f>
        <v>750</v>
      </c>
      <c r="F20" s="106">
        <f>'Efetivo Completo'!$L$26</f>
        <v>1670</v>
      </c>
      <c r="G20" s="123" t="s">
        <v>112</v>
      </c>
    </row>
    <row r="21" spans="1:9" s="72" customFormat="1" ht="24" thickBot="1" x14ac:dyDescent="0.3">
      <c r="A21" s="74">
        <v>16</v>
      </c>
      <c r="B21" s="79" t="s">
        <v>97</v>
      </c>
      <c r="C21" s="80" t="s">
        <v>51</v>
      </c>
      <c r="D21" s="78" t="s">
        <v>41</v>
      </c>
      <c r="E21" s="106">
        <f>'Efetivo Completo'!$H$27</f>
        <v>616</v>
      </c>
      <c r="F21" s="106">
        <f>'Efetivo Completo'!$L$27</f>
        <v>1605</v>
      </c>
      <c r="G21" s="123" t="s">
        <v>114</v>
      </c>
      <c r="H21" s="130"/>
      <c r="I21" s="130"/>
    </row>
    <row r="22" spans="1:9" s="72" customFormat="1" ht="24" thickBot="1" x14ac:dyDescent="0.3">
      <c r="A22" s="74">
        <v>17</v>
      </c>
      <c r="B22" s="84" t="s">
        <v>52</v>
      </c>
      <c r="C22" s="80" t="s">
        <v>51</v>
      </c>
      <c r="D22" s="78" t="s">
        <v>41</v>
      </c>
      <c r="E22" s="106">
        <f>'Efetivo Completo'!$H$28</f>
        <v>630</v>
      </c>
      <c r="F22" s="106">
        <f>'Efetivo Completo'!$L$28</f>
        <v>1677</v>
      </c>
      <c r="G22" s="128" t="s">
        <v>110</v>
      </c>
      <c r="H22" s="130"/>
      <c r="I22" s="130"/>
    </row>
    <row r="23" spans="1:9" s="72" customFormat="1" ht="24" thickBot="1" x14ac:dyDescent="0.3">
      <c r="A23" s="74">
        <v>18</v>
      </c>
      <c r="B23" s="79" t="s">
        <v>53</v>
      </c>
      <c r="C23" s="80" t="s">
        <v>19</v>
      </c>
      <c r="D23" s="78" t="s">
        <v>41</v>
      </c>
      <c r="E23" s="106">
        <f>'Efetivo Completo'!$H$29</f>
        <v>180</v>
      </c>
      <c r="F23" s="106">
        <f>'Efetivo Completo'!$L$29</f>
        <v>74</v>
      </c>
      <c r="G23" s="131" t="s">
        <v>109</v>
      </c>
      <c r="H23" s="132"/>
      <c r="I23" s="130"/>
    </row>
    <row r="24" spans="1:9" s="72" customFormat="1" ht="24" thickBot="1" x14ac:dyDescent="0.3">
      <c r="A24" s="74">
        <v>19</v>
      </c>
      <c r="B24" s="85" t="s">
        <v>108</v>
      </c>
      <c r="C24" s="80" t="s">
        <v>25</v>
      </c>
      <c r="D24" s="78" t="s">
        <v>41</v>
      </c>
      <c r="E24" s="106">
        <f>'Efetivo Completo'!$H$30</f>
        <v>532</v>
      </c>
      <c r="F24" s="106">
        <f>'Efetivo Completo'!$L$30</f>
        <v>953</v>
      </c>
      <c r="G24" s="133" t="s">
        <v>124</v>
      </c>
      <c r="H24" s="132"/>
      <c r="I24" s="130"/>
    </row>
    <row r="25" spans="1:9" s="72" customFormat="1" ht="24" thickBot="1" x14ac:dyDescent="0.3">
      <c r="A25" s="74">
        <v>20</v>
      </c>
      <c r="B25" s="85" t="s">
        <v>67</v>
      </c>
      <c r="C25" s="80" t="s">
        <v>68</v>
      </c>
      <c r="D25" s="78" t="s">
        <v>41</v>
      </c>
      <c r="E25" s="106">
        <f>'Efetivo Completo'!$H$31</f>
        <v>968</v>
      </c>
      <c r="F25" s="106">
        <f>'Efetivo Completo'!$L$31</f>
        <v>2453</v>
      </c>
      <c r="G25" s="133" t="s">
        <v>125</v>
      </c>
      <c r="H25" s="132"/>
      <c r="I25" s="130"/>
    </row>
    <row r="26" spans="1:9" s="72" customFormat="1" ht="24" thickBot="1" x14ac:dyDescent="0.3">
      <c r="A26" s="378" t="s">
        <v>28</v>
      </c>
      <c r="B26" s="378"/>
      <c r="C26" s="378"/>
      <c r="D26" s="378"/>
      <c r="E26" s="104">
        <f>SUM(E16:E25)</f>
        <v>6362</v>
      </c>
      <c r="F26" s="108">
        <f>SUM(F16:F25)</f>
        <v>13301</v>
      </c>
      <c r="G26" s="134"/>
      <c r="H26" s="130"/>
      <c r="I26" s="130"/>
    </row>
    <row r="27" spans="1:9" s="83" customFormat="1" ht="24.75" customHeight="1" thickBot="1" x14ac:dyDescent="0.3">
      <c r="A27" s="74">
        <v>21</v>
      </c>
      <c r="B27" s="75" t="s">
        <v>13</v>
      </c>
      <c r="C27" s="76" t="s">
        <v>14</v>
      </c>
      <c r="D27" s="86" t="s">
        <v>15</v>
      </c>
      <c r="E27" s="106">
        <f>'Efetivo Completo'!$H$33</f>
        <v>140</v>
      </c>
      <c r="F27" s="106">
        <f>'Efetivo Completo'!$L$33</f>
        <v>58</v>
      </c>
      <c r="G27" s="135" t="s">
        <v>119</v>
      </c>
    </row>
    <row r="28" spans="1:9" s="83" customFormat="1" ht="24.75" customHeight="1" thickBot="1" x14ac:dyDescent="0.3">
      <c r="A28" s="74">
        <v>22</v>
      </c>
      <c r="B28" s="75" t="s">
        <v>100</v>
      </c>
      <c r="C28" s="76" t="s">
        <v>17</v>
      </c>
      <c r="D28" s="86" t="s">
        <v>15</v>
      </c>
      <c r="E28" s="106">
        <f>'Efetivo Completo'!$H$34</f>
        <v>246</v>
      </c>
      <c r="F28" s="106">
        <f>'Efetivo Completo'!$L$34</f>
        <v>268</v>
      </c>
      <c r="G28" s="126" t="s">
        <v>120</v>
      </c>
    </row>
    <row r="29" spans="1:9" s="83" customFormat="1" ht="24.75" customHeight="1" thickBot="1" x14ac:dyDescent="0.3">
      <c r="A29" s="74">
        <v>23</v>
      </c>
      <c r="B29" s="75" t="s">
        <v>18</v>
      </c>
      <c r="C29" s="76" t="s">
        <v>19</v>
      </c>
      <c r="D29" s="86" t="s">
        <v>15</v>
      </c>
      <c r="E29" s="106">
        <f>'Efetivo Completo'!$H$35</f>
        <v>383</v>
      </c>
      <c r="F29" s="106">
        <f>'Efetivo Completo'!$L$35</f>
        <v>350</v>
      </c>
      <c r="G29" s="126" t="s">
        <v>112</v>
      </c>
    </row>
    <row r="30" spans="1:9" s="83" customFormat="1" ht="24.75" customHeight="1" thickBot="1" x14ac:dyDescent="0.3">
      <c r="A30" s="74">
        <v>24</v>
      </c>
      <c r="B30" s="75" t="s">
        <v>20</v>
      </c>
      <c r="C30" s="76" t="s">
        <v>19</v>
      </c>
      <c r="D30" s="86" t="s">
        <v>15</v>
      </c>
      <c r="E30" s="106">
        <f>'Efetivo Completo'!$H$36</f>
        <v>352</v>
      </c>
      <c r="F30" s="106">
        <f>'Efetivo Completo'!$L$36</f>
        <v>369</v>
      </c>
      <c r="G30" s="126" t="s">
        <v>121</v>
      </c>
    </row>
    <row r="31" spans="1:9" s="83" customFormat="1" ht="24.75" customHeight="1" thickBot="1" x14ac:dyDescent="0.3">
      <c r="A31" s="74">
        <v>25</v>
      </c>
      <c r="B31" s="75" t="s">
        <v>21</v>
      </c>
      <c r="C31" s="76" t="s">
        <v>22</v>
      </c>
      <c r="D31" s="86" t="s">
        <v>15</v>
      </c>
      <c r="E31" s="106">
        <f>'Efetivo Completo'!$H$37</f>
        <v>1699</v>
      </c>
      <c r="F31" s="106">
        <f>'Efetivo Completo'!$L$37</f>
        <v>4154</v>
      </c>
      <c r="G31" s="126" t="s">
        <v>122</v>
      </c>
    </row>
    <row r="32" spans="1:9" s="72" customFormat="1" ht="29.25" customHeight="1" thickBot="1" x14ac:dyDescent="0.3">
      <c r="A32" s="74">
        <v>26</v>
      </c>
      <c r="B32" s="75" t="s">
        <v>23</v>
      </c>
      <c r="C32" s="76" t="s">
        <v>19</v>
      </c>
      <c r="D32" s="78" t="s">
        <v>15</v>
      </c>
      <c r="E32" s="106">
        <f>'Efetivo Completo'!$H$38</f>
        <v>50</v>
      </c>
      <c r="F32" s="106">
        <f>'Efetivo Completo'!$L$38</f>
        <v>59</v>
      </c>
      <c r="G32" s="123" t="s">
        <v>123</v>
      </c>
    </row>
    <row r="33" spans="1:9" s="83" customFormat="1" ht="24.75" customHeight="1" thickBot="1" x14ac:dyDescent="0.3">
      <c r="A33" s="74">
        <v>27</v>
      </c>
      <c r="B33" s="79" t="s">
        <v>24</v>
      </c>
      <c r="C33" s="80" t="s">
        <v>25</v>
      </c>
      <c r="D33" s="88" t="s">
        <v>26</v>
      </c>
      <c r="E33" s="106">
        <f>'Efetivo Completo'!$H$39</f>
        <v>912</v>
      </c>
      <c r="F33" s="106">
        <f>'Efetivo Completo'!$L$39</f>
        <v>1050</v>
      </c>
      <c r="G33" s="126" t="s">
        <v>111</v>
      </c>
    </row>
    <row r="34" spans="1:9" s="83" customFormat="1" ht="24.75" customHeight="1" thickBot="1" x14ac:dyDescent="0.3">
      <c r="A34" s="74">
        <v>28</v>
      </c>
      <c r="B34" s="79" t="s">
        <v>27</v>
      </c>
      <c r="C34" s="80" t="s">
        <v>25</v>
      </c>
      <c r="D34" s="88" t="s">
        <v>15</v>
      </c>
      <c r="E34" s="106">
        <f>'Efetivo Completo'!$H$40</f>
        <v>1564</v>
      </c>
      <c r="F34" s="106">
        <f>'Efetivo Completo'!$L$40</f>
        <v>1629</v>
      </c>
      <c r="G34" s="126" t="s">
        <v>112</v>
      </c>
    </row>
    <row r="35" spans="1:9" s="83" customFormat="1" ht="24.75" customHeight="1" thickBot="1" x14ac:dyDescent="0.3">
      <c r="A35" s="74">
        <v>29</v>
      </c>
      <c r="B35" s="82" t="s">
        <v>79</v>
      </c>
      <c r="C35" s="80" t="s">
        <v>25</v>
      </c>
      <c r="D35" s="88" t="s">
        <v>15</v>
      </c>
      <c r="E35" s="106">
        <f>'Efetivo Completo'!$H$41</f>
        <v>1320</v>
      </c>
      <c r="F35" s="106">
        <f>'Efetivo Completo'!$L$41</f>
        <v>2388</v>
      </c>
      <c r="G35" s="126" t="s">
        <v>112</v>
      </c>
    </row>
    <row r="36" spans="1:9" s="83" customFormat="1" ht="24.75" customHeight="1" thickBot="1" x14ac:dyDescent="0.3">
      <c r="A36" s="368" t="s">
        <v>28</v>
      </c>
      <c r="B36" s="369"/>
      <c r="C36" s="369"/>
      <c r="D36" s="369"/>
      <c r="E36" s="104">
        <f>SUM(E27:E35)</f>
        <v>6666</v>
      </c>
      <c r="F36" s="104">
        <f>SUM(F27:F35)</f>
        <v>10325</v>
      </c>
      <c r="G36" s="136"/>
    </row>
    <row r="37" spans="1:9" s="83" customFormat="1" ht="21.75" customHeight="1" thickBot="1" x14ac:dyDescent="0.3">
      <c r="A37" s="447">
        <v>30</v>
      </c>
      <c r="B37" s="427" t="s">
        <v>69</v>
      </c>
      <c r="C37" s="449" t="s">
        <v>70</v>
      </c>
      <c r="D37" s="78" t="s">
        <v>30</v>
      </c>
      <c r="E37" s="364">
        <f>'Efetivo Completo'!$H$43</f>
        <v>1497</v>
      </c>
      <c r="F37" s="364">
        <f>'Efetivo Completo'!$L$43</f>
        <v>3908</v>
      </c>
      <c r="G37" s="452" t="s">
        <v>113</v>
      </c>
    </row>
    <row r="38" spans="1:9" s="89" customFormat="1" ht="22.5" customHeight="1" thickBot="1" x14ac:dyDescent="0.3">
      <c r="A38" s="448"/>
      <c r="B38" s="429"/>
      <c r="C38" s="451"/>
      <c r="D38" s="88" t="s">
        <v>41</v>
      </c>
      <c r="E38" s="365"/>
      <c r="F38" s="365"/>
      <c r="G38" s="453"/>
    </row>
    <row r="39" spans="1:9" s="89" customFormat="1" ht="22.5" customHeight="1" thickBot="1" x14ac:dyDescent="0.3">
      <c r="A39" s="447">
        <v>31</v>
      </c>
      <c r="B39" s="427" t="s">
        <v>71</v>
      </c>
      <c r="C39" s="449" t="s">
        <v>72</v>
      </c>
      <c r="D39" s="78" t="s">
        <v>30</v>
      </c>
      <c r="E39" s="364">
        <f>'Efetivo Completo'!$H$45</f>
        <v>466</v>
      </c>
      <c r="F39" s="364">
        <f>'Efetivo Completo'!$L$45</f>
        <v>945</v>
      </c>
      <c r="G39" s="452" t="s">
        <v>113</v>
      </c>
    </row>
    <row r="40" spans="1:9" s="89" customFormat="1" ht="18" customHeight="1" thickBot="1" x14ac:dyDescent="0.3">
      <c r="A40" s="463"/>
      <c r="B40" s="428"/>
      <c r="C40" s="450"/>
      <c r="D40" s="88" t="s">
        <v>41</v>
      </c>
      <c r="E40" s="431"/>
      <c r="F40" s="431"/>
      <c r="G40" s="470"/>
      <c r="I40" s="137"/>
    </row>
    <row r="41" spans="1:9" s="89" customFormat="1" ht="16.5" customHeight="1" thickBot="1" x14ac:dyDescent="0.3">
      <c r="A41" s="463"/>
      <c r="B41" s="428"/>
      <c r="C41" s="450"/>
      <c r="D41" s="88" t="s">
        <v>15</v>
      </c>
      <c r="E41" s="431"/>
      <c r="F41" s="431"/>
      <c r="G41" s="470"/>
      <c r="I41" s="137"/>
    </row>
    <row r="42" spans="1:9" s="89" customFormat="1" ht="18" customHeight="1" thickBot="1" x14ac:dyDescent="0.3">
      <c r="A42" s="448"/>
      <c r="B42" s="429"/>
      <c r="C42" s="451"/>
      <c r="D42" s="88" t="s">
        <v>64</v>
      </c>
      <c r="E42" s="365"/>
      <c r="F42" s="365"/>
      <c r="G42" s="453"/>
      <c r="I42" s="137"/>
    </row>
    <row r="43" spans="1:9" s="89" customFormat="1" ht="22.5" customHeight="1" thickBot="1" x14ac:dyDescent="0.3">
      <c r="A43" s="447">
        <v>32</v>
      </c>
      <c r="B43" s="427" t="s">
        <v>73</v>
      </c>
      <c r="C43" s="449" t="s">
        <v>74</v>
      </c>
      <c r="D43" s="78" t="s">
        <v>30</v>
      </c>
      <c r="E43" s="364">
        <f>'Efetivo Completo'!$H$49</f>
        <v>500</v>
      </c>
      <c r="F43" s="364">
        <f>'Efetivo Completo'!$L$49</f>
        <v>668</v>
      </c>
      <c r="G43" s="452" t="s">
        <v>121</v>
      </c>
      <c r="I43" s="466"/>
    </row>
    <row r="44" spans="1:9" s="89" customFormat="1" ht="18" customHeight="1" thickBot="1" x14ac:dyDescent="0.3">
      <c r="A44" s="463"/>
      <c r="B44" s="428"/>
      <c r="C44" s="450"/>
      <c r="D44" s="88" t="s">
        <v>41</v>
      </c>
      <c r="E44" s="431"/>
      <c r="F44" s="431"/>
      <c r="G44" s="470"/>
      <c r="I44" s="466"/>
    </row>
    <row r="45" spans="1:9" s="89" customFormat="1" ht="16.5" customHeight="1" thickBot="1" x14ac:dyDescent="0.3">
      <c r="A45" s="463"/>
      <c r="B45" s="428"/>
      <c r="C45" s="450"/>
      <c r="D45" s="88" t="s">
        <v>15</v>
      </c>
      <c r="E45" s="431"/>
      <c r="F45" s="431"/>
      <c r="G45" s="470"/>
      <c r="I45" s="466"/>
    </row>
    <row r="46" spans="1:9" s="89" customFormat="1" ht="18" customHeight="1" thickBot="1" x14ac:dyDescent="0.3">
      <c r="A46" s="448"/>
      <c r="B46" s="429"/>
      <c r="C46" s="451"/>
      <c r="D46" s="88" t="s">
        <v>64</v>
      </c>
      <c r="E46" s="365"/>
      <c r="F46" s="365"/>
      <c r="G46" s="453"/>
      <c r="I46" s="466"/>
    </row>
    <row r="47" spans="1:9" s="89" customFormat="1" ht="25.5" customHeight="1" thickBot="1" x14ac:dyDescent="0.3">
      <c r="A47" s="447">
        <v>33</v>
      </c>
      <c r="B47" s="427" t="s">
        <v>102</v>
      </c>
      <c r="C47" s="449" t="s">
        <v>61</v>
      </c>
      <c r="D47" s="78" t="s">
        <v>30</v>
      </c>
      <c r="E47" s="364">
        <f>'Efetivo Completo'!$H$53</f>
        <v>842</v>
      </c>
      <c r="F47" s="364">
        <f>'Efetivo Completo'!$L$53</f>
        <v>2067</v>
      </c>
      <c r="G47" s="469" t="s">
        <v>126</v>
      </c>
      <c r="I47" s="137"/>
    </row>
    <row r="48" spans="1:9" s="89" customFormat="1" ht="21" customHeight="1" thickBot="1" x14ac:dyDescent="0.3">
      <c r="A48" s="463"/>
      <c r="B48" s="428"/>
      <c r="C48" s="450"/>
      <c r="D48" s="88" t="s">
        <v>41</v>
      </c>
      <c r="E48" s="431"/>
      <c r="F48" s="431"/>
      <c r="G48" s="470"/>
    </row>
    <row r="49" spans="1:9" s="89" customFormat="1" ht="21" customHeight="1" thickBot="1" x14ac:dyDescent="0.3">
      <c r="A49" s="463"/>
      <c r="B49" s="428"/>
      <c r="C49" s="450"/>
      <c r="D49" s="88" t="s">
        <v>15</v>
      </c>
      <c r="E49" s="431"/>
      <c r="F49" s="431"/>
      <c r="G49" s="470"/>
    </row>
    <row r="50" spans="1:9" s="89" customFormat="1" ht="19.5" customHeight="1" thickBot="1" x14ac:dyDescent="0.3">
      <c r="A50" s="448"/>
      <c r="B50" s="429"/>
      <c r="C50" s="451"/>
      <c r="D50" s="88" t="s">
        <v>64</v>
      </c>
      <c r="E50" s="365"/>
      <c r="F50" s="365"/>
      <c r="G50" s="453"/>
    </row>
    <row r="51" spans="1:9" s="89" customFormat="1" ht="21" customHeight="1" thickBot="1" x14ac:dyDescent="0.3">
      <c r="A51" s="447">
        <v>34</v>
      </c>
      <c r="B51" s="445" t="s">
        <v>103</v>
      </c>
      <c r="C51" s="449" t="s">
        <v>22</v>
      </c>
      <c r="D51" s="78" t="s">
        <v>30</v>
      </c>
      <c r="E51" s="364">
        <f>'Efetivo Completo'!$H$57</f>
        <v>48</v>
      </c>
      <c r="F51" s="364">
        <f>'Efetivo Completo'!$L$57</f>
        <v>29</v>
      </c>
      <c r="G51" s="452" t="s">
        <v>127</v>
      </c>
    </row>
    <row r="52" spans="1:9" s="89" customFormat="1" ht="25.5" customHeight="1" thickBot="1" x14ac:dyDescent="0.3">
      <c r="A52" s="448"/>
      <c r="B52" s="429"/>
      <c r="C52" s="451"/>
      <c r="D52" s="88" t="s">
        <v>41</v>
      </c>
      <c r="E52" s="365"/>
      <c r="F52" s="365"/>
      <c r="G52" s="453"/>
    </row>
    <row r="53" spans="1:9" s="89" customFormat="1" ht="19.5" customHeight="1" thickBot="1" x14ac:dyDescent="0.3">
      <c r="A53" s="447">
        <v>35</v>
      </c>
      <c r="B53" s="411" t="s">
        <v>77</v>
      </c>
      <c r="C53" s="456" t="s">
        <v>22</v>
      </c>
      <c r="D53" s="90" t="s">
        <v>30</v>
      </c>
      <c r="E53" s="364">
        <f>'Efetivo Completo'!$H$59</f>
        <v>672</v>
      </c>
      <c r="F53" s="364">
        <f>'Efetivo Completo'!$L$59</f>
        <v>922</v>
      </c>
      <c r="G53" s="452" t="s">
        <v>112</v>
      </c>
    </row>
    <row r="54" spans="1:9" s="89" customFormat="1" ht="18" customHeight="1" thickBot="1" x14ac:dyDescent="0.3">
      <c r="A54" s="448"/>
      <c r="B54" s="416"/>
      <c r="C54" s="457"/>
      <c r="D54" s="88" t="s">
        <v>41</v>
      </c>
      <c r="E54" s="365"/>
      <c r="F54" s="365"/>
      <c r="G54" s="453"/>
    </row>
    <row r="55" spans="1:9" s="89" customFormat="1" ht="25.5" customHeight="1" thickBot="1" x14ac:dyDescent="0.3">
      <c r="A55" s="447">
        <v>36</v>
      </c>
      <c r="B55" s="411" t="s">
        <v>160</v>
      </c>
      <c r="C55" s="454" t="s">
        <v>22</v>
      </c>
      <c r="D55" s="78" t="s">
        <v>30</v>
      </c>
      <c r="E55" s="364">
        <f>'Efetivo Completo'!$H$61</f>
        <v>1344</v>
      </c>
      <c r="F55" s="364">
        <f>'Efetivo Completo'!$L$61</f>
        <v>2962</v>
      </c>
      <c r="G55" s="452" t="s">
        <v>111</v>
      </c>
    </row>
    <row r="56" spans="1:9" s="89" customFormat="1" ht="15" customHeight="1" thickBot="1" x14ac:dyDescent="0.3">
      <c r="A56" s="448"/>
      <c r="B56" s="416"/>
      <c r="C56" s="455"/>
      <c r="D56" s="88" t="s">
        <v>41</v>
      </c>
      <c r="E56" s="365"/>
      <c r="F56" s="365"/>
      <c r="G56" s="453"/>
    </row>
    <row r="57" spans="1:9" s="89" customFormat="1" ht="25.5" customHeight="1" thickBot="1" x14ac:dyDescent="0.3">
      <c r="A57" s="471">
        <v>37</v>
      </c>
      <c r="B57" s="411" t="s">
        <v>104</v>
      </c>
      <c r="C57" s="406" t="s">
        <v>81</v>
      </c>
      <c r="D57" s="78" t="s">
        <v>30</v>
      </c>
      <c r="E57" s="364">
        <f>'Efetivo Completo'!$H$63</f>
        <v>432</v>
      </c>
      <c r="F57" s="364">
        <f>'Efetivo Completo'!$L$63</f>
        <v>311</v>
      </c>
      <c r="G57" s="467" t="s">
        <v>113</v>
      </c>
      <c r="I57" s="138"/>
    </row>
    <row r="58" spans="1:9" s="89" customFormat="1" ht="25.5" customHeight="1" thickBot="1" x14ac:dyDescent="0.3">
      <c r="A58" s="472"/>
      <c r="B58" s="412"/>
      <c r="C58" s="408"/>
      <c r="D58" s="88" t="s">
        <v>15</v>
      </c>
      <c r="E58" s="365"/>
      <c r="F58" s="365"/>
      <c r="G58" s="468"/>
      <c r="I58" s="138"/>
    </row>
    <row r="59" spans="1:9" s="83" customFormat="1" ht="24.75" customHeight="1" thickBot="1" x14ac:dyDescent="0.3">
      <c r="A59" s="400">
        <v>38</v>
      </c>
      <c r="B59" s="411" t="s">
        <v>161</v>
      </c>
      <c r="C59" s="406" t="s">
        <v>22</v>
      </c>
      <c r="D59" s="78" t="s">
        <v>30</v>
      </c>
      <c r="E59" s="364">
        <f>'Efetivo Completo'!$H$65</f>
        <v>512</v>
      </c>
      <c r="F59" s="364">
        <f>'Efetivo Completo'!$L$65</f>
        <v>917</v>
      </c>
      <c r="G59" s="452" t="s">
        <v>121</v>
      </c>
      <c r="H59" s="464"/>
    </row>
    <row r="60" spans="1:9" s="83" customFormat="1" ht="18.75" customHeight="1" thickBot="1" x14ac:dyDescent="0.3">
      <c r="A60" s="402"/>
      <c r="B60" s="412"/>
      <c r="C60" s="408"/>
      <c r="D60" s="88" t="s">
        <v>41</v>
      </c>
      <c r="E60" s="365"/>
      <c r="F60" s="365"/>
      <c r="G60" s="453"/>
      <c r="H60" s="464"/>
    </row>
    <row r="61" spans="1:9" s="89" customFormat="1" ht="24" customHeight="1" thickBot="1" x14ac:dyDescent="0.3">
      <c r="A61" s="400">
        <v>39</v>
      </c>
      <c r="B61" s="403" t="s">
        <v>33</v>
      </c>
      <c r="C61" s="406" t="s">
        <v>25</v>
      </c>
      <c r="D61" s="78" t="s">
        <v>30</v>
      </c>
      <c r="E61" s="419">
        <f>'Efetivo Completo'!$H$67</f>
        <v>547</v>
      </c>
      <c r="F61" s="419">
        <f>'Efetivo Completo'!$L$67</f>
        <v>580</v>
      </c>
      <c r="G61" s="467" t="s">
        <v>115</v>
      </c>
      <c r="H61" s="464"/>
    </row>
    <row r="62" spans="1:9" s="89" customFormat="1" ht="24" customHeight="1" thickBot="1" x14ac:dyDescent="0.3">
      <c r="A62" s="401"/>
      <c r="B62" s="404"/>
      <c r="C62" s="407"/>
      <c r="D62" s="88" t="s">
        <v>41</v>
      </c>
      <c r="E62" s="420"/>
      <c r="F62" s="420"/>
      <c r="G62" s="476"/>
      <c r="H62" s="464"/>
    </row>
    <row r="63" spans="1:9" s="83" customFormat="1" ht="24.75" customHeight="1" thickBot="1" x14ac:dyDescent="0.3">
      <c r="A63" s="402"/>
      <c r="B63" s="405"/>
      <c r="C63" s="408"/>
      <c r="D63" s="88" t="s">
        <v>15</v>
      </c>
      <c r="E63" s="420"/>
      <c r="F63" s="420"/>
      <c r="G63" s="468"/>
      <c r="H63" s="464"/>
    </row>
    <row r="64" spans="1:9" s="83" customFormat="1" ht="24.75" customHeight="1" thickBot="1" x14ac:dyDescent="0.3">
      <c r="A64" s="435" t="s">
        <v>28</v>
      </c>
      <c r="B64" s="436"/>
      <c r="C64" s="436"/>
      <c r="D64" s="436"/>
      <c r="E64" s="104">
        <f>SUM(E37:E63)</f>
        <v>6860</v>
      </c>
      <c r="F64" s="112">
        <f>SUM(F37:F63)</f>
        <v>13309</v>
      </c>
      <c r="G64" s="139"/>
      <c r="I64" s="83" t="s">
        <v>117</v>
      </c>
    </row>
    <row r="65" spans="1:15" s="72" customFormat="1" ht="29.25" customHeight="1" thickBot="1" x14ac:dyDescent="0.3">
      <c r="A65" s="370" t="s">
        <v>63</v>
      </c>
      <c r="B65" s="371"/>
      <c r="C65" s="371"/>
      <c r="D65" s="371"/>
      <c r="E65" s="371"/>
      <c r="F65" s="371"/>
      <c r="G65" s="372"/>
      <c r="H65" s="140"/>
    </row>
    <row r="66" spans="1:15" s="83" customFormat="1" ht="23.25" customHeight="1" thickBot="1" x14ac:dyDescent="0.3">
      <c r="A66" s="74">
        <v>40</v>
      </c>
      <c r="B66" s="75" t="s">
        <v>54</v>
      </c>
      <c r="C66" s="76" t="s">
        <v>25</v>
      </c>
      <c r="D66" s="86" t="s">
        <v>30</v>
      </c>
      <c r="E66" s="106">
        <f>'Efetivo Completo'!$H$72</f>
        <v>436</v>
      </c>
      <c r="F66" s="106">
        <f>'Efetivo Completo'!$L$72</f>
        <v>424</v>
      </c>
      <c r="G66" s="126" t="s">
        <v>118</v>
      </c>
      <c r="I66" s="141"/>
      <c r="J66" s="141"/>
      <c r="K66" s="141"/>
      <c r="L66" s="141"/>
      <c r="M66" s="141"/>
      <c r="N66" s="141"/>
      <c r="O66" s="141"/>
    </row>
    <row r="67" spans="1:15" s="83" customFormat="1" ht="24.75" customHeight="1" thickBot="1" x14ac:dyDescent="0.3">
      <c r="A67" s="74">
        <v>41</v>
      </c>
      <c r="B67" s="91" t="s">
        <v>55</v>
      </c>
      <c r="C67" s="80" t="s">
        <v>25</v>
      </c>
      <c r="D67" s="86" t="s">
        <v>171</v>
      </c>
      <c r="E67" s="106">
        <f>'Efetivo Completo'!$H$73</f>
        <v>20</v>
      </c>
      <c r="F67" s="106">
        <f>'Efetivo Completo'!$L$73</f>
        <v>6</v>
      </c>
      <c r="G67" s="126" t="s">
        <v>118</v>
      </c>
      <c r="I67" s="141"/>
      <c r="J67" s="141"/>
      <c r="K67" s="141"/>
      <c r="L67" s="141"/>
      <c r="M67" s="141"/>
      <c r="N67" s="141"/>
      <c r="O67" s="141"/>
    </row>
    <row r="68" spans="1:15" s="89" customFormat="1" ht="25.5" customHeight="1" thickBot="1" x14ac:dyDescent="0.3">
      <c r="A68" s="409">
        <v>42</v>
      </c>
      <c r="B68" s="411" t="s">
        <v>99</v>
      </c>
      <c r="C68" s="406" t="s">
        <v>49</v>
      </c>
      <c r="D68" s="78" t="s">
        <v>15</v>
      </c>
      <c r="E68" s="373">
        <f>'Efetivo Completo'!$H$74</f>
        <v>290</v>
      </c>
      <c r="F68" s="373">
        <f>'Efetivo Completo'!$L$74</f>
        <v>365</v>
      </c>
      <c r="G68" s="142" t="s">
        <v>118</v>
      </c>
      <c r="I68" s="446"/>
      <c r="J68" s="446"/>
      <c r="K68" s="446"/>
      <c r="L68" s="446"/>
      <c r="M68" s="446"/>
      <c r="N68" s="143"/>
      <c r="O68" s="143"/>
    </row>
    <row r="69" spans="1:15" s="89" customFormat="1" ht="24" customHeight="1" thickBot="1" x14ac:dyDescent="0.3">
      <c r="A69" s="410"/>
      <c r="B69" s="412"/>
      <c r="C69" s="408"/>
      <c r="D69" s="88" t="s">
        <v>64</v>
      </c>
      <c r="E69" s="374"/>
      <c r="F69" s="374"/>
      <c r="G69" s="142" t="s">
        <v>118</v>
      </c>
      <c r="I69" s="446"/>
      <c r="J69" s="446"/>
      <c r="K69" s="446"/>
      <c r="L69" s="446"/>
      <c r="M69" s="446"/>
      <c r="N69" s="143"/>
      <c r="O69" s="143"/>
    </row>
    <row r="70" spans="1:15" s="89" customFormat="1" ht="24" customHeight="1" thickBot="1" x14ac:dyDescent="0.3">
      <c r="A70" s="400">
        <v>43</v>
      </c>
      <c r="B70" s="403" t="s">
        <v>57</v>
      </c>
      <c r="C70" s="406" t="s">
        <v>25</v>
      </c>
      <c r="D70" s="86" t="s">
        <v>66</v>
      </c>
      <c r="E70" s="373">
        <f>'Efetivo Completo'!$H$76</f>
        <v>400</v>
      </c>
      <c r="F70" s="373">
        <f>'Efetivo Completo'!$L$76</f>
        <v>368</v>
      </c>
      <c r="G70" s="126" t="s">
        <v>118</v>
      </c>
      <c r="I70" s="144"/>
      <c r="J70" s="144"/>
      <c r="K70" s="144"/>
      <c r="L70" s="144"/>
      <c r="M70" s="144"/>
      <c r="N70" s="143"/>
      <c r="O70" s="143"/>
    </row>
    <row r="71" spans="1:15" s="89" customFormat="1" ht="24" customHeight="1" thickBot="1" x14ac:dyDescent="0.3">
      <c r="A71" s="401"/>
      <c r="B71" s="404"/>
      <c r="C71" s="407"/>
      <c r="D71" s="86" t="s">
        <v>65</v>
      </c>
      <c r="E71" s="413"/>
      <c r="F71" s="413"/>
      <c r="G71" s="126" t="s">
        <v>118</v>
      </c>
      <c r="I71" s="144"/>
      <c r="J71" s="144"/>
      <c r="K71" s="144"/>
      <c r="L71" s="144"/>
      <c r="M71" s="144"/>
      <c r="N71" s="143"/>
      <c r="O71" s="143"/>
    </row>
    <row r="72" spans="1:15" s="83" customFormat="1" ht="24.75" customHeight="1" thickBot="1" x14ac:dyDescent="0.3">
      <c r="A72" s="402"/>
      <c r="B72" s="405"/>
      <c r="C72" s="408"/>
      <c r="D72" s="86" t="s">
        <v>58</v>
      </c>
      <c r="E72" s="374"/>
      <c r="F72" s="374"/>
      <c r="G72" s="126" t="s">
        <v>118</v>
      </c>
      <c r="I72" s="141"/>
      <c r="J72" s="141"/>
      <c r="K72" s="141"/>
      <c r="L72" s="141"/>
      <c r="M72" s="141"/>
      <c r="N72" s="141"/>
      <c r="O72" s="141"/>
    </row>
    <row r="73" spans="1:15" s="89" customFormat="1" ht="25.5" customHeight="1" thickBot="1" x14ac:dyDescent="0.3">
      <c r="A73" s="409">
        <v>44</v>
      </c>
      <c r="B73" s="411" t="s">
        <v>59</v>
      </c>
      <c r="C73" s="406" t="s">
        <v>22</v>
      </c>
      <c r="D73" s="78" t="s">
        <v>30</v>
      </c>
      <c r="E73" s="373">
        <f>'Efetivo Completo'!$H$79</f>
        <v>500</v>
      </c>
      <c r="F73" s="373">
        <f>'Efetivo Completo'!$L$79</f>
        <v>447</v>
      </c>
      <c r="G73" s="461" t="s">
        <v>172</v>
      </c>
    </row>
    <row r="74" spans="1:15" s="89" customFormat="1" ht="25.5" customHeight="1" thickBot="1" x14ac:dyDescent="0.3">
      <c r="A74" s="410"/>
      <c r="B74" s="412"/>
      <c r="C74" s="408"/>
      <c r="D74" s="88" t="s">
        <v>101</v>
      </c>
      <c r="E74" s="374"/>
      <c r="F74" s="374"/>
      <c r="G74" s="461"/>
    </row>
    <row r="75" spans="1:15" s="89" customFormat="1" ht="25.5" customHeight="1" thickBot="1" x14ac:dyDescent="0.3">
      <c r="A75" s="409">
        <v>45</v>
      </c>
      <c r="B75" s="427" t="s">
        <v>60</v>
      </c>
      <c r="C75" s="421" t="s">
        <v>61</v>
      </c>
      <c r="D75" s="78" t="s">
        <v>30</v>
      </c>
      <c r="E75" s="373">
        <f>'Efetivo Completo'!$H$81</f>
        <v>224</v>
      </c>
      <c r="F75" s="373">
        <f>'Efetivo Completo'!$L$81</f>
        <v>264</v>
      </c>
      <c r="G75" s="461" t="s">
        <v>118</v>
      </c>
    </row>
    <row r="76" spans="1:15" s="89" customFormat="1" ht="25.5" customHeight="1" thickBot="1" x14ac:dyDescent="0.3">
      <c r="A76" s="440"/>
      <c r="B76" s="441"/>
      <c r="C76" s="430"/>
      <c r="D76" s="88" t="s">
        <v>41</v>
      </c>
      <c r="E76" s="413"/>
      <c r="F76" s="413"/>
      <c r="G76" s="461"/>
    </row>
    <row r="77" spans="1:15" s="89" customFormat="1" ht="25.5" customHeight="1" thickBot="1" x14ac:dyDescent="0.3">
      <c r="A77" s="440"/>
      <c r="B77" s="441"/>
      <c r="C77" s="430"/>
      <c r="D77" s="88" t="s">
        <v>15</v>
      </c>
      <c r="E77" s="413"/>
      <c r="F77" s="413"/>
      <c r="G77" s="461"/>
    </row>
    <row r="78" spans="1:15" s="89" customFormat="1" ht="25.5" customHeight="1" thickBot="1" x14ac:dyDescent="0.3">
      <c r="A78" s="410"/>
      <c r="B78" s="442"/>
      <c r="C78" s="422"/>
      <c r="D78" s="88" t="s">
        <v>64</v>
      </c>
      <c r="E78" s="374"/>
      <c r="F78" s="374"/>
      <c r="G78" s="462"/>
    </row>
    <row r="79" spans="1:15" s="83" customFormat="1" ht="24.75" customHeight="1" thickBot="1" x14ac:dyDescent="0.3">
      <c r="A79" s="368" t="s">
        <v>28</v>
      </c>
      <c r="B79" s="369"/>
      <c r="C79" s="369"/>
      <c r="D79" s="369"/>
      <c r="E79" s="104">
        <f>SUM(E66:E78)</f>
        <v>1870</v>
      </c>
      <c r="F79" s="104">
        <f>SUM(F66:F78)</f>
        <v>1874</v>
      </c>
      <c r="G79" s="127"/>
    </row>
    <row r="80" spans="1:15" s="89" customFormat="1" ht="20.25" thickBot="1" x14ac:dyDescent="0.3">
      <c r="A80" s="473" t="s">
        <v>89</v>
      </c>
      <c r="B80" s="474"/>
      <c r="C80" s="474"/>
      <c r="D80" s="474"/>
      <c r="E80" s="474"/>
      <c r="F80" s="474"/>
      <c r="G80" s="475"/>
      <c r="H80" s="145"/>
    </row>
    <row r="81" spans="1:10" s="89" customFormat="1" ht="21" customHeight="1" thickBot="1" x14ac:dyDescent="0.3">
      <c r="A81" s="146">
        <v>46</v>
      </c>
      <c r="B81" s="147" t="s">
        <v>107</v>
      </c>
      <c r="C81" s="148" t="s">
        <v>49</v>
      </c>
      <c r="D81" s="149" t="s">
        <v>64</v>
      </c>
      <c r="E81" s="115">
        <f>'Efetivo Completo'!$H$87</f>
        <v>302</v>
      </c>
      <c r="F81" s="115">
        <f>'Efetivo Completo'!$L$87</f>
        <v>193</v>
      </c>
      <c r="G81" s="125" t="s">
        <v>128</v>
      </c>
    </row>
    <row r="82" spans="1:10" s="89" customFormat="1" ht="20.25" thickBot="1" x14ac:dyDescent="0.3">
      <c r="A82" s="435" t="s">
        <v>28</v>
      </c>
      <c r="B82" s="436"/>
      <c r="C82" s="436"/>
      <c r="D82" s="436"/>
      <c r="E82" s="117">
        <f>E81</f>
        <v>302</v>
      </c>
      <c r="F82" s="118">
        <f>F81</f>
        <v>193</v>
      </c>
      <c r="G82" s="150"/>
    </row>
    <row r="83" spans="1:10" s="83" customFormat="1" ht="18.75" customHeight="1" thickBot="1" x14ac:dyDescent="0.3">
      <c r="A83" s="473" t="s">
        <v>105</v>
      </c>
      <c r="B83" s="474"/>
      <c r="C83" s="474"/>
      <c r="D83" s="474"/>
      <c r="E83" s="474"/>
      <c r="F83" s="474"/>
      <c r="G83" s="475"/>
      <c r="H83" s="145"/>
    </row>
    <row r="84" spans="1:10" s="89" customFormat="1" ht="24" customHeight="1" thickBot="1" x14ac:dyDescent="0.3">
      <c r="A84" s="92">
        <v>47</v>
      </c>
      <c r="B84" s="151" t="s">
        <v>82</v>
      </c>
      <c r="C84" s="86" t="s">
        <v>25</v>
      </c>
      <c r="D84" s="152"/>
      <c r="E84" s="95"/>
      <c r="F84" s="120">
        <f>'Efetivo Completo'!$L$90</f>
        <v>63</v>
      </c>
      <c r="G84" s="153" t="s">
        <v>118</v>
      </c>
    </row>
    <row r="85" spans="1:10" s="89" customFormat="1" ht="19.5" customHeight="1" thickBot="1" x14ac:dyDescent="0.3">
      <c r="A85" s="92">
        <v>48</v>
      </c>
      <c r="B85" s="93" t="s">
        <v>84</v>
      </c>
      <c r="C85" s="86" t="s">
        <v>19</v>
      </c>
      <c r="D85" s="154" t="s">
        <v>106</v>
      </c>
      <c r="E85" s="97"/>
      <c r="F85" s="120">
        <f>'Efetivo Completo'!$L$91</f>
        <v>95</v>
      </c>
      <c r="G85" s="125" t="s">
        <v>118</v>
      </c>
    </row>
    <row r="86" spans="1:10" s="89" customFormat="1" ht="18" customHeight="1" thickBot="1" x14ac:dyDescent="0.3">
      <c r="A86" s="92">
        <v>49</v>
      </c>
      <c r="B86" s="155" t="s">
        <v>85</v>
      </c>
      <c r="C86" s="86" t="s">
        <v>25</v>
      </c>
      <c r="D86" s="154"/>
      <c r="E86" s="97"/>
      <c r="F86" s="120">
        <f>'Efetivo Completo'!$L$92</f>
        <v>115</v>
      </c>
      <c r="G86" s="125" t="s">
        <v>118</v>
      </c>
    </row>
    <row r="87" spans="1:10" s="89" customFormat="1" ht="15" customHeight="1" thickBot="1" x14ac:dyDescent="0.3">
      <c r="A87" s="98">
        <v>50</v>
      </c>
      <c r="B87" s="93" t="s">
        <v>86</v>
      </c>
      <c r="C87" s="76" t="s">
        <v>25</v>
      </c>
      <c r="D87" s="154"/>
      <c r="E87" s="97"/>
      <c r="F87" s="120">
        <f>'Efetivo Completo'!$L$93</f>
        <v>0</v>
      </c>
      <c r="G87" s="125" t="s">
        <v>118</v>
      </c>
    </row>
    <row r="88" spans="1:10" s="89" customFormat="1" ht="19.5" customHeight="1" thickBot="1" x14ac:dyDescent="0.3">
      <c r="A88" s="156">
        <v>51</v>
      </c>
      <c r="B88" s="93" t="s">
        <v>87</v>
      </c>
      <c r="C88" s="76" t="s">
        <v>25</v>
      </c>
      <c r="D88" s="157"/>
      <c r="E88" s="101"/>
      <c r="F88" s="120">
        <f>'Efetivo Completo'!$L$94</f>
        <v>63</v>
      </c>
      <c r="G88" s="125" t="s">
        <v>118</v>
      </c>
    </row>
    <row r="89" spans="1:10" s="89" customFormat="1" ht="20.25" thickBot="1" x14ac:dyDescent="0.3">
      <c r="A89" s="435" t="s">
        <v>28</v>
      </c>
      <c r="B89" s="436"/>
      <c r="C89" s="436"/>
      <c r="D89" s="436"/>
      <c r="E89" s="158"/>
      <c r="F89" s="121">
        <f>SUM(F84:F88)</f>
        <v>336</v>
      </c>
      <c r="G89" s="150"/>
    </row>
    <row r="90" spans="1:10" s="89" customFormat="1" ht="20.25" thickBot="1" x14ac:dyDescent="0.3">
      <c r="A90" s="435" t="s">
        <v>92</v>
      </c>
      <c r="B90" s="436"/>
      <c r="C90" s="436"/>
      <c r="D90" s="436"/>
      <c r="E90" s="118">
        <f>SUM(E15+E26+E36+E64+E79+E82)</f>
        <v>28912</v>
      </c>
      <c r="F90" s="118">
        <f>SUM(F15+F26+F36+F64+F79+F82+F89)</f>
        <v>51380</v>
      </c>
      <c r="G90" s="150"/>
      <c r="I90" s="465"/>
      <c r="J90" s="465"/>
    </row>
  </sheetData>
  <sheetProtection password="F51A" sheet="1" objects="1" scenarios="1" selectLockedCells="1"/>
  <mergeCells count="110">
    <mergeCell ref="A51:A52"/>
    <mergeCell ref="B51:B52"/>
    <mergeCell ref="C51:C52"/>
    <mergeCell ref="A47:A50"/>
    <mergeCell ref="B47:B50"/>
    <mergeCell ref="C47:C50"/>
    <mergeCell ref="A43:A46"/>
    <mergeCell ref="B43:B46"/>
    <mergeCell ref="C43:C46"/>
    <mergeCell ref="A90:D90"/>
    <mergeCell ref="A80:G80"/>
    <mergeCell ref="A83:G83"/>
    <mergeCell ref="E57:E58"/>
    <mergeCell ref="C61:C63"/>
    <mergeCell ref="E61:E63"/>
    <mergeCell ref="F61:F63"/>
    <mergeCell ref="G61:G63"/>
    <mergeCell ref="B70:B72"/>
    <mergeCell ref="C70:C72"/>
    <mergeCell ref="B57:B58"/>
    <mergeCell ref="C57:C58"/>
    <mergeCell ref="F70:F72"/>
    <mergeCell ref="F68:F69"/>
    <mergeCell ref="F53:F54"/>
    <mergeCell ref="E59:E60"/>
    <mergeCell ref="F59:F60"/>
    <mergeCell ref="A89:D89"/>
    <mergeCell ref="A57:A58"/>
    <mergeCell ref="E75:E78"/>
    <mergeCell ref="I68:I69"/>
    <mergeCell ref="J68:J69"/>
    <mergeCell ref="G59:G60"/>
    <mergeCell ref="H59:H60"/>
    <mergeCell ref="A61:A63"/>
    <mergeCell ref="B61:B63"/>
    <mergeCell ref="A82:D82"/>
    <mergeCell ref="E68:E69"/>
    <mergeCell ref="E70:E72"/>
    <mergeCell ref="F39:F42"/>
    <mergeCell ref="H61:H63"/>
    <mergeCell ref="I90:J90"/>
    <mergeCell ref="I43:I46"/>
    <mergeCell ref="E73:E74"/>
    <mergeCell ref="F73:F74"/>
    <mergeCell ref="E37:E38"/>
    <mergeCell ref="E53:E54"/>
    <mergeCell ref="E55:E56"/>
    <mergeCell ref="E39:E42"/>
    <mergeCell ref="E43:E46"/>
    <mergeCell ref="E47:E50"/>
    <mergeCell ref="E51:E52"/>
    <mergeCell ref="F57:F58"/>
    <mergeCell ref="G57:G58"/>
    <mergeCell ref="G51:G52"/>
    <mergeCell ref="G47:G50"/>
    <mergeCell ref="F51:F52"/>
    <mergeCell ref="G43:G46"/>
    <mergeCell ref="F47:F50"/>
    <mergeCell ref="F37:F38"/>
    <mergeCell ref="G37:G38"/>
    <mergeCell ref="F43:F46"/>
    <mergeCell ref="G39:G42"/>
    <mergeCell ref="M68:M69"/>
    <mergeCell ref="A68:A69"/>
    <mergeCell ref="B68:B69"/>
    <mergeCell ref="C68:C69"/>
    <mergeCell ref="A15:D15"/>
    <mergeCell ref="A26:D26"/>
    <mergeCell ref="G2:G4"/>
    <mergeCell ref="A36:D36"/>
    <mergeCell ref="A79:D79"/>
    <mergeCell ref="A65:G65"/>
    <mergeCell ref="G73:G74"/>
    <mergeCell ref="A75:A78"/>
    <mergeCell ref="B75:B78"/>
    <mergeCell ref="C75:C78"/>
    <mergeCell ref="F75:F78"/>
    <mergeCell ref="G75:G78"/>
    <mergeCell ref="A73:A74"/>
    <mergeCell ref="B73:B74"/>
    <mergeCell ref="C73:C74"/>
    <mergeCell ref="A70:A72"/>
    <mergeCell ref="A37:A38"/>
    <mergeCell ref="B37:B38"/>
    <mergeCell ref="C37:C38"/>
    <mergeCell ref="A39:A42"/>
    <mergeCell ref="A1:G1"/>
    <mergeCell ref="A2:A4"/>
    <mergeCell ref="B2:B4"/>
    <mergeCell ref="C2:C4"/>
    <mergeCell ref="D2:D4"/>
    <mergeCell ref="E2:E4"/>
    <mergeCell ref="F2:F4"/>
    <mergeCell ref="K68:K69"/>
    <mergeCell ref="L68:L69"/>
    <mergeCell ref="A55:A56"/>
    <mergeCell ref="A53:A54"/>
    <mergeCell ref="A64:D64"/>
    <mergeCell ref="A59:A60"/>
    <mergeCell ref="B59:B60"/>
    <mergeCell ref="C59:C60"/>
    <mergeCell ref="B39:B42"/>
    <mergeCell ref="C39:C42"/>
    <mergeCell ref="G53:G54"/>
    <mergeCell ref="B55:B56"/>
    <mergeCell ref="C55:C56"/>
    <mergeCell ref="F55:F56"/>
    <mergeCell ref="G55:G56"/>
    <mergeCell ref="B53:B54"/>
    <mergeCell ref="C53:C54"/>
  </mergeCells>
  <pageMargins left="0.51181102362204722" right="0.51181102362204722" top="0.78740157480314965" bottom="0.78740157480314965" header="0.31496062992125984" footer="0.31496062992125984"/>
  <pageSetup paperSize="9" scale="4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workbookViewId="0">
      <selection activeCell="B2" sqref="B2:D2"/>
    </sheetView>
  </sheetViews>
  <sheetFormatPr defaultRowHeight="15" x14ac:dyDescent="0.25"/>
  <cols>
    <col min="1" max="1" width="9.140625" style="1"/>
    <col min="2" max="2" width="19.42578125" style="1" bestFit="1" customWidth="1"/>
    <col min="3" max="3" width="18.85546875" style="1" bestFit="1" customWidth="1"/>
    <col min="4" max="4" width="10.7109375" style="1" bestFit="1" customWidth="1"/>
    <col min="5" max="16384" width="9.140625" style="1"/>
  </cols>
  <sheetData>
    <row r="1" spans="2:4" ht="15.75" thickBot="1" x14ac:dyDescent="0.3"/>
    <row r="2" spans="2:4" ht="15.75" x14ac:dyDescent="0.25">
      <c r="B2" s="481" t="s">
        <v>173</v>
      </c>
      <c r="C2" s="482"/>
      <c r="D2" s="483"/>
    </row>
    <row r="3" spans="2:4" x14ac:dyDescent="0.25">
      <c r="B3" s="484" t="s">
        <v>130</v>
      </c>
      <c r="C3" s="485" t="s">
        <v>3</v>
      </c>
      <c r="D3" s="486" t="s">
        <v>131</v>
      </c>
    </row>
    <row r="4" spans="2:4" x14ac:dyDescent="0.25">
      <c r="B4" s="484"/>
      <c r="C4" s="485"/>
      <c r="D4" s="486"/>
    </row>
    <row r="5" spans="2:4" x14ac:dyDescent="0.25">
      <c r="B5" s="484"/>
      <c r="C5" s="485"/>
      <c r="D5" s="486"/>
    </row>
    <row r="6" spans="2:4" ht="20.25" x14ac:dyDescent="0.3">
      <c r="B6" s="159" t="s">
        <v>132</v>
      </c>
      <c r="C6" s="160" t="s">
        <v>41</v>
      </c>
      <c r="D6" s="163">
        <f>'Efetivo Completo'!$I$32+'Efetivo Completo'!$I$44+'Efetivo Completo'!$I$46+'Efetivo Completo'!$I$50+'Efetivo Completo'!$I$54+'Efetivo Completo'!$I$58+'Efetivo Completo'!$I$60+'Efetivo Completo'!$I$62+'Efetivo Completo'!$I$66+'Efetivo Completo'!$I$68</f>
        <v>18891</v>
      </c>
    </row>
    <row r="7" spans="2:4" ht="20.25" x14ac:dyDescent="0.3">
      <c r="B7" s="159" t="s">
        <v>133</v>
      </c>
      <c r="C7" s="160" t="s">
        <v>41</v>
      </c>
      <c r="D7" s="163">
        <f>'Efetivo Completo'!$I$76+'Efetivo Completo'!$I$77+'Efetivo Completo'!$I$78+'Efetivo Completo'!$I$80+'Efetivo Completo'!$I$82</f>
        <v>775</v>
      </c>
    </row>
    <row r="8" spans="2:4" ht="20.25" x14ac:dyDescent="0.3">
      <c r="B8" s="477" t="s">
        <v>134</v>
      </c>
      <c r="C8" s="478"/>
      <c r="D8" s="164">
        <f>SUM(D6:D7)</f>
        <v>19666</v>
      </c>
    </row>
    <row r="9" spans="2:4" ht="20.25" x14ac:dyDescent="0.3">
      <c r="B9" s="159" t="s">
        <v>132</v>
      </c>
      <c r="C9" s="160" t="s">
        <v>30</v>
      </c>
      <c r="D9" s="163">
        <f>'Efetivo Completo'!$I$21+'Efetivo Completo'!$I$43+'Efetivo Completo'!$I$45+'Efetivo Completo'!$I$49+'Efetivo Completo'!$I$53+'Efetivo Completo'!$I$57+'Efetivo Completo'!$I$59+'Efetivo Completo'!$I$61+'Efetivo Completo'!$I$63+'Efetivo Completo'!$I$65+'Efetivo Completo'!$I$67</f>
        <v>18648</v>
      </c>
    </row>
    <row r="10" spans="2:4" ht="20.25" x14ac:dyDescent="0.3">
      <c r="B10" s="159" t="s">
        <v>133</v>
      </c>
      <c r="C10" s="160" t="s">
        <v>30</v>
      </c>
      <c r="D10" s="163">
        <f>'Efetivo Completo'!$I$72+'Efetivo Completo'!$I$73+'Efetivo Completo'!$I$79+'Efetivo Completo'!$I$81</f>
        <v>684</v>
      </c>
    </row>
    <row r="11" spans="2:4" ht="20.25" x14ac:dyDescent="0.3">
      <c r="B11" s="477" t="s">
        <v>135</v>
      </c>
      <c r="C11" s="478"/>
      <c r="D11" s="164">
        <f>SUM(D9:D10)</f>
        <v>19332</v>
      </c>
    </row>
    <row r="12" spans="2:4" ht="20.25" x14ac:dyDescent="0.3">
      <c r="B12" s="159" t="s">
        <v>132</v>
      </c>
      <c r="C12" s="160" t="s">
        <v>136</v>
      </c>
      <c r="D12" s="163">
        <f>'Efetivo Completo'!$I$42+'Efetivo Completo'!$I$47+'Efetivo Completo'!$I$51+'Efetivo Completo'!$I$55+'Efetivo Completo'!$I$64+'Efetivo Completo'!$I$69</f>
        <v>11250</v>
      </c>
    </row>
    <row r="13" spans="2:4" ht="20.25" x14ac:dyDescent="0.3">
      <c r="B13" s="159" t="s">
        <v>133</v>
      </c>
      <c r="C13" s="160" t="s">
        <v>136</v>
      </c>
      <c r="D13" s="163">
        <f>'Efetivo Completo'!$I$74+'Efetivo Completo'!$I$83</f>
        <v>397</v>
      </c>
    </row>
    <row r="14" spans="2:4" ht="20.25" x14ac:dyDescent="0.3">
      <c r="B14" s="477" t="s">
        <v>137</v>
      </c>
      <c r="C14" s="478"/>
      <c r="D14" s="164">
        <f>SUM(D12:D13)</f>
        <v>11647</v>
      </c>
    </row>
    <row r="15" spans="2:4" ht="20.25" x14ac:dyDescent="0.3">
      <c r="B15" s="159" t="s">
        <v>132</v>
      </c>
      <c r="C15" s="160" t="s">
        <v>64</v>
      </c>
      <c r="D15" s="163">
        <f>'Efetivo Completo'!$I$48+'Efetivo Completo'!$I$52+'Efetivo Completo'!$I$56+'Efetivo Completo'!$I$87</f>
        <v>238</v>
      </c>
    </row>
    <row r="16" spans="2:4" ht="20.25" x14ac:dyDescent="0.3">
      <c r="B16" s="159" t="s">
        <v>133</v>
      </c>
      <c r="C16" s="160" t="s">
        <v>64</v>
      </c>
      <c r="D16" s="165">
        <f>'Efetivo Completo'!$I$75+'Efetivo Completo'!$I$84</f>
        <v>14</v>
      </c>
    </row>
    <row r="17" spans="2:4" ht="20.25" x14ac:dyDescent="0.3">
      <c r="B17" s="477" t="s">
        <v>138</v>
      </c>
      <c r="C17" s="478"/>
      <c r="D17" s="166">
        <f>SUM(D15:D16)</f>
        <v>252</v>
      </c>
    </row>
    <row r="18" spans="2:4" ht="20.25" x14ac:dyDescent="0.3">
      <c r="B18" s="161" t="s">
        <v>139</v>
      </c>
      <c r="C18" s="162" t="s">
        <v>140</v>
      </c>
      <c r="D18" s="165">
        <f>'Efetivo Completo'!$I$95</f>
        <v>327</v>
      </c>
    </row>
    <row r="19" spans="2:4" ht="20.25" x14ac:dyDescent="0.3">
      <c r="B19" s="161" t="s">
        <v>141</v>
      </c>
      <c r="C19" s="162" t="s">
        <v>140</v>
      </c>
      <c r="D19" s="165">
        <f>'Efetivo Completo'!$K$96</f>
        <v>156</v>
      </c>
    </row>
    <row r="20" spans="2:4" ht="21" thickBot="1" x14ac:dyDescent="0.35">
      <c r="B20" s="479" t="s">
        <v>92</v>
      </c>
      <c r="C20" s="480"/>
      <c r="D20" s="167">
        <f>SUM(D8+D11+D14+D17+D18+D19)</f>
        <v>51380</v>
      </c>
    </row>
  </sheetData>
  <sheetProtection password="F51A" sheet="1" objects="1" scenarios="1" selectLockedCells="1"/>
  <mergeCells count="9">
    <mergeCell ref="B14:C14"/>
    <mergeCell ref="B17:C17"/>
    <mergeCell ref="B20:C20"/>
    <mergeCell ref="B2:D2"/>
    <mergeCell ref="B3:B5"/>
    <mergeCell ref="C3:C5"/>
    <mergeCell ref="D3:D5"/>
    <mergeCell ref="B8:C8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B1" sqref="B1"/>
    </sheetView>
  </sheetViews>
  <sheetFormatPr defaultRowHeight="15" x14ac:dyDescent="0.25"/>
  <cols>
    <col min="1" max="1" width="3.28515625" style="169" bestFit="1" customWidth="1"/>
    <col min="2" max="2" width="65.28515625" style="169" bestFit="1" customWidth="1"/>
    <col min="3" max="3" width="16" style="170" bestFit="1" customWidth="1"/>
    <col min="4" max="4" width="11.7109375" style="170" bestFit="1" customWidth="1"/>
    <col min="5" max="5" width="10.7109375" style="169" bestFit="1" customWidth="1"/>
    <col min="6" max="6" width="9.140625" style="192"/>
    <col min="8" max="8" width="45.140625" bestFit="1" customWidth="1"/>
  </cols>
  <sheetData>
    <row r="1" spans="1:9" ht="15.75" customHeight="1" x14ac:dyDescent="0.25">
      <c r="A1" s="193" t="s">
        <v>155</v>
      </c>
      <c r="B1" s="187" t="s">
        <v>156</v>
      </c>
      <c r="C1" s="188" t="s">
        <v>2</v>
      </c>
      <c r="D1" s="189" t="s">
        <v>154</v>
      </c>
      <c r="E1" s="189" t="s">
        <v>157</v>
      </c>
      <c r="F1" s="190" t="s">
        <v>9</v>
      </c>
      <c r="G1" s="185" t="s">
        <v>158</v>
      </c>
      <c r="H1" s="188" t="s">
        <v>3</v>
      </c>
    </row>
    <row r="2" spans="1:9" x14ac:dyDescent="0.25">
      <c r="A2" s="194">
        <v>1</v>
      </c>
      <c r="B2" s="172" t="s">
        <v>29</v>
      </c>
      <c r="C2" s="173" t="s">
        <v>22</v>
      </c>
      <c r="D2" s="171">
        <f>SUMIF('Efetivo Completo'!A$1:A$1000,A2,'Efetivo Completo'!H$1:H$1000)</f>
        <v>960</v>
      </c>
      <c r="E2" s="171">
        <f>SUMIF('Efetivo Completo'!A$1:A$1000,A2,'Efetivo Completo'!L$1:L$1000)</f>
        <v>2602</v>
      </c>
      <c r="F2" s="191">
        <f>E2-D2</f>
        <v>1642</v>
      </c>
      <c r="G2" s="186">
        <f>(E2/D2)*100</f>
        <v>271.04166666666669</v>
      </c>
      <c r="H2" s="171" t="s">
        <v>143</v>
      </c>
    </row>
    <row r="3" spans="1:9" x14ac:dyDescent="0.25">
      <c r="A3" s="194">
        <v>2</v>
      </c>
      <c r="B3" s="172" t="s">
        <v>31</v>
      </c>
      <c r="C3" s="173" t="s">
        <v>22</v>
      </c>
      <c r="D3" s="171">
        <f>SUMIF('Efetivo Completo'!A$1:A$1000,A3,'Efetivo Completo'!H$1:H$1000)</f>
        <v>668</v>
      </c>
      <c r="E3" s="171">
        <f>SUMIF('Efetivo Completo'!A$1:A$1000,A3,'Efetivo Completo'!L$1:L$1000)</f>
        <v>1277</v>
      </c>
      <c r="F3" s="191">
        <f t="shared" ref="F3" si="0">E3-D3</f>
        <v>609</v>
      </c>
      <c r="G3" s="186">
        <f t="shared" ref="G3" si="1">(E3/D3)*100</f>
        <v>191.1676646706587</v>
      </c>
      <c r="H3" s="171" t="s">
        <v>143</v>
      </c>
    </row>
    <row r="4" spans="1:9" x14ac:dyDescent="0.25">
      <c r="A4" s="194">
        <v>3</v>
      </c>
      <c r="B4" s="172" t="s">
        <v>32</v>
      </c>
      <c r="C4" s="173" t="s">
        <v>25</v>
      </c>
      <c r="D4" s="171">
        <f>SUMIF('Efetivo Completo'!A$1:A$1000,A4,'Efetivo Completo'!H$1:H$1000)</f>
        <v>992</v>
      </c>
      <c r="E4" s="171">
        <f>SUMIF('Efetivo Completo'!A$1:A$1000,A4,'Efetivo Completo'!L$1:L$1000)</f>
        <v>1153</v>
      </c>
      <c r="F4" s="191">
        <f t="shared" ref="F4:F52" si="2">E4-D4</f>
        <v>161</v>
      </c>
      <c r="G4" s="186">
        <f t="shared" ref="G4:G52" si="3">(E4/D4)*100</f>
        <v>116.22983870967742</v>
      </c>
      <c r="H4" s="171" t="s">
        <v>143</v>
      </c>
    </row>
    <row r="5" spans="1:9" x14ac:dyDescent="0.25">
      <c r="A5" s="194">
        <v>4</v>
      </c>
      <c r="B5" s="174" t="s">
        <v>34</v>
      </c>
      <c r="C5" s="175" t="s">
        <v>25</v>
      </c>
      <c r="D5" s="171">
        <f>SUMIF('Efetivo Completo'!A$1:A$1000,A5,'Efetivo Completo'!H$1:H$1000)</f>
        <v>750</v>
      </c>
      <c r="E5" s="171">
        <f>SUMIF('Efetivo Completo'!A$1:A$1000,A5,'Efetivo Completo'!L$1:L$1000)</f>
        <v>1529</v>
      </c>
      <c r="F5" s="191">
        <f t="shared" si="2"/>
        <v>779</v>
      </c>
      <c r="G5" s="186">
        <f t="shared" si="3"/>
        <v>203.86666666666667</v>
      </c>
      <c r="H5" s="171" t="s">
        <v>143</v>
      </c>
      <c r="I5" t="s">
        <v>117</v>
      </c>
    </row>
    <row r="6" spans="1:9" x14ac:dyDescent="0.25">
      <c r="A6" s="194">
        <v>5</v>
      </c>
      <c r="B6" s="172" t="s">
        <v>35</v>
      </c>
      <c r="C6" s="173" t="s">
        <v>36</v>
      </c>
      <c r="D6" s="171">
        <f>SUMIF('Efetivo Completo'!A$1:A$1000,A6,'Efetivo Completo'!H$1:H$1000)</f>
        <v>884</v>
      </c>
      <c r="E6" s="171">
        <f>SUMIF('Efetivo Completo'!A$1:A$1000,A6,'Efetivo Completo'!L$1:L$1000)</f>
        <v>1522</v>
      </c>
      <c r="F6" s="191">
        <f t="shared" si="2"/>
        <v>638</v>
      </c>
      <c r="G6" s="186">
        <f t="shared" si="3"/>
        <v>172.17194570135749</v>
      </c>
      <c r="H6" s="171" t="s">
        <v>143</v>
      </c>
    </row>
    <row r="7" spans="1:9" x14ac:dyDescent="0.25">
      <c r="A7" s="194">
        <v>6</v>
      </c>
      <c r="B7" s="172" t="s">
        <v>37</v>
      </c>
      <c r="C7" s="173" t="s">
        <v>25</v>
      </c>
      <c r="D7" s="171">
        <f>SUMIF('Efetivo Completo'!A$1:A$1000,A7,'Efetivo Completo'!H$1:H$1000)</f>
        <v>154</v>
      </c>
      <c r="E7" s="171">
        <f>SUMIF('Efetivo Completo'!A$1:A$1000,A7,'Efetivo Completo'!L$1:L$1000)</f>
        <v>114</v>
      </c>
      <c r="F7" s="191">
        <f t="shared" si="2"/>
        <v>-40</v>
      </c>
      <c r="G7" s="186">
        <f t="shared" si="3"/>
        <v>74.025974025974023</v>
      </c>
      <c r="H7" s="171" t="s">
        <v>143</v>
      </c>
    </row>
    <row r="8" spans="1:9" x14ac:dyDescent="0.25">
      <c r="A8" s="194">
        <v>7</v>
      </c>
      <c r="B8" s="174" t="s">
        <v>38</v>
      </c>
      <c r="C8" s="175" t="s">
        <v>14</v>
      </c>
      <c r="D8" s="171">
        <f>SUMIF('Efetivo Completo'!A$1:A$1000,A8,'Efetivo Completo'!H$1:H$1000)</f>
        <v>564</v>
      </c>
      <c r="E8" s="171">
        <f>SUMIF('Efetivo Completo'!A$1:A$1000,A8,'Efetivo Completo'!L$1:L$1000)</f>
        <v>1461</v>
      </c>
      <c r="F8" s="191">
        <f t="shared" si="2"/>
        <v>897</v>
      </c>
      <c r="G8" s="186">
        <f t="shared" si="3"/>
        <v>259.04255319148939</v>
      </c>
      <c r="H8" s="171" t="s">
        <v>143</v>
      </c>
    </row>
    <row r="9" spans="1:9" x14ac:dyDescent="0.25">
      <c r="A9" s="194">
        <v>8</v>
      </c>
      <c r="B9" s="174" t="s">
        <v>39</v>
      </c>
      <c r="C9" s="175" t="s">
        <v>14</v>
      </c>
      <c r="D9" s="171">
        <f>SUMIF('Efetivo Completo'!A$1:A$1000,A9,'Efetivo Completo'!H$1:H$1000)</f>
        <v>504</v>
      </c>
      <c r="E9" s="171">
        <f>SUMIF('Efetivo Completo'!A$1:A$1000,A9,'Efetivo Completo'!L$1:L$1000)</f>
        <v>493</v>
      </c>
      <c r="F9" s="191">
        <f t="shared" si="2"/>
        <v>-11</v>
      </c>
      <c r="G9" s="186">
        <f t="shared" si="3"/>
        <v>97.817460317460316</v>
      </c>
      <c r="H9" s="171" t="s">
        <v>143</v>
      </c>
    </row>
    <row r="10" spans="1:9" x14ac:dyDescent="0.25">
      <c r="A10" s="194">
        <v>9</v>
      </c>
      <c r="B10" s="174" t="s">
        <v>47</v>
      </c>
      <c r="C10" s="175" t="s">
        <v>25</v>
      </c>
      <c r="D10" s="171">
        <f>SUMIF('Efetivo Completo'!A$1:A$1000,A10,'Efetivo Completo'!H$1:H$1000)</f>
        <v>750</v>
      </c>
      <c r="E10" s="171">
        <f>SUMIF('Efetivo Completo'!A$1:A$1000,A10,'Efetivo Completo'!L$1:L$1000)</f>
        <v>1462</v>
      </c>
      <c r="F10" s="191">
        <f t="shared" si="2"/>
        <v>712</v>
      </c>
      <c r="G10" s="186">
        <f t="shared" si="3"/>
        <v>194.93333333333334</v>
      </c>
      <c r="H10" s="171" t="s">
        <v>143</v>
      </c>
    </row>
    <row r="11" spans="1:9" x14ac:dyDescent="0.25">
      <c r="A11" s="194">
        <v>10</v>
      </c>
      <c r="B11" s="174" t="s">
        <v>48</v>
      </c>
      <c r="C11" s="175" t="s">
        <v>49</v>
      </c>
      <c r="D11" s="171">
        <f>SUMIF('Efetivo Completo'!A$1:A$1000,A11,'Efetivo Completo'!H$1:H$1000)</f>
        <v>626</v>
      </c>
      <c r="E11" s="171">
        <f>SUMIF('Efetivo Completo'!A$1:A$1000,A11,'Efetivo Completo'!L$1:L$1000)</f>
        <v>429</v>
      </c>
      <c r="F11" s="191">
        <f t="shared" si="2"/>
        <v>-197</v>
      </c>
      <c r="G11" s="186">
        <f t="shared" si="3"/>
        <v>68.530351437699679</v>
      </c>
      <c r="H11" s="171" t="s">
        <v>143</v>
      </c>
    </row>
    <row r="12" spans="1:9" x14ac:dyDescent="0.25">
      <c r="A12" s="194">
        <v>11</v>
      </c>
      <c r="B12" s="174" t="s">
        <v>40</v>
      </c>
      <c r="C12" s="175" t="s">
        <v>36</v>
      </c>
      <c r="D12" s="171">
        <f>SUMIF('Efetivo Completo'!A$1:A$1000,A12,'Efetivo Completo'!H$1:H$1000)</f>
        <v>884</v>
      </c>
      <c r="E12" s="171">
        <f>SUMIF('Efetivo Completo'!A$1:A$1000,A12,'Efetivo Completo'!L$1:L$1000)</f>
        <v>1469</v>
      </c>
      <c r="F12" s="191">
        <f t="shared" si="2"/>
        <v>585</v>
      </c>
      <c r="G12" s="186">
        <f t="shared" si="3"/>
        <v>166.1764705882353</v>
      </c>
      <c r="H12" s="171" t="s">
        <v>144</v>
      </c>
    </row>
    <row r="13" spans="1:9" x14ac:dyDescent="0.25">
      <c r="A13" s="194">
        <v>12</v>
      </c>
      <c r="B13" s="174" t="s">
        <v>42</v>
      </c>
      <c r="C13" s="175" t="s">
        <v>25</v>
      </c>
      <c r="D13" s="171">
        <f>SUMIF('Efetivo Completo'!A$1:A$1000,A13,'Efetivo Completo'!H$1:H$1000)</f>
        <v>750</v>
      </c>
      <c r="E13" s="171">
        <f>SUMIF('Efetivo Completo'!A$1:A$1000,A13,'Efetivo Completo'!L$1:L$1000)</f>
        <v>1770</v>
      </c>
      <c r="F13" s="191">
        <f t="shared" si="2"/>
        <v>1020</v>
      </c>
      <c r="G13" s="186">
        <f t="shared" si="3"/>
        <v>236</v>
      </c>
      <c r="H13" s="171" t="s">
        <v>144</v>
      </c>
    </row>
    <row r="14" spans="1:9" x14ac:dyDescent="0.25">
      <c r="A14" s="194">
        <v>13</v>
      </c>
      <c r="B14" s="174" t="s">
        <v>43</v>
      </c>
      <c r="C14" s="175" t="s">
        <v>36</v>
      </c>
      <c r="D14" s="171">
        <f>SUMIF('Efetivo Completo'!A$1:A$1000,A14,'Efetivo Completo'!H$1:H$1000)</f>
        <v>750</v>
      </c>
      <c r="E14" s="171">
        <f>SUMIF('Efetivo Completo'!A$1:A$1000,A14,'Efetivo Completo'!L$1:L$1000)</f>
        <v>1318</v>
      </c>
      <c r="F14" s="191">
        <f t="shared" si="2"/>
        <v>568</v>
      </c>
      <c r="G14" s="186">
        <f t="shared" si="3"/>
        <v>175.73333333333335</v>
      </c>
      <c r="H14" s="171" t="s">
        <v>144</v>
      </c>
    </row>
    <row r="15" spans="1:9" x14ac:dyDescent="0.25">
      <c r="A15" s="194">
        <v>14</v>
      </c>
      <c r="B15" s="174" t="s">
        <v>44</v>
      </c>
      <c r="C15" s="175" t="s">
        <v>45</v>
      </c>
      <c r="D15" s="171">
        <f>SUMIF('Efetivo Completo'!A$1:A$1000,A15,'Efetivo Completo'!H$1:H$1000)</f>
        <v>302</v>
      </c>
      <c r="E15" s="171">
        <f>SUMIF('Efetivo Completo'!A$1:A$1000,A15,'Efetivo Completo'!L$1:L$1000)</f>
        <v>312</v>
      </c>
      <c r="F15" s="191">
        <f t="shared" si="2"/>
        <v>10</v>
      </c>
      <c r="G15" s="186">
        <f t="shared" si="3"/>
        <v>103.31125827814569</v>
      </c>
      <c r="H15" s="171" t="s">
        <v>144</v>
      </c>
    </row>
    <row r="16" spans="1:9" x14ac:dyDescent="0.25">
      <c r="A16" s="194">
        <v>15</v>
      </c>
      <c r="B16" s="174" t="s">
        <v>46</v>
      </c>
      <c r="C16" s="175" t="s">
        <v>25</v>
      </c>
      <c r="D16" s="171">
        <f>SUMIF('Efetivo Completo'!A$1:A$1000,A16,'Efetivo Completo'!H$1:H$1000)</f>
        <v>750</v>
      </c>
      <c r="E16" s="171">
        <f>SUMIF('Efetivo Completo'!A$1:A$1000,A16,'Efetivo Completo'!L$1:L$1000)</f>
        <v>1670</v>
      </c>
      <c r="F16" s="191">
        <f t="shared" si="2"/>
        <v>920</v>
      </c>
      <c r="G16" s="186">
        <f t="shared" si="3"/>
        <v>222.66666666666666</v>
      </c>
      <c r="H16" s="171" t="s">
        <v>144</v>
      </c>
    </row>
    <row r="17" spans="1:8" x14ac:dyDescent="0.25">
      <c r="A17" s="194">
        <v>16</v>
      </c>
      <c r="B17" s="174" t="s">
        <v>50</v>
      </c>
      <c r="C17" s="175" t="s">
        <v>51</v>
      </c>
      <c r="D17" s="171">
        <f>SUMIF('Efetivo Completo'!A$1:A$1000,A17,'Efetivo Completo'!H$1:H$1000)</f>
        <v>616</v>
      </c>
      <c r="E17" s="171">
        <f>SUMIF('Efetivo Completo'!A$1:A$1000,A17,'Efetivo Completo'!L$1:L$1000)</f>
        <v>1605</v>
      </c>
      <c r="F17" s="191">
        <f t="shared" si="2"/>
        <v>989</v>
      </c>
      <c r="G17" s="186">
        <f t="shared" si="3"/>
        <v>260.55194805194805</v>
      </c>
      <c r="H17" s="171" t="s">
        <v>144</v>
      </c>
    </row>
    <row r="18" spans="1:8" x14ac:dyDescent="0.25">
      <c r="A18" s="194">
        <v>17</v>
      </c>
      <c r="B18" s="174" t="s">
        <v>52</v>
      </c>
      <c r="C18" s="175" t="s">
        <v>51</v>
      </c>
      <c r="D18" s="171">
        <f>SUMIF('Efetivo Completo'!A$1:A$1000,A18,'Efetivo Completo'!H$1:H$1000)</f>
        <v>630</v>
      </c>
      <c r="E18" s="171">
        <f>SUMIF('Efetivo Completo'!A$1:A$1000,A18,'Efetivo Completo'!L$1:L$1000)</f>
        <v>1677</v>
      </c>
      <c r="F18" s="191">
        <f t="shared" si="2"/>
        <v>1047</v>
      </c>
      <c r="G18" s="186">
        <f t="shared" si="3"/>
        <v>266.1904761904762</v>
      </c>
      <c r="H18" s="171" t="s">
        <v>144</v>
      </c>
    </row>
    <row r="19" spans="1:8" x14ac:dyDescent="0.25">
      <c r="A19" s="194">
        <v>18</v>
      </c>
      <c r="B19" s="174" t="s">
        <v>53</v>
      </c>
      <c r="C19" s="175" t="s">
        <v>19</v>
      </c>
      <c r="D19" s="171">
        <f>SUMIF('Efetivo Completo'!A$1:A$1000,A19,'Efetivo Completo'!H$1:H$1000)</f>
        <v>180</v>
      </c>
      <c r="E19" s="171">
        <f>SUMIF('Efetivo Completo'!A$1:A$1000,A19,'Efetivo Completo'!L$1:L$1000)</f>
        <v>74</v>
      </c>
      <c r="F19" s="191">
        <f t="shared" si="2"/>
        <v>-106</v>
      </c>
      <c r="G19" s="186">
        <f t="shared" si="3"/>
        <v>41.111111111111107</v>
      </c>
      <c r="H19" s="171" t="s">
        <v>144</v>
      </c>
    </row>
    <row r="20" spans="1:8" x14ac:dyDescent="0.25">
      <c r="A20" s="194">
        <v>19</v>
      </c>
      <c r="B20" s="176" t="s">
        <v>62</v>
      </c>
      <c r="C20" s="175" t="s">
        <v>25</v>
      </c>
      <c r="D20" s="171">
        <f>SUMIF('Efetivo Completo'!A$1:A$1000,A20,'Efetivo Completo'!H$1:H$1000)</f>
        <v>532</v>
      </c>
      <c r="E20" s="171">
        <f>SUMIF('Efetivo Completo'!A$1:A$1000,A20,'Efetivo Completo'!L$1:L$1000)</f>
        <v>953</v>
      </c>
      <c r="F20" s="191">
        <f t="shared" si="2"/>
        <v>421</v>
      </c>
      <c r="G20" s="186">
        <f t="shared" si="3"/>
        <v>179.13533834586465</v>
      </c>
      <c r="H20" s="171" t="s">
        <v>144</v>
      </c>
    </row>
    <row r="21" spans="1:8" x14ac:dyDescent="0.25">
      <c r="A21" s="194">
        <v>20</v>
      </c>
      <c r="B21" s="176" t="s">
        <v>67</v>
      </c>
      <c r="C21" s="175" t="s">
        <v>170</v>
      </c>
      <c r="D21" s="171">
        <f>SUMIF('Efetivo Completo'!A$1:A$1000,A21,'Efetivo Completo'!H$1:H$1000)</f>
        <v>968</v>
      </c>
      <c r="E21" s="171">
        <f>SUMIF('Efetivo Completo'!A$1:A$1000,A21,'Efetivo Completo'!L$1:L$1000)</f>
        <v>2453</v>
      </c>
      <c r="F21" s="191">
        <f t="shared" si="2"/>
        <v>1485</v>
      </c>
      <c r="G21" s="186">
        <f t="shared" si="3"/>
        <v>253.40909090909091</v>
      </c>
      <c r="H21" s="171" t="s">
        <v>144</v>
      </c>
    </row>
    <row r="22" spans="1:8" x14ac:dyDescent="0.25">
      <c r="A22" s="195">
        <v>21</v>
      </c>
      <c r="B22" s="177" t="s">
        <v>13</v>
      </c>
      <c r="C22" s="178" t="s">
        <v>14</v>
      </c>
      <c r="D22" s="171">
        <f>SUMIF('Efetivo Completo'!A$1:A$1000,A22,'Efetivo Completo'!H$1:H$1000)</f>
        <v>140</v>
      </c>
      <c r="E22" s="171">
        <f>SUMIF('Efetivo Completo'!A$1:A$1000,A22,'Efetivo Completo'!L$1:L$1000)</f>
        <v>58</v>
      </c>
      <c r="F22" s="191">
        <f t="shared" si="2"/>
        <v>-82</v>
      </c>
      <c r="G22" s="186">
        <f t="shared" si="3"/>
        <v>41.428571428571431</v>
      </c>
      <c r="H22" s="171" t="s">
        <v>145</v>
      </c>
    </row>
    <row r="23" spans="1:8" x14ac:dyDescent="0.25">
      <c r="A23" s="195">
        <v>22</v>
      </c>
      <c r="B23" s="177" t="s">
        <v>16</v>
      </c>
      <c r="C23" s="178" t="s">
        <v>17</v>
      </c>
      <c r="D23" s="171">
        <f>SUMIF('Efetivo Completo'!A$1:A$1000,A23,'Efetivo Completo'!H$1:H$1000)</f>
        <v>246</v>
      </c>
      <c r="E23" s="171">
        <f>SUMIF('Efetivo Completo'!A$1:A$1000,A23,'Efetivo Completo'!L$1:L$1000)</f>
        <v>268</v>
      </c>
      <c r="F23" s="191">
        <f t="shared" si="2"/>
        <v>22</v>
      </c>
      <c r="G23" s="186">
        <f t="shared" si="3"/>
        <v>108.9430894308943</v>
      </c>
      <c r="H23" s="171" t="s">
        <v>145</v>
      </c>
    </row>
    <row r="24" spans="1:8" x14ac:dyDescent="0.25">
      <c r="A24" s="195">
        <v>23</v>
      </c>
      <c r="B24" s="177" t="s">
        <v>18</v>
      </c>
      <c r="C24" s="178" t="s">
        <v>19</v>
      </c>
      <c r="D24" s="171">
        <f>SUMIF('Efetivo Completo'!A$1:A$1000,A24,'Efetivo Completo'!H$1:H$1000)</f>
        <v>383</v>
      </c>
      <c r="E24" s="171">
        <f>SUMIF('Efetivo Completo'!A$1:A$1000,A24,'Efetivo Completo'!L$1:L$1000)</f>
        <v>350</v>
      </c>
      <c r="F24" s="191">
        <f t="shared" si="2"/>
        <v>-33</v>
      </c>
      <c r="G24" s="186">
        <f t="shared" si="3"/>
        <v>91.383812010443862</v>
      </c>
      <c r="H24" s="171" t="s">
        <v>145</v>
      </c>
    </row>
    <row r="25" spans="1:8" x14ac:dyDescent="0.25">
      <c r="A25" s="195">
        <v>24</v>
      </c>
      <c r="B25" s="177" t="s">
        <v>20</v>
      </c>
      <c r="C25" s="178" t="s">
        <v>19</v>
      </c>
      <c r="D25" s="171">
        <f>SUMIF('Efetivo Completo'!A$1:A$1000,A25,'Efetivo Completo'!H$1:H$1000)</f>
        <v>352</v>
      </c>
      <c r="E25" s="171">
        <f>SUMIF('Efetivo Completo'!A$1:A$1000,A25,'Efetivo Completo'!L$1:L$1000)</f>
        <v>369</v>
      </c>
      <c r="F25" s="191">
        <f t="shared" si="2"/>
        <v>17</v>
      </c>
      <c r="G25" s="186">
        <f t="shared" si="3"/>
        <v>104.82954545454545</v>
      </c>
      <c r="H25" s="171" t="s">
        <v>145</v>
      </c>
    </row>
    <row r="26" spans="1:8" x14ac:dyDescent="0.25">
      <c r="A26" s="195">
        <v>25</v>
      </c>
      <c r="B26" s="177" t="s">
        <v>21</v>
      </c>
      <c r="C26" s="178" t="s">
        <v>22</v>
      </c>
      <c r="D26" s="171">
        <f>SUMIF('Efetivo Completo'!A$1:A$1000,A26,'Efetivo Completo'!H$1:H$1000)</f>
        <v>1699</v>
      </c>
      <c r="E26" s="171">
        <f>SUMIF('Efetivo Completo'!A$1:A$1000,A26,'Efetivo Completo'!L$1:L$1000)</f>
        <v>4154</v>
      </c>
      <c r="F26" s="191">
        <f t="shared" si="2"/>
        <v>2455</v>
      </c>
      <c r="G26" s="186">
        <f t="shared" si="3"/>
        <v>244.49676280164803</v>
      </c>
      <c r="H26" s="171" t="s">
        <v>145</v>
      </c>
    </row>
    <row r="27" spans="1:8" x14ac:dyDescent="0.25">
      <c r="A27" s="195">
        <v>26</v>
      </c>
      <c r="B27" s="179" t="s">
        <v>23</v>
      </c>
      <c r="C27" s="180" t="s">
        <v>19</v>
      </c>
      <c r="D27" s="171">
        <f>SUMIF('Efetivo Completo'!A$1:A$1000,A27,'Efetivo Completo'!H$1:H$1000)</f>
        <v>50</v>
      </c>
      <c r="E27" s="171">
        <f>SUMIF('Efetivo Completo'!A$1:A$1000,A27,'Efetivo Completo'!L$1:L$1000)</f>
        <v>59</v>
      </c>
      <c r="F27" s="191">
        <f t="shared" si="2"/>
        <v>9</v>
      </c>
      <c r="G27" s="186">
        <f t="shared" si="3"/>
        <v>118</v>
      </c>
      <c r="H27" s="171" t="s">
        <v>145</v>
      </c>
    </row>
    <row r="28" spans="1:8" x14ac:dyDescent="0.25">
      <c r="A28" s="195">
        <v>27</v>
      </c>
      <c r="B28" s="179" t="s">
        <v>24</v>
      </c>
      <c r="C28" s="180" t="s">
        <v>25</v>
      </c>
      <c r="D28" s="171">
        <f>SUMIF('Efetivo Completo'!A$1:A$1000,A28,'Efetivo Completo'!H$1:H$1000)</f>
        <v>912</v>
      </c>
      <c r="E28" s="171">
        <f>SUMIF('Efetivo Completo'!A$1:A$1000,A28,'Efetivo Completo'!L$1:L$1000)</f>
        <v>1050</v>
      </c>
      <c r="F28" s="191">
        <f t="shared" si="2"/>
        <v>138</v>
      </c>
      <c r="G28" s="186">
        <f t="shared" si="3"/>
        <v>115.13157894736842</v>
      </c>
      <c r="H28" s="171" t="s">
        <v>146</v>
      </c>
    </row>
    <row r="29" spans="1:8" x14ac:dyDescent="0.25">
      <c r="A29" s="195">
        <v>28</v>
      </c>
      <c r="B29" s="179" t="s">
        <v>27</v>
      </c>
      <c r="C29" s="180" t="s">
        <v>25</v>
      </c>
      <c r="D29" s="171">
        <f>SUMIF('Efetivo Completo'!A$1:A$1000,A29,'Efetivo Completo'!H$1:H$1000)</f>
        <v>1564</v>
      </c>
      <c r="E29" s="171">
        <f>SUMIF('Efetivo Completo'!A$1:A$1000,A29,'Efetivo Completo'!L$1:L$1000)</f>
        <v>1629</v>
      </c>
      <c r="F29" s="191">
        <f t="shared" si="2"/>
        <v>65</v>
      </c>
      <c r="G29" s="186">
        <f t="shared" si="3"/>
        <v>104.15601023017902</v>
      </c>
      <c r="H29" s="171" t="s">
        <v>145</v>
      </c>
    </row>
    <row r="30" spans="1:8" x14ac:dyDescent="0.25">
      <c r="A30" s="195">
        <v>29</v>
      </c>
      <c r="B30" s="174" t="s">
        <v>79</v>
      </c>
      <c r="C30" s="175" t="s">
        <v>22</v>
      </c>
      <c r="D30" s="171">
        <f>SUMIF('Efetivo Completo'!A$1:A$1000,A30,'Efetivo Completo'!H$1:H$1000)</f>
        <v>1320</v>
      </c>
      <c r="E30" s="171">
        <f>SUMIF('Efetivo Completo'!A$1:A$1000,A30,'Efetivo Completo'!L$1:L$1000)</f>
        <v>2388</v>
      </c>
      <c r="F30" s="191">
        <f t="shared" si="2"/>
        <v>1068</v>
      </c>
      <c r="G30" s="186">
        <f t="shared" si="3"/>
        <v>180.90909090909091</v>
      </c>
      <c r="H30" s="171" t="s">
        <v>145</v>
      </c>
    </row>
    <row r="31" spans="1:8" x14ac:dyDescent="0.25">
      <c r="A31" s="196">
        <v>30</v>
      </c>
      <c r="B31" s="181" t="s">
        <v>69</v>
      </c>
      <c r="C31" s="178" t="s">
        <v>70</v>
      </c>
      <c r="D31" s="171">
        <f>SUMIF('Efetivo Completo'!A$1:A$1000,A31,'Efetivo Completo'!H$1:H$1000)</f>
        <v>1497</v>
      </c>
      <c r="E31" s="171">
        <f>SUMIF('Efetivo Completo'!A$1:A$1000,A31,'Efetivo Completo'!L$1:L$1000)</f>
        <v>3908</v>
      </c>
      <c r="F31" s="191">
        <f t="shared" si="2"/>
        <v>2411</v>
      </c>
      <c r="G31" s="186">
        <f t="shared" si="3"/>
        <v>261.05544422177684</v>
      </c>
      <c r="H31" s="171" t="s">
        <v>147</v>
      </c>
    </row>
    <row r="32" spans="1:8" x14ac:dyDescent="0.25">
      <c r="A32" s="196">
        <v>31</v>
      </c>
      <c r="B32" s="181" t="s">
        <v>71</v>
      </c>
      <c r="C32" s="178" t="s">
        <v>72</v>
      </c>
      <c r="D32" s="171">
        <f>SUMIF('Efetivo Completo'!A$1:A$1000,A32,'Efetivo Completo'!H$1:H$1000)</f>
        <v>466</v>
      </c>
      <c r="E32" s="171">
        <f>SUMIF('Efetivo Completo'!A$1:A$1000,A32,'Efetivo Completo'!L$1:L$1000)</f>
        <v>945</v>
      </c>
      <c r="F32" s="191">
        <f t="shared" si="2"/>
        <v>479</v>
      </c>
      <c r="G32" s="186">
        <f t="shared" si="3"/>
        <v>202.78969957081543</v>
      </c>
      <c r="H32" s="171" t="s">
        <v>148</v>
      </c>
    </row>
    <row r="33" spans="1:8" x14ac:dyDescent="0.25">
      <c r="A33" s="196">
        <v>32</v>
      </c>
      <c r="B33" s="181" t="s">
        <v>73</v>
      </c>
      <c r="C33" s="178" t="s">
        <v>74</v>
      </c>
      <c r="D33" s="171">
        <f>SUMIF('Efetivo Completo'!A$1:A$1000,A33,'Efetivo Completo'!H$1:H$1000)</f>
        <v>500</v>
      </c>
      <c r="E33" s="171">
        <f>SUMIF('Efetivo Completo'!A$1:A$1000,A33,'Efetivo Completo'!L$1:L$1000)</f>
        <v>668</v>
      </c>
      <c r="F33" s="191">
        <f t="shared" si="2"/>
        <v>168</v>
      </c>
      <c r="G33" s="186">
        <f t="shared" si="3"/>
        <v>133.6</v>
      </c>
      <c r="H33" s="171" t="s">
        <v>148</v>
      </c>
    </row>
    <row r="34" spans="1:8" x14ac:dyDescent="0.25">
      <c r="A34" s="196">
        <v>33</v>
      </c>
      <c r="B34" s="181" t="s">
        <v>75</v>
      </c>
      <c r="C34" s="178" t="s">
        <v>61</v>
      </c>
      <c r="D34" s="171">
        <f>SUMIF('Efetivo Completo'!A$1:A$1000,A34,'Efetivo Completo'!H$1:H$1000)</f>
        <v>842</v>
      </c>
      <c r="E34" s="171">
        <f>SUMIF('Efetivo Completo'!A$1:A$1000,A34,'Efetivo Completo'!L$1:L$1000)</f>
        <v>2067</v>
      </c>
      <c r="F34" s="191">
        <f t="shared" si="2"/>
        <v>1225</v>
      </c>
      <c r="G34" s="186">
        <f t="shared" si="3"/>
        <v>245.48693586698337</v>
      </c>
      <c r="H34" s="171" t="s">
        <v>148</v>
      </c>
    </row>
    <row r="35" spans="1:8" x14ac:dyDescent="0.25">
      <c r="A35" s="196">
        <v>34</v>
      </c>
      <c r="B35" s="181" t="s">
        <v>76</v>
      </c>
      <c r="C35" s="178" t="s">
        <v>22</v>
      </c>
      <c r="D35" s="171">
        <f>SUMIF('Efetivo Completo'!A$1:A$1000,A35,'Efetivo Completo'!H$1:H$1000)</f>
        <v>48</v>
      </c>
      <c r="E35" s="171">
        <f>SUMIF('Efetivo Completo'!A$1:A$1000,A35,'Efetivo Completo'!L$1:L$1000)</f>
        <v>29</v>
      </c>
      <c r="F35" s="191">
        <f t="shared" si="2"/>
        <v>-19</v>
      </c>
      <c r="G35" s="186">
        <f t="shared" si="3"/>
        <v>60.416666666666664</v>
      </c>
      <c r="H35" s="171" t="s">
        <v>147</v>
      </c>
    </row>
    <row r="36" spans="1:8" x14ac:dyDescent="0.25">
      <c r="A36" s="196">
        <v>35</v>
      </c>
      <c r="B36" s="181" t="s">
        <v>77</v>
      </c>
      <c r="C36" s="178" t="s">
        <v>22</v>
      </c>
      <c r="D36" s="171">
        <f>SUMIF('Efetivo Completo'!A$1:A$1000,A36,'Efetivo Completo'!H$1:H$1000)</f>
        <v>672</v>
      </c>
      <c r="E36" s="171">
        <f>SUMIF('Efetivo Completo'!A$1:A$1000,A36,'Efetivo Completo'!L$1:L$1000)</f>
        <v>922</v>
      </c>
      <c r="F36" s="191">
        <f t="shared" si="2"/>
        <v>250</v>
      </c>
      <c r="G36" s="186">
        <f t="shared" si="3"/>
        <v>137.20238095238096</v>
      </c>
      <c r="H36" s="171" t="s">
        <v>147</v>
      </c>
    </row>
    <row r="37" spans="1:8" x14ac:dyDescent="0.25">
      <c r="A37" s="196">
        <v>36</v>
      </c>
      <c r="B37" s="181" t="s">
        <v>78</v>
      </c>
      <c r="C37" s="178" t="s">
        <v>22</v>
      </c>
      <c r="D37" s="171">
        <f>SUMIF('Efetivo Completo'!A$1:A$1000,A37,'Efetivo Completo'!H$1:H$1000)</f>
        <v>1344</v>
      </c>
      <c r="E37" s="171">
        <f>SUMIF('Efetivo Completo'!A$1:A$1000,A37,'Efetivo Completo'!L$1:L$1000)</f>
        <v>2962</v>
      </c>
      <c r="F37" s="191">
        <f t="shared" si="2"/>
        <v>1618</v>
      </c>
      <c r="G37" s="186">
        <f t="shared" si="3"/>
        <v>220.38690476190476</v>
      </c>
      <c r="H37" s="171" t="s">
        <v>147</v>
      </c>
    </row>
    <row r="38" spans="1:8" x14ac:dyDescent="0.25">
      <c r="A38" s="196">
        <v>37</v>
      </c>
      <c r="B38" s="181" t="s">
        <v>80</v>
      </c>
      <c r="C38" s="178" t="s">
        <v>81</v>
      </c>
      <c r="D38" s="171">
        <f>SUMIF('Efetivo Completo'!A$1:A$1000,A38,'Efetivo Completo'!H$1:H$1000)</f>
        <v>432</v>
      </c>
      <c r="E38" s="171">
        <f>SUMIF('Efetivo Completo'!A$1:A$1000,A38,'Efetivo Completo'!L$1:L$1000)</f>
        <v>311</v>
      </c>
      <c r="F38" s="191">
        <f t="shared" si="2"/>
        <v>-121</v>
      </c>
      <c r="G38" s="186">
        <f t="shared" si="3"/>
        <v>71.990740740740748</v>
      </c>
      <c r="H38" s="171" t="s">
        <v>143</v>
      </c>
    </row>
    <row r="39" spans="1:8" x14ac:dyDescent="0.25">
      <c r="A39" s="196">
        <v>38</v>
      </c>
      <c r="B39" s="181" t="s">
        <v>159</v>
      </c>
      <c r="C39" s="178" t="s">
        <v>22</v>
      </c>
      <c r="D39" s="171">
        <f>SUMIF('Efetivo Completo'!A$1:A$1000,A39,'Efetivo Completo'!H$1:H$1000)</f>
        <v>512</v>
      </c>
      <c r="E39" s="171">
        <f>SUMIF('Efetivo Completo'!A$1:A$1000,A39,'Efetivo Completo'!L$1:L$1000)</f>
        <v>917</v>
      </c>
      <c r="F39" s="191">
        <f t="shared" si="2"/>
        <v>405</v>
      </c>
      <c r="G39" s="186">
        <f t="shared" si="3"/>
        <v>179.1015625</v>
      </c>
      <c r="H39" s="171" t="s">
        <v>147</v>
      </c>
    </row>
    <row r="40" spans="1:8" x14ac:dyDescent="0.25">
      <c r="A40" s="196">
        <v>39</v>
      </c>
      <c r="B40" s="182" t="s">
        <v>33</v>
      </c>
      <c r="C40" s="173" t="s">
        <v>25</v>
      </c>
      <c r="D40" s="171">
        <f>SUMIF('Efetivo Completo'!A$1:A$1000,A40,'Efetivo Completo'!H$1:H$1000)</f>
        <v>547</v>
      </c>
      <c r="E40" s="171">
        <f>SUMIF('Efetivo Completo'!A$1:A$1000,A40,'Efetivo Completo'!L$1:L$1000)</f>
        <v>580</v>
      </c>
      <c r="F40" s="191">
        <f t="shared" si="2"/>
        <v>33</v>
      </c>
      <c r="G40" s="186">
        <f t="shared" si="3"/>
        <v>106.03290676416819</v>
      </c>
      <c r="H40" s="171" t="s">
        <v>149</v>
      </c>
    </row>
    <row r="41" spans="1:8" ht="409.6" x14ac:dyDescent="0.25">
      <c r="A41" s="196">
        <v>40</v>
      </c>
      <c r="B41" s="172" t="s">
        <v>54</v>
      </c>
      <c r="C41" s="173" t="s">
        <v>25</v>
      </c>
      <c r="D41" s="171">
        <f>SUMIF('Efetivo Completo'!A$1:A$1000,A41,'Efetivo Completo'!H$1:H$1000)</f>
        <v>436</v>
      </c>
      <c r="E41" s="171">
        <f>SUMIF('Efetivo Completo'!A$1:A$1000,A41,'Efetivo Completo'!L$1:L$1000)</f>
        <v>424</v>
      </c>
      <c r="F41" s="191">
        <f t="shared" si="2"/>
        <v>-12</v>
      </c>
      <c r="G41" s="186">
        <f t="shared" si="3"/>
        <v>97.247706422018354</v>
      </c>
      <c r="H41" s="171" t="s">
        <v>143</v>
      </c>
    </row>
    <row r="42" spans="1:8" ht="409.6" x14ac:dyDescent="0.25">
      <c r="A42" s="196">
        <v>41</v>
      </c>
      <c r="B42" s="183" t="s">
        <v>55</v>
      </c>
      <c r="C42" s="175" t="s">
        <v>25</v>
      </c>
      <c r="D42" s="171">
        <f>SUMIF('Efetivo Completo'!A$1:A$1000,A42,'Efetivo Completo'!H$1:H$1000)</f>
        <v>20</v>
      </c>
      <c r="E42" s="171">
        <f>SUMIF('Efetivo Completo'!A$1:A$1000,A42,'Efetivo Completo'!L$1:L$1000)</f>
        <v>6</v>
      </c>
      <c r="F42" s="191">
        <f t="shared" si="2"/>
        <v>-14</v>
      </c>
      <c r="G42" s="186">
        <f t="shared" si="3"/>
        <v>30</v>
      </c>
      <c r="H42" s="171" t="s">
        <v>143</v>
      </c>
    </row>
    <row r="43" spans="1:8" x14ac:dyDescent="0.25">
      <c r="A43" s="196">
        <v>42</v>
      </c>
      <c r="B43" s="184" t="s">
        <v>56</v>
      </c>
      <c r="C43" s="173" t="s">
        <v>49</v>
      </c>
      <c r="D43" s="171">
        <f>SUMIF('Efetivo Completo'!A$1:A$1000,A43,'Efetivo Completo'!H$1:H$1000)</f>
        <v>290</v>
      </c>
      <c r="E43" s="171">
        <f>SUMIF('Efetivo Completo'!A$1:A$1000,A43,'Efetivo Completo'!L$1:L$1000)</f>
        <v>365</v>
      </c>
      <c r="F43" s="191">
        <f t="shared" si="2"/>
        <v>75</v>
      </c>
      <c r="G43" s="186">
        <f t="shared" si="3"/>
        <v>125.86206896551724</v>
      </c>
      <c r="H43" s="171" t="s">
        <v>150</v>
      </c>
    </row>
    <row r="44" spans="1:8" x14ac:dyDescent="0.25">
      <c r="A44" s="196">
        <v>43</v>
      </c>
      <c r="B44" s="182" t="s">
        <v>57</v>
      </c>
      <c r="C44" s="173" t="s">
        <v>25</v>
      </c>
      <c r="D44" s="171">
        <f>SUMIF('Efetivo Completo'!A$1:A$1000,A44,'Efetivo Completo'!H$1:H$1000)</f>
        <v>400</v>
      </c>
      <c r="E44" s="171">
        <f>SUMIF('Efetivo Completo'!A$1:A$1000,A44,'Efetivo Completo'!L$1:L$1000)</f>
        <v>368</v>
      </c>
      <c r="F44" s="191">
        <f t="shared" si="2"/>
        <v>-32</v>
      </c>
      <c r="G44" s="186">
        <f t="shared" si="3"/>
        <v>92</v>
      </c>
      <c r="H44" s="171" t="s">
        <v>151</v>
      </c>
    </row>
    <row r="45" spans="1:8" x14ac:dyDescent="0.25">
      <c r="A45" s="196">
        <v>44</v>
      </c>
      <c r="B45" s="184" t="s">
        <v>59</v>
      </c>
      <c r="C45" s="173" t="s">
        <v>22</v>
      </c>
      <c r="D45" s="171">
        <f>SUMIF('Efetivo Completo'!A$1:A$1000,A45,'Efetivo Completo'!H$1:H$1000)</f>
        <v>500</v>
      </c>
      <c r="E45" s="171">
        <f>SUMIF('Efetivo Completo'!A$1:A$1000,A45,'Efetivo Completo'!L$1:L$1000)</f>
        <v>447</v>
      </c>
      <c r="F45" s="191">
        <f t="shared" si="2"/>
        <v>-53</v>
      </c>
      <c r="G45" s="186">
        <f t="shared" si="3"/>
        <v>89.4</v>
      </c>
      <c r="H45" s="171" t="s">
        <v>147</v>
      </c>
    </row>
    <row r="46" spans="1:8" x14ac:dyDescent="0.25">
      <c r="A46" s="196">
        <v>45</v>
      </c>
      <c r="B46" s="184" t="s">
        <v>60</v>
      </c>
      <c r="C46" s="173" t="s">
        <v>61</v>
      </c>
      <c r="D46" s="171">
        <f>SUMIF('Efetivo Completo'!A$1:A$1000,A46,'Efetivo Completo'!H$1:H$1000)</f>
        <v>224</v>
      </c>
      <c r="E46" s="171">
        <f>SUMIF('Efetivo Completo'!A$1:A$1000,A46,'Efetivo Completo'!L$1:L$1000)</f>
        <v>264</v>
      </c>
      <c r="F46" s="191">
        <f t="shared" si="2"/>
        <v>40</v>
      </c>
      <c r="G46" s="186">
        <f t="shared" si="3"/>
        <v>117.85714285714286</v>
      </c>
      <c r="H46" s="171" t="s">
        <v>148</v>
      </c>
    </row>
    <row r="47" spans="1:8" x14ac:dyDescent="0.25">
      <c r="A47" s="196">
        <v>46</v>
      </c>
      <c r="B47" s="179" t="s">
        <v>90</v>
      </c>
      <c r="C47" s="178" t="s">
        <v>49</v>
      </c>
      <c r="D47" s="171">
        <f>SUMIF('Efetivo Completo'!A$1:A$1000,A47,'Efetivo Completo'!H$1:H$1000)</f>
        <v>302</v>
      </c>
      <c r="E47" s="171">
        <f>SUMIF('Efetivo Completo'!A$1:A$1000,A47,'Efetivo Completo'!L$1:L$1000)</f>
        <v>193</v>
      </c>
      <c r="F47" s="191">
        <f t="shared" si="2"/>
        <v>-109</v>
      </c>
      <c r="G47" s="186">
        <f t="shared" si="3"/>
        <v>63.907284768211923</v>
      </c>
      <c r="H47" s="171" t="s">
        <v>152</v>
      </c>
    </row>
    <row r="48" spans="1:8" x14ac:dyDescent="0.25">
      <c r="A48" s="196">
        <v>47</v>
      </c>
      <c r="B48" s="177" t="s">
        <v>82</v>
      </c>
      <c r="C48" s="178" t="s">
        <v>25</v>
      </c>
      <c r="D48" s="171">
        <f>SUMIF('Efetivo Completo'!A$1:A$1000,A48,'Efetivo Completo'!H$1:H$1000)</f>
        <v>75</v>
      </c>
      <c r="E48" s="171">
        <f>SUMIF('Efetivo Completo'!A$1:A$1000,A48,'Efetivo Completo'!L$1:L$1000)</f>
        <v>63</v>
      </c>
      <c r="F48" s="191">
        <f t="shared" si="2"/>
        <v>-12</v>
      </c>
      <c r="G48" s="186">
        <f t="shared" si="3"/>
        <v>84</v>
      </c>
      <c r="H48" s="171" t="s">
        <v>143</v>
      </c>
    </row>
    <row r="49" spans="1:8" x14ac:dyDescent="0.25">
      <c r="A49" s="196">
        <v>48</v>
      </c>
      <c r="B49" s="177" t="s">
        <v>84</v>
      </c>
      <c r="C49" s="178" t="s">
        <v>19</v>
      </c>
      <c r="D49" s="171">
        <f>SUMIF('Efetivo Completo'!A$1:A$1000,A49,'Efetivo Completo'!H$1:H$1000)</f>
        <v>135</v>
      </c>
      <c r="E49" s="171">
        <f>SUMIF('Efetivo Completo'!A$1:A$1000,A49,'Efetivo Completo'!L$1:L$1000)</f>
        <v>95</v>
      </c>
      <c r="F49" s="191">
        <f t="shared" si="2"/>
        <v>-40</v>
      </c>
      <c r="G49" s="186">
        <f t="shared" si="3"/>
        <v>70.370370370370367</v>
      </c>
      <c r="H49" s="171" t="s">
        <v>153</v>
      </c>
    </row>
    <row r="50" spans="1:8" x14ac:dyDescent="0.25">
      <c r="A50" s="196">
        <v>49</v>
      </c>
      <c r="B50" s="177" t="s">
        <v>85</v>
      </c>
      <c r="C50" s="178" t="s">
        <v>25</v>
      </c>
      <c r="D50" s="171">
        <f>SUMIF('Efetivo Completo'!A$1:A$1000,A50,'Efetivo Completo'!H$1:H$1000)</f>
        <v>121</v>
      </c>
      <c r="E50" s="171">
        <f>SUMIF('Efetivo Completo'!A$1:A$1000,A50,'Efetivo Completo'!L$1:L$1000)</f>
        <v>115</v>
      </c>
      <c r="F50" s="191">
        <f t="shared" si="2"/>
        <v>-6</v>
      </c>
      <c r="G50" s="186">
        <f t="shared" si="3"/>
        <v>95.041322314049594</v>
      </c>
      <c r="H50" s="171" t="s">
        <v>153</v>
      </c>
    </row>
    <row r="51" spans="1:8" x14ac:dyDescent="0.25">
      <c r="A51" s="196">
        <v>50</v>
      </c>
      <c r="B51" s="177" t="s">
        <v>86</v>
      </c>
      <c r="C51" s="178" t="s">
        <v>25</v>
      </c>
      <c r="D51" s="171">
        <f>SUMIF('Efetivo Completo'!A$1:A$1000,A51,'Efetivo Completo'!H$1:H$1000)</f>
        <v>16</v>
      </c>
      <c r="E51" s="171">
        <f>SUMIF('Efetivo Completo'!A$1:A$1000,A51,'Efetivo Completo'!L$1:L$1000)</f>
        <v>0</v>
      </c>
      <c r="F51" s="191">
        <f t="shared" si="2"/>
        <v>-16</v>
      </c>
      <c r="G51" s="186">
        <f t="shared" si="3"/>
        <v>0</v>
      </c>
      <c r="H51" s="171" t="s">
        <v>143</v>
      </c>
    </row>
    <row r="52" spans="1:8" x14ac:dyDescent="0.25">
      <c r="A52" s="196">
        <v>51</v>
      </c>
      <c r="B52" s="177" t="s">
        <v>87</v>
      </c>
      <c r="C52" s="178" t="s">
        <v>25</v>
      </c>
      <c r="D52" s="171">
        <f>SUMIF('Efetivo Completo'!A$1:A$1000,A52,'Efetivo Completo'!H$1:H$1000)</f>
        <v>115</v>
      </c>
      <c r="E52" s="171">
        <f>SUMIF('Efetivo Completo'!A$1:A$1000,A52,'Efetivo Completo'!L$1:L$1000)</f>
        <v>63</v>
      </c>
      <c r="F52" s="191">
        <f t="shared" si="2"/>
        <v>-52</v>
      </c>
      <c r="G52" s="186">
        <f t="shared" si="3"/>
        <v>54.782608695652172</v>
      </c>
      <c r="H52" s="171" t="s">
        <v>143</v>
      </c>
    </row>
    <row r="53" spans="1:8" ht="15" customHeight="1" x14ac:dyDescent="0.25"/>
    <row r="54" spans="1:8" ht="15.75" customHeight="1" x14ac:dyDescent="0.25"/>
    <row r="55" spans="1:8" ht="15" customHeight="1" x14ac:dyDescent="0.25"/>
    <row r="56" spans="1:8" ht="15" customHeight="1" x14ac:dyDescent="0.25"/>
    <row r="57" spans="1:8" ht="15.75" customHeight="1" x14ac:dyDescent="0.25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138"/>
  <sheetViews>
    <sheetView zoomScale="80" zoomScaleNormal="80" workbookViewId="0">
      <selection activeCell="F187" sqref="F187"/>
    </sheetView>
  </sheetViews>
  <sheetFormatPr defaultRowHeight="15" x14ac:dyDescent="0.25"/>
  <cols>
    <col min="2" max="2" width="10.85546875" customWidth="1"/>
    <col min="3" max="3" width="11.85546875" customWidth="1"/>
    <col min="4" max="4" width="12.28515625" customWidth="1"/>
  </cols>
  <sheetData>
    <row r="4" spans="2:7" x14ac:dyDescent="0.25">
      <c r="B4">
        <v>29020</v>
      </c>
      <c r="C4">
        <v>32096</v>
      </c>
      <c r="D4">
        <v>35064</v>
      </c>
      <c r="E4">
        <v>34081</v>
      </c>
      <c r="F4">
        <v>34001</v>
      </c>
      <c r="G4">
        <v>16659</v>
      </c>
    </row>
    <row r="31" spans="2:8" x14ac:dyDescent="0.25">
      <c r="B31" s="197"/>
      <c r="C31" s="197">
        <v>33627</v>
      </c>
      <c r="D31" s="197">
        <v>39611</v>
      </c>
      <c r="E31" s="197">
        <v>44690</v>
      </c>
      <c r="F31" s="197">
        <v>50482</v>
      </c>
      <c r="G31" s="197">
        <v>50211</v>
      </c>
      <c r="H31" s="197">
        <v>51745</v>
      </c>
    </row>
    <row r="56" spans="2:7" x14ac:dyDescent="0.25">
      <c r="B56">
        <v>301</v>
      </c>
      <c r="C56">
        <v>416</v>
      </c>
      <c r="D56">
        <v>427</v>
      </c>
      <c r="E56">
        <v>572</v>
      </c>
      <c r="F56">
        <v>402</v>
      </c>
      <c r="G56">
        <v>466</v>
      </c>
    </row>
    <row r="73" spans="2:7" x14ac:dyDescent="0.25">
      <c r="B73">
        <v>7282</v>
      </c>
      <c r="C73">
        <v>9277</v>
      </c>
      <c r="D73">
        <v>9902</v>
      </c>
      <c r="E73">
        <v>10431</v>
      </c>
      <c r="F73">
        <v>10840</v>
      </c>
      <c r="G73">
        <v>11784</v>
      </c>
    </row>
    <row r="92" spans="2:7" x14ac:dyDescent="0.25">
      <c r="B92">
        <v>11798</v>
      </c>
      <c r="C92">
        <v>13425</v>
      </c>
      <c r="D92">
        <v>16147</v>
      </c>
      <c r="E92">
        <v>18844</v>
      </c>
      <c r="F92">
        <v>18695</v>
      </c>
      <c r="G92">
        <v>19090</v>
      </c>
    </row>
    <row r="111" spans="2:7" x14ac:dyDescent="0.25">
      <c r="B111">
        <v>14246</v>
      </c>
      <c r="C111">
        <v>16493</v>
      </c>
      <c r="D111">
        <v>18214</v>
      </c>
      <c r="E111">
        <v>20635</v>
      </c>
      <c r="F111">
        <v>20274</v>
      </c>
      <c r="G111">
        <v>19862</v>
      </c>
    </row>
    <row r="132" spans="1:5" x14ac:dyDescent="0.25">
      <c r="B132" t="s">
        <v>169</v>
      </c>
      <c r="C132" t="s">
        <v>168</v>
      </c>
      <c r="D132" t="s">
        <v>167</v>
      </c>
      <c r="E132" t="s">
        <v>166</v>
      </c>
    </row>
    <row r="133" spans="1:5" x14ac:dyDescent="0.25">
      <c r="A133">
        <v>2013</v>
      </c>
      <c r="B133">
        <v>-2348</v>
      </c>
      <c r="C133">
        <v>-2748</v>
      </c>
      <c r="D133">
        <v>-1760</v>
      </c>
      <c r="E133">
        <v>-20</v>
      </c>
    </row>
    <row r="134" spans="1:5" x14ac:dyDescent="0.25">
      <c r="A134">
        <v>2014</v>
      </c>
      <c r="B134">
        <v>-4125</v>
      </c>
      <c r="C134">
        <v>-4814</v>
      </c>
      <c r="D134">
        <v>-3462</v>
      </c>
      <c r="E134">
        <v>-178</v>
      </c>
    </row>
    <row r="135" spans="1:5" x14ac:dyDescent="0.25">
      <c r="A135">
        <v>2015</v>
      </c>
      <c r="B135">
        <v>-6068</v>
      </c>
      <c r="C135">
        <v>-7196</v>
      </c>
      <c r="D135">
        <v>-4052</v>
      </c>
      <c r="E135">
        <v>-208</v>
      </c>
    </row>
    <row r="136" spans="1:5" x14ac:dyDescent="0.25">
      <c r="A136">
        <v>2016</v>
      </c>
      <c r="B136">
        <v>-9196</v>
      </c>
      <c r="C136">
        <v>-9356</v>
      </c>
      <c r="D136">
        <v>-3992</v>
      </c>
      <c r="E136">
        <v>-486</v>
      </c>
    </row>
    <row r="137" spans="1:5" x14ac:dyDescent="0.25">
      <c r="A137">
        <v>2017</v>
      </c>
      <c r="B137">
        <v>-8367</v>
      </c>
      <c r="C137">
        <v>-9213</v>
      </c>
      <c r="D137">
        <v>-4023</v>
      </c>
      <c r="E137">
        <v>-366</v>
      </c>
    </row>
    <row r="138" spans="1:5" x14ac:dyDescent="0.25">
      <c r="A138">
        <v>2018</v>
      </c>
      <c r="B138">
        <v>-8437</v>
      </c>
      <c r="C138">
        <v>-10030</v>
      </c>
      <c r="D138">
        <v>-4481</v>
      </c>
      <c r="E138">
        <v>-485</v>
      </c>
    </row>
  </sheetData>
  <sheetProtection password="F51A" sheet="1" objects="1" scenarios="1" selectLockedCells="1"/>
  <pageMargins left="0.51181102362204722" right="0.51181102362204722" top="0.78740157480314965" bottom="0.78740157480314965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Efetivo Completo</vt:lpstr>
      <vt:lpstr>Efetivo Simplificado</vt:lpstr>
      <vt:lpstr>Efetivo Com Facções</vt:lpstr>
      <vt:lpstr>Regimes</vt:lpstr>
      <vt:lpstr>Ocupação</vt:lpstr>
      <vt:lpstr>GRAFÍCOS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Iulianelli</dc:creator>
  <cp:lastModifiedBy>Antônio José De Moraes Tostes Junior</cp:lastModifiedBy>
  <cp:lastPrinted>2019-01-14T19:52:03Z</cp:lastPrinted>
  <dcterms:created xsi:type="dcterms:W3CDTF">2018-05-06T23:30:16Z</dcterms:created>
  <dcterms:modified xsi:type="dcterms:W3CDTF">2019-02-05T16:21:20Z</dcterms:modified>
</cp:coreProperties>
</file>