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3"/>
    <sheet name="data (2)" sheetId="2" state="visible" r:id="rId4"/>
    <sheet name="vysledky_VTZ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Sosna Karel:
</t>
        </r>
        <r>
          <rPr>
            <sz val="9"/>
            <color rgb="FF000000"/>
            <rFont val="Tahoma"/>
            <family val="2"/>
            <charset val="238"/>
          </rPr>
          <t xml:space="preserve">po ražbě</t>
        </r>
      </text>
    </comment>
    <comment ref="D1" authorId="0">
      <text>
        <r>
          <rPr>
            <sz val="10"/>
            <rFont val="Arial"/>
            <family val="2"/>
          </rPr>
          <t xml:space="preserve">Sosna Karel:
</t>
        </r>
        <r>
          <rPr>
            <sz val="9"/>
            <color rgb="FF000000"/>
            <rFont val="Tahoma"/>
            <family val="2"/>
            <charset val="238"/>
          </rPr>
          <t xml:space="preserve">po ražbě</t>
        </r>
      </text>
    </comment>
    <comment ref="H1" authorId="0">
      <text>
        <r>
          <rPr>
            <sz val="10"/>
            <rFont val="Arial"/>
            <family val="2"/>
          </rPr>
          <t xml:space="preserve">Sosna Karel:
</t>
        </r>
        <r>
          <rPr>
            <sz val="9"/>
            <color rgb="FF000000"/>
            <rFont val="Tahoma"/>
            <family val="2"/>
            <charset val="238"/>
          </rPr>
          <t xml:space="preserve">před ražbou</t>
        </r>
      </text>
    </comment>
  </commentList>
</comments>
</file>

<file path=xl/sharedStrings.xml><?xml version="1.0" encoding="utf-8"?>
<sst xmlns="http://schemas.openxmlformats.org/spreadsheetml/2006/main" count="266" uniqueCount="76">
  <si>
    <t xml:space="preserve">vrt</t>
  </si>
  <si>
    <t xml:space="preserve">etáž (m)</t>
  </si>
  <si>
    <t xml:space="preserve">délka zk. úseku (m)</t>
  </si>
  <si>
    <t xml:space="preserve">zkušební tlak (m)</t>
  </si>
  <si>
    <t xml:space="preserve">čas (s)</t>
  </si>
  <si>
    <t xml:space="preserve">odečet spotřeby  (m)</t>
  </si>
  <si>
    <t xml:space="preserve">spotřeba (m3/s)</t>
  </si>
  <si>
    <t xml:space="preserve">hydraulická vodivost (m/s)</t>
  </si>
  <si>
    <t xml:space="preserve">spotřeba (ml/min)</t>
  </si>
  <si>
    <t xml:space="preserve">L5-50UL</t>
  </si>
  <si>
    <t xml:space="preserve">3,0-13,2</t>
  </si>
  <si>
    <t xml:space="preserve">L5-49DL</t>
  </si>
  <si>
    <t xml:space="preserve">2,5-9,14</t>
  </si>
  <si>
    <t xml:space="preserve">7,5-9,14</t>
  </si>
  <si>
    <t xml:space="preserve">L5-37UR</t>
  </si>
  <si>
    <t xml:space="preserve">2,0-10,0</t>
  </si>
  <si>
    <t xml:space="preserve">5,0-9,14</t>
  </si>
  <si>
    <t xml:space="preserve">L5-37R</t>
  </si>
  <si>
    <t xml:space="preserve">5,0-14,5</t>
  </si>
  <si>
    <t xml:space="preserve">L5-22DR</t>
  </si>
  <si>
    <t xml:space="preserve">7,0-16,0</t>
  </si>
  <si>
    <t xml:space="preserve">L5-24DR</t>
  </si>
  <si>
    <t xml:space="preserve">2,0-11,0</t>
  </si>
  <si>
    <t xml:space="preserve">nepropustné</t>
  </si>
  <si>
    <t xml:space="preserve">L5-23UR</t>
  </si>
  <si>
    <t xml:space="preserve">3,0-12,0</t>
  </si>
  <si>
    <t xml:space="preserve">L5-26R</t>
  </si>
  <si>
    <t xml:space="preserve">0,95-10,0</t>
  </si>
  <si>
    <t xml:space="preserve">6,0-9,14</t>
  </si>
  <si>
    <t xml:space="preserve">etáž</t>
  </si>
  <si>
    <t xml:space="preserve">délka zk. úseku</t>
  </si>
  <si>
    <t xml:space="preserve">zkušební tlak</t>
  </si>
  <si>
    <t xml:space="preserve">čas</t>
  </si>
  <si>
    <t xml:space="preserve">odečet spotřeby</t>
  </si>
  <si>
    <t xml:space="preserve">spotřeba</t>
  </si>
  <si>
    <t xml:space="preserve">tlak</t>
  </si>
  <si>
    <t xml:space="preserve">datum a čas</t>
  </si>
  <si>
    <t xml:space="preserve">tlak v intervalu</t>
  </si>
  <si>
    <t xml:space="preserve">hydraulická vodivost</t>
  </si>
  <si>
    <t xml:space="preserve">m</t>
  </si>
  <si>
    <t xml:space="preserve">min</t>
  </si>
  <si>
    <t xml:space="preserve">mm3</t>
  </si>
  <si>
    <t xml:space="preserve">mm3/min</t>
  </si>
  <si>
    <t xml:space="preserve">bar</t>
  </si>
  <si>
    <t xml:space="preserve">kPa</t>
  </si>
  <si>
    <t xml:space="preserve">m3/s</t>
  </si>
  <si>
    <t xml:space="preserve">m/s</t>
  </si>
  <si>
    <t xml:space="preserve">target pressure or noted from other columns, not reliable</t>
  </si>
  <si>
    <t xml:space="preserve">taken from piezo file</t>
  </si>
  <si>
    <t xml:space="preserve">computed</t>
  </si>
  <si>
    <t xml:space="preserve">computed, simple model</t>
  </si>
  <si>
    <t xml:space="preserve">9,5-13,1</t>
  </si>
  <si>
    <t xml:space="preserve">6,5-9,0</t>
  </si>
  <si>
    <t xml:space="preserve">3,0-5,5</t>
  </si>
  <si>
    <t xml:space="preserve">7,5-8,6</t>
  </si>
  <si>
    <t xml:space="preserve">5,0-6,5</t>
  </si>
  <si>
    <t xml:space="preserve">2,5-4,0</t>
  </si>
  <si>
    <t xml:space="preserve">nárůst spotřeby</t>
  </si>
  <si>
    <t xml:space="preserve">proplachuje se?</t>
  </si>
  <si>
    <t xml:space="preserve">8,0-9,8</t>
  </si>
  <si>
    <t xml:space="preserve">5,5-7,5</t>
  </si>
  <si>
    <t xml:space="preserve">2,0-4,5</t>
  </si>
  <si>
    <t xml:space="preserve">12,5-14,3</t>
  </si>
  <si>
    <t xml:space="preserve">9,0-11,5</t>
  </si>
  <si>
    <t xml:space="preserve">5,0-8,0</t>
  </si>
  <si>
    <t xml:space="preserve">9,5-12,0</t>
  </si>
  <si>
    <t xml:space="preserve">6,5-8,5</t>
  </si>
  <si>
    <t xml:space="preserve">8,5-10,8</t>
  </si>
  <si>
    <t xml:space="preserve">9,5-12,3</t>
  </si>
  <si>
    <t xml:space="preserve">o-kroužek neudrží čidlo</t>
  </si>
  <si>
    <t xml:space="preserve">14,0-15,7</t>
  </si>
  <si>
    <t xml:space="preserve">chyba, netestováno</t>
  </si>
  <si>
    <t xml:space="preserve">10,5-13,0</t>
  </si>
  <si>
    <t xml:space="preserve">namísto toho byl 2× L5-26R</t>
  </si>
  <si>
    <t xml:space="preserve">8,0-9,5</t>
  </si>
  <si>
    <t xml:space="preserve">opakování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</si>
</sst>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"/>
    <numFmt numFmtId="167" formatCode="0.00E+00"/>
    <numFmt numFmtId="168" formatCode="#,##0.0"/>
    <numFmt numFmtId="169" formatCode="#,##0"/>
    <numFmt numFmtId="170" formatCode="m/d/yyyy\ h:mm"/>
  </numFmts>
  <fonts count="11">
    <font>
      <sz val="11"/>
      <color theme="1"/>
      <name val="Aptos Narrow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238"/>
    </font>
    <font>
      <b val="true"/>
      <sz val="10"/>
      <name val="Arial"/>
      <family val="2"/>
      <charset val="238"/>
    </font>
    <font>
      <sz val="11"/>
      <color rgb="FFFF0000"/>
      <name val="Calibri"/>
      <family val="2"/>
      <charset val="238"/>
    </font>
    <font>
      <sz val="10"/>
      <name val="Arial"/>
      <family val="2"/>
      <charset val="238"/>
    </font>
    <font>
      <b val="true"/>
      <sz val="11"/>
      <color theme="1"/>
      <name val="Calibri"/>
      <family val="2"/>
      <charset val="238"/>
    </font>
    <font>
      <sz val="10"/>
      <name val="Arial"/>
      <family val="2"/>
    </font>
    <font>
      <sz val="9"/>
      <color rgb="FF00000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Motiv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N2" activePane="bottomLeft" state="frozen"/>
      <selection pane="topLeft" activeCell="A1" activeCellId="0" sqref="A1"/>
      <selection pane="bottomLeft" activeCell="N2" activeCellId="0" sqref="N2"/>
    </sheetView>
  </sheetViews>
  <sheetFormatPr defaultColWidth="9.14453125" defaultRowHeight="1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8.29"/>
    <col collapsed="false" customWidth="true" hidden="false" outlineLevel="0" max="4" min="4" style="1" width="16.29"/>
    <col collapsed="false" customWidth="false" hidden="false" outlineLevel="0" max="5" min="5" style="1" width="9.14"/>
    <col collapsed="false" customWidth="true" hidden="false" outlineLevel="0" max="6" min="6" style="1" width="19.15"/>
    <col collapsed="false" customWidth="true" hidden="false" outlineLevel="0" max="7" min="7" style="1" width="15.28"/>
    <col collapsed="false" customWidth="true" hidden="false" outlineLevel="0" max="8" min="8" style="1" width="24.86"/>
    <col collapsed="false" customWidth="true" hidden="false" outlineLevel="0" max="9" min="9" style="2" width="17.57"/>
    <col collapsed="false" customWidth="true" hidden="false" outlineLevel="0" max="10" min="10" style="1" width="6.86"/>
    <col collapsed="false" customWidth="true" hidden="false" outlineLevel="0" max="11" min="11" style="1" width="9.29"/>
    <col collapsed="false" customWidth="true" hidden="false" outlineLevel="0" max="12" min="12" style="1" width="9.43"/>
    <col collapsed="false" customWidth="true" hidden="false" outlineLevel="0" max="13" min="13" style="1" width="18.29"/>
    <col collapsed="false" customWidth="true" hidden="false" outlineLevel="0" max="14" min="14" style="1" width="24.86"/>
    <col collapsed="false" customWidth="false" hidden="false" outlineLevel="0" max="16" min="15" style="1" width="9.14"/>
    <col collapsed="false" customWidth="true" hidden="false" outlineLevel="0" max="17" min="17" style="1" width="18.29"/>
    <col collapsed="false" customWidth="true" hidden="false" outlineLevel="0" max="18" min="18" style="1" width="16.14"/>
    <col collapsed="false" customWidth="true" hidden="false" outlineLevel="0" max="19" min="19" style="1" width="6.43"/>
    <col collapsed="false" customWidth="true" hidden="false" outlineLevel="0" max="20" min="20" style="1" width="19.72"/>
    <col collapsed="false" customWidth="true" hidden="false" outlineLevel="0" max="21" min="21" style="1" width="15.28"/>
    <col collapsed="false" customWidth="false" hidden="false" outlineLevel="0" max="16384" min="22" style="1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K1" s="3" t="s">
        <v>0</v>
      </c>
      <c r="L1" s="3" t="s">
        <v>1</v>
      </c>
      <c r="M1" s="4" t="s">
        <v>2</v>
      </c>
      <c r="N1" s="4" t="s">
        <v>7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</row>
    <row r="2" customFormat="false" ht="15" hidden="false" customHeight="false" outlineLevel="0" collapsed="false">
      <c r="A2" s="1" t="s">
        <v>9</v>
      </c>
      <c r="B2" s="1" t="s">
        <v>10</v>
      </c>
      <c r="C2" s="5" t="n">
        <v>10.2</v>
      </c>
      <c r="D2" s="1" t="n">
        <v>100</v>
      </c>
      <c r="E2" s="1" t="n">
        <f aca="false">15*60</f>
        <v>900</v>
      </c>
      <c r="F2" s="1" t="n">
        <v>0.015</v>
      </c>
      <c r="G2" s="6" t="n">
        <f aca="false">0.131*0.084*F2/E2</f>
        <v>1.834E-007</v>
      </c>
      <c r="H2" s="7" t="n">
        <f aca="false">G2*(1+LN(C2/0.076))/(2*PI()*C2*D2)</f>
        <v>1.68821535537629E-010</v>
      </c>
      <c r="I2" s="2" t="n">
        <f aca="false">G2*1000000*60</f>
        <v>11.004</v>
      </c>
      <c r="J2" s="5"/>
      <c r="K2" s="3" t="s">
        <v>9</v>
      </c>
      <c r="L2" s="3" t="s">
        <v>10</v>
      </c>
      <c r="M2" s="8" t="n">
        <v>10.2</v>
      </c>
      <c r="N2" s="9" t="n">
        <f aca="false">AVERAGE(H2:H4)</f>
        <v>1.52195172189226E-010</v>
      </c>
      <c r="O2" s="3" t="s">
        <v>11</v>
      </c>
      <c r="P2" s="3" t="s">
        <v>12</v>
      </c>
      <c r="Q2" s="8" t="n">
        <v>6.64</v>
      </c>
      <c r="R2" s="3" t="n">
        <v>100</v>
      </c>
      <c r="S2" s="3" t="n">
        <v>660</v>
      </c>
      <c r="T2" s="3" t="n">
        <v>0.035</v>
      </c>
      <c r="U2" s="9" t="n">
        <f aca="false">0.131*0.084*T2/S2</f>
        <v>5.83545454545455E-007</v>
      </c>
    </row>
    <row r="3" customFormat="false" ht="15" hidden="false" customHeight="false" outlineLevel="0" collapsed="false">
      <c r="A3" s="1" t="s">
        <v>9</v>
      </c>
      <c r="B3" s="1" t="s">
        <v>10</v>
      </c>
      <c r="C3" s="5" t="n">
        <v>10.2</v>
      </c>
      <c r="D3" s="1" t="n">
        <v>200</v>
      </c>
      <c r="E3" s="1" t="n">
        <f aca="false">60*11</f>
        <v>660</v>
      </c>
      <c r="F3" s="1" t="n">
        <v>0.02</v>
      </c>
      <c r="G3" s="6" t="n">
        <f aca="false">0.131*0.084*F3/E3</f>
        <v>3.33454545454546E-007</v>
      </c>
      <c r="H3" s="7" t="n">
        <f aca="false">G3*(1+LN(C3/0.076))/(2*PI()*C3*D3)</f>
        <v>1.53474123216027E-010</v>
      </c>
      <c r="I3" s="2" t="n">
        <f aca="false">G3*1000000*60</f>
        <v>20.0072727272727</v>
      </c>
      <c r="J3" s="5"/>
      <c r="K3" s="3" t="s">
        <v>11</v>
      </c>
      <c r="L3" s="3" t="s">
        <v>12</v>
      </c>
      <c r="M3" s="8" t="n">
        <v>6.64</v>
      </c>
      <c r="N3" s="9" t="n">
        <f aca="false">AVERAGE(H5:H7)</f>
        <v>6.15732546397696E-010</v>
      </c>
      <c r="O3" s="3" t="s">
        <v>11</v>
      </c>
      <c r="P3" s="3" t="s">
        <v>13</v>
      </c>
      <c r="Q3" s="3" t="n">
        <v>1.64</v>
      </c>
      <c r="R3" s="3" t="n">
        <v>100</v>
      </c>
      <c r="S3" s="3" t="n">
        <v>600</v>
      </c>
      <c r="T3" s="3" t="n">
        <v>0.01</v>
      </c>
      <c r="U3" s="3" t="n">
        <v>1.834E-007</v>
      </c>
    </row>
    <row r="4" customFormat="false" ht="15" hidden="false" customHeight="false" outlineLevel="0" collapsed="false">
      <c r="A4" s="10" t="s">
        <v>9</v>
      </c>
      <c r="B4" s="10" t="s">
        <v>10</v>
      </c>
      <c r="C4" s="11" t="n">
        <v>10.2</v>
      </c>
      <c r="D4" s="10" t="n">
        <v>400</v>
      </c>
      <c r="E4" s="10" t="n">
        <f aca="false">11*60</f>
        <v>660</v>
      </c>
      <c r="F4" s="10" t="n">
        <v>0.035</v>
      </c>
      <c r="G4" s="12" t="n">
        <f aca="false">0.131*0.084*F4/E4</f>
        <v>5.83545454545455E-007</v>
      </c>
      <c r="H4" s="13" t="n">
        <f aca="false">G4*(1+LN(C4/0.076))/(2*PI()*C4*D4)</f>
        <v>1.34289857814023E-010</v>
      </c>
      <c r="I4" s="2" t="n">
        <f aca="false">G4*1000000*60</f>
        <v>35.0127272727273</v>
      </c>
      <c r="J4" s="5"/>
      <c r="K4" s="3" t="s">
        <v>14</v>
      </c>
      <c r="L4" s="3" t="s">
        <v>15</v>
      </c>
      <c r="M4" s="8" t="n">
        <v>8</v>
      </c>
      <c r="N4" s="9" t="n">
        <f aca="false">AVERAGE(H8:H9,H10)</f>
        <v>1.82930614842691E-010</v>
      </c>
      <c r="O4" s="3" t="s">
        <v>11</v>
      </c>
      <c r="P4" s="3" t="s">
        <v>16</v>
      </c>
      <c r="Q4" s="3" t="n">
        <v>4.14</v>
      </c>
      <c r="R4" s="3" t="n">
        <v>100</v>
      </c>
      <c r="S4" s="3" t="n">
        <v>600</v>
      </c>
      <c r="T4" s="3" t="n">
        <v>0.02</v>
      </c>
      <c r="U4" s="3" t="n">
        <v>3.668E-007</v>
      </c>
    </row>
    <row r="5" customFormat="false" ht="15" hidden="false" customHeight="false" outlineLevel="0" collapsed="false">
      <c r="A5" s="1" t="s">
        <v>11</v>
      </c>
      <c r="B5" s="1" t="s">
        <v>12</v>
      </c>
      <c r="C5" s="5" t="n">
        <v>6.64</v>
      </c>
      <c r="D5" s="1" t="n">
        <v>100</v>
      </c>
      <c r="E5" s="1" t="n">
        <v>660</v>
      </c>
      <c r="F5" s="1" t="n">
        <v>0.035</v>
      </c>
      <c r="G5" s="6" t="n">
        <f aca="false">0.131*0.084*F5/E5</f>
        <v>5.83545454545455E-007</v>
      </c>
      <c r="H5" s="7" t="n">
        <f aca="false">G5*(1+LN(C5/0.076))/(2*PI()*C5*D5)</f>
        <v>7.65111448186486E-010</v>
      </c>
      <c r="I5" s="2" t="n">
        <f aca="false">G5*1000000*60</f>
        <v>35.0127272727273</v>
      </c>
      <c r="J5" s="5"/>
      <c r="K5" s="3" t="s">
        <v>17</v>
      </c>
      <c r="L5" s="3" t="s">
        <v>18</v>
      </c>
      <c r="M5" s="8" t="n">
        <v>9.5</v>
      </c>
      <c r="N5" s="9" t="n">
        <f aca="false">AVERAGE(H12:H14)</f>
        <v>7.83460015453637E-011</v>
      </c>
    </row>
    <row r="6" customFormat="false" ht="15" hidden="false" customHeight="false" outlineLevel="0" collapsed="false">
      <c r="A6" s="1" t="s">
        <v>11</v>
      </c>
      <c r="B6" s="1" t="s">
        <v>12</v>
      </c>
      <c r="C6" s="5" t="n">
        <v>6.64</v>
      </c>
      <c r="D6" s="1" t="n">
        <v>200</v>
      </c>
      <c r="E6" s="1" t="n">
        <v>600</v>
      </c>
      <c r="F6" s="1" t="n">
        <v>0.05</v>
      </c>
      <c r="G6" s="6" t="n">
        <f aca="false">0.131*0.084*F6/E6</f>
        <v>9.17E-007</v>
      </c>
      <c r="H6" s="7" t="n">
        <f aca="false">G6*(1+LN(C6/0.076))/(2*PI()*C6*D6)</f>
        <v>6.01158995003668E-010</v>
      </c>
      <c r="I6" s="2" t="n">
        <f aca="false">G6*1000000*60</f>
        <v>55.02</v>
      </c>
      <c r="J6" s="5"/>
      <c r="K6" s="3" t="s">
        <v>19</v>
      </c>
      <c r="L6" s="3" t="s">
        <v>20</v>
      </c>
      <c r="M6" s="8" t="n">
        <v>9</v>
      </c>
      <c r="N6" s="9" t="n">
        <f aca="false">H18</f>
        <v>9.36358762197852E-011</v>
      </c>
    </row>
    <row r="7" customFormat="false" ht="15" hidden="false" customHeight="false" outlineLevel="0" collapsed="false">
      <c r="A7" s="10" t="s">
        <v>11</v>
      </c>
      <c r="B7" s="10" t="s">
        <v>12</v>
      </c>
      <c r="C7" s="11" t="n">
        <v>6.64</v>
      </c>
      <c r="D7" s="10" t="n">
        <v>400</v>
      </c>
      <c r="E7" s="10" t="n">
        <v>600</v>
      </c>
      <c r="F7" s="10" t="n">
        <v>0.08</v>
      </c>
      <c r="G7" s="12" t="n">
        <f aca="false">0.131*0.084*F7/E7</f>
        <v>1.4672E-006</v>
      </c>
      <c r="H7" s="13" t="n">
        <f aca="false">G7*(1+LN(C7/0.076))/(2*PI()*C7*D7)</f>
        <v>4.80927196002934E-010</v>
      </c>
      <c r="I7" s="2" t="n">
        <f aca="false">G7*1000000*60</f>
        <v>88.032</v>
      </c>
      <c r="J7" s="5"/>
      <c r="K7" s="3" t="s">
        <v>21</v>
      </c>
      <c r="L7" s="3" t="s">
        <v>22</v>
      </c>
      <c r="M7" s="8" t="n">
        <v>9</v>
      </c>
      <c r="N7" s="3" t="s">
        <v>23</v>
      </c>
    </row>
    <row r="8" customFormat="false" ht="15" hidden="false" customHeight="false" outlineLevel="0" collapsed="false">
      <c r="A8" s="1" t="s">
        <v>14</v>
      </c>
      <c r="B8" s="1" t="s">
        <v>15</v>
      </c>
      <c r="C8" s="5" t="n">
        <v>8</v>
      </c>
      <c r="D8" s="1" t="n">
        <v>100</v>
      </c>
      <c r="E8" s="1" t="n">
        <v>660</v>
      </c>
      <c r="F8" s="1" t="n">
        <v>0.01</v>
      </c>
      <c r="G8" s="6" t="n">
        <f aca="false">0.131*0.084*F8/E8</f>
        <v>1.66727272727273E-007</v>
      </c>
      <c r="H8" s="7" t="n">
        <f aca="false">G8*(1+LN(C8/0.076))/(2*PI()*C8*D8)</f>
        <v>1.87621143428401E-010</v>
      </c>
      <c r="I8" s="2" t="n">
        <f aca="false">G8*1000000*60</f>
        <v>10.0036363636364</v>
      </c>
      <c r="J8" s="5"/>
      <c r="K8" s="3" t="s">
        <v>24</v>
      </c>
      <c r="L8" s="3" t="s">
        <v>25</v>
      </c>
      <c r="M8" s="8" t="n">
        <v>9</v>
      </c>
      <c r="N8" s="9" t="n">
        <f aca="false">AVERAGE(H24:H26)</f>
        <v>3.90149484249105E-011</v>
      </c>
    </row>
    <row r="9" customFormat="false" ht="15" hidden="false" customHeight="false" outlineLevel="0" collapsed="false">
      <c r="A9" s="1" t="s">
        <v>14</v>
      </c>
      <c r="B9" s="1" t="s">
        <v>15</v>
      </c>
      <c r="C9" s="5" t="n">
        <v>8</v>
      </c>
      <c r="D9" s="1" t="n">
        <v>200</v>
      </c>
      <c r="E9" s="1" t="n">
        <v>600</v>
      </c>
      <c r="F9" s="1" t="n">
        <v>0.0225</v>
      </c>
      <c r="G9" s="6" t="n">
        <f aca="false">0.131*0.084*F9/E9</f>
        <v>4.1265E-007</v>
      </c>
      <c r="H9" s="7" t="n">
        <f aca="false">G9*(1+LN(C9/0.076))/(2*PI()*C9*D9)</f>
        <v>2.32181164992646E-010</v>
      </c>
      <c r="I9" s="2" t="n">
        <f aca="false">G9*1000000*60</f>
        <v>24.759</v>
      </c>
      <c r="J9" s="5"/>
      <c r="K9" s="3" t="s">
        <v>26</v>
      </c>
      <c r="L9" s="3" t="s">
        <v>25</v>
      </c>
      <c r="M9" s="8" t="n">
        <v>9</v>
      </c>
      <c r="N9" s="9" t="n">
        <f aca="false">AVERAGE(H27:H29)</f>
        <v>4.96553889044316E-011</v>
      </c>
    </row>
    <row r="10" customFormat="false" ht="15" hidden="false" customHeight="false" outlineLevel="0" collapsed="false">
      <c r="A10" s="10" t="s">
        <v>14</v>
      </c>
      <c r="B10" s="10" t="s">
        <v>15</v>
      </c>
      <c r="C10" s="11" t="n">
        <v>8</v>
      </c>
      <c r="D10" s="10" t="n">
        <v>400</v>
      </c>
      <c r="E10" s="10" t="n">
        <v>600</v>
      </c>
      <c r="F10" s="10" t="n">
        <v>0.025</v>
      </c>
      <c r="G10" s="12" t="n">
        <f aca="false">0.131*0.084*F10/E10</f>
        <v>4.585E-007</v>
      </c>
      <c r="H10" s="13" t="n">
        <f aca="false">G10*(1+LN(C10/0.076))/(2*PI()*C10*D10)</f>
        <v>1.28989536107025E-010</v>
      </c>
      <c r="I10" s="2" t="n">
        <f aca="false">G10*1000000*60</f>
        <v>27.51</v>
      </c>
      <c r="J10" s="5"/>
    </row>
    <row r="11" customFormat="false" ht="15" hidden="false" customHeight="false" outlineLevel="0" collapsed="false">
      <c r="A11" s="14" t="s">
        <v>14</v>
      </c>
      <c r="B11" s="14" t="s">
        <v>27</v>
      </c>
      <c r="C11" s="15" t="n">
        <v>9.05</v>
      </c>
      <c r="D11" s="14" t="n">
        <v>400</v>
      </c>
      <c r="E11" s="14" t="n">
        <v>600</v>
      </c>
      <c r="F11" s="14" t="n">
        <v>0.04</v>
      </c>
      <c r="G11" s="16" t="n">
        <f aca="false">0.131*0.084*F11/E11</f>
        <v>7.336E-007</v>
      </c>
      <c r="H11" s="17" t="n">
        <f aca="false">G11*(1+LN(C11/0.076))/(2*PI()*C11*D11)</f>
        <v>1.86415789626917E-010</v>
      </c>
      <c r="I11" s="2" t="n">
        <f aca="false">G11*1000000*60</f>
        <v>44.016</v>
      </c>
      <c r="J11" s="5"/>
    </row>
    <row r="12" customFormat="false" ht="15" hidden="false" customHeight="false" outlineLevel="0" collapsed="false">
      <c r="A12" s="18" t="s">
        <v>17</v>
      </c>
      <c r="B12" s="18" t="s">
        <v>18</v>
      </c>
      <c r="C12" s="19" t="n">
        <v>9.5</v>
      </c>
      <c r="D12" s="18" t="n">
        <v>100</v>
      </c>
      <c r="E12" s="18" t="n">
        <v>600</v>
      </c>
      <c r="F12" s="18" t="n">
        <v>0.005</v>
      </c>
      <c r="G12" s="20" t="n">
        <f aca="false">0.131*0.084*F12/E12</f>
        <v>9.17E-008</v>
      </c>
      <c r="H12" s="21" t="n">
        <f aca="false">G12*(1+LN(C12/0.076))/(2*PI()*C12*D12)</f>
        <v>8.95382874804157E-011</v>
      </c>
      <c r="I12" s="2" t="n">
        <f aca="false">G12*1000000*60</f>
        <v>5.502</v>
      </c>
      <c r="J12" s="5"/>
    </row>
    <row r="13" customFormat="false" ht="15" hidden="false" customHeight="false" outlineLevel="0" collapsed="false">
      <c r="A13" s="1" t="s">
        <v>17</v>
      </c>
      <c r="B13" s="1" t="s">
        <v>18</v>
      </c>
      <c r="C13" s="5" t="n">
        <v>9.5</v>
      </c>
      <c r="D13" s="1" t="n">
        <v>200</v>
      </c>
      <c r="E13" s="1" t="n">
        <v>600</v>
      </c>
      <c r="F13" s="1" t="n">
        <v>0.0075</v>
      </c>
      <c r="G13" s="6" t="n">
        <f aca="false">0.131*0.084*F13/E13</f>
        <v>1.3755E-007</v>
      </c>
      <c r="H13" s="7" t="n">
        <f aca="false">G13*(1+LN(C13/0.076))/(2*PI()*C13*D13)</f>
        <v>6.71537156103118E-011</v>
      </c>
      <c r="I13" s="2" t="n">
        <f aca="false">G13*1000000*60</f>
        <v>8.253</v>
      </c>
      <c r="J13" s="5"/>
    </row>
    <row r="14" customFormat="false" ht="15" hidden="false" customHeight="false" outlineLevel="0" collapsed="false">
      <c r="A14" s="10" t="s">
        <v>17</v>
      </c>
      <c r="B14" s="10" t="s">
        <v>18</v>
      </c>
      <c r="C14" s="11" t="n">
        <v>9.5</v>
      </c>
      <c r="D14" s="10" t="n">
        <v>400</v>
      </c>
      <c r="E14" s="10" t="n">
        <v>600</v>
      </c>
      <c r="F14" s="10" t="n">
        <v>0.0175</v>
      </c>
      <c r="G14" s="12" t="n">
        <f aca="false">0.131*0.084*F14/E14</f>
        <v>3.2095E-007</v>
      </c>
      <c r="H14" s="13" t="n">
        <f aca="false">G14*(1+LN(C14/0.076))/(2*PI()*C14*D14)</f>
        <v>7.83460015453637E-011</v>
      </c>
      <c r="I14" s="2" t="n">
        <f aca="false">G14*1000000*60</f>
        <v>19.257</v>
      </c>
      <c r="J14" s="5"/>
    </row>
    <row r="15" customFormat="false" ht="15" hidden="false" customHeight="false" outlineLevel="0" collapsed="false">
      <c r="A15" s="14" t="s">
        <v>11</v>
      </c>
      <c r="B15" s="14" t="s">
        <v>13</v>
      </c>
      <c r="C15" s="15" t="n">
        <v>1.64</v>
      </c>
      <c r="D15" s="14" t="n">
        <v>100</v>
      </c>
      <c r="E15" s="14" t="n">
        <v>600</v>
      </c>
      <c r="F15" s="14" t="n">
        <v>0.01</v>
      </c>
      <c r="G15" s="16" t="n">
        <f aca="false">0.131*0.084*F15/E15</f>
        <v>1.834E-007</v>
      </c>
      <c r="H15" s="17" t="n">
        <f aca="false">G15*(1+LN(C15/0.076))/(2*PI()*C15*D15)</f>
        <v>7.24691764705077E-010</v>
      </c>
      <c r="I15" s="2" t="n">
        <f aca="false">G15*1000000*60</f>
        <v>11.004</v>
      </c>
      <c r="J15" s="5"/>
    </row>
    <row r="16" customFormat="false" ht="15" hidden="false" customHeight="false" outlineLevel="0" collapsed="false">
      <c r="A16" s="14" t="s">
        <v>11</v>
      </c>
      <c r="B16" s="14" t="s">
        <v>16</v>
      </c>
      <c r="C16" s="15" t="n">
        <v>4.14</v>
      </c>
      <c r="D16" s="14" t="n">
        <v>100</v>
      </c>
      <c r="E16" s="14" t="n">
        <v>600</v>
      </c>
      <c r="F16" s="14" t="n">
        <v>0.02</v>
      </c>
      <c r="G16" s="16" t="n">
        <f aca="false">0.131*0.084*F16/E16</f>
        <v>3.668E-007</v>
      </c>
      <c r="H16" s="17" t="n">
        <f aca="false">G16*(1+LN(C16/0.076))/(2*PI()*C16*D16)</f>
        <v>7.04726886460093E-010</v>
      </c>
      <c r="I16" s="2" t="n">
        <f aca="false">G16*1000000*60</f>
        <v>22.008</v>
      </c>
      <c r="J16" s="5"/>
    </row>
    <row r="17" customFormat="false" ht="15" hidden="false" customHeight="false" outlineLevel="0" collapsed="false">
      <c r="A17" s="14" t="s">
        <v>11</v>
      </c>
      <c r="B17" s="14" t="s">
        <v>28</v>
      </c>
      <c r="C17" s="15" t="n">
        <v>3.14</v>
      </c>
      <c r="D17" s="14" t="n">
        <v>100</v>
      </c>
      <c r="E17" s="14" t="n">
        <v>600</v>
      </c>
      <c r="F17" s="14" t="n">
        <v>0.02</v>
      </c>
      <c r="G17" s="16" t="n">
        <f aca="false">0.131*0.084*F17/E17</f>
        <v>3.668E-007</v>
      </c>
      <c r="H17" s="17" t="n">
        <f aca="false">G17*(1+LN(C17/0.076))/(2*PI()*C17*D17)</f>
        <v>8.7776108836746E-010</v>
      </c>
      <c r="I17" s="2" t="n">
        <f aca="false">G17*1000000*60</f>
        <v>22.008</v>
      </c>
      <c r="J17" s="5"/>
    </row>
    <row r="18" customFormat="false" ht="15" hidden="false" customHeight="false" outlineLevel="0" collapsed="false">
      <c r="A18" s="1" t="s">
        <v>19</v>
      </c>
      <c r="B18" s="1" t="s">
        <v>20</v>
      </c>
      <c r="C18" s="5" t="n">
        <v>9</v>
      </c>
      <c r="D18" s="1" t="n">
        <v>100</v>
      </c>
      <c r="E18" s="1" t="n">
        <v>600</v>
      </c>
      <c r="F18" s="1" t="n">
        <v>0.005</v>
      </c>
      <c r="G18" s="6" t="n">
        <f aca="false">0.131*0.084*F18/E18</f>
        <v>9.17E-008</v>
      </c>
      <c r="H18" s="7" t="n">
        <f aca="false">G18*(1+LN(C18/0.076))/(2*PI()*C18*D18)</f>
        <v>9.36358762197852E-011</v>
      </c>
      <c r="I18" s="2" t="n">
        <f aca="false">G18*1000000*60</f>
        <v>5.502</v>
      </c>
      <c r="J18" s="5"/>
    </row>
    <row r="19" customFormat="false" ht="15" hidden="false" customHeight="false" outlineLevel="0" collapsed="false">
      <c r="A19" s="1" t="s">
        <v>19</v>
      </c>
      <c r="B19" s="1" t="s">
        <v>20</v>
      </c>
      <c r="C19" s="5" t="n">
        <v>9</v>
      </c>
      <c r="D19" s="1" t="n">
        <v>200</v>
      </c>
      <c r="E19" s="1" t="n">
        <v>600</v>
      </c>
      <c r="F19" s="1" t="n">
        <v>0</v>
      </c>
      <c r="G19" s="6" t="n">
        <f aca="false">0.131*0.084*F19/E19</f>
        <v>0</v>
      </c>
      <c r="H19" s="7" t="n">
        <f aca="false">G19*(1+LN(C19/0.076))/(2*PI()*C19*D19)</f>
        <v>0</v>
      </c>
      <c r="I19" s="2" t="n">
        <f aca="false">G19*1000000*60</f>
        <v>0</v>
      </c>
      <c r="J19" s="5"/>
    </row>
    <row r="20" customFormat="false" ht="15" hidden="false" customHeight="false" outlineLevel="0" collapsed="false">
      <c r="A20" s="10" t="s">
        <v>19</v>
      </c>
      <c r="B20" s="10" t="s">
        <v>20</v>
      </c>
      <c r="C20" s="11" t="n">
        <v>9</v>
      </c>
      <c r="D20" s="10" t="n">
        <v>400</v>
      </c>
      <c r="E20" s="10" t="n">
        <v>600</v>
      </c>
      <c r="F20" s="10" t="n">
        <v>0</v>
      </c>
      <c r="G20" s="12" t="n">
        <f aca="false">0.131*0.084*F20/E20</f>
        <v>0</v>
      </c>
      <c r="H20" s="13" t="n">
        <f aca="false">G20*(1+LN(C20/0.076))/(2*PI()*C20*D20)</f>
        <v>0</v>
      </c>
      <c r="I20" s="2" t="n">
        <f aca="false">G20*1000000*60</f>
        <v>0</v>
      </c>
      <c r="J20" s="5"/>
    </row>
    <row r="21" customFormat="false" ht="15" hidden="false" customHeight="false" outlineLevel="0" collapsed="false">
      <c r="A21" s="1" t="s">
        <v>21</v>
      </c>
      <c r="B21" s="1" t="s">
        <v>22</v>
      </c>
      <c r="C21" s="5" t="n">
        <v>9</v>
      </c>
      <c r="D21" s="1" t="n">
        <v>100</v>
      </c>
      <c r="E21" s="1" t="n">
        <v>600</v>
      </c>
      <c r="F21" s="1" t="n">
        <v>0</v>
      </c>
      <c r="G21" s="6" t="n">
        <f aca="false">0.131*0.084*F21/E21</f>
        <v>0</v>
      </c>
      <c r="H21" s="7" t="n">
        <f aca="false">G21*(1+LN(C21/0.076))/(2*PI()*C21*D21)</f>
        <v>0</v>
      </c>
      <c r="I21" s="2" t="n">
        <f aca="false">G21*1000000*60</f>
        <v>0</v>
      </c>
      <c r="J21" s="5"/>
    </row>
    <row r="22" customFormat="false" ht="15" hidden="false" customHeight="false" outlineLevel="0" collapsed="false">
      <c r="A22" s="1" t="s">
        <v>21</v>
      </c>
      <c r="B22" s="1" t="s">
        <v>22</v>
      </c>
      <c r="C22" s="5" t="n">
        <v>9</v>
      </c>
      <c r="D22" s="1" t="n">
        <v>200</v>
      </c>
      <c r="E22" s="1" t="n">
        <v>600</v>
      </c>
      <c r="F22" s="1" t="n">
        <v>0</v>
      </c>
      <c r="G22" s="6" t="n">
        <f aca="false">0.131*0.084*F22/E22</f>
        <v>0</v>
      </c>
      <c r="H22" s="7" t="n">
        <f aca="false">G22*(1+LN(C22/0.076))/(2*PI()*C22*D22)</f>
        <v>0</v>
      </c>
      <c r="I22" s="2" t="n">
        <f aca="false">G22*1000000*60</f>
        <v>0</v>
      </c>
      <c r="J22" s="5"/>
    </row>
    <row r="23" customFormat="false" ht="15" hidden="false" customHeight="false" outlineLevel="0" collapsed="false">
      <c r="A23" s="10" t="s">
        <v>21</v>
      </c>
      <c r="B23" s="10" t="s">
        <v>22</v>
      </c>
      <c r="C23" s="11" t="n">
        <v>9</v>
      </c>
      <c r="D23" s="10" t="n">
        <v>400</v>
      </c>
      <c r="E23" s="10" t="n">
        <v>600</v>
      </c>
      <c r="F23" s="10" t="n">
        <v>0</v>
      </c>
      <c r="G23" s="12" t="n">
        <f aca="false">0.131*0.084*F23/E23</f>
        <v>0</v>
      </c>
      <c r="H23" s="13" t="n">
        <f aca="false">G23*(1+LN(C23/0.076))/(2*PI()*C23*D23)</f>
        <v>0</v>
      </c>
      <c r="I23" s="2" t="n">
        <f aca="false">G23*1000000*60</f>
        <v>0</v>
      </c>
      <c r="J23" s="5"/>
    </row>
    <row r="24" customFormat="false" ht="15" hidden="false" customHeight="false" outlineLevel="0" collapsed="false">
      <c r="A24" s="1" t="s">
        <v>24</v>
      </c>
      <c r="B24" s="1" t="s">
        <v>25</v>
      </c>
      <c r="C24" s="5" t="n">
        <v>9</v>
      </c>
      <c r="D24" s="1" t="n">
        <v>100</v>
      </c>
      <c r="E24" s="1" t="n">
        <v>600</v>
      </c>
      <c r="F24" s="1" t="n">
        <v>0.0025</v>
      </c>
      <c r="G24" s="6" t="n">
        <f aca="false">0.131*0.084*F24/E24</f>
        <v>4.585E-008</v>
      </c>
      <c r="H24" s="7" t="n">
        <f aca="false">G24*(1+LN(C24/0.076))/(2*PI()*C24*D24)</f>
        <v>4.68179381098926E-011</v>
      </c>
      <c r="I24" s="2" t="n">
        <f aca="false">G24*1000000*60</f>
        <v>2.751</v>
      </c>
      <c r="J24" s="5"/>
    </row>
    <row r="25" customFormat="false" ht="15" hidden="false" customHeight="false" outlineLevel="0" collapsed="false">
      <c r="A25" s="1" t="s">
        <v>24</v>
      </c>
      <c r="B25" s="1" t="s">
        <v>25</v>
      </c>
      <c r="C25" s="5" t="n">
        <v>9</v>
      </c>
      <c r="D25" s="1" t="n">
        <v>200</v>
      </c>
      <c r="E25" s="1" t="n">
        <v>600</v>
      </c>
      <c r="F25" s="1" t="n">
        <v>0.005</v>
      </c>
      <c r="G25" s="6" t="n">
        <f aca="false">0.131*0.084*F25/E25</f>
        <v>9.17E-008</v>
      </c>
      <c r="H25" s="7" t="n">
        <f aca="false">G25*(1+LN(C25/0.076))/(2*PI()*C25*D25)</f>
        <v>4.68179381098926E-011</v>
      </c>
      <c r="I25" s="2" t="n">
        <f aca="false">G25*1000000*60</f>
        <v>5.502</v>
      </c>
      <c r="J25" s="5"/>
    </row>
    <row r="26" customFormat="false" ht="15" hidden="false" customHeight="false" outlineLevel="0" collapsed="false">
      <c r="A26" s="10" t="s">
        <v>24</v>
      </c>
      <c r="B26" s="10" t="s">
        <v>25</v>
      </c>
      <c r="C26" s="11" t="n">
        <v>9</v>
      </c>
      <c r="D26" s="10" t="n">
        <v>400</v>
      </c>
      <c r="E26" s="10" t="n">
        <v>600</v>
      </c>
      <c r="F26" s="10" t="n">
        <v>0.005</v>
      </c>
      <c r="G26" s="12" t="n">
        <f aca="false">0.131*0.084*F26/E26</f>
        <v>9.17E-008</v>
      </c>
      <c r="H26" s="13" t="n">
        <f aca="false">G26*(1+LN(C26/0.076))/(2*PI()*C26*D26)</f>
        <v>2.34089690549463E-011</v>
      </c>
      <c r="I26" s="2" t="n">
        <f aca="false">G26*1000000*60</f>
        <v>5.502</v>
      </c>
      <c r="J26" s="5"/>
    </row>
    <row r="27" customFormat="false" ht="15" hidden="false" customHeight="false" outlineLevel="0" collapsed="false">
      <c r="A27" s="1" t="s">
        <v>26</v>
      </c>
      <c r="B27" s="1" t="s">
        <v>25</v>
      </c>
      <c r="C27" s="5" t="n">
        <v>9</v>
      </c>
      <c r="D27" s="1" t="n">
        <v>100</v>
      </c>
      <c r="E27" s="1" t="n">
        <v>660</v>
      </c>
      <c r="F27" s="1" t="n">
        <v>0.005</v>
      </c>
      <c r="G27" s="6" t="n">
        <f aca="false">0.131*0.084*F27/E27</f>
        <v>8.33636363636364E-008</v>
      </c>
      <c r="H27" s="7" t="n">
        <f aca="false">G27*(1+LN(C27/0.076))/(2*PI()*C27*D27)</f>
        <v>8.51235238361684E-011</v>
      </c>
      <c r="I27" s="2" t="n">
        <f aca="false">G27*1000000*60</f>
        <v>5.00181818181818</v>
      </c>
      <c r="J27" s="5"/>
    </row>
    <row r="28" customFormat="false" ht="15" hidden="false" customHeight="false" outlineLevel="0" collapsed="false">
      <c r="A28" s="1" t="s">
        <v>26</v>
      </c>
      <c r="B28" s="1" t="s">
        <v>25</v>
      </c>
      <c r="C28" s="5" t="n">
        <v>9</v>
      </c>
      <c r="D28" s="1" t="n">
        <v>200</v>
      </c>
      <c r="E28" s="1" t="n">
        <v>660</v>
      </c>
      <c r="F28" s="1" t="n">
        <v>0.005</v>
      </c>
      <c r="G28" s="6" t="n">
        <f aca="false">0.131*0.084*F28/E28</f>
        <v>8.33636363636364E-008</v>
      </c>
      <c r="H28" s="7" t="n">
        <f aca="false">G28*(1+LN(C28/0.076))/(2*PI()*C28*D28)</f>
        <v>4.25617619180842E-011</v>
      </c>
      <c r="I28" s="2" t="n">
        <f aca="false">G28*1000000*60</f>
        <v>5.00181818181818</v>
      </c>
      <c r="J28" s="5"/>
    </row>
    <row r="29" customFormat="false" ht="15" hidden="false" customHeight="false" outlineLevel="0" collapsed="false">
      <c r="A29" s="1" t="s">
        <v>26</v>
      </c>
      <c r="B29" s="1" t="s">
        <v>25</v>
      </c>
      <c r="C29" s="5" t="n">
        <v>9</v>
      </c>
      <c r="D29" s="1" t="n">
        <v>400</v>
      </c>
      <c r="E29" s="1" t="n">
        <v>660</v>
      </c>
      <c r="F29" s="1" t="n">
        <v>0.005</v>
      </c>
      <c r="G29" s="6" t="n">
        <f aca="false">0.131*0.084*F29/E29</f>
        <v>8.33636363636364E-008</v>
      </c>
      <c r="H29" s="7" t="n">
        <f aca="false">G29*(1+LN(C29/0.076))/(2*PI()*C29*D29)</f>
        <v>2.12808809590421E-011</v>
      </c>
      <c r="I29" s="2" t="n">
        <f aca="false">G29*1000000*60</f>
        <v>5.00181818181818</v>
      </c>
      <c r="J29" s="5"/>
    </row>
    <row r="30" customFormat="false" ht="15" hidden="false" customHeight="false" outlineLevel="0" collapsed="false">
      <c r="C30" s="5"/>
    </row>
    <row r="31" customFormat="false" ht="15" hidden="false" customHeight="false" outlineLevel="0" collapsed="false">
      <c r="C31" s="5"/>
    </row>
    <row r="32" customFormat="false" ht="15" hidden="false" customHeight="false" outlineLevel="0" collapsed="false">
      <c r="C32" s="5"/>
    </row>
    <row r="33" customFormat="false" ht="15" hidden="false" customHeight="false" outlineLevel="0" collapsed="false">
      <c r="C33" s="5"/>
    </row>
    <row r="34" customFormat="false" ht="15" hidden="false" customHeight="false" outlineLevel="0" collapsed="false">
      <c r="C34" s="5"/>
    </row>
    <row r="35" customFormat="false" ht="15" hidden="false" customHeight="false" outlineLevel="0" collapsed="false">
      <c r="C35" s="5"/>
    </row>
    <row r="36" customFormat="false" ht="15" hidden="false" customHeight="false" outlineLevel="0" collapsed="false">
      <c r="C36" s="5"/>
    </row>
    <row r="37" customFormat="false" ht="15" hidden="false" customHeight="false" outlineLevel="0" collapsed="false">
      <c r="C37" s="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O3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O39" activeCellId="0" sqref="O39"/>
    </sheetView>
  </sheetViews>
  <sheetFormatPr defaultColWidth="9.14453125" defaultRowHeight="15" zeroHeight="false" outlineLevelRow="0" outlineLevelCol="0"/>
  <cols>
    <col collapsed="false" customWidth="false" hidden="false" outlineLevel="0" max="2" min="1" style="22" width="9.14"/>
    <col collapsed="false" customWidth="true" hidden="false" outlineLevel="0" max="3" min="3" style="23" width="9.29"/>
    <col collapsed="false" customWidth="true" hidden="false" outlineLevel="0" max="4" min="4" style="22" width="8.57"/>
    <col collapsed="false" customWidth="true" hidden="false" outlineLevel="0" max="5" min="5" style="22" width="6.43"/>
    <col collapsed="false" customWidth="true" hidden="false" outlineLevel="0" max="6" min="6" style="24" width="9.57"/>
    <col collapsed="false" customWidth="true" hidden="false" outlineLevel="0" max="7" min="7" style="24" width="8.57"/>
    <col collapsed="false" customWidth="true" hidden="false" outlineLevel="0" max="8" min="8" style="23" width="8.57"/>
    <col collapsed="false" customWidth="true" hidden="false" outlineLevel="0" max="9" min="9" style="25" width="15.28"/>
    <col collapsed="false" customWidth="true" hidden="false" outlineLevel="0" max="10" min="10" style="24" width="12.72"/>
    <col collapsed="false" customWidth="true" hidden="false" outlineLevel="0" max="11" min="11" style="22" width="9.71"/>
    <col collapsed="false" customWidth="true" hidden="false" outlineLevel="0" max="12" min="12" style="22" width="13.86"/>
    <col collapsed="false" customWidth="true" hidden="false" outlineLevel="0" max="13" min="13" style="22" width="8.57"/>
    <col collapsed="false" customWidth="false" hidden="false" outlineLevel="0" max="14" min="14" style="22" width="9.14"/>
    <col collapsed="false" customWidth="true" hidden="false" outlineLevel="0" max="15" min="15" style="22" width="14.94"/>
    <col collapsed="false" customWidth="false" hidden="false" outlineLevel="0" max="16384" min="16" style="22" width="9.14"/>
  </cols>
  <sheetData>
    <row r="1" s="26" customFormat="true" ht="28.35" hidden="false" customHeight="false" outlineLevel="0" collapsed="false">
      <c r="A1" s="26" t="s">
        <v>0</v>
      </c>
      <c r="B1" s="26" t="s">
        <v>29</v>
      </c>
      <c r="C1" s="27" t="s">
        <v>30</v>
      </c>
      <c r="D1" s="26" t="s">
        <v>31</v>
      </c>
      <c r="E1" s="26" t="s">
        <v>32</v>
      </c>
      <c r="F1" s="28" t="s">
        <v>33</v>
      </c>
      <c r="G1" s="28" t="s">
        <v>34</v>
      </c>
      <c r="H1" s="27" t="s">
        <v>35</v>
      </c>
      <c r="I1" s="29" t="s">
        <v>36</v>
      </c>
      <c r="J1" s="28" t="s">
        <v>37</v>
      </c>
      <c r="K1" s="26" t="s">
        <v>34</v>
      </c>
      <c r="L1" s="26" t="s">
        <v>38</v>
      </c>
    </row>
    <row r="2" s="26" customFormat="true" ht="15" hidden="false" customHeight="false" outlineLevel="0" collapsed="false">
      <c r="B2" s="26" t="s">
        <v>39</v>
      </c>
      <c r="C2" s="27" t="s">
        <v>39</v>
      </c>
      <c r="D2" s="26" t="s">
        <v>39</v>
      </c>
      <c r="E2" s="26" t="s">
        <v>40</v>
      </c>
      <c r="F2" s="28" t="s">
        <v>41</v>
      </c>
      <c r="G2" s="28" t="s">
        <v>42</v>
      </c>
      <c r="H2" s="27" t="s">
        <v>43</v>
      </c>
      <c r="I2" s="29"/>
      <c r="J2" s="28" t="s">
        <v>44</v>
      </c>
      <c r="K2" s="26" t="s">
        <v>45</v>
      </c>
      <c r="L2" s="26" t="s">
        <v>46</v>
      </c>
    </row>
    <row r="3" s="26" customFormat="true" ht="108.95" hidden="false" customHeight="false" outlineLevel="0" collapsed="false">
      <c r="C3" s="27"/>
      <c r="D3" s="26" t="s">
        <v>47</v>
      </c>
      <c r="F3" s="28"/>
      <c r="G3" s="28"/>
      <c r="H3" s="27"/>
      <c r="J3" s="29" t="s">
        <v>48</v>
      </c>
      <c r="K3" s="26" t="s">
        <v>49</v>
      </c>
      <c r="L3" s="26" t="s">
        <v>50</v>
      </c>
    </row>
    <row r="4" customFormat="false" ht="15" hidden="false" customHeight="false" outlineLevel="0" collapsed="false">
      <c r="A4" s="22" t="s">
        <v>9</v>
      </c>
      <c r="B4" s="22" t="s">
        <v>51</v>
      </c>
      <c r="C4" s="23" t="n">
        <f aca="false">13.1-9.5</f>
        <v>3.6</v>
      </c>
      <c r="D4" s="30"/>
      <c r="E4" s="22" t="n">
        <v>0</v>
      </c>
      <c r="F4" s="24" t="n">
        <v>0</v>
      </c>
      <c r="I4" s="25" t="n">
        <v>45742.4375</v>
      </c>
      <c r="K4" s="31"/>
      <c r="L4" s="32"/>
      <c r="M4" s="33"/>
    </row>
    <row r="5" customFormat="false" ht="15" hidden="false" customHeight="false" outlineLevel="0" collapsed="false">
      <c r="E5" s="22" t="n">
        <v>0.5</v>
      </c>
      <c r="F5" s="24" t="n">
        <v>430000</v>
      </c>
      <c r="G5" s="24" t="n">
        <f aca="false">(F5-F4)/(E5-E4)</f>
        <v>860000</v>
      </c>
      <c r="H5" s="23" t="n">
        <v>8</v>
      </c>
      <c r="K5" s="31"/>
      <c r="L5" s="32"/>
      <c r="M5" s="33"/>
    </row>
    <row r="6" customFormat="false" ht="15" hidden="false" customHeight="false" outlineLevel="0" collapsed="false">
      <c r="E6" s="22" t="n">
        <v>1</v>
      </c>
      <c r="F6" s="24" t="n">
        <v>830000</v>
      </c>
      <c r="G6" s="24" t="n">
        <f aca="false">(F6-F5)/(E6-E5)</f>
        <v>800000</v>
      </c>
      <c r="H6" s="23" t="n">
        <v>7.1</v>
      </c>
      <c r="K6" s="31"/>
      <c r="L6" s="32"/>
      <c r="M6" s="33"/>
    </row>
    <row r="7" customFormat="false" ht="15" hidden="false" customHeight="false" outlineLevel="0" collapsed="false">
      <c r="E7" s="22" t="n">
        <v>1.5</v>
      </c>
      <c r="F7" s="24" t="n">
        <v>1210000</v>
      </c>
      <c r="G7" s="24" t="n">
        <f aca="false">(F7-F6)/(E7-E6)</f>
        <v>760000</v>
      </c>
      <c r="H7" s="23" t="n">
        <v>6.7</v>
      </c>
      <c r="K7" s="31"/>
      <c r="L7" s="32"/>
      <c r="M7" s="33"/>
    </row>
    <row r="8" customFormat="false" ht="15" hidden="false" customHeight="false" outlineLevel="0" collapsed="false">
      <c r="E8" s="22" t="n">
        <v>2</v>
      </c>
      <c r="F8" s="24" t="n">
        <v>1580000</v>
      </c>
      <c r="G8" s="24" t="n">
        <f aca="false">(F8-F7)/(E8-E7)</f>
        <v>740000</v>
      </c>
      <c r="H8" s="23" t="n">
        <v>6.4</v>
      </c>
      <c r="K8" s="31"/>
      <c r="L8" s="32"/>
      <c r="M8" s="33"/>
    </row>
    <row r="9" customFormat="false" ht="15" hidden="false" customHeight="false" outlineLevel="0" collapsed="false">
      <c r="E9" s="22" t="n">
        <v>2.5</v>
      </c>
      <c r="F9" s="24" t="n">
        <v>1940000</v>
      </c>
      <c r="G9" s="24" t="n">
        <f aca="false">(F9-F8)/(E9-E8)</f>
        <v>720000</v>
      </c>
      <c r="H9" s="23" t="n">
        <v>6</v>
      </c>
      <c r="K9" s="31"/>
      <c r="L9" s="32"/>
      <c r="M9" s="33"/>
    </row>
    <row r="10" customFormat="false" ht="15" hidden="false" customHeight="false" outlineLevel="0" collapsed="false">
      <c r="E10" s="22" t="n">
        <v>3</v>
      </c>
      <c r="F10" s="24" t="n">
        <v>2280000</v>
      </c>
      <c r="G10" s="24" t="n">
        <f aca="false">(F10-F9)/(E10-E9)</f>
        <v>680000</v>
      </c>
      <c r="H10" s="23" t="n">
        <v>5.7</v>
      </c>
      <c r="K10" s="31"/>
      <c r="L10" s="32"/>
      <c r="M10" s="33"/>
    </row>
    <row r="11" customFormat="false" ht="15" hidden="false" customHeight="false" outlineLevel="0" collapsed="false">
      <c r="E11" s="22" t="n">
        <v>3.5</v>
      </c>
      <c r="F11" s="24" t="n">
        <v>2620000</v>
      </c>
      <c r="G11" s="24" t="n">
        <f aca="false">(F11-F10)/(E11-E10)</f>
        <v>680000</v>
      </c>
      <c r="H11" s="23" t="n">
        <v>5.4</v>
      </c>
      <c r="K11" s="31"/>
      <c r="L11" s="32"/>
      <c r="M11" s="33"/>
    </row>
    <row r="12" customFormat="false" ht="15" hidden="false" customHeight="false" outlineLevel="0" collapsed="false">
      <c r="E12" s="22" t="n">
        <v>4</v>
      </c>
      <c r="F12" s="24" t="n">
        <v>2930000</v>
      </c>
      <c r="G12" s="24" t="n">
        <f aca="false">(F12-F11)/(E12-E11)</f>
        <v>620000</v>
      </c>
      <c r="H12" s="23" t="n">
        <v>5.3</v>
      </c>
      <c r="K12" s="31"/>
      <c r="L12" s="32"/>
      <c r="M12" s="33"/>
    </row>
    <row r="13" customFormat="false" ht="15" hidden="false" customHeight="false" outlineLevel="0" collapsed="false">
      <c r="E13" s="22" t="n">
        <v>4.5</v>
      </c>
      <c r="F13" s="24" t="n">
        <v>3240000</v>
      </c>
      <c r="G13" s="24" t="n">
        <f aca="false">(F13-F12)/(E13-E12)</f>
        <v>620000</v>
      </c>
      <c r="H13" s="23" t="n">
        <v>5</v>
      </c>
      <c r="K13" s="31"/>
      <c r="L13" s="32"/>
      <c r="M13" s="33"/>
    </row>
    <row r="14" customFormat="false" ht="15" hidden="false" customHeight="false" outlineLevel="0" collapsed="false">
      <c r="E14" s="22" t="n">
        <v>5</v>
      </c>
      <c r="F14" s="24" t="n">
        <v>3540000</v>
      </c>
      <c r="G14" s="24" t="n">
        <f aca="false">(F14-F13)/(E14-E13)</f>
        <v>600000</v>
      </c>
      <c r="H14" s="23" t="n">
        <v>5</v>
      </c>
      <c r="K14" s="31"/>
      <c r="L14" s="32"/>
      <c r="M14" s="33"/>
    </row>
    <row r="15" customFormat="false" ht="15" hidden="false" customHeight="false" outlineLevel="0" collapsed="false">
      <c r="E15" s="22" t="n">
        <v>5.5</v>
      </c>
      <c r="F15" s="24" t="n">
        <v>3840000</v>
      </c>
      <c r="G15" s="24" t="n">
        <f aca="false">(F15-F14)/(E15-E14)</f>
        <v>600000</v>
      </c>
      <c r="H15" s="23" t="n">
        <v>4.9</v>
      </c>
      <c r="K15" s="31"/>
      <c r="L15" s="32"/>
      <c r="M15" s="33"/>
    </row>
    <row r="16" customFormat="false" ht="15" hidden="false" customHeight="false" outlineLevel="0" collapsed="false">
      <c r="E16" s="22" t="n">
        <v>6</v>
      </c>
      <c r="F16" s="24" t="n">
        <v>4110000</v>
      </c>
      <c r="G16" s="24" t="n">
        <f aca="false">(F16-F15)/(E16-E15)</f>
        <v>540000</v>
      </c>
      <c r="H16" s="23" t="n">
        <v>4.5</v>
      </c>
      <c r="K16" s="31"/>
      <c r="L16" s="32"/>
      <c r="M16" s="33"/>
    </row>
    <row r="17" customFormat="false" ht="15" hidden="false" customHeight="false" outlineLevel="0" collapsed="false">
      <c r="E17" s="22" t="n">
        <v>6.5</v>
      </c>
      <c r="F17" s="24" t="n">
        <v>4380000</v>
      </c>
      <c r="G17" s="24" t="n">
        <f aca="false">(F17-F16)/(E17-E16)</f>
        <v>540000</v>
      </c>
      <c r="H17" s="23" t="n">
        <v>4.5</v>
      </c>
      <c r="K17" s="31"/>
      <c r="L17" s="32"/>
      <c r="M17" s="33"/>
    </row>
    <row r="18" customFormat="false" ht="15" hidden="false" customHeight="false" outlineLevel="0" collapsed="false">
      <c r="E18" s="22" t="n">
        <v>7</v>
      </c>
      <c r="F18" s="24" t="n">
        <v>4640000</v>
      </c>
      <c r="G18" s="24" t="n">
        <f aca="false">(F18-F17)/(E18-E17)</f>
        <v>520000</v>
      </c>
      <c r="H18" s="23" t="n">
        <v>4.25</v>
      </c>
      <c r="K18" s="31"/>
      <c r="L18" s="32"/>
      <c r="M18" s="33"/>
    </row>
    <row r="19" customFormat="false" ht="15" hidden="false" customHeight="false" outlineLevel="0" collapsed="false">
      <c r="E19" s="22" t="n">
        <v>7.5</v>
      </c>
      <c r="F19" s="24" t="n">
        <v>4900000</v>
      </c>
      <c r="G19" s="24" t="n">
        <f aca="false">(F19-F18)/(E19-E18)</f>
        <v>520000</v>
      </c>
      <c r="H19" s="23" t="n">
        <v>4.1</v>
      </c>
      <c r="K19" s="31"/>
      <c r="L19" s="32"/>
      <c r="M19" s="33"/>
    </row>
    <row r="20" customFormat="false" ht="15" hidden="false" customHeight="false" outlineLevel="0" collapsed="false">
      <c r="E20" s="22" t="n">
        <v>8</v>
      </c>
      <c r="F20" s="24" t="n">
        <v>5140000</v>
      </c>
      <c r="G20" s="24" t="n">
        <f aca="false">(F20-F19)/(E20-E19)</f>
        <v>480000</v>
      </c>
      <c r="H20" s="23" t="n">
        <v>4</v>
      </c>
      <c r="K20" s="31"/>
      <c r="L20" s="32"/>
      <c r="M20" s="33"/>
    </row>
    <row r="21" customFormat="false" ht="15" hidden="false" customHeight="false" outlineLevel="0" collapsed="false">
      <c r="C21" s="23" t="n">
        <v>3.6</v>
      </c>
      <c r="D21" s="22" t="n">
        <v>9.5</v>
      </c>
      <c r="E21" s="22" t="n">
        <v>8.5</v>
      </c>
      <c r="F21" s="24" t="n">
        <v>5380000</v>
      </c>
      <c r="G21" s="24" t="n">
        <f aca="false">(F21-F20)/(E21-E20)</f>
        <v>480000</v>
      </c>
      <c r="H21" s="23" t="n">
        <v>4</v>
      </c>
      <c r="J21" s="24" t="n">
        <v>95</v>
      </c>
      <c r="K21" s="31" t="n">
        <f aca="false">G21*0.000000001/60</f>
        <v>8E-006</v>
      </c>
      <c r="L21" s="34" t="n">
        <f aca="false">K21*(1+LN(C21/0.076))/(2*PI()*C21*D21)</f>
        <v>1.8085793599312E-007</v>
      </c>
      <c r="M21" s="33"/>
    </row>
    <row r="22" customFormat="false" ht="15" hidden="false" customHeight="false" outlineLevel="0" collapsed="false">
      <c r="C22" s="23" t="n">
        <v>3.6</v>
      </c>
      <c r="D22" s="22" t="n">
        <v>9.5</v>
      </c>
      <c r="E22" s="22" t="n">
        <v>9</v>
      </c>
      <c r="F22" s="24" t="n">
        <v>5610000</v>
      </c>
      <c r="G22" s="24" t="n">
        <f aca="false">(F22-F21)/(E22-E21)</f>
        <v>460000</v>
      </c>
      <c r="H22" s="23" t="n">
        <v>3.9</v>
      </c>
      <c r="J22" s="24" t="n">
        <v>95</v>
      </c>
      <c r="K22" s="31" t="n">
        <f aca="false">G22*0.000000001/60</f>
        <v>7.66666666666667E-006</v>
      </c>
      <c r="L22" s="34" t="n">
        <f aca="false">K22*(1+LN(C22/0.076))/(2*PI()*C22*D22)</f>
        <v>1.73322188660074E-007</v>
      </c>
      <c r="M22" s="35" t="n">
        <f aca="false">AVERAGE(L21:L22)</f>
        <v>1.77090062326597E-007</v>
      </c>
    </row>
    <row r="23" customFormat="false" ht="15" hidden="false" customHeight="false" outlineLevel="0" collapsed="false">
      <c r="A23" s="22" t="s">
        <v>9</v>
      </c>
      <c r="B23" s="22" t="s">
        <v>52</v>
      </c>
      <c r="C23" s="23" t="n">
        <f aca="false">9-6.5</f>
        <v>2.5</v>
      </c>
      <c r="E23" s="22" t="n">
        <v>0</v>
      </c>
      <c r="F23" s="24" t="n">
        <v>0</v>
      </c>
      <c r="H23" s="23" t="n">
        <v>9</v>
      </c>
      <c r="I23" s="25" t="n">
        <v>45742.4479166667</v>
      </c>
      <c r="K23" s="31"/>
      <c r="L23" s="32"/>
      <c r="M23" s="33"/>
    </row>
    <row r="24" customFormat="false" ht="15" hidden="false" customHeight="false" outlineLevel="0" collapsed="false">
      <c r="E24" s="22" t="n">
        <v>0.5</v>
      </c>
      <c r="F24" s="24" t="n">
        <v>110000</v>
      </c>
      <c r="G24" s="24" t="n">
        <f aca="false">(F24-F23)/(E24-E23)</f>
        <v>220000</v>
      </c>
      <c r="H24" s="23" t="n">
        <v>9</v>
      </c>
      <c r="K24" s="31"/>
      <c r="L24" s="32"/>
      <c r="M24" s="33"/>
    </row>
    <row r="25" customFormat="false" ht="15" hidden="false" customHeight="false" outlineLevel="0" collapsed="false">
      <c r="E25" s="22" t="n">
        <v>1</v>
      </c>
      <c r="F25" s="24" t="n">
        <v>120000</v>
      </c>
      <c r="G25" s="24" t="n">
        <f aca="false">(F25-F24)/(E25-E24)</f>
        <v>20000</v>
      </c>
      <c r="H25" s="23" t="n">
        <v>8.8</v>
      </c>
      <c r="K25" s="31"/>
      <c r="L25" s="32"/>
      <c r="M25" s="33"/>
    </row>
    <row r="26" customFormat="false" ht="15" hidden="false" customHeight="false" outlineLevel="0" collapsed="false">
      <c r="E26" s="22" t="n">
        <v>2</v>
      </c>
      <c r="F26" s="24" t="n">
        <v>140000</v>
      </c>
      <c r="G26" s="24" t="n">
        <f aca="false">(F26-F25)/(E26-E25)</f>
        <v>20000</v>
      </c>
      <c r="H26" s="23" t="n">
        <v>8.8</v>
      </c>
      <c r="K26" s="31"/>
      <c r="L26" s="32"/>
      <c r="M26" s="33"/>
    </row>
    <row r="27" customFormat="false" ht="15" hidden="false" customHeight="false" outlineLevel="0" collapsed="false">
      <c r="E27" s="22" t="n">
        <v>3</v>
      </c>
      <c r="F27" s="24" t="n">
        <v>150000</v>
      </c>
      <c r="G27" s="24" t="n">
        <f aca="false">(F27-F26)/(E27-E26)</f>
        <v>10000</v>
      </c>
      <c r="H27" s="23" t="n">
        <v>8.8</v>
      </c>
      <c r="K27" s="31"/>
      <c r="L27" s="32"/>
      <c r="M27" s="33"/>
    </row>
    <row r="28" customFormat="false" ht="15" hidden="false" customHeight="false" outlineLevel="0" collapsed="false">
      <c r="E28" s="22" t="n">
        <v>4</v>
      </c>
      <c r="F28" s="24" t="n">
        <v>160000</v>
      </c>
      <c r="G28" s="24" t="n">
        <f aca="false">(F28-F27)/(E28-E27)</f>
        <v>10000</v>
      </c>
      <c r="H28" s="23" t="n">
        <v>8.8</v>
      </c>
      <c r="K28" s="31"/>
      <c r="L28" s="32"/>
      <c r="M28" s="33"/>
    </row>
    <row r="29" customFormat="false" ht="15" hidden="false" customHeight="false" outlineLevel="0" collapsed="false">
      <c r="E29" s="22" t="n">
        <v>5</v>
      </c>
      <c r="F29" s="24" t="n">
        <v>170000</v>
      </c>
      <c r="G29" s="24" t="n">
        <f aca="false">(F29-F28)/(E29-E28)</f>
        <v>10000</v>
      </c>
      <c r="H29" s="23" t="n">
        <v>8.8</v>
      </c>
      <c r="K29" s="31"/>
      <c r="L29" s="32"/>
      <c r="M29" s="33"/>
    </row>
    <row r="30" customFormat="false" ht="15" hidden="false" customHeight="false" outlineLevel="0" collapsed="false">
      <c r="E30" s="22" t="n">
        <v>6</v>
      </c>
      <c r="F30" s="24" t="n">
        <v>180000</v>
      </c>
      <c r="G30" s="24" t="n">
        <f aca="false">(F30-F29)/(E30-E29)</f>
        <v>10000</v>
      </c>
      <c r="H30" s="23" t="n">
        <v>8.8</v>
      </c>
      <c r="K30" s="31"/>
      <c r="L30" s="32"/>
      <c r="M30" s="33"/>
    </row>
    <row r="31" customFormat="false" ht="15" hidden="false" customHeight="false" outlineLevel="0" collapsed="false">
      <c r="E31" s="22" t="n">
        <v>7</v>
      </c>
      <c r="F31" s="24" t="n">
        <v>200000</v>
      </c>
      <c r="G31" s="24" t="n">
        <f aca="false">(F31-F30)/(E31-E30)</f>
        <v>20000</v>
      </c>
      <c r="H31" s="23" t="n">
        <v>8.8</v>
      </c>
      <c r="K31" s="31"/>
      <c r="L31" s="32"/>
      <c r="M31" s="33"/>
    </row>
    <row r="32" customFormat="false" ht="15" hidden="false" customHeight="false" outlineLevel="0" collapsed="false">
      <c r="E32" s="22" t="n">
        <v>8</v>
      </c>
      <c r="F32" s="24" t="n">
        <v>210000</v>
      </c>
      <c r="G32" s="24" t="n">
        <f aca="false">(F32-F31)/(E32-E31)</f>
        <v>10000</v>
      </c>
      <c r="H32" s="23" t="n">
        <v>8.8</v>
      </c>
      <c r="K32" s="31"/>
      <c r="L32" s="32"/>
      <c r="M32" s="33"/>
    </row>
    <row r="33" customFormat="false" ht="15" hidden="false" customHeight="false" outlineLevel="0" collapsed="false">
      <c r="E33" s="22" t="n">
        <v>9</v>
      </c>
      <c r="F33" s="24" t="n">
        <v>220000</v>
      </c>
      <c r="G33" s="24" t="n">
        <f aca="false">(F33-F32)/(E33-E32)</f>
        <v>10000</v>
      </c>
      <c r="H33" s="23" t="n">
        <v>8.8</v>
      </c>
      <c r="K33" s="31"/>
      <c r="L33" s="32"/>
      <c r="M33" s="33"/>
    </row>
    <row r="34" customFormat="false" ht="15" hidden="false" customHeight="false" outlineLevel="0" collapsed="false">
      <c r="E34" s="22" t="n">
        <v>10</v>
      </c>
      <c r="F34" s="24" t="n">
        <v>230000</v>
      </c>
      <c r="G34" s="24" t="n">
        <f aca="false">(F34-F33)/(E34-E33)</f>
        <v>10000</v>
      </c>
      <c r="H34" s="23" t="n">
        <v>8.8</v>
      </c>
      <c r="K34" s="31"/>
      <c r="L34" s="32"/>
      <c r="M34" s="33"/>
    </row>
    <row r="35" customFormat="false" ht="15" hidden="false" customHeight="false" outlineLevel="0" collapsed="false">
      <c r="E35" s="22" t="n">
        <v>11</v>
      </c>
      <c r="F35" s="24" t="n">
        <v>240000</v>
      </c>
      <c r="G35" s="24" t="n">
        <f aca="false">(F35-F34)/(E35-E34)</f>
        <v>10000</v>
      </c>
      <c r="H35" s="23" t="n">
        <v>8.8</v>
      </c>
      <c r="K35" s="31"/>
      <c r="L35" s="32"/>
      <c r="M35" s="33"/>
    </row>
    <row r="36" customFormat="false" ht="15" hidden="false" customHeight="false" outlineLevel="0" collapsed="false">
      <c r="E36" s="22" t="n">
        <v>12</v>
      </c>
      <c r="F36" s="24" t="n">
        <v>250000</v>
      </c>
      <c r="G36" s="24" t="n">
        <f aca="false">(F36-F35)/(E36-E35)</f>
        <v>10000</v>
      </c>
      <c r="H36" s="23" t="n">
        <v>8.7</v>
      </c>
      <c r="K36" s="31"/>
      <c r="L36" s="32"/>
      <c r="M36" s="33"/>
    </row>
    <row r="37" customFormat="false" ht="15" hidden="false" customHeight="false" outlineLevel="0" collapsed="false">
      <c r="E37" s="22" t="n">
        <v>13</v>
      </c>
      <c r="F37" s="24" t="n">
        <v>260000</v>
      </c>
      <c r="G37" s="24" t="n">
        <f aca="false">(F37-F36)/(E37-E36)</f>
        <v>10000</v>
      </c>
      <c r="H37" s="23" t="n">
        <v>8.7</v>
      </c>
      <c r="K37" s="31"/>
      <c r="L37" s="32"/>
      <c r="M37" s="33"/>
    </row>
    <row r="38" customFormat="false" ht="15" hidden="false" customHeight="false" outlineLevel="0" collapsed="false">
      <c r="C38" s="23" t="n">
        <v>2.5</v>
      </c>
      <c r="D38" s="22" t="n">
        <v>81.1</v>
      </c>
      <c r="E38" s="22" t="n">
        <v>14</v>
      </c>
      <c r="F38" s="24" t="n">
        <v>270000</v>
      </c>
      <c r="G38" s="24" t="n">
        <f aca="false">(F38-F37)/(E38-E37)</f>
        <v>10000</v>
      </c>
      <c r="H38" s="23" t="n">
        <v>8.7</v>
      </c>
      <c r="J38" s="24" t="n">
        <v>811</v>
      </c>
      <c r="K38" s="31" t="n">
        <f aca="false">G38*0.000000001/60</f>
        <v>1.66666666666667E-007</v>
      </c>
      <c r="L38" s="34" t="n">
        <f aca="false">K38*(1+LN(C38/0.076))/(2*PI()*C38*D38)</f>
        <v>5.87861013052737E-010</v>
      </c>
      <c r="M38" s="33"/>
    </row>
    <row r="39" customFormat="false" ht="15" hidden="false" customHeight="false" outlineLevel="0" collapsed="false">
      <c r="C39" s="23" t="n">
        <v>2.5</v>
      </c>
      <c r="D39" s="22" t="n">
        <v>81.1</v>
      </c>
      <c r="E39" s="22" t="n">
        <v>15</v>
      </c>
      <c r="F39" s="24" t="n">
        <v>280000</v>
      </c>
      <c r="G39" s="24" t="n">
        <f aca="false">(F39-F38)/(E39-E38)</f>
        <v>10000</v>
      </c>
      <c r="H39" s="23" t="n">
        <v>8.7</v>
      </c>
      <c r="J39" s="24" t="n">
        <v>811</v>
      </c>
      <c r="K39" s="31" t="n">
        <f aca="false">G39*0.000000001/60</f>
        <v>1.66666666666667E-007</v>
      </c>
      <c r="L39" s="34" t="n">
        <f aca="false">K39*(1+LN(C39/0.076))/(2*PI()*C39*D39)</f>
        <v>5.87861013052737E-010</v>
      </c>
      <c r="M39" s="35" t="n">
        <f aca="false">AVERAGE(L38:L39)</f>
        <v>5.87861013052737E-010</v>
      </c>
      <c r="O39" s="22" t="n">
        <f aca="false">K39*(LN(1) - LN(0.076))/(2*PI()*C39*D39)</f>
        <v>3.37152305795065E-010</v>
      </c>
    </row>
    <row r="40" customFormat="false" ht="15" hidden="false" customHeight="false" outlineLevel="0" collapsed="false">
      <c r="A40" s="22" t="s">
        <v>9</v>
      </c>
      <c r="B40" s="22" t="s">
        <v>53</v>
      </c>
      <c r="C40" s="23" t="n">
        <f aca="false">5.5-3</f>
        <v>2.5</v>
      </c>
      <c r="D40" s="22" t="n">
        <v>50</v>
      </c>
      <c r="E40" s="22" t="n">
        <v>0</v>
      </c>
      <c r="F40" s="24" t="n">
        <v>0</v>
      </c>
      <c r="I40" s="25" t="n">
        <v>45741.3784722222</v>
      </c>
    </row>
    <row r="41" customFormat="false" ht="15" hidden="false" customHeight="false" outlineLevel="0" collapsed="false">
      <c r="E41" s="22" t="n">
        <v>1</v>
      </c>
      <c r="F41" s="24" t="n">
        <v>1462</v>
      </c>
      <c r="G41" s="24" t="n">
        <f aca="false">(F41-F40)/(E41-E40)</f>
        <v>1462</v>
      </c>
    </row>
    <row r="42" customFormat="false" ht="15" hidden="false" customHeight="false" outlineLevel="0" collapsed="false">
      <c r="E42" s="22" t="n">
        <v>2</v>
      </c>
      <c r="F42" s="24" t="n">
        <v>2712</v>
      </c>
      <c r="G42" s="24" t="n">
        <f aca="false">(F42-F41)/(E42-E41)</f>
        <v>1250</v>
      </c>
    </row>
    <row r="43" customFormat="false" ht="15" hidden="false" customHeight="false" outlineLevel="0" collapsed="false">
      <c r="E43" s="22" t="n">
        <v>3</v>
      </c>
      <c r="F43" s="24" t="n">
        <v>3924</v>
      </c>
      <c r="G43" s="24" t="n">
        <f aca="false">(F43-F42)/(E43-E42)</f>
        <v>1212</v>
      </c>
    </row>
    <row r="44" customFormat="false" ht="15" hidden="false" customHeight="false" outlineLevel="0" collapsed="false">
      <c r="E44" s="22" t="n">
        <v>4</v>
      </c>
      <c r="F44" s="24" t="n">
        <v>5070</v>
      </c>
      <c r="G44" s="24" t="n">
        <f aca="false">(F44-F43)/(E44-E43)</f>
        <v>1146</v>
      </c>
    </row>
    <row r="45" customFormat="false" ht="15" hidden="false" customHeight="false" outlineLevel="0" collapsed="false">
      <c r="E45" s="22" t="n">
        <v>5</v>
      </c>
      <c r="F45" s="24" t="n">
        <v>6160</v>
      </c>
      <c r="G45" s="24" t="n">
        <f aca="false">(F45-F44)/(E45-E44)</f>
        <v>1090</v>
      </c>
    </row>
    <row r="46" customFormat="false" ht="15" hidden="false" customHeight="false" outlineLevel="0" collapsed="false">
      <c r="E46" s="22" t="n">
        <v>6</v>
      </c>
      <c r="F46" s="24" t="n">
        <v>7207</v>
      </c>
      <c r="G46" s="24" t="n">
        <f aca="false">(F46-F45)/(E46-E45)</f>
        <v>1047</v>
      </c>
    </row>
    <row r="47" customFormat="false" ht="15" hidden="false" customHeight="false" outlineLevel="0" collapsed="false">
      <c r="E47" s="22" t="n">
        <v>9</v>
      </c>
      <c r="F47" s="24" t="n">
        <v>10274</v>
      </c>
      <c r="G47" s="24" t="n">
        <f aca="false">(F47-F46)/(E47-E46)</f>
        <v>1022.33333333333</v>
      </c>
    </row>
    <row r="48" customFormat="false" ht="15" hidden="false" customHeight="false" outlineLevel="0" collapsed="false">
      <c r="E48" s="22" t="n">
        <v>10</v>
      </c>
      <c r="F48" s="24" t="n">
        <v>11300</v>
      </c>
      <c r="G48" s="24" t="n">
        <f aca="false">(F48-F47)/(E48-E47)</f>
        <v>1026</v>
      </c>
    </row>
    <row r="49" customFormat="false" ht="15" hidden="false" customHeight="false" outlineLevel="0" collapsed="false">
      <c r="E49" s="22" t="n">
        <v>20</v>
      </c>
      <c r="F49" s="24" t="n">
        <v>20406</v>
      </c>
      <c r="G49" s="24" t="n">
        <f aca="false">(F49-F48)/(E49-E48)</f>
        <v>910.6</v>
      </c>
    </row>
    <row r="50" customFormat="false" ht="15" hidden="false" customHeight="false" outlineLevel="0" collapsed="false">
      <c r="C50" s="23" t="n">
        <v>2.5</v>
      </c>
      <c r="D50" s="22" t="n">
        <v>49.2</v>
      </c>
      <c r="E50" s="22" t="n">
        <v>30</v>
      </c>
      <c r="F50" s="24" t="n">
        <v>29012</v>
      </c>
      <c r="G50" s="24" t="n">
        <f aca="false">(F50-F49)/(E50-E49)</f>
        <v>860.6</v>
      </c>
      <c r="J50" s="24" t="n">
        <v>492</v>
      </c>
      <c r="K50" s="31" t="n">
        <f aca="false">G50*0.000000001/60</f>
        <v>1.43433333333333E-008</v>
      </c>
      <c r="L50" s="34" t="n">
        <f aca="false">K50*(1+LN(C50/0.076))/(2*PI()*C50*D50)</f>
        <v>8.33934136855109E-011</v>
      </c>
    </row>
    <row r="51" customFormat="false" ht="15" hidden="false" customHeight="false" outlineLevel="0" collapsed="false">
      <c r="C51" s="23" t="n">
        <v>2.5</v>
      </c>
      <c r="D51" s="22" t="n">
        <v>49.2</v>
      </c>
      <c r="E51" s="22" t="n">
        <v>35</v>
      </c>
      <c r="F51" s="24" t="n">
        <v>33207</v>
      </c>
      <c r="G51" s="24" t="n">
        <f aca="false">(F51-F50)/(E51-E50)</f>
        <v>839</v>
      </c>
      <c r="J51" s="24" t="n">
        <v>492</v>
      </c>
      <c r="K51" s="31" t="n">
        <f aca="false">G51*0.000000001/60</f>
        <v>1.39833333333333E-008</v>
      </c>
      <c r="L51" s="34" t="n">
        <f aca="false">K51*(1+LN(C51/0.076))/(2*PI()*C51*D51)</f>
        <v>8.13003417175733E-011</v>
      </c>
      <c r="M51" s="35" t="n">
        <f aca="false">AVERAGE(L50:L51)</f>
        <v>8.23468777015421E-011</v>
      </c>
    </row>
    <row r="52" customFormat="false" ht="15" hidden="false" customHeight="false" outlineLevel="0" collapsed="false">
      <c r="A52" s="1" t="s">
        <v>11</v>
      </c>
      <c r="B52" s="1" t="s">
        <v>54</v>
      </c>
      <c r="C52" s="23" t="n">
        <f aca="false">8.6-7.5</f>
        <v>1.1</v>
      </c>
      <c r="D52" s="22" t="n">
        <v>100</v>
      </c>
      <c r="E52" s="22" t="n">
        <v>0</v>
      </c>
      <c r="F52" s="24" t="n">
        <v>0</v>
      </c>
      <c r="I52" s="25" t="n">
        <v>45741.4131944444</v>
      </c>
    </row>
    <row r="53" customFormat="false" ht="15" hidden="false" customHeight="false" outlineLevel="0" collapsed="false">
      <c r="E53" s="22" t="n">
        <v>1</v>
      </c>
      <c r="F53" s="24" t="n">
        <v>639</v>
      </c>
      <c r="G53" s="24" t="n">
        <f aca="false">(F53-F52)/(E53-E52)</f>
        <v>639</v>
      </c>
    </row>
    <row r="54" customFormat="false" ht="15" hidden="false" customHeight="false" outlineLevel="0" collapsed="false">
      <c r="E54" s="22" t="n">
        <v>3</v>
      </c>
      <c r="F54" s="24" t="n">
        <v>1629</v>
      </c>
      <c r="G54" s="24" t="n">
        <f aca="false">(F54-F53)/(E54-E53)</f>
        <v>495</v>
      </c>
    </row>
    <row r="55" customFormat="false" ht="15" hidden="false" customHeight="false" outlineLevel="0" collapsed="false">
      <c r="E55" s="22" t="n">
        <v>4</v>
      </c>
      <c r="F55" s="24" t="n">
        <v>2065</v>
      </c>
      <c r="G55" s="24" t="n">
        <f aca="false">(F55-F54)/(E55-E54)</f>
        <v>436</v>
      </c>
    </row>
    <row r="56" customFormat="false" ht="15" hidden="false" customHeight="false" outlineLevel="0" collapsed="false">
      <c r="E56" s="22" t="n">
        <v>6</v>
      </c>
      <c r="F56" s="24" t="n">
        <v>2875</v>
      </c>
      <c r="G56" s="24" t="n">
        <f aca="false">(F56-F55)/(E56-E55)</f>
        <v>405</v>
      </c>
    </row>
    <row r="57" customFormat="false" ht="15" hidden="false" customHeight="false" outlineLevel="0" collapsed="false">
      <c r="E57" s="22" t="n">
        <v>10</v>
      </c>
      <c r="F57" s="24" t="n">
        <v>4420</v>
      </c>
      <c r="G57" s="24" t="n">
        <f aca="false">(F57-F56)/(E57-E56)</f>
        <v>386.25</v>
      </c>
    </row>
    <row r="58" customFormat="false" ht="15" hidden="false" customHeight="false" outlineLevel="0" collapsed="false">
      <c r="C58" s="23" t="n">
        <v>1.1</v>
      </c>
      <c r="D58" s="22" t="n">
        <v>97.4</v>
      </c>
      <c r="E58" s="22" t="n">
        <v>20</v>
      </c>
      <c r="F58" s="24" t="n">
        <v>7858</v>
      </c>
      <c r="G58" s="24" t="n">
        <f aca="false">(F58-F57)/(E58-E57)</f>
        <v>343.8</v>
      </c>
      <c r="J58" s="24" t="n">
        <v>974</v>
      </c>
      <c r="K58" s="31" t="n">
        <f aca="false">G58*0.000000001/60</f>
        <v>5.73E-009</v>
      </c>
      <c r="L58" s="34" t="n">
        <f aca="false">K58*(1+LN(C58/0.076))/(2*PI()*C58*D58)</f>
        <v>3.12582789573107E-011</v>
      </c>
    </row>
    <row r="59" customFormat="false" ht="15" hidden="false" customHeight="false" outlineLevel="0" collapsed="false">
      <c r="C59" s="23" t="n">
        <v>1.1</v>
      </c>
      <c r="D59" s="22" t="n">
        <v>97.4</v>
      </c>
      <c r="E59" s="22" t="n">
        <v>25</v>
      </c>
      <c r="F59" s="24" t="n">
        <v>9497</v>
      </c>
      <c r="G59" s="24" t="n">
        <f aca="false">(F59-F58)/(E59-E58)</f>
        <v>327.8</v>
      </c>
      <c r="J59" s="24" t="n">
        <v>974</v>
      </c>
      <c r="K59" s="31" t="n">
        <f aca="false">G59*0.000000001/60</f>
        <v>5.46333333333333E-009</v>
      </c>
      <c r="L59" s="34" t="n">
        <f aca="false">K59*(1+LN(C59/0.076))/(2*PI()*C59*D59)</f>
        <v>2.98035597504551E-011</v>
      </c>
    </row>
    <row r="60" customFormat="false" ht="15" hidden="false" customHeight="false" outlineLevel="0" collapsed="false">
      <c r="C60" s="23" t="n">
        <v>1.1</v>
      </c>
      <c r="D60" s="22" t="n">
        <v>97.4</v>
      </c>
      <c r="E60" s="22" t="n">
        <v>30</v>
      </c>
      <c r="F60" s="24" t="n">
        <v>11125</v>
      </c>
      <c r="G60" s="24" t="n">
        <f aca="false">(F60-F59)/(E60-E59)</f>
        <v>325.6</v>
      </c>
      <c r="J60" s="24" t="n">
        <v>974</v>
      </c>
      <c r="K60" s="31" t="n">
        <f aca="false">G60*0.000000001/60</f>
        <v>5.42666666666667E-009</v>
      </c>
      <c r="L60" s="34" t="n">
        <f aca="false">K60*(1+LN(C60/0.076))/(2*PI()*C60*D60)</f>
        <v>2.96035358595124E-011</v>
      </c>
      <c r="M60" s="35" t="n">
        <f aca="false">AVERAGE(L58:L60)</f>
        <v>3.02217915224261E-011</v>
      </c>
    </row>
    <row r="61" customFormat="false" ht="15" hidden="false" customHeight="false" outlineLevel="0" collapsed="false">
      <c r="A61" s="1" t="s">
        <v>11</v>
      </c>
      <c r="B61" s="1" t="s">
        <v>55</v>
      </c>
      <c r="C61" s="23" t="n">
        <f aca="false">6.5-5</f>
        <v>1.5</v>
      </c>
      <c r="D61" s="22" t="n">
        <v>100</v>
      </c>
      <c r="E61" s="22" t="n">
        <v>0</v>
      </c>
      <c r="F61" s="24" t="n">
        <v>0</v>
      </c>
      <c r="I61" s="25" t="n">
        <v>45741.4402777778</v>
      </c>
    </row>
    <row r="62" customFormat="false" ht="15" hidden="false" customHeight="false" outlineLevel="0" collapsed="false">
      <c r="E62" s="22" t="n">
        <v>1</v>
      </c>
      <c r="F62" s="24" t="n">
        <v>14700</v>
      </c>
      <c r="G62" s="24" t="n">
        <f aca="false">(F62-F61)/(E62-E61)</f>
        <v>14700</v>
      </c>
    </row>
    <row r="63" customFormat="false" ht="15" hidden="false" customHeight="false" outlineLevel="0" collapsed="false">
      <c r="E63" s="22" t="n">
        <v>2</v>
      </c>
      <c r="F63" s="24" t="n">
        <v>28037</v>
      </c>
      <c r="G63" s="24" t="n">
        <f aca="false">(F63-F62)/(E63-E62)</f>
        <v>13337</v>
      </c>
    </row>
    <row r="64" customFormat="false" ht="15" hidden="false" customHeight="false" outlineLevel="0" collapsed="false">
      <c r="E64" s="22" t="n">
        <v>3</v>
      </c>
      <c r="F64" s="24" t="n">
        <v>40902</v>
      </c>
      <c r="G64" s="24" t="n">
        <f aca="false">(F64-F63)/(E64-E63)</f>
        <v>12865</v>
      </c>
    </row>
    <row r="65" customFormat="false" ht="15" hidden="false" customHeight="false" outlineLevel="0" collapsed="false">
      <c r="E65" s="22" t="n">
        <v>4</v>
      </c>
      <c r="F65" s="24" t="n">
        <v>53123</v>
      </c>
      <c r="G65" s="24" t="n">
        <f aca="false">(F65-F64)/(E65-E64)</f>
        <v>12221</v>
      </c>
    </row>
    <row r="66" customFormat="false" ht="15" hidden="false" customHeight="false" outlineLevel="0" collapsed="false">
      <c r="E66" s="22" t="n">
        <v>5</v>
      </c>
      <c r="F66" s="24" t="n">
        <v>65311</v>
      </c>
      <c r="G66" s="24" t="n">
        <f aca="false">(F66-F65)/(E66-E65)</f>
        <v>12188</v>
      </c>
    </row>
    <row r="67" customFormat="false" ht="15" hidden="false" customHeight="false" outlineLevel="0" collapsed="false">
      <c r="C67" s="23" t="n">
        <v>1.5</v>
      </c>
      <c r="D67" s="22" t="n">
        <v>97.5</v>
      </c>
      <c r="E67" s="22" t="n">
        <v>6</v>
      </c>
      <c r="F67" s="24" t="n">
        <v>76608</v>
      </c>
      <c r="G67" s="24" t="n">
        <f aca="false">(F67-F66)/(E67-E66)</f>
        <v>11297</v>
      </c>
      <c r="J67" s="24" t="n">
        <v>975</v>
      </c>
      <c r="K67" s="31" t="n">
        <f aca="false">G67*0.000000001/60</f>
        <v>1.88283333333333E-007</v>
      </c>
      <c r="L67" s="34" t="n">
        <f aca="false">K67*(1+LN(C67/0.076))/(2*PI()*C67*D67)</f>
        <v>8.16000654652177E-010</v>
      </c>
    </row>
    <row r="68" customFormat="false" ht="15" hidden="false" customHeight="false" outlineLevel="0" collapsed="false">
      <c r="C68" s="23" t="n">
        <v>1.5</v>
      </c>
      <c r="D68" s="22" t="n">
        <v>97.5</v>
      </c>
      <c r="E68" s="22" t="n">
        <v>7</v>
      </c>
      <c r="F68" s="24" t="n">
        <v>88463</v>
      </c>
      <c r="G68" s="24" t="n">
        <f aca="false">(F68-F67)/(E68-E67)</f>
        <v>11855</v>
      </c>
      <c r="J68" s="24" t="n">
        <v>975</v>
      </c>
      <c r="K68" s="31" t="n">
        <f aca="false">G68*0.000000001/60</f>
        <v>1.97583333333333E-007</v>
      </c>
      <c r="L68" s="34" t="n">
        <f aca="false">K68*(1+LN(C68/0.076))/(2*PI()*C68*D68)</f>
        <v>8.56305900761402E-010</v>
      </c>
    </row>
    <row r="69" customFormat="false" ht="15" hidden="false" customHeight="false" outlineLevel="0" collapsed="false">
      <c r="C69" s="23" t="n">
        <v>1.5</v>
      </c>
      <c r="D69" s="22" t="n">
        <v>97.5</v>
      </c>
      <c r="E69" s="22" t="n">
        <v>8</v>
      </c>
      <c r="F69" s="24" t="n">
        <v>99807</v>
      </c>
      <c r="G69" s="24" t="n">
        <f aca="false">(F69-F68)/(E69-E68)</f>
        <v>11344</v>
      </c>
      <c r="J69" s="24" t="n">
        <v>975</v>
      </c>
      <c r="K69" s="31" t="n">
        <f aca="false">G69*0.000000001/60</f>
        <v>1.89066666666667E-007</v>
      </c>
      <c r="L69" s="34" t="n">
        <f aca="false">K69*(1+LN(C69/0.076))/(2*PI()*C69*D69)</f>
        <v>8.19395540973205E-010</v>
      </c>
    </row>
    <row r="70" customFormat="false" ht="15" hidden="false" customHeight="false" outlineLevel="0" collapsed="false">
      <c r="C70" s="23" t="n">
        <v>1.5</v>
      </c>
      <c r="D70" s="22" t="n">
        <v>97.5</v>
      </c>
      <c r="E70" s="22" t="n">
        <v>9</v>
      </c>
      <c r="F70" s="24" t="n">
        <v>111472</v>
      </c>
      <c r="G70" s="24" t="n">
        <f aca="false">(F70-F69)/(E70-E69)</f>
        <v>11665</v>
      </c>
      <c r="J70" s="24" t="n">
        <v>975</v>
      </c>
      <c r="K70" s="31" t="n">
        <f aca="false">G70*0.000000001/60</f>
        <v>1.94416666666667E-007</v>
      </c>
      <c r="L70" s="34" t="n">
        <f aca="false">K70*(1+LN(C70/0.076))/(2*PI()*C70*D70)</f>
        <v>8.42581892229587E-010</v>
      </c>
    </row>
    <row r="71" customFormat="false" ht="15" hidden="false" customHeight="false" outlineLevel="0" collapsed="false">
      <c r="C71" s="23" t="n">
        <v>1.5</v>
      </c>
      <c r="D71" s="22" t="n">
        <v>97.5</v>
      </c>
      <c r="E71" s="22" t="n">
        <v>11</v>
      </c>
      <c r="F71" s="24" t="n">
        <v>133507</v>
      </c>
      <c r="G71" s="24" t="n">
        <f aca="false">(F71-F70)/(E71-E70)</f>
        <v>11017.5</v>
      </c>
      <c r="J71" s="24" t="n">
        <v>975</v>
      </c>
      <c r="K71" s="31" t="n">
        <f aca="false">G71*0.000000001/60</f>
        <v>1.83625E-007</v>
      </c>
      <c r="L71" s="34" t="n">
        <f aca="false">K71*(1+LN(C71/0.076))/(2*PI()*C71*D71)</f>
        <v>7.95811915785639E-010</v>
      </c>
      <c r="M71" s="35" t="n">
        <f aca="false">AVERAGE(L67:L71)</f>
        <v>8.26019180880402E-010</v>
      </c>
    </row>
    <row r="72" customFormat="false" ht="15" hidden="false" customHeight="false" outlineLevel="0" collapsed="false">
      <c r="A72" s="1" t="s">
        <v>11</v>
      </c>
      <c r="B72" s="1" t="s">
        <v>56</v>
      </c>
      <c r="C72" s="23" t="n">
        <f aca="false">4-2.5</f>
        <v>1.5</v>
      </c>
      <c r="D72" s="22" t="n">
        <v>50</v>
      </c>
      <c r="E72" s="22" t="n">
        <v>0</v>
      </c>
      <c r="F72" s="24" t="n">
        <v>0</v>
      </c>
      <c r="I72" s="25" t="n">
        <v>45741.5319444445</v>
      </c>
    </row>
    <row r="73" customFormat="false" ht="15" hidden="false" customHeight="false" outlineLevel="0" collapsed="false">
      <c r="E73" s="22" t="n">
        <v>1</v>
      </c>
      <c r="F73" s="24" t="n">
        <v>3420</v>
      </c>
      <c r="G73" s="24" t="n">
        <f aca="false">(F73-F72)/(E73-E72)</f>
        <v>3420</v>
      </c>
    </row>
    <row r="74" customFormat="false" ht="15" hidden="false" customHeight="false" outlineLevel="0" collapsed="false">
      <c r="E74" s="22" t="n">
        <v>2</v>
      </c>
      <c r="F74" s="24" t="n">
        <v>6937</v>
      </c>
      <c r="G74" s="24" t="n">
        <f aca="false">(F74-F73)/(E74-E73)</f>
        <v>3517</v>
      </c>
    </row>
    <row r="75" customFormat="false" ht="15" hidden="false" customHeight="false" outlineLevel="0" collapsed="false">
      <c r="E75" s="22" t="n">
        <v>3</v>
      </c>
      <c r="F75" s="24" t="n">
        <v>10460</v>
      </c>
      <c r="G75" s="24" t="n">
        <f aca="false">(F75-F74)/(E75-E74)</f>
        <v>3523</v>
      </c>
    </row>
    <row r="76" customFormat="false" ht="15" hidden="false" customHeight="false" outlineLevel="0" collapsed="false">
      <c r="E76" s="22" t="n">
        <v>4</v>
      </c>
      <c r="F76" s="24" t="n">
        <v>14057</v>
      </c>
      <c r="G76" s="24" t="n">
        <f aca="false">(F76-F75)/(E76-E75)</f>
        <v>3597</v>
      </c>
    </row>
    <row r="77" customFormat="false" ht="15" hidden="false" customHeight="false" outlineLevel="0" collapsed="false">
      <c r="E77" s="22" t="n">
        <v>5</v>
      </c>
      <c r="F77" s="24" t="n">
        <v>17720</v>
      </c>
      <c r="G77" s="24" t="n">
        <f aca="false">(F77-F76)/(E77-E76)</f>
        <v>3663</v>
      </c>
    </row>
    <row r="78" customFormat="false" ht="15" hidden="false" customHeight="false" outlineLevel="0" collapsed="false">
      <c r="E78" s="22" t="n">
        <v>6</v>
      </c>
      <c r="F78" s="24" t="n">
        <v>21476</v>
      </c>
      <c r="G78" s="24" t="n">
        <f aca="false">(F78-F77)/(E78-E77)</f>
        <v>3756</v>
      </c>
    </row>
    <row r="79" customFormat="false" ht="15" hidden="false" customHeight="false" outlineLevel="0" collapsed="false">
      <c r="E79" s="22" t="n">
        <v>7</v>
      </c>
      <c r="F79" s="24" t="n">
        <v>25126</v>
      </c>
      <c r="G79" s="24" t="n">
        <f aca="false">(F79-F78)/(E79-E78)</f>
        <v>3650</v>
      </c>
    </row>
    <row r="80" customFormat="false" ht="15" hidden="false" customHeight="false" outlineLevel="0" collapsed="false">
      <c r="C80" s="23" t="n">
        <v>1.5</v>
      </c>
      <c r="D80" s="22" t="n">
        <v>49.7</v>
      </c>
      <c r="E80" s="22" t="n">
        <v>8</v>
      </c>
      <c r="F80" s="24" t="n">
        <v>28941</v>
      </c>
      <c r="G80" s="24" t="n">
        <f aca="false">(F80-F79)/(E80-E79)</f>
        <v>3815</v>
      </c>
      <c r="I80" s="36" t="s">
        <v>57</v>
      </c>
      <c r="J80" s="24" t="n">
        <v>497</v>
      </c>
      <c r="K80" s="31" t="n">
        <f aca="false">G80*0.000000001/60</f>
        <v>6.35833333333333E-008</v>
      </c>
      <c r="L80" s="34" t="n">
        <f aca="false">K80*(1+LN(C80/0.076))/(2*PI()*C80*D80)</f>
        <v>5.40592663720769E-010</v>
      </c>
    </row>
    <row r="81" customFormat="false" ht="15" hidden="false" customHeight="false" outlineLevel="0" collapsed="false">
      <c r="C81" s="23" t="n">
        <v>1.5</v>
      </c>
      <c r="D81" s="22" t="n">
        <v>49.7</v>
      </c>
      <c r="E81" s="22" t="n">
        <v>10</v>
      </c>
      <c r="F81" s="24" t="n">
        <v>36760</v>
      </c>
      <c r="G81" s="24" t="n">
        <f aca="false">(F81-F80)/(E81-E80)</f>
        <v>3909.5</v>
      </c>
      <c r="I81" s="36" t="s">
        <v>58</v>
      </c>
      <c r="J81" s="24" t="n">
        <v>497</v>
      </c>
      <c r="K81" s="31" t="n">
        <f aca="false">G81*0.000000001/60</f>
        <v>6.51583333333333E-008</v>
      </c>
      <c r="L81" s="34" t="n">
        <f aca="false">K81*(1+LN(C81/0.076))/(2*PI()*C81*D81)</f>
        <v>5.53983491170733E-010</v>
      </c>
    </row>
    <row r="82" customFormat="false" ht="15" hidden="false" customHeight="false" outlineLevel="0" collapsed="false">
      <c r="C82" s="23" t="n">
        <v>1.5</v>
      </c>
      <c r="D82" s="22" t="n">
        <v>49.7</v>
      </c>
      <c r="E82" s="22" t="n">
        <v>12</v>
      </c>
      <c r="F82" s="24" t="n">
        <v>44529</v>
      </c>
      <c r="G82" s="24" t="n">
        <f aca="false">(F82-F81)/(E82-E81)</f>
        <v>3884.5</v>
      </c>
      <c r="J82" s="24" t="n">
        <v>497</v>
      </c>
      <c r="K82" s="31" t="n">
        <f aca="false">G82*0.000000001/60</f>
        <v>6.47416666666667E-008</v>
      </c>
      <c r="L82" s="34" t="n">
        <f aca="false">K82*(1+LN(C82/0.076))/(2*PI()*C82*D82)</f>
        <v>5.50440944226298E-010</v>
      </c>
    </row>
    <row r="83" customFormat="false" ht="15" hidden="false" customHeight="false" outlineLevel="0" collapsed="false">
      <c r="C83" s="23" t="n">
        <v>1.5</v>
      </c>
      <c r="D83" s="22" t="n">
        <v>49.7</v>
      </c>
      <c r="E83" s="22" t="n">
        <v>14</v>
      </c>
      <c r="F83" s="24" t="n">
        <v>52706</v>
      </c>
      <c r="G83" s="24" t="n">
        <f aca="false">(F83-F82)/(E83-E82)</f>
        <v>4088.5</v>
      </c>
      <c r="J83" s="24" t="n">
        <v>497</v>
      </c>
      <c r="K83" s="31" t="n">
        <f aca="false">G83*0.000000001/60</f>
        <v>6.81416666666667E-008</v>
      </c>
      <c r="L83" s="34" t="n">
        <f aca="false">K83*(1+LN(C83/0.076))/(2*PI()*C83*D83)</f>
        <v>5.79348127292887E-010</v>
      </c>
      <c r="M83" s="35" t="n">
        <f aca="false">AVERAGE(L80:L83)</f>
        <v>5.56091306602672E-010</v>
      </c>
    </row>
    <row r="84" customFormat="false" ht="15" hidden="false" customHeight="false" outlineLevel="0" collapsed="false">
      <c r="A84" s="1" t="s">
        <v>14</v>
      </c>
      <c r="B84" s="1" t="s">
        <v>59</v>
      </c>
      <c r="C84" s="23" t="n">
        <f aca="false">9.8-8</f>
        <v>1.8</v>
      </c>
      <c r="D84" s="22" t="n">
        <v>100</v>
      </c>
      <c r="E84" s="22" t="n">
        <v>0</v>
      </c>
      <c r="I84" s="25" t="n">
        <v>45741.4618055556</v>
      </c>
    </row>
    <row r="85" customFormat="false" ht="15" hidden="false" customHeight="false" outlineLevel="0" collapsed="false">
      <c r="E85" s="22" t="n">
        <v>1</v>
      </c>
      <c r="F85" s="24" t="n">
        <v>326</v>
      </c>
      <c r="G85" s="24" t="n">
        <f aca="false">(F85-F84)/(E85-E84)</f>
        <v>326</v>
      </c>
    </row>
    <row r="86" customFormat="false" ht="15" hidden="false" customHeight="false" outlineLevel="0" collapsed="false">
      <c r="E86" s="22" t="n">
        <v>3</v>
      </c>
      <c r="F86" s="24" t="n">
        <v>762</v>
      </c>
      <c r="G86" s="24" t="n">
        <f aca="false">(F86-F85)/(E86-E85)</f>
        <v>218</v>
      </c>
    </row>
    <row r="87" customFormat="false" ht="15" hidden="false" customHeight="false" outlineLevel="0" collapsed="false">
      <c r="E87" s="22" t="n">
        <v>5</v>
      </c>
      <c r="F87" s="24" t="n">
        <v>1122</v>
      </c>
      <c r="G87" s="24" t="n">
        <f aca="false">(F87-F86)/(E87-E86)</f>
        <v>180</v>
      </c>
    </row>
    <row r="88" customFormat="false" ht="15" hidden="false" customHeight="false" outlineLevel="0" collapsed="false">
      <c r="E88" s="22" t="n">
        <v>13</v>
      </c>
      <c r="F88" s="24" t="n">
        <v>2362</v>
      </c>
      <c r="G88" s="24" t="n">
        <f aca="false">(F88-F87)/(E88-E87)</f>
        <v>155</v>
      </c>
    </row>
    <row r="89" customFormat="false" ht="15" hidden="false" customHeight="false" outlineLevel="0" collapsed="false">
      <c r="E89" s="22" t="n">
        <v>15</v>
      </c>
      <c r="F89" s="24" t="n">
        <v>2636</v>
      </c>
      <c r="G89" s="24" t="n">
        <f aca="false">(F89-F88)/(E89-E88)</f>
        <v>137</v>
      </c>
    </row>
    <row r="90" customFormat="false" ht="15" hidden="false" customHeight="false" outlineLevel="0" collapsed="false">
      <c r="E90" s="22" t="n">
        <v>20</v>
      </c>
      <c r="F90" s="24" t="n">
        <v>3269</v>
      </c>
      <c r="G90" s="24" t="n">
        <f aca="false">(F90-F89)/(E90-E89)</f>
        <v>126.6</v>
      </c>
    </row>
    <row r="91" customFormat="false" ht="15" hidden="false" customHeight="false" outlineLevel="0" collapsed="false">
      <c r="E91" s="22" t="n">
        <v>25</v>
      </c>
      <c r="F91" s="24" t="n">
        <v>3889</v>
      </c>
      <c r="G91" s="24" t="n">
        <f aca="false">(F91-F90)/(E91-E90)</f>
        <v>124</v>
      </c>
    </row>
    <row r="92" customFormat="false" ht="15" hidden="false" customHeight="false" outlineLevel="0" collapsed="false">
      <c r="C92" s="23" t="n">
        <v>1.8</v>
      </c>
      <c r="D92" s="22" t="n">
        <v>95.3</v>
      </c>
      <c r="E92" s="22" t="n">
        <v>30</v>
      </c>
      <c r="F92" s="24" t="n">
        <v>4427</v>
      </c>
      <c r="G92" s="24" t="n">
        <f aca="false">(F92-F91)/(E92-E91)</f>
        <v>107.6</v>
      </c>
      <c r="J92" s="24" t="n">
        <v>953</v>
      </c>
      <c r="K92" s="31" t="n">
        <f aca="false">G92*0.000000001/60</f>
        <v>1.79333333333333E-009</v>
      </c>
      <c r="L92" s="34" t="n">
        <f aca="false">K92*(1+LN(C92/0.076))/(2*PI()*C92*D92)</f>
        <v>6.92964193864043E-012</v>
      </c>
    </row>
    <row r="93" customFormat="false" ht="15" hidden="false" customHeight="false" outlineLevel="0" collapsed="false">
      <c r="C93" s="23" t="n">
        <v>1.8</v>
      </c>
      <c r="D93" s="22" t="n">
        <v>95.3</v>
      </c>
      <c r="E93" s="22" t="n">
        <v>35</v>
      </c>
      <c r="F93" s="24" t="n">
        <v>4931</v>
      </c>
      <c r="G93" s="24" t="n">
        <f aca="false">(F93-F92)/(E93-E92)</f>
        <v>100.8</v>
      </c>
      <c r="J93" s="24" t="n">
        <v>953</v>
      </c>
      <c r="K93" s="31" t="n">
        <f aca="false">G93*0.000000001/60</f>
        <v>1.68E-009</v>
      </c>
      <c r="L93" s="34" t="n">
        <f aca="false">K93*(1+LN(C93/0.076))/(2*PI()*C93*D93)</f>
        <v>6.49170917671892E-012</v>
      </c>
      <c r="M93" s="35" t="n">
        <f aca="false">AVERAGE(L92:L93)</f>
        <v>6.71067555767968E-012</v>
      </c>
    </row>
    <row r="94" customFormat="false" ht="15" hidden="false" customHeight="false" outlineLevel="0" collapsed="false">
      <c r="A94" s="1" t="s">
        <v>14</v>
      </c>
      <c r="B94" s="1" t="s">
        <v>60</v>
      </c>
      <c r="C94" s="23" t="n">
        <f aca="false">7.5-5.5</f>
        <v>2</v>
      </c>
      <c r="E94" s="22" t="n">
        <v>0</v>
      </c>
      <c r="F94" s="24" t="n">
        <v>0</v>
      </c>
      <c r="I94" s="25" t="n">
        <v>45742.4583333333</v>
      </c>
    </row>
    <row r="95" customFormat="false" ht="15" hidden="false" customHeight="false" outlineLevel="0" collapsed="false">
      <c r="A95" s="1"/>
      <c r="B95" s="1"/>
      <c r="E95" s="22" t="n">
        <v>0.5</v>
      </c>
      <c r="F95" s="24" t="n">
        <v>380000</v>
      </c>
      <c r="G95" s="24" t="n">
        <f aca="false">(F95-F94)/(E95-E94)</f>
        <v>760000</v>
      </c>
      <c r="H95" s="23" t="n">
        <v>8.5</v>
      </c>
    </row>
    <row r="96" customFormat="false" ht="15" hidden="false" customHeight="false" outlineLevel="0" collapsed="false">
      <c r="A96" s="1"/>
      <c r="B96" s="1"/>
      <c r="E96" s="22" t="n">
        <v>1</v>
      </c>
      <c r="F96" s="24" t="n">
        <v>760000</v>
      </c>
      <c r="G96" s="24" t="n">
        <f aca="false">(F96-F95)/(E96-E95)</f>
        <v>760000</v>
      </c>
      <c r="H96" s="23" t="n">
        <v>8.2</v>
      </c>
    </row>
    <row r="97" customFormat="false" ht="15" hidden="false" customHeight="false" outlineLevel="0" collapsed="false">
      <c r="A97" s="1"/>
      <c r="B97" s="1"/>
      <c r="E97" s="22" t="n">
        <v>1.5</v>
      </c>
      <c r="F97" s="24" t="n">
        <v>1120000</v>
      </c>
      <c r="G97" s="24" t="n">
        <f aca="false">(F97-F96)/(E97-E96)</f>
        <v>720000</v>
      </c>
      <c r="H97" s="23" t="n">
        <v>8</v>
      </c>
    </row>
    <row r="98" customFormat="false" ht="15" hidden="false" customHeight="false" outlineLevel="0" collapsed="false">
      <c r="A98" s="1"/>
      <c r="B98" s="1"/>
      <c r="E98" s="22" t="n">
        <v>2</v>
      </c>
      <c r="F98" s="24" t="n">
        <v>1460000</v>
      </c>
      <c r="G98" s="24" t="n">
        <f aca="false">(F98-F97)/(E98-E97)</f>
        <v>680000</v>
      </c>
      <c r="H98" s="23" t="n">
        <v>7.6</v>
      </c>
    </row>
    <row r="99" customFormat="false" ht="15" hidden="false" customHeight="false" outlineLevel="0" collapsed="false">
      <c r="A99" s="1"/>
      <c r="B99" s="1"/>
      <c r="E99" s="22" t="n">
        <v>2.5</v>
      </c>
      <c r="F99" s="24" t="n">
        <v>1810000</v>
      </c>
      <c r="G99" s="24" t="n">
        <f aca="false">(F99-F98)/(E99-E98)</f>
        <v>700000</v>
      </c>
      <c r="H99" s="23" t="n">
        <v>7.4</v>
      </c>
    </row>
    <row r="100" customFormat="false" ht="15" hidden="false" customHeight="false" outlineLevel="0" collapsed="false">
      <c r="A100" s="1"/>
      <c r="B100" s="1"/>
      <c r="E100" s="22" t="n">
        <v>3</v>
      </c>
      <c r="F100" s="24" t="n">
        <v>2140000</v>
      </c>
      <c r="G100" s="24" t="n">
        <f aca="false">(F100-F99)/(E100-E99)</f>
        <v>660000</v>
      </c>
      <c r="H100" s="23" t="n">
        <v>7.3</v>
      </c>
    </row>
    <row r="101" customFormat="false" ht="15" hidden="false" customHeight="false" outlineLevel="0" collapsed="false">
      <c r="A101" s="1"/>
      <c r="B101" s="1"/>
      <c r="E101" s="22" t="n">
        <v>3.5</v>
      </c>
      <c r="F101" s="24" t="n">
        <v>2460000</v>
      </c>
      <c r="G101" s="24" t="n">
        <f aca="false">(F101-F100)/(E101-E100)</f>
        <v>640000</v>
      </c>
      <c r="H101" s="23" t="n">
        <v>7.1</v>
      </c>
    </row>
    <row r="102" customFormat="false" ht="15" hidden="false" customHeight="false" outlineLevel="0" collapsed="false">
      <c r="A102" s="1"/>
      <c r="B102" s="1"/>
      <c r="E102" s="22" t="n">
        <v>4</v>
      </c>
      <c r="F102" s="24" t="n">
        <v>2780000</v>
      </c>
      <c r="G102" s="24" t="n">
        <f aca="false">(F102-F101)/(E102-E101)</f>
        <v>640000</v>
      </c>
      <c r="H102" s="23" t="n">
        <v>7</v>
      </c>
    </row>
    <row r="103" customFormat="false" ht="15" hidden="false" customHeight="false" outlineLevel="0" collapsed="false">
      <c r="A103" s="1"/>
      <c r="B103" s="1"/>
      <c r="E103" s="22" t="n">
        <v>4.5</v>
      </c>
      <c r="F103" s="24" t="n">
        <v>3090000</v>
      </c>
      <c r="G103" s="24" t="n">
        <f aca="false">(F103-F102)/(E103-E102)</f>
        <v>620000</v>
      </c>
      <c r="H103" s="23" t="n">
        <v>6.7</v>
      </c>
    </row>
    <row r="104" customFormat="false" ht="15" hidden="false" customHeight="false" outlineLevel="0" collapsed="false">
      <c r="A104" s="1"/>
      <c r="B104" s="1"/>
      <c r="E104" s="22" t="n">
        <v>5</v>
      </c>
      <c r="F104" s="24" t="n">
        <v>3390000</v>
      </c>
      <c r="G104" s="24" t="n">
        <f aca="false">(F104-F103)/(E104-E103)</f>
        <v>600000</v>
      </c>
      <c r="H104" s="23" t="n">
        <v>6.6</v>
      </c>
    </row>
    <row r="105" customFormat="false" ht="15" hidden="false" customHeight="false" outlineLevel="0" collapsed="false">
      <c r="A105" s="1"/>
      <c r="B105" s="1"/>
      <c r="E105" s="22" t="n">
        <v>5.5</v>
      </c>
      <c r="F105" s="24" t="n">
        <v>3680000</v>
      </c>
      <c r="G105" s="24" t="n">
        <f aca="false">(F105-F104)/(E105-E104)</f>
        <v>580000</v>
      </c>
      <c r="H105" s="23" t="n">
        <v>6.4</v>
      </c>
    </row>
    <row r="106" customFormat="false" ht="15" hidden="false" customHeight="false" outlineLevel="0" collapsed="false">
      <c r="A106" s="1"/>
      <c r="B106" s="1"/>
      <c r="E106" s="22" t="n">
        <v>6</v>
      </c>
      <c r="F106" s="24" t="n">
        <v>3900000</v>
      </c>
      <c r="G106" s="24" t="n">
        <f aca="false">(F106-F105)/(E106-E105)</f>
        <v>440000</v>
      </c>
      <c r="H106" s="23" t="n">
        <v>6.4</v>
      </c>
    </row>
    <row r="107" customFormat="false" ht="15" hidden="false" customHeight="false" outlineLevel="0" collapsed="false">
      <c r="A107" s="1"/>
      <c r="B107" s="1"/>
      <c r="E107" s="22" t="n">
        <v>6.5</v>
      </c>
      <c r="F107" s="24" t="n">
        <v>3970000</v>
      </c>
      <c r="G107" s="24" t="n">
        <f aca="false">(F107-F106)/(E107-E106)</f>
        <v>140000</v>
      </c>
      <c r="H107" s="23" t="n">
        <v>6.4</v>
      </c>
    </row>
    <row r="108" customFormat="false" ht="15" hidden="false" customHeight="false" outlineLevel="0" collapsed="false">
      <c r="A108" s="1"/>
      <c r="B108" s="1"/>
      <c r="E108" s="22" t="n">
        <v>7</v>
      </c>
      <c r="F108" s="24" t="n">
        <v>3990000</v>
      </c>
      <c r="G108" s="24" t="n">
        <f aca="false">(F108-F107)/(E108-E107)</f>
        <v>40000</v>
      </c>
      <c r="H108" s="23" t="n">
        <v>6.4</v>
      </c>
    </row>
    <row r="109" customFormat="false" ht="15" hidden="false" customHeight="false" outlineLevel="0" collapsed="false">
      <c r="A109" s="1"/>
      <c r="B109" s="1"/>
      <c r="E109" s="22" t="n">
        <v>8</v>
      </c>
      <c r="F109" s="24" t="n">
        <v>4020000</v>
      </c>
      <c r="G109" s="24" t="n">
        <f aca="false">(F109-F108)/(E109-E108)</f>
        <v>30000</v>
      </c>
      <c r="H109" s="23" t="n">
        <v>6.4</v>
      </c>
    </row>
    <row r="110" customFormat="false" ht="15" hidden="false" customHeight="false" outlineLevel="0" collapsed="false">
      <c r="A110" s="1"/>
      <c r="B110" s="1"/>
      <c r="E110" s="22" t="n">
        <v>9</v>
      </c>
      <c r="F110" s="24" t="n">
        <v>4050000</v>
      </c>
      <c r="G110" s="24" t="n">
        <f aca="false">(F110-F109)/(E110-E109)</f>
        <v>30000</v>
      </c>
      <c r="H110" s="23" t="n">
        <v>6.4</v>
      </c>
    </row>
    <row r="111" customFormat="false" ht="15" hidden="false" customHeight="false" outlineLevel="0" collapsed="false">
      <c r="A111" s="1"/>
      <c r="B111" s="1"/>
      <c r="C111" s="23" t="n">
        <v>2</v>
      </c>
      <c r="D111" s="22" t="n">
        <v>57.6</v>
      </c>
      <c r="E111" s="22" t="n">
        <v>10</v>
      </c>
      <c r="F111" s="24" t="n">
        <v>4070000</v>
      </c>
      <c r="G111" s="24" t="n">
        <f aca="false">(F111-F110)/(E111-E110)</f>
        <v>20000</v>
      </c>
      <c r="H111" s="23" t="n">
        <v>6.4</v>
      </c>
      <c r="J111" s="24" t="n">
        <v>576</v>
      </c>
      <c r="K111" s="31" t="n">
        <f aca="false">G111*0.000000001/60</f>
        <v>3.33333333333333E-007</v>
      </c>
      <c r="L111" s="34" t="n">
        <f aca="false">K111*(1+LN(C111/0.076))/(2*PI()*C111*D111)</f>
        <v>1.96648878231458E-009</v>
      </c>
    </row>
    <row r="112" customFormat="false" ht="15" hidden="false" customHeight="false" outlineLevel="0" collapsed="false">
      <c r="A112" s="1"/>
      <c r="B112" s="1"/>
      <c r="C112" s="23" t="n">
        <v>2</v>
      </c>
      <c r="D112" s="22" t="n">
        <v>57.6</v>
      </c>
      <c r="E112" s="22" t="n">
        <v>11</v>
      </c>
      <c r="F112" s="24" t="n">
        <v>4090000</v>
      </c>
      <c r="G112" s="24" t="n">
        <f aca="false">(F112-F111)/(E112-E111)</f>
        <v>20000</v>
      </c>
      <c r="H112" s="23" t="n">
        <v>6.4</v>
      </c>
      <c r="J112" s="24" t="n">
        <v>576</v>
      </c>
      <c r="K112" s="31" t="n">
        <f aca="false">G112*0.000000001/60</f>
        <v>3.33333333333333E-007</v>
      </c>
      <c r="L112" s="34" t="n">
        <f aca="false">K112*(1+LN(C112/0.076))/(2*PI()*C112*D112)</f>
        <v>1.96648878231458E-009</v>
      </c>
      <c r="M112" s="35" t="n">
        <f aca="false">AVERAGE(L111:L112)</f>
        <v>1.96648878231458E-009</v>
      </c>
    </row>
    <row r="113" customFormat="false" ht="15" hidden="false" customHeight="false" outlineLevel="0" collapsed="false">
      <c r="A113" s="1" t="s">
        <v>14</v>
      </c>
      <c r="B113" s="1" t="s">
        <v>61</v>
      </c>
      <c r="C113" s="23" t="n">
        <f aca="false">4.5-2</f>
        <v>2.5</v>
      </c>
      <c r="D113" s="22" t="n">
        <v>50</v>
      </c>
      <c r="E113" s="22" t="n">
        <v>0</v>
      </c>
      <c r="F113" s="24" t="n">
        <v>0</v>
      </c>
      <c r="I113" s="25" t="n">
        <v>45741.4965277778</v>
      </c>
    </row>
    <row r="114" customFormat="false" ht="15" hidden="false" customHeight="false" outlineLevel="0" collapsed="false">
      <c r="E114" s="22" t="n">
        <v>2</v>
      </c>
      <c r="F114" s="24" t="n">
        <v>342</v>
      </c>
      <c r="G114" s="24" t="n">
        <f aca="false">(F114-F113)/(E114-E113)</f>
        <v>171</v>
      </c>
    </row>
    <row r="115" customFormat="false" ht="15" hidden="false" customHeight="false" outlineLevel="0" collapsed="false">
      <c r="E115" s="22" t="n">
        <v>4</v>
      </c>
      <c r="F115" s="24" t="n">
        <v>582</v>
      </c>
      <c r="G115" s="24" t="n">
        <f aca="false">(F115-F114)/(E115-E114)</f>
        <v>120</v>
      </c>
    </row>
    <row r="116" customFormat="false" ht="15" hidden="false" customHeight="false" outlineLevel="0" collapsed="false">
      <c r="E116" s="22" t="n">
        <v>5</v>
      </c>
      <c r="F116" s="24" t="n">
        <v>651</v>
      </c>
      <c r="G116" s="24" t="n">
        <f aca="false">(F116-F115)/(E116-E115)</f>
        <v>69</v>
      </c>
    </row>
    <row r="117" customFormat="false" ht="15" hidden="false" customHeight="false" outlineLevel="0" collapsed="false">
      <c r="E117" s="22" t="n">
        <v>10</v>
      </c>
      <c r="F117" s="24" t="n">
        <v>1055</v>
      </c>
      <c r="G117" s="24" t="n">
        <f aca="false">(F117-F116)/(E117-E116)</f>
        <v>80.8</v>
      </c>
    </row>
    <row r="118" customFormat="false" ht="15" hidden="false" customHeight="false" outlineLevel="0" collapsed="false">
      <c r="C118" s="23" t="n">
        <v>2.5</v>
      </c>
      <c r="D118" s="22" t="n">
        <v>46.9</v>
      </c>
      <c r="E118" s="22" t="n">
        <v>15</v>
      </c>
      <c r="F118" s="24" t="n">
        <v>1326</v>
      </c>
      <c r="G118" s="24" t="n">
        <f aca="false">(F118-F117)/(E118-E117)</f>
        <v>54.2</v>
      </c>
      <c r="J118" s="24" t="n">
        <v>469</v>
      </c>
      <c r="K118" s="31" t="n">
        <f aca="false">G118*0.000000001/60</f>
        <v>9.03333333333334E-010</v>
      </c>
      <c r="L118" s="34" t="n">
        <f aca="false">K118*(1+LN(C118/0.076))/(2*PI()*C118*D118)</f>
        <v>5.50962393644962E-012</v>
      </c>
    </row>
    <row r="119" customFormat="false" ht="15" hidden="false" customHeight="false" outlineLevel="0" collapsed="false">
      <c r="C119" s="23" t="n">
        <v>2.5</v>
      </c>
      <c r="D119" s="22" t="n">
        <v>46.9</v>
      </c>
      <c r="E119" s="22" t="n">
        <v>20</v>
      </c>
      <c r="F119" s="24" t="n">
        <v>1608</v>
      </c>
      <c r="G119" s="24" t="n">
        <f aca="false">(F119-F118)/(E119-E118)</f>
        <v>56.4</v>
      </c>
      <c r="J119" s="24" t="n">
        <v>469</v>
      </c>
      <c r="K119" s="31" t="n">
        <f aca="false">G119*0.000000001/60</f>
        <v>9.4E-010</v>
      </c>
      <c r="L119" s="34" t="n">
        <f aca="false">K119*(1+LN(C119/0.076))/(2*PI()*C119*D119)</f>
        <v>5.73326180840883E-012</v>
      </c>
    </row>
    <row r="120" customFormat="false" ht="15" hidden="false" customHeight="false" outlineLevel="0" collapsed="false">
      <c r="C120" s="23" t="n">
        <v>2.5</v>
      </c>
      <c r="D120" s="22" t="n">
        <v>46.9</v>
      </c>
      <c r="E120" s="22" t="n">
        <v>25</v>
      </c>
      <c r="F120" s="24" t="n">
        <v>1902</v>
      </c>
      <c r="G120" s="24" t="n">
        <f aca="false">(F120-F119)/(E120-E119)</f>
        <v>58.8</v>
      </c>
      <c r="J120" s="24" t="n">
        <v>469</v>
      </c>
      <c r="K120" s="31" t="n">
        <f aca="false">G120*0.000000001/60</f>
        <v>9.8E-010</v>
      </c>
      <c r="L120" s="34" t="n">
        <f aca="false">K120*(1+LN(C120/0.076))/(2*PI()*C120*D120)</f>
        <v>5.9772303960007E-012</v>
      </c>
      <c r="M120" s="35" t="n">
        <f aca="false">AVERAGE(L118:L120)</f>
        <v>5.74003871361972E-012</v>
      </c>
    </row>
    <row r="121" customFormat="false" ht="15" hidden="false" customHeight="false" outlineLevel="0" collapsed="false">
      <c r="E121" s="22" t="n">
        <v>35</v>
      </c>
      <c r="F121" s="24" t="n">
        <v>2271</v>
      </c>
      <c r="G121" s="24" t="n">
        <f aca="false">(F121-F120)/(E121-E120)</f>
        <v>36.9</v>
      </c>
    </row>
    <row r="122" customFormat="false" ht="15" hidden="false" customHeight="false" outlineLevel="0" collapsed="false">
      <c r="E122" s="22" t="n">
        <v>40</v>
      </c>
      <c r="F122" s="24" t="n">
        <v>2611</v>
      </c>
      <c r="G122" s="24" t="n">
        <f aca="false">(F122-F121)/(E122-E121)</f>
        <v>68</v>
      </c>
    </row>
    <row r="123" customFormat="false" ht="15" hidden="false" customHeight="false" outlineLevel="0" collapsed="false">
      <c r="A123" s="1" t="s">
        <v>17</v>
      </c>
      <c r="B123" s="1" t="s">
        <v>62</v>
      </c>
      <c r="C123" s="23" t="n">
        <f aca="false">14.3-12.5</f>
        <v>1.8</v>
      </c>
      <c r="D123" s="22" t="n">
        <v>50</v>
      </c>
      <c r="E123" s="22" t="n">
        <v>0</v>
      </c>
      <c r="F123" s="24" t="n">
        <v>0</v>
      </c>
      <c r="I123" s="25" t="n">
        <v>45741.5520833333</v>
      </c>
    </row>
    <row r="124" customFormat="false" ht="15" hidden="false" customHeight="false" outlineLevel="0" collapsed="false">
      <c r="E124" s="22" t="n">
        <v>1</v>
      </c>
      <c r="F124" s="24" t="n">
        <v>155</v>
      </c>
      <c r="G124" s="24" t="n">
        <f aca="false">(F124-F123)/(E124-E123)</f>
        <v>155</v>
      </c>
    </row>
    <row r="125" customFormat="false" ht="15" hidden="false" customHeight="false" outlineLevel="0" collapsed="false">
      <c r="E125" s="22" t="n">
        <v>2</v>
      </c>
      <c r="F125" s="24" t="n">
        <v>239</v>
      </c>
      <c r="G125" s="24" t="n">
        <f aca="false">(F125-F124)/(E125-E124)</f>
        <v>84</v>
      </c>
    </row>
    <row r="126" customFormat="false" ht="15" hidden="false" customHeight="false" outlineLevel="0" collapsed="false">
      <c r="E126" s="22" t="n">
        <v>4</v>
      </c>
      <c r="F126" s="24" t="n">
        <v>312</v>
      </c>
      <c r="G126" s="24" t="n">
        <f aca="false">(F126-F125)/(E126-E125)</f>
        <v>36.5</v>
      </c>
    </row>
    <row r="127" customFormat="false" ht="15" hidden="false" customHeight="false" outlineLevel="0" collapsed="false">
      <c r="E127" s="22" t="n">
        <v>6</v>
      </c>
      <c r="F127" s="24" t="n">
        <v>365</v>
      </c>
      <c r="G127" s="24" t="n">
        <f aca="false">(F127-F126)/(E127-E126)</f>
        <v>26.5</v>
      </c>
    </row>
    <row r="128" customFormat="false" ht="15" hidden="false" customHeight="false" outlineLevel="0" collapsed="false">
      <c r="E128" s="22" t="n">
        <v>8</v>
      </c>
      <c r="F128" s="24" t="n">
        <v>409</v>
      </c>
      <c r="G128" s="24" t="n">
        <f aca="false">(F128-F127)/(E128-E127)</f>
        <v>22</v>
      </c>
    </row>
    <row r="129" customFormat="false" ht="15" hidden="false" customHeight="false" outlineLevel="0" collapsed="false">
      <c r="E129" s="22" t="n">
        <v>10</v>
      </c>
      <c r="F129" s="24" t="n">
        <v>450</v>
      </c>
      <c r="G129" s="24" t="n">
        <f aca="false">(F129-F128)/(E129-E128)</f>
        <v>20.5</v>
      </c>
    </row>
    <row r="130" customFormat="false" ht="15" hidden="false" customHeight="false" outlineLevel="0" collapsed="false">
      <c r="E130" s="22" t="n">
        <v>12</v>
      </c>
      <c r="F130" s="24" t="n">
        <v>475</v>
      </c>
      <c r="G130" s="24" t="n">
        <f aca="false">(F130-F129)/(E130-E129)</f>
        <v>12.5</v>
      </c>
    </row>
    <row r="131" customFormat="false" ht="15" hidden="false" customHeight="false" outlineLevel="0" collapsed="false">
      <c r="E131" s="22" t="n">
        <v>14</v>
      </c>
      <c r="F131" s="24" t="n">
        <v>510</v>
      </c>
      <c r="G131" s="24" t="n">
        <f aca="false">(F131-F130)/(E131-E130)</f>
        <v>17.5</v>
      </c>
    </row>
    <row r="132" customFormat="false" ht="15" hidden="false" customHeight="false" outlineLevel="0" collapsed="false">
      <c r="C132" s="23" t="n">
        <v>1.8</v>
      </c>
      <c r="D132" s="22" t="n">
        <v>47.4</v>
      </c>
      <c r="E132" s="22" t="n">
        <v>16</v>
      </c>
      <c r="F132" s="24" t="n">
        <v>539</v>
      </c>
      <c r="G132" s="24" t="n">
        <f aca="false">(F132-F131)/(E132-E131)</f>
        <v>14.5</v>
      </c>
      <c r="J132" s="24" t="n">
        <v>474</v>
      </c>
      <c r="K132" s="31" t="n">
        <f aca="false">G132*0.000000001/60</f>
        <v>2.41666666666667E-010</v>
      </c>
      <c r="L132" s="34" t="n">
        <f aca="false">K132*(1+LN(C132/0.076))/(2*PI()*C132*D132)</f>
        <v>1.87750492386834E-012</v>
      </c>
    </row>
    <row r="133" customFormat="false" ht="15" hidden="false" customHeight="false" outlineLevel="0" collapsed="false">
      <c r="C133" s="23" t="n">
        <v>1.8</v>
      </c>
      <c r="D133" s="22" t="n">
        <v>47.4</v>
      </c>
      <c r="E133" s="22" t="n">
        <v>18</v>
      </c>
      <c r="F133" s="24" t="n">
        <v>570</v>
      </c>
      <c r="G133" s="24" t="n">
        <f aca="false">(F133-F132)/(E133-E132)</f>
        <v>15.5</v>
      </c>
      <c r="J133" s="24" t="n">
        <v>474</v>
      </c>
      <c r="K133" s="31" t="n">
        <f aca="false">G133*0.000000001/60</f>
        <v>2.58333333333333E-010</v>
      </c>
      <c r="L133" s="34" t="n">
        <f aca="false">K133*(1+LN(C133/0.076))/(2*PI()*C133*D133)</f>
        <v>2.00698802206616E-012</v>
      </c>
    </row>
    <row r="134" customFormat="false" ht="15" hidden="false" customHeight="false" outlineLevel="0" collapsed="false">
      <c r="C134" s="23" t="n">
        <v>1.8</v>
      </c>
      <c r="D134" s="22" t="n">
        <v>47.4</v>
      </c>
      <c r="E134" s="22" t="n">
        <v>20</v>
      </c>
      <c r="F134" s="24" t="n">
        <v>597</v>
      </c>
      <c r="G134" s="24" t="n">
        <f aca="false">(F134-F133)/(E134-E133)</f>
        <v>13.5</v>
      </c>
      <c r="J134" s="24" t="n">
        <v>474</v>
      </c>
      <c r="K134" s="31" t="n">
        <f aca="false">G134*0.000000001/60</f>
        <v>2.25E-010</v>
      </c>
      <c r="L134" s="34" t="n">
        <f aca="false">K134*(1+LN(C134/0.076))/(2*PI()*C134*D134)</f>
        <v>1.74802182567053E-012</v>
      </c>
    </row>
    <row r="135" customFormat="false" ht="15" hidden="false" customHeight="false" outlineLevel="0" collapsed="false">
      <c r="C135" s="23" t="n">
        <v>1.8</v>
      </c>
      <c r="D135" s="22" t="n">
        <v>47.4</v>
      </c>
      <c r="E135" s="22" t="n">
        <v>22</v>
      </c>
      <c r="F135" s="24" t="n">
        <v>623</v>
      </c>
      <c r="G135" s="24" t="n">
        <f aca="false">(F135-F134)/(E135-E134)</f>
        <v>13</v>
      </c>
      <c r="J135" s="24" t="n">
        <v>474</v>
      </c>
      <c r="K135" s="31" t="n">
        <f aca="false">G135*0.000000001/60</f>
        <v>2.16666666666667E-010</v>
      </c>
      <c r="L135" s="34" t="n">
        <f aca="false">K135*(1+LN(C135/0.076))/(2*PI()*C135*D135)</f>
        <v>1.68328027657162E-012</v>
      </c>
      <c r="M135" s="35" t="n">
        <f aca="false">AVERAGE(L132:L135)</f>
        <v>1.82894876204416E-012</v>
      </c>
    </row>
    <row r="136" customFormat="false" ht="15" hidden="false" customHeight="false" outlineLevel="0" collapsed="false">
      <c r="A136" s="1" t="s">
        <v>17</v>
      </c>
      <c r="B136" s="1" t="s">
        <v>63</v>
      </c>
      <c r="C136" s="23" t="n">
        <f aca="false">11.5-9</f>
        <v>2.5</v>
      </c>
      <c r="D136" s="22" t="n">
        <v>50</v>
      </c>
      <c r="E136" s="22" t="n">
        <v>0</v>
      </c>
      <c r="F136" s="24" t="n">
        <v>0</v>
      </c>
      <c r="I136" s="25" t="n">
        <v>45741.5715277778</v>
      </c>
    </row>
    <row r="137" customFormat="false" ht="15" hidden="false" customHeight="false" outlineLevel="0" collapsed="false">
      <c r="E137" s="22" t="n">
        <v>1</v>
      </c>
      <c r="F137" s="24" t="n">
        <v>771</v>
      </c>
      <c r="G137" s="24" t="n">
        <f aca="false">(F137-F136)/(E137-E136)</f>
        <v>771</v>
      </c>
    </row>
    <row r="138" customFormat="false" ht="15" hidden="false" customHeight="false" outlineLevel="0" collapsed="false">
      <c r="E138" s="22" t="n">
        <v>2</v>
      </c>
      <c r="F138" s="24" t="n">
        <v>1493</v>
      </c>
      <c r="G138" s="24" t="n">
        <f aca="false">(F138-F137)/(E138-E137)</f>
        <v>722</v>
      </c>
    </row>
    <row r="139" customFormat="false" ht="15" hidden="false" customHeight="false" outlineLevel="0" collapsed="false">
      <c r="E139" s="22" t="n">
        <v>3</v>
      </c>
      <c r="F139" s="24" t="n">
        <v>2142</v>
      </c>
      <c r="G139" s="24" t="n">
        <f aca="false">(F139-F138)/(E139-E138)</f>
        <v>649</v>
      </c>
    </row>
    <row r="140" customFormat="false" ht="15" hidden="false" customHeight="false" outlineLevel="0" collapsed="false">
      <c r="E140" s="22" t="n">
        <v>4</v>
      </c>
      <c r="F140" s="24" t="n">
        <v>2762</v>
      </c>
      <c r="G140" s="24" t="n">
        <f aca="false">(F140-F139)/(E140-E139)</f>
        <v>620</v>
      </c>
    </row>
    <row r="141" customFormat="false" ht="15" hidden="false" customHeight="false" outlineLevel="0" collapsed="false">
      <c r="E141" s="22" t="n">
        <v>5</v>
      </c>
      <c r="F141" s="24" t="n">
        <v>3312</v>
      </c>
      <c r="G141" s="24" t="n">
        <f aca="false">(F141-F140)/(E141-E140)</f>
        <v>550</v>
      </c>
    </row>
    <row r="142" customFormat="false" ht="15" hidden="false" customHeight="false" outlineLevel="0" collapsed="false">
      <c r="E142" s="22" t="n">
        <v>6</v>
      </c>
      <c r="F142" s="24" t="n">
        <v>3836</v>
      </c>
      <c r="G142" s="24" t="n">
        <f aca="false">(F142-F141)/(E142-E141)</f>
        <v>524</v>
      </c>
    </row>
    <row r="143" customFormat="false" ht="15" hidden="false" customHeight="false" outlineLevel="0" collapsed="false">
      <c r="E143" s="22" t="n">
        <v>7</v>
      </c>
      <c r="F143" s="24" t="n">
        <v>4372</v>
      </c>
      <c r="G143" s="24" t="n">
        <f aca="false">(F143-F142)/(E143-E142)</f>
        <v>536</v>
      </c>
    </row>
    <row r="144" customFormat="false" ht="15" hidden="false" customHeight="false" outlineLevel="0" collapsed="false">
      <c r="E144" s="22" t="n">
        <v>8</v>
      </c>
      <c r="F144" s="24" t="n">
        <v>4864</v>
      </c>
      <c r="G144" s="24" t="n">
        <f aca="false">(F144-F143)/(E144-E143)</f>
        <v>492</v>
      </c>
    </row>
    <row r="145" customFormat="false" ht="15" hidden="false" customHeight="false" outlineLevel="0" collapsed="false">
      <c r="C145" s="23" t="n">
        <v>2.5</v>
      </c>
      <c r="D145" s="22" t="n">
        <v>47.9</v>
      </c>
      <c r="E145" s="22" t="n">
        <v>9</v>
      </c>
      <c r="F145" s="24" t="n">
        <v>5308</v>
      </c>
      <c r="G145" s="24" t="n">
        <f aca="false">(F145-F144)/(E145-E144)</f>
        <v>444</v>
      </c>
      <c r="J145" s="24" t="n">
        <v>479</v>
      </c>
      <c r="K145" s="31" t="n">
        <f aca="false">G145*0.000000001/60</f>
        <v>7.4E-009</v>
      </c>
      <c r="L145" s="34" t="n">
        <f aca="false">K145*(1+LN(C145/0.076))/(2*PI()*C145*D145)</f>
        <v>4.4191930067658E-011</v>
      </c>
    </row>
    <row r="146" customFormat="false" ht="15" hidden="false" customHeight="false" outlineLevel="0" collapsed="false">
      <c r="C146" s="23" t="n">
        <v>2.5</v>
      </c>
      <c r="D146" s="22" t="n">
        <v>47.9</v>
      </c>
      <c r="E146" s="22" t="n">
        <v>10</v>
      </c>
      <c r="F146" s="24" t="n">
        <v>5782</v>
      </c>
      <c r="G146" s="24" t="n">
        <f aca="false">(F146-F145)/(E146-E145)</f>
        <v>474</v>
      </c>
      <c r="J146" s="24" t="n">
        <v>479</v>
      </c>
      <c r="K146" s="31" t="n">
        <f aca="false">G146*0.000000001/60</f>
        <v>7.9E-009</v>
      </c>
      <c r="L146" s="34" t="n">
        <f aca="false">K146*(1+LN(C146/0.076))/(2*PI()*C146*D146)</f>
        <v>4.71778712884457E-011</v>
      </c>
    </row>
    <row r="147" customFormat="false" ht="15" hidden="false" customHeight="false" outlineLevel="0" collapsed="false">
      <c r="C147" s="23" t="n">
        <v>2.5</v>
      </c>
      <c r="D147" s="22" t="n">
        <v>47.9</v>
      </c>
      <c r="E147" s="22" t="n">
        <v>11</v>
      </c>
      <c r="F147" s="24" t="n">
        <v>6216</v>
      </c>
      <c r="G147" s="24" t="n">
        <f aca="false">(F147-F146)/(E147-E146)</f>
        <v>434</v>
      </c>
      <c r="J147" s="24" t="n">
        <v>479</v>
      </c>
      <c r="K147" s="31" t="n">
        <f aca="false">G147*0.000000001/60</f>
        <v>7.23333333333333E-009</v>
      </c>
      <c r="L147" s="34" t="n">
        <f aca="false">K147*(1+LN(C147/0.076))/(2*PI()*C147*D147)</f>
        <v>4.31966163273954E-011</v>
      </c>
    </row>
    <row r="148" customFormat="false" ht="15" hidden="false" customHeight="false" outlineLevel="0" collapsed="false">
      <c r="C148" s="23" t="n">
        <v>2.5</v>
      </c>
      <c r="D148" s="22" t="n">
        <v>47.9</v>
      </c>
      <c r="E148" s="22" t="n">
        <v>12</v>
      </c>
      <c r="F148" s="24" t="n">
        <v>6671</v>
      </c>
      <c r="G148" s="24" t="n">
        <f aca="false">(F148-F147)/(E148-E147)</f>
        <v>455</v>
      </c>
      <c r="J148" s="24" t="n">
        <v>479</v>
      </c>
      <c r="K148" s="31" t="n">
        <f aca="false">G148*0.000000001/60</f>
        <v>7.58333333333333E-009</v>
      </c>
      <c r="L148" s="34" t="n">
        <f aca="false">K148*(1+LN(C148/0.076))/(2*PI()*C148*D148)</f>
        <v>4.52867751819468E-011</v>
      </c>
      <c r="M148" s="35" t="n">
        <f aca="false">AVERAGE(L145:L148)</f>
        <v>4.49632982163615E-011</v>
      </c>
    </row>
    <row r="149" customFormat="false" ht="15" hidden="false" customHeight="false" outlineLevel="0" collapsed="false">
      <c r="A149" s="1" t="s">
        <v>17</v>
      </c>
      <c r="B149" s="1" t="s">
        <v>64</v>
      </c>
      <c r="C149" s="23" t="n">
        <f aca="false">8-5</f>
        <v>3</v>
      </c>
      <c r="D149" s="22" t="n">
        <v>50</v>
      </c>
      <c r="E149" s="22" t="n">
        <v>0</v>
      </c>
      <c r="F149" s="24" t="n">
        <v>0</v>
      </c>
      <c r="I149" s="25" t="n">
        <v>45741.5819444444</v>
      </c>
    </row>
    <row r="150" customFormat="false" ht="15" hidden="false" customHeight="false" outlineLevel="0" collapsed="false">
      <c r="E150" s="22" t="n">
        <v>1</v>
      </c>
      <c r="F150" s="24" t="n">
        <v>184</v>
      </c>
      <c r="G150" s="24" t="n">
        <f aca="false">(F150-F149)/(E150-E149)</f>
        <v>184</v>
      </c>
    </row>
    <row r="151" customFormat="false" ht="15" hidden="false" customHeight="false" outlineLevel="0" collapsed="false">
      <c r="E151" s="22" t="n">
        <v>2</v>
      </c>
      <c r="F151" s="24" t="n">
        <v>342</v>
      </c>
      <c r="G151" s="24" t="n">
        <f aca="false">(F151-F150)/(E151-E150)</f>
        <v>158</v>
      </c>
    </row>
    <row r="152" customFormat="false" ht="15" hidden="false" customHeight="false" outlineLevel="0" collapsed="false">
      <c r="E152" s="22" t="n">
        <v>3</v>
      </c>
      <c r="F152" s="24" t="n">
        <v>439</v>
      </c>
      <c r="G152" s="24" t="n">
        <f aca="false">(F152-F151)/(E152-E151)</f>
        <v>97</v>
      </c>
    </row>
    <row r="153" customFormat="false" ht="15" hidden="false" customHeight="false" outlineLevel="0" collapsed="false">
      <c r="E153" s="22" t="n">
        <v>4</v>
      </c>
      <c r="F153" s="24" t="n">
        <v>539</v>
      </c>
      <c r="G153" s="24" t="n">
        <f aca="false">(F153-F152)/(E153-E152)</f>
        <v>100</v>
      </c>
    </row>
    <row r="154" customFormat="false" ht="15" hidden="false" customHeight="false" outlineLevel="0" collapsed="false">
      <c r="E154" s="22" t="n">
        <v>5</v>
      </c>
      <c r="F154" s="24" t="n">
        <v>639</v>
      </c>
      <c r="G154" s="24" t="n">
        <f aca="false">(F154-F153)/(E154-E153)</f>
        <v>100</v>
      </c>
    </row>
    <row r="155" customFormat="false" ht="15" hidden="false" customHeight="false" outlineLevel="0" collapsed="false">
      <c r="E155" s="22" t="n">
        <v>6</v>
      </c>
      <c r="F155" s="24" t="n">
        <v>719</v>
      </c>
      <c r="G155" s="24" t="n">
        <f aca="false">(F155-F154)/(E155-E154)</f>
        <v>80</v>
      </c>
    </row>
    <row r="156" customFormat="false" ht="15" hidden="false" customHeight="false" outlineLevel="0" collapsed="false">
      <c r="C156" s="23" t="n">
        <v>3</v>
      </c>
      <c r="D156" s="22" t="n">
        <v>48</v>
      </c>
      <c r="E156" s="22" t="n">
        <v>7</v>
      </c>
      <c r="F156" s="24" t="n">
        <v>765</v>
      </c>
      <c r="G156" s="24" t="n">
        <f aca="false">(F156-F155)/(E156-E155)</f>
        <v>46</v>
      </c>
      <c r="J156" s="24" t="n">
        <v>480</v>
      </c>
      <c r="K156" s="31" t="n">
        <f aca="false">G156*0.000000001/60</f>
        <v>7.66666666666667E-010</v>
      </c>
      <c r="L156" s="34" t="n">
        <f aca="false">K156*(1+LN(C156/0.076))/(2*PI()*C156*D156)</f>
        <v>3.96191131611489E-012</v>
      </c>
    </row>
    <row r="157" customFormat="false" ht="15" hidden="false" customHeight="false" outlineLevel="0" collapsed="false">
      <c r="C157" s="23" t="n">
        <v>3</v>
      </c>
      <c r="D157" s="22" t="n">
        <v>48</v>
      </c>
      <c r="E157" s="22" t="n">
        <v>8</v>
      </c>
      <c r="F157" s="24" t="n">
        <v>819</v>
      </c>
      <c r="G157" s="24" t="n">
        <f aca="false">(F157-F156)/(E157-E156)</f>
        <v>54</v>
      </c>
      <c r="J157" s="24" t="n">
        <v>480</v>
      </c>
      <c r="K157" s="31" t="n">
        <f aca="false">G157*0.000000001/60</f>
        <v>9E-010</v>
      </c>
      <c r="L157" s="34" t="n">
        <f aca="false">K157*(1+LN(C157/0.076))/(2*PI()*C157*D157)</f>
        <v>4.65093937109139E-012</v>
      </c>
    </row>
    <row r="158" customFormat="false" ht="15" hidden="false" customHeight="false" outlineLevel="0" collapsed="false">
      <c r="C158" s="23" t="n">
        <v>3</v>
      </c>
      <c r="D158" s="22" t="n">
        <v>48</v>
      </c>
      <c r="E158" s="22" t="n">
        <v>10</v>
      </c>
      <c r="F158" s="24" t="n">
        <v>958</v>
      </c>
      <c r="G158" s="24" t="n">
        <f aca="false">(F158-F157)/(E158-E157)</f>
        <v>69.5</v>
      </c>
      <c r="J158" s="24" t="n">
        <v>480</v>
      </c>
      <c r="K158" s="31" t="n">
        <f aca="false">G158*0.000000001/60</f>
        <v>1.15833333333333E-009</v>
      </c>
      <c r="L158" s="34" t="n">
        <f aca="false">K158*(1+LN(C158/0.076))/(2*PI()*C158*D158)</f>
        <v>5.98593122760836E-012</v>
      </c>
    </row>
    <row r="159" customFormat="false" ht="15" hidden="false" customHeight="false" outlineLevel="0" collapsed="false">
      <c r="C159" s="23" t="n">
        <v>3</v>
      </c>
      <c r="D159" s="22" t="n">
        <v>48</v>
      </c>
      <c r="E159" s="22" t="n">
        <v>15</v>
      </c>
      <c r="F159" s="24" t="n">
        <v>1218</v>
      </c>
      <c r="G159" s="24" t="n">
        <f aca="false">(F159-F158)/(E159-E158)</f>
        <v>52</v>
      </c>
      <c r="J159" s="24" t="n">
        <v>480</v>
      </c>
      <c r="K159" s="31" t="n">
        <f aca="false">G159*0.000000001/60</f>
        <v>8.66666666666667E-010</v>
      </c>
      <c r="L159" s="34" t="n">
        <f aca="false">K159*(1+LN(C159/0.076))/(2*PI()*C159*D159)</f>
        <v>4.47868235734726E-012</v>
      </c>
    </row>
    <row r="160" customFormat="false" ht="15" hidden="false" customHeight="false" outlineLevel="0" collapsed="false">
      <c r="C160" s="23" t="n">
        <v>3</v>
      </c>
      <c r="D160" s="22" t="n">
        <v>48</v>
      </c>
      <c r="E160" s="22" t="n">
        <v>26</v>
      </c>
      <c r="F160" s="24" t="n">
        <v>1650</v>
      </c>
      <c r="G160" s="24" t="n">
        <f aca="false">(F160-F159)/(E160-E159)</f>
        <v>39.2727272727273</v>
      </c>
      <c r="J160" s="24" t="n">
        <v>480</v>
      </c>
      <c r="K160" s="31" t="n">
        <f aca="false">G160*0.000000001/60</f>
        <v>6.54545454545455E-010</v>
      </c>
      <c r="L160" s="34" t="n">
        <f aca="false">K160*(1+LN(C160/0.076))/(2*PI()*C160*D160)</f>
        <v>3.38250136079374E-012</v>
      </c>
      <c r="M160" s="35" t="n">
        <f aca="false">AVERAGE(L156:L160)</f>
        <v>4.49199312659113E-012</v>
      </c>
    </row>
    <row r="161" customFormat="false" ht="15" hidden="false" customHeight="false" outlineLevel="0" collapsed="false">
      <c r="A161" s="1" t="s">
        <v>26</v>
      </c>
      <c r="B161" s="1" t="s">
        <v>65</v>
      </c>
      <c r="C161" s="23" t="n">
        <f aca="false">12-9.5</f>
        <v>2.5</v>
      </c>
      <c r="D161" s="22" t="n">
        <v>50</v>
      </c>
      <c r="E161" s="22" t="n">
        <v>0</v>
      </c>
      <c r="F161" s="24" t="n">
        <v>0</v>
      </c>
      <c r="I161" s="25" t="n">
        <v>45741.61875</v>
      </c>
    </row>
    <row r="162" customFormat="false" ht="15" hidden="false" customHeight="false" outlineLevel="0" collapsed="false">
      <c r="E162" s="22" t="n">
        <v>2</v>
      </c>
      <c r="F162" s="24" t="n">
        <v>489</v>
      </c>
      <c r="G162" s="24" t="n">
        <f aca="false">(F162-F161)/(E162-E161)</f>
        <v>244.5</v>
      </c>
    </row>
    <row r="163" customFormat="false" ht="15" hidden="false" customHeight="false" outlineLevel="0" collapsed="false">
      <c r="E163" s="22" t="n">
        <v>4</v>
      </c>
      <c r="F163" s="24" t="n">
        <v>865</v>
      </c>
      <c r="G163" s="24" t="n">
        <f aca="false">(F163-F162)/(E163-E162)</f>
        <v>188</v>
      </c>
    </row>
    <row r="164" customFormat="false" ht="15" hidden="false" customHeight="false" outlineLevel="0" collapsed="false">
      <c r="E164" s="22" t="n">
        <v>6</v>
      </c>
      <c r="F164" s="24" t="n">
        <v>1218</v>
      </c>
      <c r="G164" s="24" t="n">
        <f aca="false">(F164-F163)/(E164-E163)</f>
        <v>176.5</v>
      </c>
    </row>
    <row r="165" customFormat="false" ht="15" hidden="false" customHeight="false" outlineLevel="0" collapsed="false">
      <c r="E165" s="22" t="n">
        <v>10</v>
      </c>
      <c r="F165" s="24" t="n">
        <v>1787</v>
      </c>
      <c r="G165" s="24" t="n">
        <f aca="false">(F165-F164)/(E165-E164)</f>
        <v>142.25</v>
      </c>
    </row>
    <row r="166" customFormat="false" ht="15" hidden="false" customHeight="false" outlineLevel="0" collapsed="false">
      <c r="E166" s="22" t="n">
        <v>12</v>
      </c>
      <c r="F166" s="24" t="n">
        <v>2064</v>
      </c>
      <c r="G166" s="24" t="n">
        <f aca="false">(F166-F165)/(E166-E165)</f>
        <v>138.5</v>
      </c>
    </row>
    <row r="167" customFormat="false" ht="15" hidden="false" customHeight="false" outlineLevel="0" collapsed="false">
      <c r="C167" s="23" t="n">
        <v>2.5</v>
      </c>
      <c r="D167" s="22" t="n">
        <v>50</v>
      </c>
      <c r="E167" s="22" t="n">
        <v>14</v>
      </c>
      <c r="F167" s="24" t="n">
        <v>2312</v>
      </c>
      <c r="G167" s="24" t="n">
        <f aca="false">(F167-F166)/(E167-E166)</f>
        <v>124</v>
      </c>
      <c r="J167" s="37" t="n">
        <v>681</v>
      </c>
      <c r="K167" s="31" t="n">
        <f aca="false">G167*0.000000001/60</f>
        <v>2.06666666666667E-009</v>
      </c>
      <c r="L167" s="34" t="n">
        <f aca="false">K167*(1+LN(C167/0.076))/(2*PI()*C167*D167)</f>
        <v>1.18235309833271E-011</v>
      </c>
    </row>
    <row r="168" customFormat="false" ht="15" hidden="false" customHeight="false" outlineLevel="0" collapsed="false">
      <c r="C168" s="23" t="n">
        <v>2.5</v>
      </c>
      <c r="D168" s="22" t="n">
        <v>50</v>
      </c>
      <c r="E168" s="22" t="n">
        <v>18</v>
      </c>
      <c r="F168" s="24" t="n">
        <v>2817</v>
      </c>
      <c r="G168" s="24" t="n">
        <f aca="false">(F168-F167)/(E168-E167)</f>
        <v>126.25</v>
      </c>
      <c r="J168" s="37" t="n">
        <v>681</v>
      </c>
      <c r="K168" s="31" t="n">
        <f aca="false">G168*0.000000001/60</f>
        <v>2.10416666666667E-009</v>
      </c>
      <c r="L168" s="34" t="n">
        <f aca="false">K168*(1+LN(C168/0.076))/(2*PI()*C168*D168)</f>
        <v>1.20380708600407E-011</v>
      </c>
    </row>
    <row r="169" customFormat="false" ht="15" hidden="false" customHeight="false" outlineLevel="0" collapsed="false">
      <c r="C169" s="23" t="n">
        <v>2.5</v>
      </c>
      <c r="D169" s="22" t="n">
        <v>50</v>
      </c>
      <c r="E169" s="22" t="n">
        <v>20</v>
      </c>
      <c r="F169" s="24" t="n">
        <v>3034</v>
      </c>
      <c r="G169" s="24" t="n">
        <f aca="false">(F169-F168)/(E169-E168)</f>
        <v>108.5</v>
      </c>
      <c r="J169" s="37" t="n">
        <v>681</v>
      </c>
      <c r="K169" s="31" t="n">
        <f aca="false">G169*0.000000001/60</f>
        <v>1.80833333333333E-009</v>
      </c>
      <c r="L169" s="34" t="n">
        <f aca="false">K169*(1+LN(C169/0.076))/(2*PI()*C169*D169)</f>
        <v>1.03455896104112E-011</v>
      </c>
      <c r="M169" s="35" t="n">
        <f aca="false">AVERAGE(L167:L169)</f>
        <v>1.14023971512597E-011</v>
      </c>
    </row>
    <row r="170" customFormat="false" ht="15" hidden="false" customHeight="false" outlineLevel="0" collapsed="false">
      <c r="A170" s="1" t="s">
        <v>26</v>
      </c>
      <c r="B170" s="1" t="s">
        <v>66</v>
      </c>
      <c r="C170" s="23" t="n">
        <f aca="false">8.5-6.5</f>
        <v>2</v>
      </c>
      <c r="D170" s="22" t="n">
        <v>50</v>
      </c>
      <c r="E170" s="22" t="n">
        <v>0</v>
      </c>
      <c r="F170" s="24" t="n">
        <v>0</v>
      </c>
      <c r="I170" s="25" t="n">
        <v>45741.6361111111</v>
      </c>
    </row>
    <row r="171" customFormat="false" ht="15" hidden="false" customHeight="false" outlineLevel="0" collapsed="false">
      <c r="E171" s="22" t="n">
        <v>1</v>
      </c>
      <c r="F171" s="24" t="n">
        <v>328</v>
      </c>
      <c r="G171" s="24" t="n">
        <f aca="false">(F171-F170)/(E171-E170)</f>
        <v>328</v>
      </c>
    </row>
    <row r="172" customFormat="false" ht="15" hidden="false" customHeight="false" outlineLevel="0" collapsed="false">
      <c r="E172" s="22" t="n">
        <v>3</v>
      </c>
      <c r="F172" s="24" t="n">
        <v>779</v>
      </c>
      <c r="G172" s="24" t="n">
        <f aca="false">(F172-F171)/(E172-E171)</f>
        <v>225.5</v>
      </c>
    </row>
    <row r="173" customFormat="false" ht="15" hidden="false" customHeight="false" outlineLevel="0" collapsed="false">
      <c r="E173" s="22" t="n">
        <v>4</v>
      </c>
      <c r="F173" s="24" t="n">
        <v>993</v>
      </c>
      <c r="G173" s="24" t="n">
        <f aca="false">(F173-F172)/(E173-E172)</f>
        <v>214</v>
      </c>
    </row>
    <row r="174" customFormat="false" ht="15" hidden="false" customHeight="false" outlineLevel="0" collapsed="false">
      <c r="E174" s="22" t="n">
        <v>5</v>
      </c>
      <c r="F174" s="24" t="n">
        <v>1195</v>
      </c>
      <c r="G174" s="24" t="n">
        <f aca="false">(F174-F173)/(E174-E173)</f>
        <v>202</v>
      </c>
    </row>
    <row r="175" customFormat="false" ht="15" hidden="false" customHeight="false" outlineLevel="0" collapsed="false">
      <c r="E175" s="22" t="n">
        <v>7</v>
      </c>
      <c r="F175" s="24" t="n">
        <v>1550</v>
      </c>
      <c r="G175" s="24" t="n">
        <f aca="false">(F175-F174)/(E175-E174)</f>
        <v>177.5</v>
      </c>
    </row>
    <row r="176" customFormat="false" ht="15" hidden="false" customHeight="false" outlineLevel="0" collapsed="false">
      <c r="E176" s="22" t="n">
        <v>9</v>
      </c>
      <c r="F176" s="24" t="n">
        <v>1953</v>
      </c>
      <c r="G176" s="24" t="n">
        <f aca="false">(F176-F175)/(E176-E175)</f>
        <v>201.5</v>
      </c>
    </row>
    <row r="177" customFormat="false" ht="15" hidden="false" customHeight="false" outlineLevel="0" collapsed="false">
      <c r="E177" s="22" t="n">
        <v>10</v>
      </c>
      <c r="F177" s="24" t="n">
        <v>2142</v>
      </c>
      <c r="G177" s="24" t="n">
        <f aca="false">(F177-F176)/(E177-E176)</f>
        <v>189</v>
      </c>
    </row>
    <row r="178" customFormat="false" ht="15" hidden="false" customHeight="false" outlineLevel="0" collapsed="false">
      <c r="C178" s="23" t="n">
        <v>2</v>
      </c>
      <c r="D178" s="22" t="n">
        <v>49.9</v>
      </c>
      <c r="E178" s="22" t="n">
        <v>15</v>
      </c>
      <c r="F178" s="24" t="n">
        <v>3018</v>
      </c>
      <c r="G178" s="24" t="n">
        <f aca="false">(F178-F177)/(E178-E177)</f>
        <v>175.2</v>
      </c>
      <c r="J178" s="24" t="n">
        <v>499</v>
      </c>
      <c r="K178" s="31" t="n">
        <f aca="false">G178*0.000000001/60</f>
        <v>2.92E-009</v>
      </c>
      <c r="L178" s="34" t="n">
        <f aca="false">K178*(1+LN(C178/0.076))/(2*PI()*C178*D178)</f>
        <v>1.98846301367768E-011</v>
      </c>
    </row>
    <row r="179" customFormat="false" ht="15" hidden="false" customHeight="false" outlineLevel="0" collapsed="false">
      <c r="C179" s="23" t="n">
        <v>2</v>
      </c>
      <c r="D179" s="22" t="n">
        <v>49.9</v>
      </c>
      <c r="E179" s="22" t="n">
        <v>18</v>
      </c>
      <c r="F179" s="24" t="n">
        <v>3506</v>
      </c>
      <c r="G179" s="24" t="n">
        <f aca="false">(F179-F178)/(E179-E178)</f>
        <v>162.666666666667</v>
      </c>
      <c r="J179" s="24" t="n">
        <v>499</v>
      </c>
      <c r="K179" s="31" t="n">
        <f aca="false">G179*0.000000001/60</f>
        <v>2.71111111111111E-009</v>
      </c>
      <c r="L179" s="34" t="n">
        <f aca="false">K179*(1+LN(C179/0.076))/(2*PI()*C179*D179)</f>
        <v>1.84621375699145E-011</v>
      </c>
    </row>
    <row r="180" customFormat="false" ht="15" hidden="false" customHeight="false" outlineLevel="0" collapsed="false">
      <c r="C180" s="23" t="n">
        <v>2</v>
      </c>
      <c r="D180" s="22" t="n">
        <v>49.9</v>
      </c>
      <c r="E180" s="22" t="n">
        <v>20</v>
      </c>
      <c r="F180" s="24" t="n">
        <v>3838</v>
      </c>
      <c r="G180" s="24" t="n">
        <f aca="false">(F180-F179)/(E180-E179)</f>
        <v>166</v>
      </c>
      <c r="J180" s="24" t="n">
        <v>499</v>
      </c>
      <c r="K180" s="31" t="n">
        <f aca="false">G180*0.000000001/60</f>
        <v>2.76666666666667E-009</v>
      </c>
      <c r="L180" s="34" t="n">
        <f aca="false">K180*(1+LN(C180/0.076))/(2*PI()*C180*D180)</f>
        <v>1.88404600611013E-011</v>
      </c>
      <c r="M180" s="35" t="n">
        <f aca="false">AVERAGE(L178:L180)</f>
        <v>1.90624092559308E-011</v>
      </c>
    </row>
    <row r="181" customFormat="false" ht="15" hidden="false" customHeight="false" outlineLevel="0" collapsed="false">
      <c r="A181" s="1" t="s">
        <v>26</v>
      </c>
      <c r="B181" s="1" t="s">
        <v>53</v>
      </c>
      <c r="C181" s="23" t="n">
        <f aca="false">5.5-3</f>
        <v>2.5</v>
      </c>
      <c r="D181" s="22" t="n">
        <v>50</v>
      </c>
      <c r="E181" s="22" t="n">
        <v>0</v>
      </c>
      <c r="F181" s="24" t="n">
        <v>0</v>
      </c>
      <c r="I181" s="25" t="n">
        <v>45741.6527777778</v>
      </c>
    </row>
    <row r="182" customFormat="false" ht="15" hidden="false" customHeight="false" outlineLevel="0" collapsed="false">
      <c r="E182" s="22" t="n">
        <v>1</v>
      </c>
      <c r="F182" s="24" t="n">
        <v>214</v>
      </c>
      <c r="G182" s="24" t="n">
        <f aca="false">(F182-F181)/(E182-E181)</f>
        <v>214</v>
      </c>
    </row>
    <row r="183" customFormat="false" ht="15" hidden="false" customHeight="false" outlineLevel="0" collapsed="false">
      <c r="E183" s="22" t="n">
        <v>2</v>
      </c>
      <c r="F183" s="24" t="n">
        <v>393</v>
      </c>
      <c r="G183" s="24" t="n">
        <f aca="false">(F183-F182)/(E183-E182)</f>
        <v>179</v>
      </c>
    </row>
    <row r="184" customFormat="false" ht="15" hidden="false" customHeight="false" outlineLevel="0" collapsed="false">
      <c r="E184" s="22" t="n">
        <v>3</v>
      </c>
      <c r="F184" s="24" t="n">
        <v>552</v>
      </c>
      <c r="G184" s="24" t="n">
        <f aca="false">(F184-F183)/(E184-E183)</f>
        <v>159</v>
      </c>
    </row>
    <row r="185" customFormat="false" ht="15" hidden="false" customHeight="false" outlineLevel="0" collapsed="false">
      <c r="E185" s="22" t="n">
        <v>5</v>
      </c>
      <c r="F185" s="24" t="n">
        <v>802</v>
      </c>
      <c r="G185" s="24" t="n">
        <f aca="false">(F185-F184)/(E185-E184)</f>
        <v>125</v>
      </c>
    </row>
    <row r="186" customFormat="false" ht="15" hidden="false" customHeight="false" outlineLevel="0" collapsed="false">
      <c r="E186" s="22" t="n">
        <v>8</v>
      </c>
      <c r="F186" s="24" t="n">
        <v>1138</v>
      </c>
      <c r="G186" s="24" t="n">
        <f aca="false">(F186-F185)/(E186-E185)</f>
        <v>112</v>
      </c>
    </row>
    <row r="187" customFormat="false" ht="15" hidden="false" customHeight="false" outlineLevel="0" collapsed="false">
      <c r="E187" s="22" t="n">
        <v>10</v>
      </c>
      <c r="F187" s="24" t="n">
        <v>1355</v>
      </c>
      <c r="G187" s="24" t="n">
        <f aca="false">(F187-F186)/(E187-E186)</f>
        <v>108.5</v>
      </c>
    </row>
    <row r="188" customFormat="false" ht="15" hidden="false" customHeight="false" outlineLevel="0" collapsed="false">
      <c r="E188" s="22" t="n">
        <v>12</v>
      </c>
      <c r="F188" s="24" t="n">
        <v>1527</v>
      </c>
      <c r="G188" s="24" t="n">
        <f aca="false">(F188-F187)/(E188-E187)</f>
        <v>86</v>
      </c>
    </row>
    <row r="189" customFormat="false" ht="15" hidden="false" customHeight="false" outlineLevel="0" collapsed="false">
      <c r="E189" s="22" t="n">
        <v>15</v>
      </c>
      <c r="F189" s="24" t="n">
        <v>1795</v>
      </c>
      <c r="G189" s="24" t="n">
        <f aca="false">(F189-F188)/(E189-E188)</f>
        <v>89.3333333333333</v>
      </c>
    </row>
    <row r="190" customFormat="false" ht="15" hidden="false" customHeight="false" outlineLevel="0" collapsed="false">
      <c r="E190" s="22" t="n">
        <v>20</v>
      </c>
      <c r="F190" s="24" t="n">
        <v>2244</v>
      </c>
      <c r="G190" s="24" t="n">
        <f aca="false">(F190-F189)/(E190-E189)</f>
        <v>89.8</v>
      </c>
    </row>
    <row r="191" customFormat="false" ht="15" hidden="false" customHeight="false" outlineLevel="0" collapsed="false">
      <c r="C191" s="23" t="n">
        <v>2.5</v>
      </c>
      <c r="D191" s="22" t="n">
        <v>47.8</v>
      </c>
      <c r="E191" s="22" t="n">
        <v>52</v>
      </c>
      <c r="F191" s="24" t="n">
        <v>4302</v>
      </c>
      <c r="G191" s="24" t="n">
        <f aca="false">(F191-F190)/(E191-E190)</f>
        <v>64.3125</v>
      </c>
      <c r="J191" s="24" t="n">
        <v>478</v>
      </c>
      <c r="K191" s="31" t="n">
        <f aca="false">G191*0.000000001/60</f>
        <v>1.071875E-009</v>
      </c>
      <c r="L191" s="34" t="n">
        <f aca="false">K191*(1+LN(C191/0.076))/(2*PI()*C191*D191)</f>
        <v>6.41450293869975E-012</v>
      </c>
    </row>
    <row r="192" customFormat="false" ht="15" hidden="false" customHeight="false" outlineLevel="0" collapsed="false">
      <c r="C192" s="23" t="n">
        <v>2.5</v>
      </c>
      <c r="D192" s="22" t="n">
        <v>47.8</v>
      </c>
      <c r="E192" s="22" t="n">
        <v>892</v>
      </c>
      <c r="F192" s="24" t="n">
        <v>40347</v>
      </c>
      <c r="G192" s="24" t="n">
        <f aca="false">(F192-F191)/(E192-E191)</f>
        <v>42.9107142857143</v>
      </c>
      <c r="J192" s="24" t="n">
        <v>478</v>
      </c>
      <c r="K192" s="31" t="n">
        <f aca="false">G192*0.000000001/60</f>
        <v>7.15178571428572E-010</v>
      </c>
      <c r="L192" s="34" t="n">
        <f aca="false">K192*(1+LN(C192/0.076))/(2*PI()*C192*D192)</f>
        <v>4.27989742099001E-012</v>
      </c>
      <c r="M192" s="35" t="n">
        <f aca="false">AVERAGE(L191:L192)</f>
        <v>5.34720017984488E-012</v>
      </c>
    </row>
    <row r="193" customFormat="false" ht="15" hidden="false" customHeight="false" outlineLevel="0" collapsed="false">
      <c r="A193" s="1" t="s">
        <v>21</v>
      </c>
      <c r="B193" s="1" t="s">
        <v>67</v>
      </c>
      <c r="C193" s="23" t="n">
        <f aca="false">10.8-8.5</f>
        <v>2.3</v>
      </c>
      <c r="D193" s="22" t="n">
        <v>100</v>
      </c>
      <c r="E193" s="22" t="n">
        <v>0</v>
      </c>
      <c r="F193" s="24" t="n">
        <v>0</v>
      </c>
      <c r="I193" s="25" t="n">
        <v>45742.2958333333</v>
      </c>
    </row>
    <row r="194" customFormat="false" ht="15" hidden="false" customHeight="false" outlineLevel="0" collapsed="false">
      <c r="E194" s="22" t="n">
        <v>1</v>
      </c>
      <c r="F194" s="24" t="n">
        <v>553</v>
      </c>
      <c r="G194" s="24" t="n">
        <f aca="false">(F194-F193)/(E194-E193)</f>
        <v>553</v>
      </c>
    </row>
    <row r="195" customFormat="false" ht="15" hidden="false" customHeight="false" outlineLevel="0" collapsed="false">
      <c r="E195" s="22" t="n">
        <v>2</v>
      </c>
      <c r="F195" s="24" t="n">
        <v>1034</v>
      </c>
      <c r="G195" s="24" t="n">
        <f aca="false">(F195-F194)/(E195-E194)</f>
        <v>481</v>
      </c>
    </row>
    <row r="196" customFormat="false" ht="15" hidden="false" customHeight="false" outlineLevel="0" collapsed="false">
      <c r="E196" s="22" t="n">
        <v>3</v>
      </c>
      <c r="F196" s="24" t="n">
        <v>1458</v>
      </c>
      <c r="G196" s="24" t="n">
        <f aca="false">(F196-F195)/(E196-E195)</f>
        <v>424</v>
      </c>
    </row>
    <row r="197" customFormat="false" ht="15" hidden="false" customHeight="false" outlineLevel="0" collapsed="false">
      <c r="E197" s="22" t="n">
        <v>5</v>
      </c>
      <c r="F197" s="24" t="n">
        <v>2201</v>
      </c>
      <c r="G197" s="24" t="n">
        <f aca="false">(F197-F196)/(E197-E196)</f>
        <v>371.5</v>
      </c>
    </row>
    <row r="198" customFormat="false" ht="15" hidden="false" customHeight="false" outlineLevel="0" collapsed="false">
      <c r="E198" s="22" t="n">
        <v>7</v>
      </c>
      <c r="F198" s="24" t="n">
        <v>2884</v>
      </c>
      <c r="G198" s="24" t="n">
        <f aca="false">(F198-F197)/(E198-E197)</f>
        <v>341.5</v>
      </c>
    </row>
    <row r="199" customFormat="false" ht="15" hidden="false" customHeight="false" outlineLevel="0" collapsed="false">
      <c r="E199" s="22" t="n">
        <v>10</v>
      </c>
      <c r="F199" s="24" t="n">
        <v>3794</v>
      </c>
      <c r="G199" s="24" t="n">
        <f aca="false">(F199-F198)/(E199-E198)</f>
        <v>303.333333333333</v>
      </c>
    </row>
    <row r="200" customFormat="false" ht="15" hidden="false" customHeight="false" outlineLevel="0" collapsed="false">
      <c r="E200" s="22" t="n">
        <v>12</v>
      </c>
      <c r="F200" s="24" t="n">
        <v>4338</v>
      </c>
      <c r="G200" s="24" t="n">
        <f aca="false">(F200-F199)/(E200-E199)</f>
        <v>272</v>
      </c>
    </row>
    <row r="201" customFormat="false" ht="15" hidden="false" customHeight="false" outlineLevel="0" collapsed="false">
      <c r="C201" s="23" t="n">
        <v>2.3</v>
      </c>
      <c r="D201" s="22" t="n">
        <v>98</v>
      </c>
      <c r="E201" s="22" t="n">
        <v>15</v>
      </c>
      <c r="F201" s="24" t="n">
        <v>5113</v>
      </c>
      <c r="G201" s="24" t="n">
        <f aca="false">(F201-F200)/(E201-E200)</f>
        <v>258.333333333333</v>
      </c>
      <c r="J201" s="24" t="n">
        <v>980</v>
      </c>
      <c r="K201" s="31" t="n">
        <f aca="false">G201*0.000000001/60</f>
        <v>4.30555555555556E-009</v>
      </c>
      <c r="L201" s="34" t="n">
        <f aca="false">K201*(1+LN(C201/0.076))/(2*PI()*C201*D201)</f>
        <v>1.34068644272802E-011</v>
      </c>
    </row>
    <row r="202" customFormat="false" ht="15" hidden="false" customHeight="false" outlineLevel="0" collapsed="false">
      <c r="C202" s="23" t="n">
        <v>2.3</v>
      </c>
      <c r="D202" s="22" t="n">
        <v>98</v>
      </c>
      <c r="E202" s="22" t="n">
        <v>17</v>
      </c>
      <c r="F202" s="24" t="n">
        <v>5603</v>
      </c>
      <c r="G202" s="24" t="n">
        <f aca="false">(F202-F201)/(E202-E201)</f>
        <v>245</v>
      </c>
      <c r="J202" s="24" t="n">
        <v>980</v>
      </c>
      <c r="K202" s="31" t="n">
        <f aca="false">G202*0.000000001/60</f>
        <v>4.08333333333333E-009</v>
      </c>
      <c r="L202" s="34" t="n">
        <f aca="false">K202*(1+LN(C202/0.076))/(2*PI()*C202*D202)</f>
        <v>1.27148972310335E-011</v>
      </c>
    </row>
    <row r="203" customFormat="false" ht="15" hidden="false" customHeight="false" outlineLevel="0" collapsed="false">
      <c r="C203" s="23" t="n">
        <v>2.3</v>
      </c>
      <c r="D203" s="22" t="n">
        <v>98</v>
      </c>
      <c r="E203" s="22" t="n">
        <v>20</v>
      </c>
      <c r="F203" s="24" t="n">
        <v>6291</v>
      </c>
      <c r="G203" s="24" t="n">
        <f aca="false">(F203-F202)/(E203-E202)</f>
        <v>229.333333333333</v>
      </c>
      <c r="J203" s="24" t="n">
        <v>980</v>
      </c>
      <c r="K203" s="31" t="n">
        <f aca="false">G203*0.000000001/60</f>
        <v>3.82222222222222E-009</v>
      </c>
      <c r="L203" s="34" t="n">
        <f aca="false">K203*(1+LN(C203/0.076))/(2*PI()*C203*D203)</f>
        <v>1.19018357754436E-011</v>
      </c>
      <c r="M203" s="35" t="n">
        <f aca="false">AVERAGE(L201:L203)</f>
        <v>1.26745324779191E-011</v>
      </c>
    </row>
    <row r="204" customFormat="false" ht="15" hidden="false" customHeight="false" outlineLevel="0" collapsed="false">
      <c r="A204" s="1" t="s">
        <v>21</v>
      </c>
      <c r="B204" s="1" t="s">
        <v>60</v>
      </c>
      <c r="C204" s="23" t="n">
        <f aca="false">7.5-5.5</f>
        <v>2</v>
      </c>
      <c r="D204" s="22" t="n">
        <v>100</v>
      </c>
      <c r="E204" s="22" t="n">
        <v>0</v>
      </c>
      <c r="F204" s="24" t="n">
        <v>0</v>
      </c>
      <c r="I204" s="25" t="n">
        <v>45742.3138888889</v>
      </c>
    </row>
    <row r="205" customFormat="false" ht="15" hidden="false" customHeight="false" outlineLevel="0" collapsed="false">
      <c r="E205" s="22" t="n">
        <v>1</v>
      </c>
      <c r="F205" s="24" t="n">
        <v>439</v>
      </c>
      <c r="G205" s="24" t="n">
        <f aca="false">(F205-F204)/(E205-E204)</f>
        <v>439</v>
      </c>
    </row>
    <row r="206" customFormat="false" ht="15" hidden="false" customHeight="false" outlineLevel="0" collapsed="false">
      <c r="E206" s="22" t="n">
        <v>2</v>
      </c>
      <c r="F206" s="24" t="n">
        <v>801</v>
      </c>
      <c r="G206" s="24" t="n">
        <f aca="false">(F206-F205)/(E206-E205)</f>
        <v>362</v>
      </c>
    </row>
    <row r="207" customFormat="false" ht="15" hidden="false" customHeight="false" outlineLevel="0" collapsed="false">
      <c r="E207" s="22" t="n">
        <v>3</v>
      </c>
      <c r="F207" s="24" t="n">
        <v>1143</v>
      </c>
      <c r="G207" s="24" t="n">
        <f aca="false">(F207-F206)/(E207-E206)</f>
        <v>342</v>
      </c>
    </row>
    <row r="208" customFormat="false" ht="15" hidden="false" customHeight="false" outlineLevel="0" collapsed="false">
      <c r="E208" s="22" t="n">
        <v>5</v>
      </c>
      <c r="F208" s="24" t="n">
        <v>1716</v>
      </c>
      <c r="G208" s="24" t="n">
        <f aca="false">(F208-F207)/(E208-E207)</f>
        <v>286.5</v>
      </c>
    </row>
    <row r="209" customFormat="false" ht="15" hidden="false" customHeight="false" outlineLevel="0" collapsed="false">
      <c r="E209" s="22" t="n">
        <v>7</v>
      </c>
      <c r="F209" s="24" t="n">
        <v>2249</v>
      </c>
      <c r="G209" s="24" t="n">
        <f aca="false">(F209-F208)/(E209-E208)</f>
        <v>266.5</v>
      </c>
    </row>
    <row r="210" customFormat="false" ht="15" hidden="false" customHeight="false" outlineLevel="0" collapsed="false">
      <c r="E210" s="22" t="n">
        <v>10</v>
      </c>
      <c r="F210" s="24" t="n">
        <v>2997</v>
      </c>
      <c r="G210" s="24" t="n">
        <f aca="false">(F210-F209)/(E210-E209)</f>
        <v>249.333333333333</v>
      </c>
    </row>
    <row r="211" customFormat="false" ht="15" hidden="false" customHeight="false" outlineLevel="0" collapsed="false">
      <c r="E211" s="22" t="n">
        <v>12</v>
      </c>
      <c r="F211" s="24" t="n">
        <v>3471</v>
      </c>
      <c r="G211" s="24" t="n">
        <f aca="false">(F211-F210)/(E211-E210)</f>
        <v>237</v>
      </c>
    </row>
    <row r="212" customFormat="false" ht="15" hidden="false" customHeight="false" outlineLevel="0" collapsed="false">
      <c r="C212" s="23" t="n">
        <v>2</v>
      </c>
      <c r="D212" s="22" t="n">
        <v>98.3</v>
      </c>
      <c r="E212" s="22" t="n">
        <v>15</v>
      </c>
      <c r="F212" s="24" t="n">
        <v>4105</v>
      </c>
      <c r="G212" s="24" t="n">
        <f aca="false">(F212-F211)/(E212-E211)</f>
        <v>211.333333333333</v>
      </c>
      <c r="J212" s="24" t="n">
        <v>983</v>
      </c>
      <c r="K212" s="31" t="n">
        <f aca="false">G212*0.000000001/60</f>
        <v>3.52222222222222E-009</v>
      </c>
      <c r="L212" s="34" t="n">
        <f aca="false">K212*(1+LN(C212/0.076))/(2*PI()*C212*D212)</f>
        <v>1.21758263730208E-011</v>
      </c>
    </row>
    <row r="213" customFormat="false" ht="15" hidden="false" customHeight="false" outlineLevel="0" collapsed="false">
      <c r="C213" s="23" t="n">
        <v>2</v>
      </c>
      <c r="D213" s="22" t="n">
        <v>98.3</v>
      </c>
      <c r="E213" s="22" t="n">
        <v>17</v>
      </c>
      <c r="F213" s="24" t="n">
        <v>4531</v>
      </c>
      <c r="G213" s="24" t="n">
        <f aca="false">(F213-F212)/(E213-E212)</f>
        <v>213</v>
      </c>
      <c r="J213" s="24" t="n">
        <v>983</v>
      </c>
      <c r="K213" s="31" t="n">
        <f aca="false">G213*0.000000001/60</f>
        <v>3.55E-009</v>
      </c>
      <c r="L213" s="34" t="n">
        <f aca="false">K213*(1+LN(C213/0.076))/(2*PI()*C213*D213)</f>
        <v>1.22718502403159E-011</v>
      </c>
    </row>
    <row r="214" customFormat="false" ht="15" hidden="false" customHeight="false" outlineLevel="0" collapsed="false">
      <c r="C214" s="23" t="n">
        <v>2</v>
      </c>
      <c r="D214" s="22" t="n">
        <v>98.3</v>
      </c>
      <c r="E214" s="22" t="n">
        <v>20</v>
      </c>
      <c r="F214" s="24" t="n">
        <v>5121</v>
      </c>
      <c r="G214" s="24" t="n">
        <f aca="false">(F214-F213)/(E214-E213)</f>
        <v>196.666666666667</v>
      </c>
      <c r="J214" s="24" t="n">
        <v>983</v>
      </c>
      <c r="K214" s="31" t="n">
        <f aca="false">G214*0.000000001/60</f>
        <v>3.27777777777778E-009</v>
      </c>
      <c r="L214" s="34" t="n">
        <f aca="false">K214*(1+LN(C214/0.076))/(2*PI()*C214*D214)</f>
        <v>1.13308163408238E-011</v>
      </c>
      <c r="M214" s="35" t="n">
        <f aca="false">AVERAGE(L212:L214)</f>
        <v>1.19261643180535E-011</v>
      </c>
    </row>
    <row r="215" customFormat="false" ht="15" hidden="false" customHeight="false" outlineLevel="0" collapsed="false">
      <c r="A215" s="1" t="s">
        <v>21</v>
      </c>
      <c r="B215" s="1" t="s">
        <v>61</v>
      </c>
      <c r="C215" s="23" t="n">
        <f aca="false">4.5-2</f>
        <v>2.5</v>
      </c>
      <c r="D215" s="22" t="n">
        <v>50</v>
      </c>
      <c r="E215" s="22" t="n">
        <v>0</v>
      </c>
      <c r="F215" s="24" t="n">
        <v>0</v>
      </c>
      <c r="I215" s="25" t="n">
        <v>45742.3305555556</v>
      </c>
    </row>
    <row r="216" customFormat="false" ht="15" hidden="false" customHeight="false" outlineLevel="0" collapsed="false">
      <c r="E216" s="22" t="n">
        <v>1</v>
      </c>
      <c r="F216" s="24" t="n">
        <v>1837</v>
      </c>
      <c r="G216" s="24" t="n">
        <f aca="false">(F216-F215)/(E216-E215)</f>
        <v>1837</v>
      </c>
    </row>
    <row r="217" customFormat="false" ht="15" hidden="false" customHeight="false" outlineLevel="0" collapsed="false">
      <c r="E217" s="22" t="n">
        <v>2</v>
      </c>
      <c r="F217" s="24" t="n">
        <v>3391</v>
      </c>
      <c r="G217" s="24" t="n">
        <f aca="false">(F217-F216)/(E217-E216)</f>
        <v>1554</v>
      </c>
    </row>
    <row r="218" customFormat="false" ht="15" hidden="false" customHeight="false" outlineLevel="0" collapsed="false">
      <c r="E218" s="22" t="n">
        <v>3</v>
      </c>
      <c r="F218" s="24" t="n">
        <v>4792</v>
      </c>
      <c r="G218" s="24" t="n">
        <f aca="false">(F218-F217)/(E218-E217)</f>
        <v>1401</v>
      </c>
    </row>
    <row r="219" customFormat="false" ht="15" hidden="false" customHeight="false" outlineLevel="0" collapsed="false">
      <c r="E219" s="22" t="n">
        <v>5</v>
      </c>
      <c r="F219" s="24" t="n">
        <v>7176</v>
      </c>
      <c r="G219" s="24" t="n">
        <f aca="false">(F219-F218)/(E219-E218)</f>
        <v>1192</v>
      </c>
    </row>
    <row r="220" customFormat="false" ht="15" hidden="false" customHeight="false" outlineLevel="0" collapsed="false">
      <c r="E220" s="22" t="n">
        <v>7</v>
      </c>
      <c r="F220" s="24" t="n">
        <v>9143</v>
      </c>
      <c r="G220" s="24" t="n">
        <f aca="false">(F220-F219)/(E220-E219)</f>
        <v>983.5</v>
      </c>
    </row>
    <row r="221" customFormat="false" ht="15" hidden="false" customHeight="false" outlineLevel="0" collapsed="false">
      <c r="E221" s="22" t="n">
        <v>10</v>
      </c>
      <c r="F221" s="24" t="n">
        <v>11651</v>
      </c>
      <c r="G221" s="24" t="n">
        <f aca="false">(F221-F220)/(E221-E220)</f>
        <v>836</v>
      </c>
    </row>
    <row r="222" customFormat="false" ht="15" hidden="false" customHeight="false" outlineLevel="0" collapsed="false">
      <c r="E222" s="22" t="n">
        <v>12</v>
      </c>
      <c r="F222" s="24" t="n">
        <v>13196</v>
      </c>
      <c r="G222" s="24" t="n">
        <f aca="false">(F222-F221)/(E222-E221)</f>
        <v>772.5</v>
      </c>
    </row>
    <row r="223" customFormat="false" ht="15" hidden="false" customHeight="false" outlineLevel="0" collapsed="false">
      <c r="E223" s="22" t="n">
        <v>15</v>
      </c>
      <c r="F223" s="24" t="n">
        <v>15281</v>
      </c>
      <c r="G223" s="24" t="n">
        <f aca="false">(F223-F222)/(E223-E222)</f>
        <v>695</v>
      </c>
    </row>
    <row r="224" customFormat="false" ht="15" hidden="false" customHeight="false" outlineLevel="0" collapsed="false">
      <c r="C224" s="23" t="n">
        <v>2.5</v>
      </c>
      <c r="D224" s="22" t="n">
        <v>49.3</v>
      </c>
      <c r="E224" s="22" t="n">
        <v>17</v>
      </c>
      <c r="F224" s="24" t="n">
        <v>16621</v>
      </c>
      <c r="G224" s="24" t="n">
        <f aca="false">(F224-F223)/(E224-E223)</f>
        <v>670</v>
      </c>
      <c r="J224" s="24" t="n">
        <v>493</v>
      </c>
      <c r="K224" s="31" t="n">
        <f aca="false">G224*0.000000001/60</f>
        <v>1.11666666666667E-008</v>
      </c>
      <c r="L224" s="34" t="n">
        <f aca="false">K224*(1+LN(C224/0.076))/(2*PI()*C224*D224)</f>
        <v>6.47922999315346E-011</v>
      </c>
    </row>
    <row r="225" customFormat="false" ht="15" hidden="false" customHeight="false" outlineLevel="0" collapsed="false">
      <c r="C225" s="23" t="n">
        <v>2.5</v>
      </c>
      <c r="D225" s="22" t="n">
        <v>49.3</v>
      </c>
      <c r="E225" s="22" t="n">
        <v>20</v>
      </c>
      <c r="F225" s="24" t="n">
        <v>18478</v>
      </c>
      <c r="G225" s="24" t="n">
        <f aca="false">(F225-F224)/(E225-E224)</f>
        <v>619</v>
      </c>
      <c r="J225" s="24" t="n">
        <v>493</v>
      </c>
      <c r="K225" s="31" t="n">
        <f aca="false">G225*0.000000001/60</f>
        <v>1.03166666666667E-008</v>
      </c>
      <c r="L225" s="34" t="n">
        <f aca="false">K225*(1+LN(C225/0.076))/(2*PI()*C225*D225)</f>
        <v>5.98603487427163E-011</v>
      </c>
    </row>
    <row r="226" customFormat="false" ht="15" hidden="false" customHeight="false" outlineLevel="0" collapsed="false">
      <c r="C226" s="23" t="n">
        <v>2.5</v>
      </c>
      <c r="D226" s="22" t="n">
        <v>49.3</v>
      </c>
      <c r="E226" s="22" t="n">
        <v>21</v>
      </c>
      <c r="F226" s="24" t="n">
        <v>19116</v>
      </c>
      <c r="G226" s="24" t="n">
        <f aca="false">(F226-F225)/(E226-E225)</f>
        <v>638</v>
      </c>
      <c r="J226" s="24" t="n">
        <v>493</v>
      </c>
      <c r="K226" s="31" t="n">
        <f aca="false">G226*0.000000001/60</f>
        <v>1.06333333333333E-008</v>
      </c>
      <c r="L226" s="34" t="n">
        <f aca="false">K226*(1+LN(C226/0.076))/(2*PI()*C226*D226)</f>
        <v>6.16977423228643E-011</v>
      </c>
      <c r="M226" s="35" t="n">
        <f aca="false">AVERAGE(L224:L226)</f>
        <v>6.21167969990384E-011</v>
      </c>
    </row>
    <row r="227" customFormat="false" ht="15" hidden="false" customHeight="false" outlineLevel="0" collapsed="false">
      <c r="A227" s="1" t="s">
        <v>24</v>
      </c>
      <c r="B227" s="1" t="s">
        <v>68</v>
      </c>
      <c r="C227" s="23" t="n">
        <f aca="false">12.3-9.5</f>
        <v>2.8</v>
      </c>
      <c r="I227" s="25" t="s">
        <v>69</v>
      </c>
    </row>
    <row r="228" customFormat="false" ht="15" hidden="false" customHeight="false" outlineLevel="0" collapsed="false">
      <c r="A228" s="1" t="s">
        <v>24</v>
      </c>
      <c r="B228" s="1" t="s">
        <v>52</v>
      </c>
      <c r="C228" s="23" t="n">
        <f aca="false">9-6.5</f>
        <v>2.5</v>
      </c>
      <c r="D228" s="22" t="n">
        <v>100</v>
      </c>
      <c r="E228" s="22" t="n">
        <v>0</v>
      </c>
      <c r="F228" s="24" t="n">
        <v>0</v>
      </c>
      <c r="I228" s="25" t="n">
        <v>45742.3618055556</v>
      </c>
    </row>
    <row r="229" customFormat="false" ht="15" hidden="false" customHeight="false" outlineLevel="0" collapsed="false">
      <c r="E229" s="22" t="n">
        <v>0.5</v>
      </c>
      <c r="F229" s="24" t="n">
        <v>6921</v>
      </c>
      <c r="G229" s="24" t="n">
        <f aca="false">(F229-F228)/(E229-E228)</f>
        <v>13842</v>
      </c>
    </row>
    <row r="230" customFormat="false" ht="15" hidden="false" customHeight="false" outlineLevel="0" collapsed="false">
      <c r="E230" s="22" t="n">
        <v>1</v>
      </c>
      <c r="F230" s="24" t="n">
        <v>13775</v>
      </c>
      <c r="G230" s="24" t="n">
        <f aca="false">(F230-F229)/(E230-E229)</f>
        <v>13708</v>
      </c>
    </row>
    <row r="231" customFormat="false" ht="15" hidden="false" customHeight="false" outlineLevel="0" collapsed="false">
      <c r="E231" s="22" t="n">
        <v>2</v>
      </c>
      <c r="F231" s="24" t="n">
        <v>26661</v>
      </c>
      <c r="G231" s="24" t="n">
        <f aca="false">(F231-F230)/(E231-E230)</f>
        <v>12886</v>
      </c>
    </row>
    <row r="232" customFormat="false" ht="15" hidden="false" customHeight="false" outlineLevel="0" collapsed="false">
      <c r="E232" s="22" t="n">
        <v>3</v>
      </c>
      <c r="F232" s="24" t="n">
        <v>39321</v>
      </c>
      <c r="G232" s="24" t="n">
        <f aca="false">(F232-F231)/(E232-E231)</f>
        <v>12660</v>
      </c>
    </row>
    <row r="233" customFormat="false" ht="15" hidden="false" customHeight="false" outlineLevel="0" collapsed="false">
      <c r="E233" s="22" t="n">
        <v>4</v>
      </c>
      <c r="F233" s="24" t="n">
        <v>51537</v>
      </c>
      <c r="G233" s="24" t="n">
        <f aca="false">(F233-F232)/(E233-E232)</f>
        <v>12216</v>
      </c>
    </row>
    <row r="234" customFormat="false" ht="15" hidden="false" customHeight="false" outlineLevel="0" collapsed="false">
      <c r="E234" s="22" t="n">
        <v>0</v>
      </c>
      <c r="F234" s="24" t="n">
        <v>0</v>
      </c>
    </row>
    <row r="235" customFormat="false" ht="15" hidden="false" customHeight="false" outlineLevel="0" collapsed="false">
      <c r="E235" s="22" t="n">
        <v>0.5</v>
      </c>
      <c r="F235" s="24" t="n">
        <v>6020</v>
      </c>
      <c r="G235" s="24" t="n">
        <f aca="false">(F235-F234)/(E235-E234)</f>
        <v>12040</v>
      </c>
    </row>
    <row r="236" customFormat="false" ht="15" hidden="false" customHeight="false" outlineLevel="0" collapsed="false">
      <c r="E236" s="22" t="n">
        <v>1</v>
      </c>
      <c r="F236" s="24" t="n">
        <v>11620</v>
      </c>
      <c r="G236" s="24" t="n">
        <f aca="false">(F236-F235)/(E236-E235)</f>
        <v>11200</v>
      </c>
    </row>
    <row r="237" customFormat="false" ht="15" hidden="false" customHeight="false" outlineLevel="0" collapsed="false">
      <c r="C237" s="23" t="n">
        <v>2.5</v>
      </c>
      <c r="D237" s="22" t="n">
        <v>94.4</v>
      </c>
      <c r="E237" s="22" t="n">
        <v>4</v>
      </c>
      <c r="F237" s="24" t="n">
        <v>44161</v>
      </c>
      <c r="G237" s="24" t="n">
        <f aca="false">(F237-F236)/(E237-E236)</f>
        <v>10847</v>
      </c>
      <c r="J237" s="24" t="n">
        <v>944</v>
      </c>
      <c r="K237" s="31" t="n">
        <f aca="false">G237*0.000000001/60</f>
        <v>1.80783333333333E-007</v>
      </c>
      <c r="L237" s="34" t="n">
        <f aca="false">K237*(1+LN(C237/0.076))/(2*PI()*C237*D237)</f>
        <v>5.4781404018653E-010</v>
      </c>
    </row>
    <row r="238" customFormat="false" ht="15" hidden="false" customHeight="false" outlineLevel="0" collapsed="false">
      <c r="C238" s="23" t="n">
        <v>2.5</v>
      </c>
      <c r="D238" s="22" t="n">
        <v>94.4</v>
      </c>
      <c r="E238" s="22" t="n">
        <v>5</v>
      </c>
      <c r="F238" s="24" t="n">
        <v>54431</v>
      </c>
      <c r="G238" s="24" t="n">
        <f aca="false">(F238-F237)/(E238-E237)</f>
        <v>10270</v>
      </c>
      <c r="J238" s="24" t="n">
        <v>944</v>
      </c>
      <c r="K238" s="31" t="n">
        <f aca="false">G238*0.000000001/60</f>
        <v>1.71166666666667E-007</v>
      </c>
      <c r="L238" s="34" t="n">
        <f aca="false">K238*(1+LN(C238/0.076))/(2*PI()*C238*D238)</f>
        <v>5.18673383674349E-010</v>
      </c>
      <c r="M238" s="35" t="n">
        <f aca="false">AVERAGE(L237:L238)</f>
        <v>5.3324371193044E-010</v>
      </c>
    </row>
    <row r="239" customFormat="false" ht="15" hidden="false" customHeight="false" outlineLevel="0" collapsed="false">
      <c r="A239" s="1" t="s">
        <v>24</v>
      </c>
      <c r="B239" s="1" t="s">
        <v>53</v>
      </c>
      <c r="C239" s="23" t="n">
        <f aca="false">5.5-3</f>
        <v>2.5</v>
      </c>
      <c r="D239" s="22" t="n">
        <v>50</v>
      </c>
      <c r="E239" s="22" t="n">
        <v>0</v>
      </c>
      <c r="F239" s="24" t="n">
        <v>0</v>
      </c>
      <c r="I239" s="25" t="n">
        <v>45742.3770833333</v>
      </c>
    </row>
    <row r="240" customFormat="false" ht="15" hidden="false" customHeight="false" outlineLevel="0" collapsed="false">
      <c r="E240" s="22" t="n">
        <v>1</v>
      </c>
      <c r="F240" s="24" t="n">
        <v>2496</v>
      </c>
      <c r="G240" s="24" t="n">
        <f aca="false">(F240-F239)/(E240-E239)</f>
        <v>2496</v>
      </c>
    </row>
    <row r="241" customFormat="false" ht="15" hidden="false" customHeight="false" outlineLevel="0" collapsed="false">
      <c r="E241" s="22" t="n">
        <v>2</v>
      </c>
      <c r="F241" s="24" t="n">
        <v>4801</v>
      </c>
      <c r="G241" s="24" t="n">
        <f aca="false">(F241-F240)/(E241-E240)</f>
        <v>2305</v>
      </c>
    </row>
    <row r="242" customFormat="false" ht="15" hidden="false" customHeight="false" outlineLevel="0" collapsed="false">
      <c r="E242" s="22" t="n">
        <v>3</v>
      </c>
      <c r="F242" s="24" t="n">
        <v>6901</v>
      </c>
      <c r="G242" s="24" t="n">
        <f aca="false">(F242-F241)/(E242-E241)</f>
        <v>2100</v>
      </c>
    </row>
    <row r="243" customFormat="false" ht="15" hidden="false" customHeight="false" outlineLevel="0" collapsed="false">
      <c r="E243" s="22" t="n">
        <v>5</v>
      </c>
      <c r="F243" s="24" t="n">
        <v>10621</v>
      </c>
      <c r="G243" s="24" t="n">
        <f aca="false">(F243-F242)/(E243-E242)</f>
        <v>1860</v>
      </c>
    </row>
    <row r="244" customFormat="false" ht="15" hidden="false" customHeight="false" outlineLevel="0" collapsed="false">
      <c r="E244" s="22" t="n">
        <v>7</v>
      </c>
      <c r="F244" s="24" t="n">
        <v>13706</v>
      </c>
      <c r="G244" s="24" t="n">
        <f aca="false">(F244-F243)/(E244-E243)</f>
        <v>1542.5</v>
      </c>
    </row>
    <row r="245" customFormat="false" ht="15" hidden="false" customHeight="false" outlineLevel="0" collapsed="false">
      <c r="E245" s="22" t="n">
        <v>10</v>
      </c>
      <c r="F245" s="24" t="n">
        <v>17705</v>
      </c>
      <c r="G245" s="24" t="n">
        <f aca="false">(F245-F244)/(E245-E244)</f>
        <v>1333</v>
      </c>
    </row>
    <row r="246" customFormat="false" ht="15" hidden="false" customHeight="false" outlineLevel="0" collapsed="false">
      <c r="E246" s="22" t="n">
        <v>12</v>
      </c>
      <c r="F246" s="24" t="n">
        <v>20102</v>
      </c>
      <c r="G246" s="24" t="n">
        <f aca="false">(F246-F245)/(E246-E245)</f>
        <v>1198.5</v>
      </c>
    </row>
    <row r="247" customFormat="false" ht="15" hidden="false" customHeight="false" outlineLevel="0" collapsed="false">
      <c r="E247" s="22" t="n">
        <v>15</v>
      </c>
      <c r="F247" s="24" t="n">
        <v>23361</v>
      </c>
      <c r="G247" s="24" t="n">
        <f aca="false">(F247-F246)/(E247-E246)</f>
        <v>1086.33333333333</v>
      </c>
    </row>
    <row r="248" customFormat="false" ht="15" hidden="false" customHeight="false" outlineLevel="0" collapsed="false">
      <c r="C248" s="23" t="n">
        <v>2.5</v>
      </c>
      <c r="D248" s="22" t="n">
        <v>46.2</v>
      </c>
      <c r="E248" s="22" t="n">
        <v>17</v>
      </c>
      <c r="F248" s="24" t="n">
        <v>25391</v>
      </c>
      <c r="G248" s="24" t="n">
        <f aca="false">(F248-F247)/(E248-E247)</f>
        <v>1015</v>
      </c>
      <c r="J248" s="24" t="n">
        <v>462</v>
      </c>
      <c r="K248" s="31" t="n">
        <f aca="false">G248*0.000000001/60</f>
        <v>1.69166666666667E-008</v>
      </c>
      <c r="L248" s="34" t="n">
        <f aca="false">K248*(1+LN(C248/0.076))/(2*PI()*C248*D248)</f>
        <v>1.04741690651419E-010</v>
      </c>
    </row>
    <row r="249" customFormat="false" ht="15" hidden="false" customHeight="false" outlineLevel="0" collapsed="false">
      <c r="C249" s="23" t="n">
        <v>2.5</v>
      </c>
      <c r="D249" s="22" t="n">
        <v>46.2</v>
      </c>
      <c r="E249" s="22" t="n">
        <v>20</v>
      </c>
      <c r="F249" s="24" t="n">
        <v>28261</v>
      </c>
      <c r="G249" s="24" t="n">
        <f aca="false">(F249-F248)/(E249-E248)</f>
        <v>956.666666666667</v>
      </c>
      <c r="J249" s="24" t="n">
        <v>462</v>
      </c>
      <c r="K249" s="31" t="n">
        <f aca="false">G249*0.000000001/60</f>
        <v>1.59444444444444E-008</v>
      </c>
      <c r="L249" s="34" t="n">
        <f aca="false">K249*(1+LN(C249/0.076))/(2*PI()*C249*D249)</f>
        <v>9.87220532576594E-011</v>
      </c>
      <c r="M249" s="35" t="n">
        <f aca="false">AVERAGE(L248:L249)</f>
        <v>1.01731871954539E-010</v>
      </c>
    </row>
    <row r="250" customFormat="false" ht="15" hidden="false" customHeight="false" outlineLevel="0" collapsed="false">
      <c r="A250" s="1" t="s">
        <v>26</v>
      </c>
      <c r="B250" s="1" t="s">
        <v>65</v>
      </c>
      <c r="C250" s="23" t="n">
        <f aca="false">12-9.5</f>
        <v>2.5</v>
      </c>
      <c r="D250" s="22" t="n">
        <v>50</v>
      </c>
      <c r="E250" s="22" t="n">
        <v>0</v>
      </c>
      <c r="F250" s="24" t="n">
        <v>0</v>
      </c>
      <c r="I250" s="25" t="n">
        <v>45742.3923611111</v>
      </c>
    </row>
    <row r="251" customFormat="false" ht="15" hidden="false" customHeight="false" outlineLevel="0" collapsed="false">
      <c r="E251" s="22" t="n">
        <v>1</v>
      </c>
      <c r="F251" s="24" t="n">
        <v>66</v>
      </c>
      <c r="G251" s="24" t="n">
        <f aca="false">(F251-F250)/(E251-E250)</f>
        <v>66</v>
      </c>
    </row>
    <row r="252" customFormat="false" ht="15" hidden="false" customHeight="false" outlineLevel="0" collapsed="false">
      <c r="E252" s="22" t="n">
        <v>2</v>
      </c>
      <c r="F252" s="24" t="n">
        <v>150</v>
      </c>
      <c r="G252" s="24" t="n">
        <f aca="false">(F252-F251)/(E252-E251)</f>
        <v>84</v>
      </c>
    </row>
    <row r="253" customFormat="false" ht="15" hidden="false" customHeight="false" outlineLevel="0" collapsed="false">
      <c r="E253" s="22" t="n">
        <v>3</v>
      </c>
      <c r="F253" s="24" t="n">
        <v>293</v>
      </c>
      <c r="G253" s="24" t="n">
        <f aca="false">(F253-F252)/(E253-E252)</f>
        <v>143</v>
      </c>
    </row>
    <row r="254" customFormat="false" ht="15" hidden="false" customHeight="false" outlineLevel="0" collapsed="false">
      <c r="E254" s="22" t="n">
        <v>5</v>
      </c>
      <c r="F254" s="24" t="n">
        <v>530</v>
      </c>
      <c r="G254" s="24" t="n">
        <f aca="false">(F254-F253)/(E254-E253)</f>
        <v>118.5</v>
      </c>
    </row>
    <row r="255" customFormat="false" ht="15" hidden="false" customHeight="false" outlineLevel="0" collapsed="false">
      <c r="E255" s="22" t="n">
        <v>7</v>
      </c>
      <c r="F255" s="24" t="n">
        <v>721</v>
      </c>
      <c r="G255" s="24" t="n">
        <f aca="false">(F255-F254)/(E255-E254)</f>
        <v>95.5</v>
      </c>
    </row>
    <row r="256" customFormat="false" ht="15" hidden="false" customHeight="false" outlineLevel="0" collapsed="false">
      <c r="E256" s="22" t="n">
        <v>10</v>
      </c>
      <c r="F256" s="24" t="n">
        <v>1006</v>
      </c>
      <c r="G256" s="24" t="n">
        <f aca="false">(F256-F255)/(E256-E255)</f>
        <v>95</v>
      </c>
    </row>
    <row r="257" customFormat="false" ht="15" hidden="false" customHeight="false" outlineLevel="0" collapsed="false">
      <c r="C257" s="23" t="n">
        <v>2.5</v>
      </c>
      <c r="D257" s="22" t="n">
        <v>50</v>
      </c>
      <c r="E257" s="22" t="n">
        <v>12</v>
      </c>
      <c r="F257" s="24" t="n">
        <v>1173</v>
      </c>
      <c r="G257" s="24" t="n">
        <f aca="false">(F257-F256)/(E257-E256)</f>
        <v>83.5</v>
      </c>
      <c r="J257" s="37" t="n">
        <v>679</v>
      </c>
      <c r="K257" s="31" t="n">
        <f aca="false">G257*0.000000001/60</f>
        <v>1.39166666666667E-009</v>
      </c>
      <c r="L257" s="34" t="n">
        <f aca="false">K257*(1+LN(C257/0.076))/(2*PI()*C257*D257)</f>
        <v>7.96181320248236E-012</v>
      </c>
    </row>
    <row r="258" customFormat="false" ht="15" hidden="false" customHeight="false" outlineLevel="0" collapsed="false">
      <c r="C258" s="23" t="n">
        <v>2.5</v>
      </c>
      <c r="D258" s="22" t="n">
        <v>50</v>
      </c>
      <c r="E258" s="22" t="n">
        <v>15</v>
      </c>
      <c r="F258" s="24" t="n">
        <v>1438</v>
      </c>
      <c r="G258" s="24" t="n">
        <f aca="false">(F258-F257)/(E258-E257)</f>
        <v>88.3333333333333</v>
      </c>
      <c r="J258" s="37" t="n">
        <v>679</v>
      </c>
      <c r="K258" s="31" t="n">
        <f aca="false">G258*0.000000001/60</f>
        <v>1.47222222222222E-009</v>
      </c>
      <c r="L258" s="34" t="n">
        <f aca="false">K258*(1+LN(C258/0.076))/(2*PI()*C258*D258)</f>
        <v>8.4226766413486E-012</v>
      </c>
      <c r="M258" s="35" t="n">
        <f aca="false">AVERAGE(L257:L258)</f>
        <v>8.19224492191548E-012</v>
      </c>
    </row>
    <row r="259" customFormat="false" ht="15" hidden="false" customHeight="false" outlineLevel="0" collapsed="false">
      <c r="E259" s="22" t="n">
        <v>17</v>
      </c>
      <c r="F259" s="24" t="n">
        <v>1642</v>
      </c>
      <c r="G259" s="24" t="n">
        <f aca="false">(F259-F258)/(E259-E258)</f>
        <v>102</v>
      </c>
    </row>
    <row r="260" customFormat="false" ht="15" hidden="false" customHeight="false" outlineLevel="0" collapsed="false">
      <c r="E260" s="22" t="n">
        <v>20</v>
      </c>
      <c r="F260" s="24" t="n">
        <v>1858</v>
      </c>
      <c r="G260" s="24" t="n">
        <f aca="false">(F260-F259)/(E260-E259)</f>
        <v>72</v>
      </c>
    </row>
    <row r="261" customFormat="false" ht="15" hidden="false" customHeight="false" outlineLevel="0" collapsed="false">
      <c r="A261" s="1" t="s">
        <v>26</v>
      </c>
      <c r="B261" s="1" t="s">
        <v>66</v>
      </c>
      <c r="C261" s="23" t="n">
        <f aca="false">8.5-6.5</f>
        <v>2</v>
      </c>
      <c r="D261" s="22" t="n">
        <v>50</v>
      </c>
      <c r="E261" s="22" t="n">
        <v>0</v>
      </c>
      <c r="F261" s="24" t="n">
        <v>0</v>
      </c>
      <c r="I261" s="25" t="n">
        <v>45742.4097222222</v>
      </c>
    </row>
    <row r="262" customFormat="false" ht="15" hidden="false" customHeight="false" outlineLevel="0" collapsed="false">
      <c r="E262" s="22" t="n">
        <v>1</v>
      </c>
      <c r="F262" s="24" t="n">
        <v>89</v>
      </c>
      <c r="G262" s="24" t="n">
        <f aca="false">(F262-F261)/(E262-E261)</f>
        <v>89</v>
      </c>
    </row>
    <row r="263" customFormat="false" ht="15" hidden="false" customHeight="false" outlineLevel="0" collapsed="false">
      <c r="E263" s="22" t="n">
        <v>2</v>
      </c>
      <c r="F263" s="24" t="n">
        <v>198</v>
      </c>
      <c r="G263" s="24" t="n">
        <f aca="false">(F263-F262)/(E263-E262)</f>
        <v>109</v>
      </c>
    </row>
    <row r="264" customFormat="false" ht="15" hidden="false" customHeight="false" outlineLevel="0" collapsed="false">
      <c r="E264" s="22" t="n">
        <v>3</v>
      </c>
      <c r="F264" s="24" t="n">
        <v>349</v>
      </c>
      <c r="G264" s="24" t="n">
        <f aca="false">(F264-F263)/(E264-E263)</f>
        <v>151</v>
      </c>
    </row>
    <row r="265" customFormat="false" ht="15" hidden="false" customHeight="false" outlineLevel="0" collapsed="false">
      <c r="E265" s="22" t="n">
        <v>5</v>
      </c>
      <c r="F265" s="24" t="n">
        <v>661</v>
      </c>
      <c r="G265" s="24" t="n">
        <f aca="false">(F265-F264)/(E265-E264)</f>
        <v>156</v>
      </c>
    </row>
    <row r="266" customFormat="false" ht="15" hidden="false" customHeight="false" outlineLevel="0" collapsed="false">
      <c r="E266" s="22" t="n">
        <v>7</v>
      </c>
      <c r="F266" s="24" t="n">
        <v>943</v>
      </c>
      <c r="G266" s="24" t="n">
        <f aca="false">(F266-F265)/(E266-E265)</f>
        <v>141</v>
      </c>
    </row>
    <row r="267" customFormat="false" ht="15" hidden="false" customHeight="false" outlineLevel="0" collapsed="false">
      <c r="E267" s="22" t="n">
        <v>10</v>
      </c>
      <c r="F267" s="24" t="n">
        <v>1351</v>
      </c>
      <c r="G267" s="24" t="n">
        <f aca="false">(F267-F266)/(E267-E266)</f>
        <v>136</v>
      </c>
    </row>
    <row r="268" customFormat="false" ht="15" hidden="false" customHeight="false" outlineLevel="0" collapsed="false">
      <c r="E268" s="22" t="n">
        <v>12</v>
      </c>
      <c r="F268" s="24" t="n">
        <v>1579</v>
      </c>
      <c r="G268" s="24" t="n">
        <f aca="false">(F268-F267)/(E268-E267)</f>
        <v>114</v>
      </c>
    </row>
    <row r="269" customFormat="false" ht="15" hidden="false" customHeight="false" outlineLevel="0" collapsed="false">
      <c r="E269" s="22" t="n">
        <v>15</v>
      </c>
      <c r="F269" s="24" t="n">
        <v>1938</v>
      </c>
      <c r="G269" s="24" t="n">
        <f aca="false">(F269-F268)/(E269-E268)</f>
        <v>119.666666666667</v>
      </c>
    </row>
    <row r="270" customFormat="false" ht="15" hidden="false" customHeight="false" outlineLevel="0" collapsed="false">
      <c r="C270" s="23" t="n">
        <v>2</v>
      </c>
      <c r="D270" s="22" t="n">
        <v>49.8</v>
      </c>
      <c r="E270" s="22" t="n">
        <v>17</v>
      </c>
      <c r="F270" s="24" t="n">
        <v>2143</v>
      </c>
      <c r="G270" s="24" t="n">
        <f aca="false">(F270-F269)/(E270-E269)</f>
        <v>102.5</v>
      </c>
      <c r="J270" s="24" t="n">
        <v>498</v>
      </c>
      <c r="K270" s="31" t="n">
        <f aca="false">G270*0.000000001/60</f>
        <v>1.70833333333333E-009</v>
      </c>
      <c r="L270" s="34" t="n">
        <f aca="false">K270*(1+LN(C270/0.076))/(2*PI()*C270*D270)</f>
        <v>1.16567768782985E-011</v>
      </c>
    </row>
    <row r="271" customFormat="false" ht="15" hidden="false" customHeight="false" outlineLevel="0" collapsed="false">
      <c r="C271" s="23" t="n">
        <v>2</v>
      </c>
      <c r="D271" s="22" t="n">
        <v>49.8</v>
      </c>
      <c r="E271" s="22" t="n">
        <v>20</v>
      </c>
      <c r="F271" s="24" t="n">
        <v>2484</v>
      </c>
      <c r="G271" s="24" t="n">
        <f aca="false">(F271-F270)/(E271-E270)</f>
        <v>113.666666666667</v>
      </c>
      <c r="J271" s="24" t="n">
        <v>498</v>
      </c>
      <c r="K271" s="31" t="n">
        <f aca="false">G271*0.000000001/60</f>
        <v>1.89444444444444E-009</v>
      </c>
      <c r="L271" s="34" t="n">
        <f aca="false">K271*(1+LN(C271/0.076))/(2*PI()*C271*D271)</f>
        <v>1.29267021642269E-011</v>
      </c>
      <c r="M271" s="35" t="n">
        <f aca="false">AVERAGE(L270:L271)</f>
        <v>1.22917395212627E-011</v>
      </c>
    </row>
    <row r="272" customFormat="false" ht="15" hidden="false" customHeight="false" outlineLevel="0" collapsed="false">
      <c r="A272" s="1" t="s">
        <v>26</v>
      </c>
      <c r="B272" s="1" t="s">
        <v>53</v>
      </c>
      <c r="C272" s="23" t="n">
        <f aca="false">5.5-3</f>
        <v>2.5</v>
      </c>
      <c r="D272" s="22" t="n">
        <v>50</v>
      </c>
      <c r="E272" s="22" t="n">
        <v>0</v>
      </c>
      <c r="F272" s="24" t="n">
        <v>0</v>
      </c>
      <c r="I272" s="25" t="n">
        <v>45742.4263888889</v>
      </c>
    </row>
    <row r="273" customFormat="false" ht="15" hidden="false" customHeight="false" outlineLevel="0" collapsed="false">
      <c r="E273" s="22" t="n">
        <v>1</v>
      </c>
      <c r="F273" s="24" t="n">
        <v>63</v>
      </c>
      <c r="G273" s="24" t="n">
        <f aca="false">(F273-F272)/(E273-E272)</f>
        <v>63</v>
      </c>
    </row>
    <row r="274" customFormat="false" ht="15" hidden="false" customHeight="false" outlineLevel="0" collapsed="false">
      <c r="E274" s="22" t="n">
        <v>3</v>
      </c>
      <c r="F274" s="24" t="n">
        <v>186</v>
      </c>
      <c r="G274" s="24" t="n">
        <f aca="false">(F274-F273)/(E274-E273)</f>
        <v>61.5</v>
      </c>
    </row>
    <row r="275" customFormat="false" ht="15" hidden="false" customHeight="false" outlineLevel="0" collapsed="false">
      <c r="E275" s="22" t="n">
        <v>5</v>
      </c>
      <c r="F275" s="24" t="n">
        <v>314</v>
      </c>
      <c r="G275" s="24" t="n">
        <f aca="false">(F275-F274)/(E275-E274)</f>
        <v>64</v>
      </c>
    </row>
    <row r="276" customFormat="false" ht="15" hidden="false" customHeight="false" outlineLevel="0" collapsed="false">
      <c r="C276" s="23" t="n">
        <v>2.5</v>
      </c>
      <c r="D276" s="22" t="n">
        <v>47.8</v>
      </c>
      <c r="E276" s="22" t="n">
        <v>7</v>
      </c>
      <c r="F276" s="24" t="n">
        <v>395</v>
      </c>
      <c r="G276" s="24" t="n">
        <f aca="false">(F276-F275)/(E276-E275)</f>
        <v>40.5</v>
      </c>
      <c r="J276" s="24" t="n">
        <v>478</v>
      </c>
      <c r="K276" s="31" t="n">
        <f aca="false">G276*0.000000001/60</f>
        <v>6.75E-010</v>
      </c>
      <c r="L276" s="34" t="n">
        <f aca="false">K276*(1+LN(C276/0.076))/(2*PI()*C276*D276)</f>
        <v>4.03945374565349E-012</v>
      </c>
    </row>
    <row r="277" customFormat="false" ht="15" hidden="false" customHeight="false" outlineLevel="0" collapsed="false">
      <c r="C277" s="23" t="n">
        <v>2.5</v>
      </c>
      <c r="D277" s="22" t="n">
        <v>47.8</v>
      </c>
      <c r="E277" s="22" t="n">
        <v>70</v>
      </c>
      <c r="F277" s="24" t="n">
        <v>2964</v>
      </c>
      <c r="G277" s="24" t="n">
        <f aca="false">(F277-F276)/(E277-E276)</f>
        <v>40.7777777777778</v>
      </c>
      <c r="J277" s="24" t="n">
        <v>478</v>
      </c>
      <c r="K277" s="31" t="n">
        <f aca="false">G277*0.000000001/60</f>
        <v>6.7962962962963E-010</v>
      </c>
      <c r="L277" s="34" t="n">
        <f aca="false">K277*(1+LN(C277/0.076))/(2*PI()*C277*D277)</f>
        <v>4.06715918972519E-012</v>
      </c>
      <c r="M277" s="35" t="n">
        <f aca="false">AVERAGE(L276:L277)</f>
        <v>4.05330646768934E-012</v>
      </c>
    </row>
    <row r="278" customFormat="false" ht="15" hidden="false" customHeight="false" outlineLevel="0" collapsed="false">
      <c r="A278" s="1" t="s">
        <v>19</v>
      </c>
      <c r="B278" s="1" t="s">
        <v>70</v>
      </c>
      <c r="C278" s="23" t="n">
        <f aca="false">15.7-14</f>
        <v>1.7</v>
      </c>
      <c r="I278" s="25" t="s">
        <v>71</v>
      </c>
    </row>
    <row r="279" customFormat="false" ht="15" hidden="false" customHeight="false" outlineLevel="0" collapsed="false">
      <c r="A279" s="1" t="s">
        <v>19</v>
      </c>
      <c r="B279" s="1" t="s">
        <v>72</v>
      </c>
      <c r="C279" s="23" t="n">
        <f aca="false">13-10.5</f>
        <v>2.5</v>
      </c>
      <c r="I279" s="25" t="s">
        <v>73</v>
      </c>
    </row>
    <row r="280" customFormat="false" ht="15" hidden="false" customHeight="false" outlineLevel="0" collapsed="false">
      <c r="A280" s="38" t="s">
        <v>19</v>
      </c>
      <c r="B280" s="38" t="s">
        <v>74</v>
      </c>
      <c r="C280" s="39" t="n">
        <f aca="false">9.5-8</f>
        <v>1.5</v>
      </c>
      <c r="D280" s="40"/>
      <c r="E280" s="40"/>
      <c r="F280" s="41"/>
      <c r="G280" s="41"/>
      <c r="H280" s="39"/>
      <c r="I280" s="42"/>
      <c r="J280" s="41"/>
      <c r="K280" s="40"/>
      <c r="L280" s="40"/>
      <c r="M280" s="40"/>
    </row>
    <row r="281" customFormat="false" ht="15" hidden="false" customHeight="false" outlineLevel="0" collapsed="false">
      <c r="A281" s="1" t="s">
        <v>24</v>
      </c>
      <c r="B281" s="1" t="s">
        <v>68</v>
      </c>
      <c r="C281" s="23" t="n">
        <f aca="false">12.3-9.5</f>
        <v>2.8</v>
      </c>
      <c r="D281" s="22" t="n">
        <v>50</v>
      </c>
      <c r="E281" s="22" t="n">
        <v>0</v>
      </c>
      <c r="F281" s="24" t="n">
        <v>0</v>
      </c>
      <c r="I281" s="25" t="n">
        <v>45755.3881944444</v>
      </c>
    </row>
    <row r="282" customFormat="false" ht="15" hidden="false" customHeight="false" outlineLevel="0" collapsed="false">
      <c r="E282" s="22" t="n">
        <v>1</v>
      </c>
      <c r="F282" s="24" t="n">
        <v>9927</v>
      </c>
      <c r="G282" s="24" t="n">
        <f aca="false">(F282-F281)/(E282-E281)</f>
        <v>9927</v>
      </c>
    </row>
    <row r="283" customFormat="false" ht="15" hidden="false" customHeight="false" outlineLevel="0" collapsed="false">
      <c r="E283" s="22" t="n">
        <v>2</v>
      </c>
      <c r="F283" s="24" t="n">
        <v>16920</v>
      </c>
      <c r="G283" s="24" t="n">
        <f aca="false">(F283-F282)/(E283-E282)</f>
        <v>6993</v>
      </c>
    </row>
    <row r="284" customFormat="false" ht="15" hidden="false" customHeight="false" outlineLevel="0" collapsed="false">
      <c r="E284" s="22" t="n">
        <v>3</v>
      </c>
      <c r="F284" s="24" t="n">
        <v>22670</v>
      </c>
      <c r="G284" s="24" t="n">
        <f aca="false">(F284-F283)/(E284-E283)</f>
        <v>5750</v>
      </c>
    </row>
    <row r="285" customFormat="false" ht="15" hidden="false" customHeight="false" outlineLevel="0" collapsed="false">
      <c r="E285" s="22" t="n">
        <v>4</v>
      </c>
      <c r="F285" s="24" t="n">
        <v>27728</v>
      </c>
      <c r="G285" s="24" t="n">
        <f aca="false">(F285-F284)/(E285-E284)</f>
        <v>5058</v>
      </c>
    </row>
    <row r="286" customFormat="false" ht="15" hidden="false" customHeight="false" outlineLevel="0" collapsed="false">
      <c r="E286" s="22" t="n">
        <v>9</v>
      </c>
      <c r="F286" s="24" t="n">
        <v>53257</v>
      </c>
      <c r="G286" s="24" t="n">
        <f aca="false">(F286-F285)/(E286-E285)</f>
        <v>5105.8</v>
      </c>
    </row>
    <row r="287" customFormat="false" ht="15" hidden="false" customHeight="false" outlineLevel="0" collapsed="false">
      <c r="C287" s="23" t="n">
        <v>2.8</v>
      </c>
      <c r="D287" s="22" t="n">
        <v>49.1</v>
      </c>
      <c r="E287" s="22" t="n">
        <v>11</v>
      </c>
      <c r="F287" s="24" t="n">
        <v>62678</v>
      </c>
      <c r="G287" s="24" t="n">
        <f aca="false">(F287-F286)/(E287-E286)</f>
        <v>4710.5</v>
      </c>
      <c r="J287" s="24" t="n">
        <v>491</v>
      </c>
      <c r="K287" s="31" t="n">
        <f aca="false">G287*0.000000001/60</f>
        <v>7.85083333333333E-008</v>
      </c>
      <c r="L287" s="34" t="n">
        <f aca="false">K287*(1+LN(C287/0.076))/(2*PI()*C287*D287)</f>
        <v>4.1867860460247E-010</v>
      </c>
    </row>
    <row r="288" customFormat="false" ht="15" hidden="false" customHeight="false" outlineLevel="0" collapsed="false">
      <c r="C288" s="23" t="n">
        <v>2.8</v>
      </c>
      <c r="D288" s="22" t="n">
        <v>49.1</v>
      </c>
      <c r="E288" s="22" t="n">
        <v>13</v>
      </c>
      <c r="F288" s="24" t="n">
        <v>72267</v>
      </c>
      <c r="G288" s="24" t="n">
        <f aca="false">(F288-F287)/(E288-E287)</f>
        <v>4794.5</v>
      </c>
      <c r="J288" s="24" t="n">
        <v>491</v>
      </c>
      <c r="K288" s="31" t="n">
        <f aca="false">G288*0.000000001/60</f>
        <v>7.99083333333334E-008</v>
      </c>
      <c r="L288" s="34" t="n">
        <f aca="false">K288*(1+LN(C288/0.076))/(2*PI()*C288*D288)</f>
        <v>4.26144691596761E-010</v>
      </c>
    </row>
    <row r="289" customFormat="false" ht="15" hidden="false" customHeight="false" outlineLevel="0" collapsed="false">
      <c r="C289" s="23" t="n">
        <v>2.8</v>
      </c>
      <c r="D289" s="22" t="n">
        <v>49.1</v>
      </c>
      <c r="E289" s="22" t="n">
        <v>15</v>
      </c>
      <c r="F289" s="24" t="n">
        <v>81623</v>
      </c>
      <c r="G289" s="24" t="n">
        <f aca="false">(F289-F288)/(E289-E288)</f>
        <v>4678</v>
      </c>
      <c r="J289" s="24" t="n">
        <v>491</v>
      </c>
      <c r="K289" s="31" t="n">
        <f aca="false">G289*0.000000001/60</f>
        <v>7.79666666666667E-008</v>
      </c>
      <c r="L289" s="34" t="n">
        <f aca="false">K289*(1+LN(C289/0.076))/(2*PI()*C289*D289)</f>
        <v>4.15789939991583E-010</v>
      </c>
      <c r="M289" s="35" t="n">
        <f aca="false">AVERAGE(L287:L289)</f>
        <v>4.20204412063605E-010</v>
      </c>
    </row>
    <row r="290" customFormat="false" ht="15" hidden="false" customHeight="false" outlineLevel="0" collapsed="false">
      <c r="A290" s="1" t="s">
        <v>19</v>
      </c>
      <c r="B290" s="1" t="s">
        <v>70</v>
      </c>
      <c r="C290" s="23" t="n">
        <f aca="false">15.7-14</f>
        <v>1.7</v>
      </c>
      <c r="D290" s="22" t="n">
        <v>100</v>
      </c>
      <c r="E290" s="22" t="n">
        <v>0</v>
      </c>
      <c r="F290" s="24" t="n">
        <v>0</v>
      </c>
      <c r="I290" s="25" t="n">
        <v>45755.4020833333</v>
      </c>
    </row>
    <row r="291" customFormat="false" ht="15" hidden="false" customHeight="false" outlineLevel="0" collapsed="false">
      <c r="E291" s="22" t="n">
        <v>1</v>
      </c>
      <c r="F291" s="24" t="n">
        <v>110</v>
      </c>
      <c r="G291" s="24" t="n">
        <f aca="false">(F291-F290)/(E291-E290)</f>
        <v>110</v>
      </c>
    </row>
    <row r="292" customFormat="false" ht="15" hidden="false" customHeight="false" outlineLevel="0" collapsed="false">
      <c r="E292" s="22" t="n">
        <v>2</v>
      </c>
      <c r="F292" s="24" t="n">
        <v>179</v>
      </c>
      <c r="G292" s="24" t="n">
        <f aca="false">(F292-F291)/(E292-E291)</f>
        <v>69</v>
      </c>
    </row>
    <row r="293" customFormat="false" ht="15" hidden="false" customHeight="false" outlineLevel="0" collapsed="false">
      <c r="E293" s="22" t="n">
        <v>3</v>
      </c>
      <c r="F293" s="24" t="n">
        <v>226</v>
      </c>
      <c r="G293" s="24" t="n">
        <f aca="false">(F293-F292)/(E293-E292)</f>
        <v>47</v>
      </c>
    </row>
    <row r="294" customFormat="false" ht="15" hidden="false" customHeight="false" outlineLevel="0" collapsed="false">
      <c r="E294" s="22" t="n">
        <v>4</v>
      </c>
      <c r="F294" s="24" t="n">
        <v>264</v>
      </c>
      <c r="G294" s="24" t="n">
        <f aca="false">(F294-F293)/(E294-E293)</f>
        <v>38</v>
      </c>
    </row>
    <row r="295" customFormat="false" ht="15" hidden="false" customHeight="false" outlineLevel="0" collapsed="false">
      <c r="E295" s="22" t="n">
        <v>5</v>
      </c>
      <c r="F295" s="24" t="n">
        <v>295</v>
      </c>
      <c r="G295" s="24" t="n">
        <f aca="false">(F295-F294)/(E295-E294)</f>
        <v>31</v>
      </c>
    </row>
    <row r="296" customFormat="false" ht="15" hidden="false" customHeight="false" outlineLevel="0" collapsed="false">
      <c r="E296" s="22" t="n">
        <v>10</v>
      </c>
      <c r="F296" s="24" t="n">
        <v>404</v>
      </c>
      <c r="G296" s="24" t="n">
        <f aca="false">(F296-F295)/(E296-E295)</f>
        <v>21.8</v>
      </c>
    </row>
    <row r="297" customFormat="false" ht="15" hidden="false" customHeight="false" outlineLevel="0" collapsed="false">
      <c r="E297" s="22" t="n">
        <v>15</v>
      </c>
      <c r="F297" s="24" t="n">
        <v>469</v>
      </c>
      <c r="G297" s="24" t="n">
        <f aca="false">(F297-F296)/(E297-E296)</f>
        <v>13</v>
      </c>
    </row>
    <row r="298" customFormat="false" ht="15" hidden="false" customHeight="false" outlineLevel="0" collapsed="false">
      <c r="E298" s="22" t="n">
        <v>20</v>
      </c>
      <c r="F298" s="24" t="n">
        <v>522</v>
      </c>
      <c r="G298" s="24" t="n">
        <f aca="false">(F298-F297)/(E298-E297)</f>
        <v>10.6</v>
      </c>
    </row>
    <row r="299" customFormat="false" ht="15" hidden="false" customHeight="false" outlineLevel="0" collapsed="false">
      <c r="C299" s="23" t="n">
        <v>1.7</v>
      </c>
      <c r="D299" s="22" t="n">
        <v>97.1</v>
      </c>
      <c r="E299" s="22" t="n">
        <v>25</v>
      </c>
      <c r="F299" s="24" t="n">
        <v>562</v>
      </c>
      <c r="G299" s="24" t="n">
        <f aca="false">(F299-F298)/(E299-E298)</f>
        <v>8</v>
      </c>
      <c r="J299" s="24" t="n">
        <v>971</v>
      </c>
      <c r="K299" s="31" t="n">
        <f aca="false">G299*0.000000001/60</f>
        <v>1.33333333333333E-010</v>
      </c>
      <c r="L299" s="34" t="n">
        <f aca="false">K299*(1+LN(C299/0.076))/(2*PI()*C299*D299)</f>
        <v>5.2806109100571E-013</v>
      </c>
    </row>
    <row r="300" customFormat="false" ht="15" hidden="false" customHeight="false" outlineLevel="0" collapsed="false">
      <c r="C300" s="23" t="n">
        <v>1.7</v>
      </c>
      <c r="D300" s="22" t="n">
        <v>97.1</v>
      </c>
      <c r="E300" s="22" t="n">
        <v>30</v>
      </c>
      <c r="F300" s="24" t="n">
        <v>600</v>
      </c>
      <c r="G300" s="24" t="n">
        <f aca="false">(F300-F299)/(E300-E299)</f>
        <v>7.6</v>
      </c>
      <c r="J300" s="24" t="n">
        <v>971</v>
      </c>
      <c r="K300" s="31" t="n">
        <f aca="false">G300*0.000000001/60</f>
        <v>1.26666666666667E-010</v>
      </c>
      <c r="L300" s="34" t="n">
        <f aca="false">K300*(1+LN(C300/0.076))/(2*PI()*C300*D300)</f>
        <v>5.01658036455424E-013</v>
      </c>
    </row>
    <row r="301" customFormat="false" ht="15" hidden="false" customHeight="false" outlineLevel="0" collapsed="false">
      <c r="C301" s="23" t="n">
        <v>1.7</v>
      </c>
      <c r="D301" s="22" t="n">
        <v>97.1</v>
      </c>
      <c r="E301" s="22" t="n">
        <v>35</v>
      </c>
      <c r="F301" s="24" t="n">
        <v>634</v>
      </c>
      <c r="G301" s="24" t="n">
        <f aca="false">(F301-F300)/(E301-E300)</f>
        <v>6.8</v>
      </c>
      <c r="J301" s="24" t="n">
        <v>971</v>
      </c>
      <c r="K301" s="31" t="n">
        <f aca="false">G301*0.000000001/60</f>
        <v>1.13333333333333E-010</v>
      </c>
      <c r="L301" s="34" t="n">
        <f aca="false">K301*(1+LN(C301/0.076))/(2*PI()*C301*D301)</f>
        <v>4.48851927354853E-013</v>
      </c>
      <c r="M301" s="35" t="n">
        <f aca="false">AVERAGE(L299:L301)</f>
        <v>4.92857018271996E-013</v>
      </c>
    </row>
    <row r="302" customFormat="false" ht="15" hidden="false" customHeight="false" outlineLevel="0" collapsed="false">
      <c r="A302" s="1" t="s">
        <v>19</v>
      </c>
      <c r="B302" s="1" t="s">
        <v>72</v>
      </c>
      <c r="C302" s="23" t="n">
        <f aca="false">13-10.5</f>
        <v>2.5</v>
      </c>
      <c r="D302" s="22" t="n">
        <v>100</v>
      </c>
      <c r="E302" s="22" t="n">
        <v>0</v>
      </c>
      <c r="F302" s="24" t="n">
        <v>0</v>
      </c>
      <c r="I302" s="25" t="n">
        <v>45755.4298611111</v>
      </c>
      <c r="K302" s="31"/>
      <c r="L302" s="34"/>
    </row>
    <row r="303" customFormat="false" ht="15" hidden="false" customHeight="false" outlineLevel="0" collapsed="false">
      <c r="E303" s="22" t="n">
        <v>1</v>
      </c>
      <c r="F303" s="24" t="n">
        <v>476</v>
      </c>
      <c r="G303" s="24" t="n">
        <f aca="false">(F303-F302)/(E303-E302)</f>
        <v>476</v>
      </c>
    </row>
    <row r="304" customFormat="false" ht="15" hidden="false" customHeight="false" outlineLevel="0" collapsed="false">
      <c r="E304" s="22" t="n">
        <v>2</v>
      </c>
      <c r="F304" s="24" t="n">
        <v>863</v>
      </c>
      <c r="G304" s="24" t="n">
        <f aca="false">(F304-F303)/(E304-E303)</f>
        <v>387</v>
      </c>
    </row>
    <row r="305" customFormat="false" ht="15" hidden="false" customHeight="false" outlineLevel="0" collapsed="false">
      <c r="E305" s="22" t="n">
        <v>3</v>
      </c>
      <c r="F305" s="24" t="n">
        <v>1265</v>
      </c>
      <c r="G305" s="24" t="n">
        <f aca="false">(F305-F304)/(E305-E304)</f>
        <v>402</v>
      </c>
    </row>
    <row r="306" customFormat="false" ht="15" hidden="false" customHeight="false" outlineLevel="0" collapsed="false">
      <c r="E306" s="22" t="n">
        <v>4</v>
      </c>
      <c r="F306" s="24" t="n">
        <v>1626</v>
      </c>
      <c r="G306" s="24" t="n">
        <f aca="false">(F306-F305)/(E306-E305)</f>
        <v>361</v>
      </c>
    </row>
    <row r="307" customFormat="false" ht="15" hidden="false" customHeight="false" outlineLevel="0" collapsed="false">
      <c r="E307" s="22" t="n">
        <v>5</v>
      </c>
      <c r="F307" s="24" t="n">
        <v>1983</v>
      </c>
      <c r="G307" s="24" t="n">
        <f aca="false">(F307-F306)/(E307-E306)</f>
        <v>357</v>
      </c>
    </row>
    <row r="308" customFormat="false" ht="15" hidden="false" customHeight="false" outlineLevel="0" collapsed="false">
      <c r="E308" s="22" t="n">
        <v>6</v>
      </c>
      <c r="F308" s="24" t="n">
        <v>2323</v>
      </c>
      <c r="G308" s="24" t="n">
        <f aca="false">(F308-F307)/(E308-E307)</f>
        <v>340</v>
      </c>
    </row>
    <row r="309" customFormat="false" ht="15" hidden="false" customHeight="false" outlineLevel="0" collapsed="false">
      <c r="E309" s="22" t="n">
        <v>7</v>
      </c>
      <c r="F309" s="24" t="n">
        <v>2642</v>
      </c>
      <c r="G309" s="24" t="n">
        <f aca="false">(F309-F308)/(E309-E308)</f>
        <v>319</v>
      </c>
    </row>
    <row r="310" customFormat="false" ht="15" hidden="false" customHeight="false" outlineLevel="0" collapsed="false">
      <c r="E310" s="22" t="n">
        <v>8</v>
      </c>
      <c r="F310" s="24" t="n">
        <v>2967</v>
      </c>
      <c r="G310" s="24" t="n">
        <f aca="false">(F310-F309)/(E310-E309)</f>
        <v>325</v>
      </c>
    </row>
    <row r="311" customFormat="false" ht="15" hidden="false" customHeight="false" outlineLevel="0" collapsed="false">
      <c r="E311" s="22" t="n">
        <v>9</v>
      </c>
      <c r="F311" s="24" t="n">
        <v>3276</v>
      </c>
      <c r="G311" s="24" t="n">
        <f aca="false">(F311-F310)/(E311-E310)</f>
        <v>309</v>
      </c>
    </row>
    <row r="312" customFormat="false" ht="15" hidden="false" customHeight="false" outlineLevel="0" collapsed="false">
      <c r="E312" s="22" t="n">
        <v>10</v>
      </c>
      <c r="F312" s="24" t="n">
        <v>3592</v>
      </c>
      <c r="G312" s="24" t="n">
        <f aca="false">(F312-F311)/(E312-E311)</f>
        <v>316</v>
      </c>
    </row>
    <row r="313" customFormat="false" ht="15" hidden="false" customHeight="false" outlineLevel="0" collapsed="false">
      <c r="E313" s="22" t="n">
        <v>11</v>
      </c>
      <c r="F313" s="24" t="n">
        <v>3885</v>
      </c>
      <c r="G313" s="24" t="n">
        <f aca="false">(F313-F312)/(E313-E312)</f>
        <v>293</v>
      </c>
    </row>
    <row r="314" customFormat="false" ht="15" hidden="false" customHeight="false" outlineLevel="0" collapsed="false">
      <c r="E314" s="22" t="n">
        <v>12</v>
      </c>
      <c r="F314" s="24" t="n">
        <v>4187</v>
      </c>
      <c r="G314" s="24" t="n">
        <f aca="false">(F314-F313)/(E314-E313)</f>
        <v>302</v>
      </c>
    </row>
    <row r="315" customFormat="false" ht="15" hidden="false" customHeight="false" outlineLevel="0" collapsed="false">
      <c r="E315" s="22" t="n">
        <v>13</v>
      </c>
      <c r="F315" s="24" t="n">
        <v>4475</v>
      </c>
      <c r="G315" s="24" t="n">
        <f aca="false">(F315-F314)/(E315-E314)</f>
        <v>288</v>
      </c>
    </row>
    <row r="316" customFormat="false" ht="15" hidden="false" customHeight="false" outlineLevel="0" collapsed="false">
      <c r="E316" s="22" t="n">
        <v>14</v>
      </c>
      <c r="F316" s="24" t="n">
        <v>4765</v>
      </c>
      <c r="G316" s="24" t="n">
        <f aca="false">(F316-F315)/(E316-E315)</f>
        <v>290</v>
      </c>
    </row>
    <row r="317" customFormat="false" ht="15" hidden="false" customHeight="false" outlineLevel="0" collapsed="false">
      <c r="E317" s="22" t="n">
        <v>15</v>
      </c>
      <c r="F317" s="24" t="n">
        <v>5063</v>
      </c>
      <c r="G317" s="24" t="n">
        <f aca="false">(F317-F316)/(E317-E316)</f>
        <v>298</v>
      </c>
    </row>
    <row r="318" customFormat="false" ht="15" hidden="false" customHeight="false" outlineLevel="0" collapsed="false">
      <c r="E318" s="22" t="n">
        <v>16</v>
      </c>
      <c r="F318" s="24" t="n">
        <v>5360</v>
      </c>
      <c r="G318" s="24" t="n">
        <f aca="false">(F318-F317)/(E318-E317)</f>
        <v>297</v>
      </c>
    </row>
    <row r="319" customFormat="false" ht="15" hidden="false" customHeight="false" outlineLevel="0" collapsed="false">
      <c r="C319" s="23" t="n">
        <v>2.5</v>
      </c>
      <c r="D319" s="22" t="n">
        <v>97.9</v>
      </c>
      <c r="E319" s="22" t="n">
        <v>17</v>
      </c>
      <c r="F319" s="24" t="n">
        <v>5618</v>
      </c>
      <c r="G319" s="24" t="n">
        <f aca="false">(F319-F318)/(E319-E318)</f>
        <v>258</v>
      </c>
      <c r="J319" s="24" t="n">
        <v>979</v>
      </c>
      <c r="K319" s="31" t="n">
        <f aca="false">G319*0.000000001/60</f>
        <v>4.3E-009</v>
      </c>
      <c r="L319" s="34" t="n">
        <f aca="false">K319*(1+LN(C319/0.076))/(2*PI()*C319*D319)</f>
        <v>1.25641330591551E-011</v>
      </c>
    </row>
    <row r="320" customFormat="false" ht="15" hidden="false" customHeight="false" outlineLevel="0" collapsed="false">
      <c r="C320" s="23" t="n">
        <v>2.5</v>
      </c>
      <c r="D320" s="22" t="n">
        <v>97.9</v>
      </c>
      <c r="E320" s="22" t="n">
        <v>18</v>
      </c>
      <c r="F320" s="24" t="n">
        <v>5893</v>
      </c>
      <c r="G320" s="24" t="n">
        <f aca="false">(F320-F319)/(E320-E319)</f>
        <v>275</v>
      </c>
      <c r="J320" s="24" t="n">
        <v>979</v>
      </c>
      <c r="K320" s="31" t="n">
        <f aca="false">G320*0.000000001/60</f>
        <v>4.58333333333333E-009</v>
      </c>
      <c r="L320" s="34" t="n">
        <f aca="false">K320*(1+LN(C320/0.076))/(2*PI()*C320*D320)</f>
        <v>1.33920022917351E-011</v>
      </c>
      <c r="M320" s="35" t="n">
        <f aca="false">AVERAGE(L319:L320)</f>
        <v>1.29780676754451E-011</v>
      </c>
    </row>
    <row r="321" customFormat="false" ht="15" hidden="false" customHeight="false" outlineLevel="0" collapsed="false">
      <c r="A321" s="1" t="s">
        <v>19</v>
      </c>
      <c r="B321" s="1" t="s">
        <v>74</v>
      </c>
      <c r="C321" s="23" t="n">
        <f aca="false">9.5-8</f>
        <v>1.5</v>
      </c>
      <c r="D321" s="22" t="n">
        <v>100</v>
      </c>
      <c r="E321" s="22" t="n">
        <v>0</v>
      </c>
      <c r="F321" s="24" t="n">
        <v>0</v>
      </c>
      <c r="I321" s="25" t="n">
        <v>45755.4451388889</v>
      </c>
      <c r="K321" s="31"/>
      <c r="L321" s="34"/>
    </row>
    <row r="322" customFormat="false" ht="15" hidden="false" customHeight="false" outlineLevel="0" collapsed="false">
      <c r="E322" s="22" t="n">
        <v>1</v>
      </c>
      <c r="F322" s="24" t="n">
        <v>262</v>
      </c>
      <c r="G322" s="24" t="n">
        <f aca="false">(F322-F321)/(E322-E321)</f>
        <v>262</v>
      </c>
    </row>
    <row r="323" customFormat="false" ht="15" hidden="false" customHeight="false" outlineLevel="0" collapsed="false">
      <c r="E323" s="22" t="n">
        <v>2</v>
      </c>
      <c r="F323" s="24" t="n">
        <v>482</v>
      </c>
      <c r="G323" s="24" t="n">
        <f aca="false">(F323-F322)/(E323-E322)</f>
        <v>220</v>
      </c>
    </row>
    <row r="324" customFormat="false" ht="15" hidden="false" customHeight="false" outlineLevel="0" collapsed="false">
      <c r="E324" s="22" t="n">
        <v>3</v>
      </c>
      <c r="F324" s="24" t="n">
        <v>695</v>
      </c>
      <c r="G324" s="24" t="n">
        <f aca="false">(F324-F323)/(E324-E323)</f>
        <v>213</v>
      </c>
    </row>
    <row r="325" customFormat="false" ht="15" hidden="false" customHeight="false" outlineLevel="0" collapsed="false">
      <c r="E325" s="22" t="n">
        <v>4</v>
      </c>
      <c r="F325" s="24" t="n">
        <v>883</v>
      </c>
      <c r="G325" s="24" t="n">
        <f aca="false">(F325-F324)/(E325-E324)</f>
        <v>188</v>
      </c>
    </row>
    <row r="326" customFormat="false" ht="15" hidden="false" customHeight="false" outlineLevel="0" collapsed="false">
      <c r="E326" s="22" t="n">
        <v>5</v>
      </c>
      <c r="F326" s="24" t="n">
        <v>1063</v>
      </c>
      <c r="G326" s="24" t="n">
        <f aca="false">(F326-F325)/(E326-E325)</f>
        <v>180</v>
      </c>
    </row>
    <row r="327" customFormat="false" ht="15" hidden="false" customHeight="false" outlineLevel="0" collapsed="false">
      <c r="E327" s="22" t="n">
        <v>6</v>
      </c>
      <c r="F327" s="24" t="n">
        <v>1239</v>
      </c>
      <c r="G327" s="24" t="n">
        <f aca="false">(F327-F326)/(E327-E326)</f>
        <v>176</v>
      </c>
    </row>
    <row r="328" customFormat="false" ht="15" hidden="false" customHeight="false" outlineLevel="0" collapsed="false">
      <c r="E328" s="22" t="n">
        <v>7</v>
      </c>
      <c r="F328" s="24" t="n">
        <v>1405</v>
      </c>
      <c r="G328" s="24" t="n">
        <f aca="false">(F328-F327)/(E328-E327)</f>
        <v>166</v>
      </c>
    </row>
    <row r="329" customFormat="false" ht="15" hidden="false" customHeight="false" outlineLevel="0" collapsed="false">
      <c r="E329" s="22" t="n">
        <v>9</v>
      </c>
      <c r="F329" s="24" t="n">
        <v>1717</v>
      </c>
      <c r="G329" s="24" t="n">
        <f aca="false">(F329-F328)/(E329-E328)</f>
        <v>156</v>
      </c>
    </row>
    <row r="330" customFormat="false" ht="15" hidden="false" customHeight="false" outlineLevel="0" collapsed="false">
      <c r="E330" s="22" t="n">
        <v>10</v>
      </c>
      <c r="F330" s="24" t="n">
        <v>1858</v>
      </c>
      <c r="G330" s="24" t="n">
        <f aca="false">(F330-F329)/(E330-E329)</f>
        <v>141</v>
      </c>
    </row>
    <row r="331" customFormat="false" ht="15" hidden="false" customHeight="false" outlineLevel="0" collapsed="false">
      <c r="E331" s="22" t="n">
        <v>11</v>
      </c>
      <c r="F331" s="24" t="n">
        <v>2020</v>
      </c>
      <c r="G331" s="24" t="n">
        <f aca="false">(F331-F330)/(E331-E330)</f>
        <v>162</v>
      </c>
    </row>
    <row r="332" customFormat="false" ht="15" hidden="false" customHeight="false" outlineLevel="0" collapsed="false">
      <c r="E332" s="22" t="n">
        <v>12</v>
      </c>
      <c r="F332" s="24" t="n">
        <v>2173</v>
      </c>
      <c r="G332" s="24" t="n">
        <f aca="false">(F332-F331)/(E332-E331)</f>
        <v>153</v>
      </c>
    </row>
    <row r="333" customFormat="false" ht="15" hidden="false" customHeight="false" outlineLevel="0" collapsed="false">
      <c r="E333" s="22" t="n">
        <v>13</v>
      </c>
      <c r="F333" s="24" t="n">
        <v>2310</v>
      </c>
      <c r="G333" s="24" t="n">
        <f aca="false">(F333-F332)/(E333-E332)</f>
        <v>137</v>
      </c>
    </row>
    <row r="334" customFormat="false" ht="15" hidden="false" customHeight="false" outlineLevel="0" collapsed="false">
      <c r="E334" s="22" t="n">
        <v>14</v>
      </c>
      <c r="F334" s="24" t="n">
        <v>2453</v>
      </c>
      <c r="G334" s="24" t="n">
        <f aca="false">(F334-F333)/(E334-E333)</f>
        <v>143</v>
      </c>
    </row>
    <row r="335" customFormat="false" ht="15" hidden="false" customHeight="false" outlineLevel="0" collapsed="false">
      <c r="E335" s="22" t="n">
        <v>15</v>
      </c>
      <c r="F335" s="24" t="n">
        <v>2590</v>
      </c>
      <c r="G335" s="24" t="n">
        <f aca="false">(F335-F334)/(E335-E334)</f>
        <v>137</v>
      </c>
    </row>
    <row r="336" customFormat="false" ht="15" hidden="false" customHeight="false" outlineLevel="0" collapsed="false">
      <c r="E336" s="22" t="n">
        <v>16</v>
      </c>
      <c r="F336" s="24" t="n">
        <v>2730</v>
      </c>
      <c r="G336" s="24" t="n">
        <f aca="false">(F336-F335)/(E336-E335)</f>
        <v>140</v>
      </c>
    </row>
    <row r="337" customFormat="false" ht="15" hidden="false" customHeight="false" outlineLevel="0" collapsed="false">
      <c r="C337" s="23" t="n">
        <v>1.5</v>
      </c>
      <c r="D337" s="22" t="n">
        <v>99.4</v>
      </c>
      <c r="E337" s="22" t="n">
        <v>18</v>
      </c>
      <c r="F337" s="24" t="n">
        <v>2993</v>
      </c>
      <c r="G337" s="24" t="n">
        <f aca="false">(F337-F336)/(E337-E336)</f>
        <v>131.5</v>
      </c>
      <c r="J337" s="24" t="n">
        <v>994</v>
      </c>
      <c r="K337" s="31" t="n">
        <f aca="false">G337*0.000000001/60</f>
        <v>2.19166666666667E-009</v>
      </c>
      <c r="L337" s="34" t="n">
        <f aca="false">K337*(1+LN(C337/0.076))/(2*PI()*C337*D337)</f>
        <v>9.31689846386385E-012</v>
      </c>
    </row>
    <row r="338" customFormat="false" ht="15" hidden="false" customHeight="false" outlineLevel="0" collapsed="false">
      <c r="C338" s="23" t="n">
        <v>1.5</v>
      </c>
      <c r="D338" s="22" t="n">
        <v>99.4</v>
      </c>
      <c r="E338" s="22" t="n">
        <v>20</v>
      </c>
      <c r="F338" s="24" t="n">
        <v>3223</v>
      </c>
      <c r="G338" s="24" t="n">
        <f aca="false">(F338-F337)/(E338-E337)</f>
        <v>115</v>
      </c>
      <c r="J338" s="24" t="n">
        <v>994</v>
      </c>
      <c r="K338" s="31" t="n">
        <f aca="false">G338*0.000000001/60</f>
        <v>1.91666666666667E-009</v>
      </c>
      <c r="L338" s="34" t="n">
        <f aca="false">K338*(1+LN(C338/0.076))/(2*PI()*C338*D338)</f>
        <v>8.14785797220032E-012</v>
      </c>
      <c r="M338" s="35" t="n">
        <f aca="false">AVERAGE(L337:L338)</f>
        <v>8.73237821803208E-012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9.14453125" defaultRowHeight="15" zeroHeight="false" outlineLevelRow="0" outlineLevelCol="0"/>
  <cols>
    <col collapsed="false" customWidth="false" hidden="false" outlineLevel="0" max="1" min="1" style="22" width="9.14"/>
    <col collapsed="false" customWidth="true" hidden="false" outlineLevel="0" max="2" min="2" style="22" width="9.57"/>
    <col collapsed="false" customWidth="true" hidden="false" outlineLevel="0" max="3" min="3" style="43" width="11.15"/>
    <col collapsed="false" customWidth="true" hidden="false" outlineLevel="0" max="4" min="4" style="43" width="10.29"/>
    <col collapsed="false" customWidth="false" hidden="false" outlineLevel="0" max="7" min="5" style="43" width="9.14"/>
    <col collapsed="false" customWidth="true" hidden="false" outlineLevel="0" max="8" min="8" style="43" width="12.14"/>
    <col collapsed="false" customWidth="false" hidden="false" outlineLevel="0" max="16384" min="9" style="43" width="9.14"/>
  </cols>
  <sheetData>
    <row r="1" customFormat="false" ht="46.25" hidden="false" customHeight="false" outlineLevel="0" collapsed="false">
      <c r="A1" s="26" t="s">
        <v>0</v>
      </c>
      <c r="B1" s="26" t="s">
        <v>1</v>
      </c>
      <c r="C1" s="26" t="s">
        <v>7</v>
      </c>
      <c r="D1" s="26" t="s">
        <v>7</v>
      </c>
      <c r="E1" s="44" t="s">
        <v>0</v>
      </c>
      <c r="F1" s="44" t="s">
        <v>1</v>
      </c>
      <c r="G1" s="44" t="s">
        <v>2</v>
      </c>
      <c r="H1" s="44" t="s">
        <v>7</v>
      </c>
    </row>
    <row r="2" customFormat="false" ht="15" hidden="false" customHeight="false" outlineLevel="0" collapsed="false">
      <c r="A2" s="22" t="s">
        <v>9</v>
      </c>
      <c r="B2" s="22" t="s">
        <v>51</v>
      </c>
      <c r="C2" s="45" t="n">
        <v>1.77090062326597E-007</v>
      </c>
      <c r="D2" s="43" t="s">
        <v>75</v>
      </c>
      <c r="E2" s="43" t="s">
        <v>9</v>
      </c>
      <c r="F2" s="43" t="s">
        <v>10</v>
      </c>
      <c r="G2" s="46" t="n">
        <v>10.2</v>
      </c>
      <c r="H2" s="45" t="n">
        <v>1.52195172189226E-010</v>
      </c>
    </row>
    <row r="3" customFormat="false" ht="15" hidden="false" customHeight="false" outlineLevel="0" collapsed="false">
      <c r="A3" s="22" t="s">
        <v>9</v>
      </c>
      <c r="B3" s="22" t="s">
        <v>52</v>
      </c>
      <c r="C3" s="45" t="n">
        <v>5.87861013052737E-010</v>
      </c>
    </row>
    <row r="4" customFormat="false" ht="15" hidden="false" customHeight="false" outlineLevel="0" collapsed="false">
      <c r="A4" s="40" t="s">
        <v>9</v>
      </c>
      <c r="B4" s="40" t="s">
        <v>53</v>
      </c>
      <c r="C4" s="47" t="n">
        <v>8.23468777015421E-011</v>
      </c>
      <c r="D4" s="48"/>
      <c r="E4" s="48"/>
      <c r="F4" s="48"/>
      <c r="G4" s="48"/>
      <c r="H4" s="48"/>
    </row>
    <row r="5" customFormat="false" ht="15" hidden="false" customHeight="false" outlineLevel="0" collapsed="false">
      <c r="A5" s="22" t="s">
        <v>11</v>
      </c>
      <c r="B5" s="22" t="s">
        <v>54</v>
      </c>
      <c r="C5" s="45" t="n">
        <v>3.02217915224261E-011</v>
      </c>
      <c r="E5" s="43" t="s">
        <v>11</v>
      </c>
      <c r="F5" s="43" t="s">
        <v>12</v>
      </c>
      <c r="G5" s="46" t="n">
        <v>6.64</v>
      </c>
      <c r="H5" s="45" t="n">
        <v>6.15732546397696E-010</v>
      </c>
    </row>
    <row r="6" customFormat="false" ht="15" hidden="false" customHeight="false" outlineLevel="0" collapsed="false">
      <c r="A6" s="22" t="s">
        <v>11</v>
      </c>
      <c r="B6" s="22" t="s">
        <v>55</v>
      </c>
      <c r="C6" s="45" t="n">
        <v>8.26019180880402E-010</v>
      </c>
    </row>
    <row r="7" customFormat="false" ht="15" hidden="false" customHeight="false" outlineLevel="0" collapsed="false">
      <c r="A7" s="40" t="s">
        <v>11</v>
      </c>
      <c r="B7" s="40" t="s">
        <v>56</v>
      </c>
      <c r="C7" s="47" t="n">
        <v>5.56091306602672E-010</v>
      </c>
      <c r="D7" s="48"/>
      <c r="E7" s="48"/>
      <c r="F7" s="48"/>
      <c r="G7" s="48"/>
      <c r="H7" s="48"/>
    </row>
    <row r="8" customFormat="false" ht="15" hidden="false" customHeight="false" outlineLevel="0" collapsed="false">
      <c r="A8" s="22" t="s">
        <v>14</v>
      </c>
      <c r="B8" s="22" t="s">
        <v>59</v>
      </c>
      <c r="C8" s="45" t="n">
        <v>6.71067555767968E-012</v>
      </c>
      <c r="E8" s="43" t="s">
        <v>14</v>
      </c>
      <c r="F8" s="43" t="s">
        <v>15</v>
      </c>
      <c r="G8" s="46" t="n">
        <v>8</v>
      </c>
      <c r="H8" s="45" t="n">
        <v>1.82930614842691E-010</v>
      </c>
    </row>
    <row r="9" customFormat="false" ht="15" hidden="false" customHeight="false" outlineLevel="0" collapsed="false">
      <c r="A9" s="22" t="s">
        <v>14</v>
      </c>
      <c r="B9" s="22" t="s">
        <v>60</v>
      </c>
      <c r="C9" s="45" t="n">
        <v>1.96648878231458E-009</v>
      </c>
    </row>
    <row r="10" customFormat="false" ht="15" hidden="false" customHeight="false" outlineLevel="0" collapsed="false">
      <c r="A10" s="40" t="s">
        <v>14</v>
      </c>
      <c r="B10" s="40" t="s">
        <v>61</v>
      </c>
      <c r="C10" s="47" t="n">
        <v>5.74003871361972E-012</v>
      </c>
      <c r="D10" s="48"/>
      <c r="E10" s="48"/>
      <c r="F10" s="48"/>
      <c r="G10" s="48"/>
      <c r="H10" s="48"/>
    </row>
    <row r="11" customFormat="false" ht="15" hidden="false" customHeight="false" outlineLevel="0" collapsed="false">
      <c r="A11" s="22" t="s">
        <v>17</v>
      </c>
      <c r="B11" s="22" t="s">
        <v>62</v>
      </c>
      <c r="C11" s="45" t="n">
        <v>1.82894876204416E-012</v>
      </c>
      <c r="E11" s="43" t="s">
        <v>17</v>
      </c>
      <c r="F11" s="43" t="s">
        <v>18</v>
      </c>
      <c r="G11" s="46" t="n">
        <v>9.5</v>
      </c>
      <c r="H11" s="45" t="n">
        <v>7.83460015453637E-011</v>
      </c>
    </row>
    <row r="12" customFormat="false" ht="15" hidden="false" customHeight="false" outlineLevel="0" collapsed="false">
      <c r="A12" s="22" t="s">
        <v>17</v>
      </c>
      <c r="B12" s="22" t="s">
        <v>63</v>
      </c>
      <c r="C12" s="45" t="n">
        <v>4.49632982163615E-011</v>
      </c>
    </row>
    <row r="13" customFormat="false" ht="15" hidden="false" customHeight="false" outlineLevel="0" collapsed="false">
      <c r="A13" s="40" t="s">
        <v>17</v>
      </c>
      <c r="B13" s="40" t="s">
        <v>64</v>
      </c>
      <c r="C13" s="47" t="n">
        <v>4.49199312659113E-012</v>
      </c>
      <c r="D13" s="48"/>
      <c r="E13" s="48"/>
      <c r="F13" s="48"/>
      <c r="G13" s="48"/>
      <c r="H13" s="48"/>
    </row>
    <row r="14" customFormat="false" ht="15" hidden="false" customHeight="false" outlineLevel="0" collapsed="false">
      <c r="A14" s="22" t="s">
        <v>26</v>
      </c>
      <c r="B14" s="22" t="s">
        <v>65</v>
      </c>
      <c r="C14" s="45" t="n">
        <v>1.14023971512597E-011</v>
      </c>
      <c r="D14" s="45" t="n">
        <v>8.19224492191548E-012</v>
      </c>
      <c r="E14" s="43" t="s">
        <v>26</v>
      </c>
      <c r="F14" s="43" t="s">
        <v>25</v>
      </c>
      <c r="G14" s="46" t="n">
        <v>9</v>
      </c>
      <c r="H14" s="45" t="n">
        <v>4.96553889044316E-011</v>
      </c>
    </row>
    <row r="15" customFormat="false" ht="15" hidden="false" customHeight="false" outlineLevel="0" collapsed="false">
      <c r="A15" s="22" t="s">
        <v>26</v>
      </c>
      <c r="B15" s="22" t="s">
        <v>66</v>
      </c>
      <c r="C15" s="45" t="n">
        <v>1.90624092559308E-011</v>
      </c>
      <c r="D15" s="45" t="n">
        <v>1.22917395212627E-011</v>
      </c>
    </row>
    <row r="16" customFormat="false" ht="15" hidden="false" customHeight="false" outlineLevel="0" collapsed="false">
      <c r="A16" s="40" t="s">
        <v>26</v>
      </c>
      <c r="B16" s="40" t="s">
        <v>53</v>
      </c>
      <c r="C16" s="47" t="n">
        <v>5.34720017984488E-012</v>
      </c>
      <c r="D16" s="47" t="n">
        <v>4.05330646768934E-012</v>
      </c>
      <c r="E16" s="48"/>
      <c r="F16" s="48"/>
      <c r="G16" s="48"/>
      <c r="H16" s="48"/>
    </row>
    <row r="17" customFormat="false" ht="15" hidden="false" customHeight="false" outlineLevel="0" collapsed="false">
      <c r="A17" s="22" t="s">
        <v>21</v>
      </c>
      <c r="B17" s="22" t="s">
        <v>67</v>
      </c>
      <c r="C17" s="45" t="n">
        <v>1.26745324779191E-011</v>
      </c>
      <c r="E17" s="43" t="s">
        <v>21</v>
      </c>
      <c r="F17" s="43" t="s">
        <v>22</v>
      </c>
      <c r="G17" s="46" t="n">
        <v>9</v>
      </c>
      <c r="H17" s="43" t="s">
        <v>23</v>
      </c>
    </row>
    <row r="18" customFormat="false" ht="15" hidden="false" customHeight="false" outlineLevel="0" collapsed="false">
      <c r="A18" s="22" t="s">
        <v>21</v>
      </c>
      <c r="B18" s="22" t="s">
        <v>60</v>
      </c>
      <c r="C18" s="45" t="n">
        <v>1.19261643180535E-011</v>
      </c>
    </row>
    <row r="19" customFormat="false" ht="15" hidden="false" customHeight="false" outlineLevel="0" collapsed="false">
      <c r="A19" s="40" t="s">
        <v>21</v>
      </c>
      <c r="B19" s="40" t="s">
        <v>61</v>
      </c>
      <c r="C19" s="47" t="n">
        <v>6.21167969990384E-011</v>
      </c>
      <c r="D19" s="48"/>
      <c r="E19" s="48"/>
      <c r="F19" s="48"/>
      <c r="G19" s="48"/>
      <c r="H19" s="48"/>
    </row>
    <row r="20" customFormat="false" ht="15" hidden="false" customHeight="false" outlineLevel="0" collapsed="false">
      <c r="A20" s="22" t="s">
        <v>24</v>
      </c>
      <c r="B20" s="22" t="s">
        <v>68</v>
      </c>
      <c r="C20" s="45" t="n">
        <v>4.20204412063605E-010</v>
      </c>
      <c r="E20" s="43" t="s">
        <v>24</v>
      </c>
      <c r="F20" s="43" t="s">
        <v>25</v>
      </c>
      <c r="G20" s="46" t="n">
        <v>9</v>
      </c>
      <c r="H20" s="45" t="n">
        <v>3.90149484249105E-011</v>
      </c>
    </row>
    <row r="21" customFormat="false" ht="15" hidden="false" customHeight="false" outlineLevel="0" collapsed="false">
      <c r="A21" s="22" t="s">
        <v>24</v>
      </c>
      <c r="B21" s="22" t="s">
        <v>52</v>
      </c>
      <c r="C21" s="45" t="n">
        <v>5.3324371193044E-010</v>
      </c>
    </row>
    <row r="22" customFormat="false" ht="15" hidden="false" customHeight="false" outlineLevel="0" collapsed="false">
      <c r="A22" s="40" t="s">
        <v>24</v>
      </c>
      <c r="B22" s="40" t="s">
        <v>53</v>
      </c>
      <c r="C22" s="47" t="n">
        <v>1.01731871954539E-010</v>
      </c>
      <c r="D22" s="48"/>
      <c r="E22" s="48"/>
      <c r="F22" s="48"/>
      <c r="G22" s="48"/>
      <c r="H22" s="48"/>
    </row>
    <row r="23" customFormat="false" ht="15" hidden="false" customHeight="false" outlineLevel="0" collapsed="false">
      <c r="A23" s="22" t="s">
        <v>19</v>
      </c>
      <c r="B23" s="22" t="s">
        <v>70</v>
      </c>
      <c r="C23" s="45" t="n">
        <v>4.92857018271996E-013</v>
      </c>
      <c r="E23" s="43" t="s">
        <v>19</v>
      </c>
      <c r="F23" s="43" t="s">
        <v>20</v>
      </c>
      <c r="G23" s="46" t="n">
        <v>9</v>
      </c>
      <c r="H23" s="45" t="n">
        <v>9.36358762197852E-011</v>
      </c>
    </row>
    <row r="24" customFormat="false" ht="15" hidden="false" customHeight="false" outlineLevel="0" collapsed="false">
      <c r="A24" s="22" t="s">
        <v>19</v>
      </c>
      <c r="B24" s="22" t="s">
        <v>72</v>
      </c>
      <c r="C24" s="45" t="n">
        <v>1.29780676754451E-011</v>
      </c>
    </row>
    <row r="25" customFormat="false" ht="15" hidden="false" customHeight="false" outlineLevel="0" collapsed="false">
      <c r="A25" s="40" t="s">
        <v>19</v>
      </c>
      <c r="B25" s="40" t="s">
        <v>74</v>
      </c>
      <c r="C25" s="47" t="n">
        <v>8.73237821803208E-012</v>
      </c>
      <c r="D25" s="48"/>
      <c r="E25" s="48"/>
      <c r="F25" s="48"/>
      <c r="G25" s="48"/>
      <c r="H25" s="4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38328f-7f83-463c-8f5b-8faa75e57ef5">
      <Terms xmlns="http://schemas.microsoft.com/office/infopath/2007/PartnerControls"/>
    </lcf76f155ced4ddcb4097134ff3c332f>
    <TaxCatchAll xmlns="dfa7048f-e634-4e05-b21e-550315c5663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D0BBB4EE106140A9DAE8AB98A22896" ma:contentTypeVersion="17" ma:contentTypeDescription="Vytvoří nový dokument" ma:contentTypeScope="" ma:versionID="9981d0dc05ac2334554cbcecc07889bd">
  <xsd:schema xmlns:xsd="http://www.w3.org/2001/XMLSchema" xmlns:xs="http://www.w3.org/2001/XMLSchema" xmlns:p="http://schemas.microsoft.com/office/2006/metadata/properties" xmlns:ns2="5138328f-7f83-463c-8f5b-8faa75e57ef5" xmlns:ns3="dfa7048f-e634-4e05-b21e-550315c56630" targetNamespace="http://schemas.microsoft.com/office/2006/metadata/properties" ma:root="true" ma:fieldsID="042ec565da7f6265de4f4dce29c57d1e" ns2:_="" ns3:_="">
    <xsd:import namespace="5138328f-7f83-463c-8f5b-8faa75e57ef5"/>
    <xsd:import namespace="dfa7048f-e634-4e05-b21e-550315c566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38328f-7f83-463c-8f5b-8faa75e57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Značky obrázků" ma:readOnly="false" ma:fieldId="{5cf76f15-5ced-4ddc-b409-7134ff3c332f}" ma:taxonomyMulti="true" ma:sspId="12676c47-eb11-4139-b5ed-f835b2feba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7048f-e634-4e05-b21e-550315c5663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98f7392-304f-473b-872f-c6bbd14bdf48}" ma:internalName="TaxCatchAll" ma:showField="CatchAllData" ma:web="dfa7048f-e634-4e05-b21e-550315c566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9F920-3425-4A9F-B053-65B8C6D3AC05}"/>
</file>

<file path=customXml/itemProps2.xml><?xml version="1.0" encoding="utf-8"?>
<ds:datastoreItem xmlns:ds="http://schemas.openxmlformats.org/officeDocument/2006/customXml" ds:itemID="{D7A1BAC5-D0D7-4428-AC39-0097D451AE8F}"/>
</file>

<file path=customXml/itemProps3.xml><?xml version="1.0" encoding="utf-8"?>
<ds:datastoreItem xmlns:ds="http://schemas.openxmlformats.org/officeDocument/2006/customXml" ds:itemID="{BE29DB0F-D8C9-4A5D-89E0-536DEEC95C0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2024-04-09T11:55:03Z</dcterms:created>
  <dc:creator>Sosna Karel</dc:creator>
  <dc:description/>
  <dc:language>en-US</dc:language>
  <cp:lastModifiedBy/>
  <dcterms:modified xsi:type="dcterms:W3CDTF">2025-04-22T19:15:18Z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0x010100EAD0BBB4EE106140A9DAE8AB98A22896</vt:lpwstr>
  </property>
  <property fmtid="{D5CDD505-2E9C-101B-9397-08002B2CF9AE}" pid="3" name="MediaServiceImageTags">
    <vt:lpwstr/>
  </property>
</Properties>
</file>